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imelineCaches/timelineCache1.xml" ContentType="application/vnd.ms-excel.timeline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slicers/slicer2.xml" ContentType="application/vnd.ms-excel.slicer+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slicers/slicer3.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tables/table8.xml" ContentType="application/vnd.openxmlformats-officedocument.spreadsheetml.table+xml"/>
  <Override PartName="/xl/slicers/slicer4.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trlProps/ctrlProp1.xml" ContentType="application/vnd.ms-excel.controlproperties+xml"/>
  <Override PartName="/xl/tables/table9.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tables/table10.xml" ContentType="application/vnd.openxmlformats-officedocument.spreadsheetml.table+xml"/>
  <Override PartName="/xl/slicers/slicer5.xml" ContentType="application/vnd.ms-excel.slicer+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tables/table11.xml" ContentType="application/vnd.openxmlformats-officedocument.spreadsheetml.table+xml"/>
  <Override PartName="/xl/drawings/drawing13.xml" ContentType="application/vnd.openxmlformats-officedocument.drawing+xml"/>
  <Override PartName="/xl/ctrlProps/ctrlProp2.xml" ContentType="application/vnd.ms-excel.controlproperties+xml"/>
  <Override PartName="/xl/slicers/slicer6.xml" ContentType="application/vnd.ms-excel.slicer+xml"/>
  <Override PartName="/xl/slicers/slicer7.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30"/>
  <workbookPr codeName="ThisWorkbook"/>
  <mc:AlternateContent xmlns:mc="http://schemas.openxmlformats.org/markup-compatibility/2006">
    <mc:Choice Requires="x15">
      <x15ac:absPath xmlns:x15ac="http://schemas.microsoft.com/office/spreadsheetml/2010/11/ac" url="C:\Users\lausz\OneDrive\Desktop\Excel\personal\Teaching\WORKSHOPS\Data viz\Dashboards like Power BI\Workbooks\"/>
    </mc:Choice>
  </mc:AlternateContent>
  <xr:revisionPtr revIDLastSave="0" documentId="13_ncr:1_{66339381-DEBE-40F1-BB02-C7287E6D7326}" xr6:coauthVersionLast="47" xr6:coauthVersionMax="47" xr10:uidLastSave="{00000000-0000-0000-0000-000000000000}"/>
  <bookViews>
    <workbookView xWindow="-120" yWindow="-120" windowWidth="29040" windowHeight="15720" activeTab="1" xr2:uid="{39C4184B-B2F6-4FE8-A388-D200F6B77EAA}"/>
  </bookViews>
  <sheets>
    <sheet name="DATA" sheetId="23" r:id="rId1"/>
    <sheet name="Sample pivots" sheetId="24" r:id="rId2"/>
    <sheet name="Sample dashboard" sheetId="27" r:id="rId3"/>
    <sheet name="Dropdown and Max" sheetId="1" r:id="rId4"/>
    <sheet name="Linechart" sheetId="10" r:id="rId5"/>
    <sheet name="Line chart combi" sheetId="18" r:id="rId6"/>
    <sheet name="Frosty" sheetId="16" r:id="rId7"/>
    <sheet name="Frosty's new diet" sheetId="5" r:id="rId8"/>
    <sheet name="Slicer to highlight" sheetId="15" r:id="rId9"/>
    <sheet name="Picture in cell" sheetId="20" r:id="rId10"/>
    <sheet name="Pie slices" sheetId="7" r:id="rId11"/>
    <sheet name="KPI examples" sheetId="21" r:id="rId12"/>
    <sheet name="KPI" sheetId="22" r:id="rId13"/>
    <sheet name="KPI_Data" sheetId="26" r:id="rId14"/>
    <sheet name="KPI tricks" sheetId="9" r:id="rId15"/>
  </sheets>
  <definedNames>
    <definedName name="NativeTimeline_Date">#N/A</definedName>
    <definedName name="Slicer_naughty_or_nice1">#N/A</definedName>
    <definedName name="Slicer_Option_table">#N/A</definedName>
    <definedName name="Slicer_Product">#N/A</definedName>
    <definedName name="Slicer_Reindeer">#N/A</definedName>
    <definedName name="Slicer_Reindeer1">#N/A</definedName>
    <definedName name="Slicer_Reindeer2">#N/A</definedName>
    <definedName name="Slicer_Reindeer3">#N/A</definedName>
    <definedName name="Slicer_Sorted_Agegroup">#N/A</definedName>
  </definedNames>
  <calcPr calcId="191029"/>
  <pivotCaches>
    <pivotCache cacheId="3" r:id="rId16"/>
    <pivotCache cacheId="4" r:id="rId17"/>
  </pivotCaches>
  <extLst>
    <ext xmlns:x14="http://schemas.microsoft.com/office/spreadsheetml/2009/9/main" uri="{BBE1A952-AA13-448e-AADC-164F8A28A991}">
      <x14:slicerCaches>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22"/>
      </x15:timelineCacheRefs>
    </ext>
    <ext xmlns:x15="http://schemas.microsoft.com/office/spreadsheetml/2010/11/main" uri="{46BE6895-7355-4a93-B00E-2C351335B9C9}">
      <x15:slicerCaches xmlns:x14="http://schemas.microsoft.com/office/spreadsheetml/2009/9/main">
        <x14:slicerCache r:id="rId23"/>
        <x14:slicerCache r:id="rId24"/>
        <x14:slicerCache r:id="rId25"/>
        <x14:slicerCache r:id="rId2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29" i="9" l="1" a="1"/>
  <c r="AE129" i="9" s="1"/>
  <c r="AE88" i="9"/>
  <c r="AH100" i="9"/>
  <c r="AG100" i="9"/>
  <c r="AH99" i="9"/>
  <c r="AG99" i="9"/>
  <c r="AH98" i="9"/>
  <c r="AG98" i="9"/>
  <c r="I4"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213" i="26"/>
  <c r="I214" i="26"/>
  <c r="I215" i="26"/>
  <c r="I216" i="26"/>
  <c r="I217" i="26"/>
  <c r="I218" i="26"/>
  <c r="I219" i="26"/>
  <c r="I220" i="26"/>
  <c r="I221" i="26"/>
  <c r="I222" i="26"/>
  <c r="I223" i="26"/>
  <c r="I224" i="26"/>
  <c r="I225" i="26"/>
  <c r="I226" i="26"/>
  <c r="I227" i="26"/>
  <c r="I228" i="26"/>
  <c r="I229" i="26"/>
  <c r="I230" i="26"/>
  <c r="I231" i="26"/>
  <c r="I232" i="26"/>
  <c r="I233" i="26"/>
  <c r="I234" i="26"/>
  <c r="I235" i="26"/>
  <c r="I236" i="26"/>
  <c r="I237" i="26"/>
  <c r="I238" i="26"/>
  <c r="I239" i="26"/>
  <c r="I240" i="26"/>
  <c r="I241" i="26"/>
  <c r="I242" i="26"/>
  <c r="I243" i="26"/>
  <c r="I244" i="26"/>
  <c r="I245" i="26"/>
  <c r="I246" i="26"/>
  <c r="I247" i="26"/>
  <c r="I248" i="26"/>
  <c r="I249" i="26"/>
  <c r="I250" i="26"/>
  <c r="I251" i="26"/>
  <c r="I252" i="26"/>
  <c r="I253" i="26"/>
  <c r="I254" i="26"/>
  <c r="I255" i="26"/>
  <c r="I256" i="26"/>
  <c r="I257" i="26"/>
  <c r="I258" i="26"/>
  <c r="I259" i="26"/>
  <c r="I260" i="26"/>
  <c r="I261" i="26"/>
  <c r="I262" i="26"/>
  <c r="I263" i="26"/>
  <c r="I264" i="26"/>
  <c r="I265" i="26"/>
  <c r="I266" i="26"/>
  <c r="I267" i="26"/>
  <c r="I268" i="26"/>
  <c r="I269" i="26"/>
  <c r="I270" i="26"/>
  <c r="I271" i="26"/>
  <c r="I272" i="26"/>
  <c r="I273" i="26"/>
  <c r="I274" i="26"/>
  <c r="I275" i="26"/>
  <c r="I276" i="26"/>
  <c r="I277" i="26"/>
  <c r="I278" i="26"/>
  <c r="I279" i="26"/>
  <c r="I280" i="26"/>
  <c r="I281" i="26"/>
  <c r="I282" i="26"/>
  <c r="I283" i="26"/>
  <c r="I284" i="26"/>
  <c r="I285" i="26"/>
  <c r="I286" i="26"/>
  <c r="I287" i="26"/>
  <c r="I288" i="26"/>
  <c r="I289" i="26"/>
  <c r="I290" i="26"/>
  <c r="I291" i="26"/>
  <c r="I292" i="26"/>
  <c r="I293" i="26"/>
  <c r="I294" i="26"/>
  <c r="I295" i="26"/>
  <c r="I296" i="26"/>
  <c r="I297" i="26"/>
  <c r="I298" i="26"/>
  <c r="I299" i="26"/>
  <c r="I300" i="26"/>
  <c r="I301" i="26"/>
  <c r="I302" i="26"/>
  <c r="I303" i="26"/>
  <c r="I304" i="26"/>
  <c r="I305" i="26"/>
  <c r="I306" i="26"/>
  <c r="I307" i="26"/>
  <c r="I308" i="26"/>
  <c r="I309" i="26"/>
  <c r="I310" i="26"/>
  <c r="I311" i="26"/>
  <c r="I312" i="26"/>
  <c r="I313" i="26"/>
  <c r="I314" i="26"/>
  <c r="I315" i="26"/>
  <c r="I316" i="26"/>
  <c r="I317" i="26"/>
  <c r="I318" i="26"/>
  <c r="I319" i="26"/>
  <c r="I320" i="26"/>
  <c r="I321" i="26"/>
  <c r="I322" i="26"/>
  <c r="I323" i="26"/>
  <c r="I324" i="26"/>
  <c r="I325" i="26"/>
  <c r="I326" i="26"/>
  <c r="I327" i="26"/>
  <c r="I328" i="26"/>
  <c r="I329" i="26"/>
  <c r="I330" i="26"/>
  <c r="I331" i="26"/>
  <c r="I332" i="26"/>
  <c r="I333" i="26"/>
  <c r="I334" i="26"/>
  <c r="I335" i="26"/>
  <c r="I336" i="26"/>
  <c r="I337" i="26"/>
  <c r="I338" i="26"/>
  <c r="I339" i="26"/>
  <c r="I340" i="26"/>
  <c r="I341" i="26"/>
  <c r="I342" i="26"/>
  <c r="I343" i="26"/>
  <c r="I344" i="26"/>
  <c r="I345" i="26"/>
  <c r="I346" i="26"/>
  <c r="I347" i="26"/>
  <c r="I348" i="26"/>
  <c r="I349" i="26"/>
  <c r="I350" i="26"/>
  <c r="I351" i="26"/>
  <c r="I352" i="26"/>
  <c r="I353" i="26"/>
  <c r="I354" i="26"/>
  <c r="I355" i="26"/>
  <c r="I356" i="26"/>
  <c r="I357" i="26"/>
  <c r="I358" i="26"/>
  <c r="I359" i="26"/>
  <c r="I360" i="26"/>
  <c r="I361" i="26"/>
  <c r="I362" i="26"/>
  <c r="I363" i="26"/>
  <c r="I364" i="26"/>
  <c r="I365" i="26"/>
  <c r="I366" i="26"/>
  <c r="I367" i="26"/>
  <c r="I368" i="26"/>
  <c r="I369" i="26"/>
  <c r="I370" i="26"/>
  <c r="I371" i="26"/>
  <c r="I372" i="26"/>
  <c r="I373" i="26"/>
  <c r="I374" i="26"/>
  <c r="I375" i="26"/>
  <c r="I376" i="26"/>
  <c r="I377" i="26"/>
  <c r="I378" i="26"/>
  <c r="I379" i="26"/>
  <c r="I380" i="26"/>
  <c r="I381" i="26"/>
  <c r="I382" i="26"/>
  <c r="I383" i="26"/>
  <c r="I384" i="26"/>
  <c r="I385" i="26"/>
  <c r="I386" i="26"/>
  <c r="I387" i="26"/>
  <c r="I388" i="26"/>
  <c r="I389" i="26"/>
  <c r="I390" i="26"/>
  <c r="I391" i="26"/>
  <c r="I392" i="26"/>
  <c r="I393" i="26"/>
  <c r="I394" i="26"/>
  <c r="I395" i="26"/>
  <c r="I396" i="26"/>
  <c r="I397" i="26"/>
  <c r="I398" i="26"/>
  <c r="I399" i="26"/>
  <c r="I400" i="26"/>
  <c r="I401" i="26"/>
  <c r="I402" i="26"/>
  <c r="I403" i="26"/>
  <c r="I404" i="26"/>
  <c r="I405" i="26"/>
  <c r="I406" i="26"/>
  <c r="I407" i="26"/>
  <c r="I408" i="26"/>
  <c r="I409" i="26"/>
  <c r="I410" i="26"/>
  <c r="I411" i="26"/>
  <c r="I412" i="26"/>
  <c r="I413" i="26"/>
  <c r="I414" i="26"/>
  <c r="I415" i="26"/>
  <c r="I416" i="26"/>
  <c r="I417" i="26"/>
  <c r="I418" i="26"/>
  <c r="I419" i="26"/>
  <c r="I420" i="26"/>
  <c r="I421" i="26"/>
  <c r="I422" i="26"/>
  <c r="I423" i="26"/>
  <c r="I424" i="26"/>
  <c r="I425" i="26"/>
  <c r="I426" i="26"/>
  <c r="I427" i="26"/>
  <c r="I428" i="26"/>
  <c r="I429" i="26"/>
  <c r="I430" i="26"/>
  <c r="I431" i="26"/>
  <c r="I432" i="26"/>
  <c r="I433" i="26"/>
  <c r="I434" i="26"/>
  <c r="I435" i="26"/>
  <c r="I436" i="26"/>
  <c r="I437" i="26"/>
  <c r="I438" i="26"/>
  <c r="I439" i="26"/>
  <c r="I440" i="26"/>
  <c r="I441" i="26"/>
  <c r="I442" i="26"/>
  <c r="I443" i="26"/>
  <c r="I444" i="26"/>
  <c r="I445" i="26"/>
  <c r="I446" i="26"/>
  <c r="I447" i="26"/>
  <c r="I448" i="26"/>
  <c r="I449" i="26"/>
  <c r="I450" i="26"/>
  <c r="I451" i="26"/>
  <c r="I452" i="26"/>
  <c r="I453" i="26"/>
  <c r="I454" i="26"/>
  <c r="I455" i="26"/>
  <c r="I456" i="26"/>
  <c r="I457" i="26"/>
  <c r="I458" i="26"/>
  <c r="I459" i="26"/>
  <c r="I460" i="26"/>
  <c r="I461" i="26"/>
  <c r="I462" i="26"/>
  <c r="I463" i="26"/>
  <c r="I464" i="26"/>
  <c r="I465" i="26"/>
  <c r="I466" i="26"/>
  <c r="I467" i="26"/>
  <c r="I468" i="26"/>
  <c r="I469" i="26"/>
  <c r="I470" i="26"/>
  <c r="I471" i="26"/>
  <c r="I472" i="26"/>
  <c r="I473" i="26"/>
  <c r="I474" i="26"/>
  <c r="I475" i="26"/>
  <c r="I476" i="26"/>
  <c r="I477" i="26"/>
  <c r="I478" i="26"/>
  <c r="I479" i="26"/>
  <c r="I480" i="26"/>
  <c r="I481" i="26"/>
  <c r="I482" i="26"/>
  <c r="I483" i="26"/>
  <c r="I484" i="26"/>
  <c r="I485" i="26"/>
  <c r="I486" i="26"/>
  <c r="I487" i="26"/>
  <c r="I488" i="26"/>
  <c r="I489" i="26"/>
  <c r="I490" i="26"/>
  <c r="I491" i="26"/>
  <c r="I492" i="26"/>
  <c r="I493" i="26"/>
  <c r="I494" i="26"/>
  <c r="I495" i="26"/>
  <c r="I496" i="26"/>
  <c r="I497" i="26"/>
  <c r="I498" i="26"/>
  <c r="I499" i="26"/>
  <c r="I500" i="26"/>
  <c r="I501" i="26"/>
  <c r="I502" i="26"/>
  <c r="I503" i="26"/>
  <c r="I504" i="26"/>
  <c r="I505" i="26"/>
  <c r="I506" i="26"/>
  <c r="I507" i="26"/>
  <c r="I508" i="26"/>
  <c r="I509" i="26"/>
  <c r="I510" i="26"/>
  <c r="I511" i="26"/>
  <c r="I512" i="26"/>
  <c r="I513" i="26"/>
  <c r="I514" i="26"/>
  <c r="I515" i="26"/>
  <c r="I516" i="26"/>
  <c r="I517" i="26"/>
  <c r="I518" i="26"/>
  <c r="I519" i="26"/>
  <c r="I520" i="26"/>
  <c r="I521" i="26"/>
  <c r="I522" i="26"/>
  <c r="I523" i="26"/>
  <c r="I524" i="26"/>
  <c r="I525" i="26"/>
  <c r="I526" i="26"/>
  <c r="I527" i="26"/>
  <c r="I528" i="26"/>
  <c r="I529" i="26"/>
  <c r="I530" i="26"/>
  <c r="I531" i="26"/>
  <c r="I532" i="26"/>
  <c r="I533" i="26"/>
  <c r="I534" i="26"/>
  <c r="I535" i="26"/>
  <c r="I536" i="26"/>
  <c r="I537" i="26"/>
  <c r="I538" i="26"/>
  <c r="I539" i="26"/>
  <c r="I540" i="26"/>
  <c r="I541" i="26"/>
  <c r="I542" i="26"/>
  <c r="I543" i="26"/>
  <c r="I544" i="26"/>
  <c r="I545" i="26"/>
  <c r="I546" i="26"/>
  <c r="I547" i="26"/>
  <c r="I548" i="26"/>
  <c r="I549" i="26"/>
  <c r="I550" i="26"/>
  <c r="I551" i="26"/>
  <c r="I552" i="26"/>
  <c r="I553" i="26"/>
  <c r="I554" i="26"/>
  <c r="I555" i="26"/>
  <c r="I556" i="26"/>
  <c r="I557" i="26"/>
  <c r="I558" i="26"/>
  <c r="I559" i="26"/>
  <c r="I560" i="26"/>
  <c r="I561" i="26"/>
  <c r="I562" i="26"/>
  <c r="I563" i="26"/>
  <c r="I564" i="26"/>
  <c r="I565" i="26"/>
  <c r="I566" i="26"/>
  <c r="I567" i="26"/>
  <c r="I568" i="26"/>
  <c r="I569" i="26"/>
  <c r="I570" i="26"/>
  <c r="I571" i="26"/>
  <c r="I572" i="26"/>
  <c r="I573" i="26"/>
  <c r="I574" i="26"/>
  <c r="I575" i="26"/>
  <c r="I576" i="26"/>
  <c r="I577" i="26"/>
  <c r="I578" i="26"/>
  <c r="I579" i="26"/>
  <c r="I580" i="26"/>
  <c r="I581" i="26"/>
  <c r="I582" i="26"/>
  <c r="I583" i="26"/>
  <c r="I584" i="26"/>
  <c r="I585" i="26"/>
  <c r="I586" i="26"/>
  <c r="I587" i="26"/>
  <c r="I588" i="26"/>
  <c r="I589" i="26"/>
  <c r="I590" i="26"/>
  <c r="I591" i="26"/>
  <c r="I592" i="26"/>
  <c r="I593" i="26"/>
  <c r="I594" i="26"/>
  <c r="I595" i="26"/>
  <c r="I596" i="26"/>
  <c r="I597" i="26"/>
  <c r="I598" i="26"/>
  <c r="I599" i="26"/>
  <c r="I600" i="26"/>
  <c r="I601" i="26"/>
  <c r="I602" i="26"/>
  <c r="I603" i="26"/>
  <c r="I604" i="26"/>
  <c r="I605" i="26"/>
  <c r="I606" i="26"/>
  <c r="I607" i="26"/>
  <c r="I608" i="26"/>
  <c r="I609" i="26"/>
  <c r="I610" i="26"/>
  <c r="I611" i="26"/>
  <c r="I612" i="26"/>
  <c r="I613" i="26"/>
  <c r="I614" i="26"/>
  <c r="I615" i="26"/>
  <c r="I616" i="26"/>
  <c r="I617" i="26"/>
  <c r="I618" i="26"/>
  <c r="I619" i="26"/>
  <c r="I620" i="26"/>
  <c r="I621" i="26"/>
  <c r="I622" i="26"/>
  <c r="I623" i="26"/>
  <c r="I624" i="26"/>
  <c r="I625" i="26"/>
  <c r="I626" i="26"/>
  <c r="I627" i="26"/>
  <c r="I628" i="26"/>
  <c r="I629" i="26"/>
  <c r="I630" i="26"/>
  <c r="I631" i="26"/>
  <c r="I632" i="26"/>
  <c r="I633" i="26"/>
  <c r="I634" i="26"/>
  <c r="I635" i="26"/>
  <c r="I636" i="26"/>
  <c r="I637" i="26"/>
  <c r="I638" i="26"/>
  <c r="I639" i="26"/>
  <c r="I640" i="26"/>
  <c r="I641" i="26"/>
  <c r="I642" i="26"/>
  <c r="I643" i="26"/>
  <c r="I644" i="26"/>
  <c r="I645" i="26"/>
  <c r="I646" i="26"/>
  <c r="I647" i="26"/>
  <c r="I648" i="26"/>
  <c r="I649" i="26"/>
  <c r="I650" i="26"/>
  <c r="I651" i="26"/>
  <c r="I652" i="26"/>
  <c r="I653" i="26"/>
  <c r="I654" i="26"/>
  <c r="I655" i="26"/>
  <c r="I656" i="26"/>
  <c r="I657" i="26"/>
  <c r="I658" i="26"/>
  <c r="I659" i="26"/>
  <c r="I660" i="26"/>
  <c r="I661" i="26"/>
  <c r="I662" i="26"/>
  <c r="I663" i="26"/>
  <c r="I664" i="26"/>
  <c r="I665" i="26"/>
  <c r="I666" i="26"/>
  <c r="I667" i="26"/>
  <c r="I668" i="26"/>
  <c r="I669" i="26"/>
  <c r="I670" i="26"/>
  <c r="I671" i="26"/>
  <c r="I672" i="26"/>
  <c r="I673" i="26"/>
  <c r="I674" i="26"/>
  <c r="I675" i="26"/>
  <c r="I676" i="26"/>
  <c r="I677" i="26"/>
  <c r="I678" i="26"/>
  <c r="I679" i="26"/>
  <c r="I680" i="26"/>
  <c r="I681" i="26"/>
  <c r="I682" i="26"/>
  <c r="I683" i="26"/>
  <c r="I684" i="26"/>
  <c r="I685" i="26"/>
  <c r="I686" i="26"/>
  <c r="I687" i="26"/>
  <c r="I688" i="26"/>
  <c r="I689" i="26"/>
  <c r="I690" i="26"/>
  <c r="I691" i="26"/>
  <c r="I692" i="26"/>
  <c r="I693" i="26"/>
  <c r="I694" i="26"/>
  <c r="I695" i="26"/>
  <c r="I696" i="26"/>
  <c r="I697" i="26"/>
  <c r="I698" i="26"/>
  <c r="I699" i="26"/>
  <c r="I700" i="26"/>
  <c r="I701" i="26"/>
  <c r="I702" i="26"/>
  <c r="I703" i="26"/>
  <c r="I704" i="26"/>
  <c r="I705" i="26"/>
  <c r="I706" i="26"/>
  <c r="I707" i="26"/>
  <c r="I708" i="26"/>
  <c r="I709" i="26"/>
  <c r="I710" i="26"/>
  <c r="I711" i="26"/>
  <c r="I712" i="26"/>
  <c r="I713" i="26"/>
  <c r="I714" i="26"/>
  <c r="I715" i="26"/>
  <c r="I716" i="26"/>
  <c r="I717" i="26"/>
  <c r="I718" i="26"/>
  <c r="I719" i="26"/>
  <c r="I720" i="26"/>
  <c r="I721" i="26"/>
  <c r="I722" i="26"/>
  <c r="I723" i="26"/>
  <c r="I724" i="26"/>
  <c r="I725" i="26"/>
  <c r="I726" i="26"/>
  <c r="I727" i="26"/>
  <c r="I728" i="26"/>
  <c r="I729" i="26"/>
  <c r="I730" i="26"/>
  <c r="I731" i="26"/>
  <c r="I732" i="26"/>
  <c r="I733" i="26"/>
  <c r="I734" i="26"/>
  <c r="I735" i="26"/>
  <c r="I736" i="26"/>
  <c r="I737" i="26"/>
  <c r="I738" i="26"/>
  <c r="I739" i="26"/>
  <c r="I740" i="26"/>
  <c r="I741" i="26"/>
  <c r="I742" i="26"/>
  <c r="I743" i="26"/>
  <c r="I744" i="26"/>
  <c r="I745" i="26"/>
  <c r="I746" i="26"/>
  <c r="I747" i="26"/>
  <c r="I748" i="26"/>
  <c r="I749" i="26"/>
  <c r="I750" i="26"/>
  <c r="I751" i="26"/>
  <c r="I752" i="26"/>
  <c r="I753" i="26"/>
  <c r="I754" i="26"/>
  <c r="I755" i="26"/>
  <c r="I756" i="26"/>
  <c r="I757" i="26"/>
  <c r="I758" i="26"/>
  <c r="I759" i="26"/>
  <c r="I760" i="26"/>
  <c r="I761" i="26"/>
  <c r="I762" i="26"/>
  <c r="I763" i="26"/>
  <c r="I764" i="26"/>
  <c r="I765" i="26"/>
  <c r="I766" i="26"/>
  <c r="I767" i="26"/>
  <c r="I768" i="26"/>
  <c r="I769" i="26"/>
  <c r="I770" i="26"/>
  <c r="I771" i="26"/>
  <c r="I772" i="26"/>
  <c r="I773" i="26"/>
  <c r="I774" i="26"/>
  <c r="I775" i="26"/>
  <c r="I776" i="26"/>
  <c r="I777" i="26"/>
  <c r="I778" i="26"/>
  <c r="I779" i="26"/>
  <c r="I780" i="26"/>
  <c r="I781" i="26"/>
  <c r="I782" i="26"/>
  <c r="I783" i="26"/>
  <c r="I784" i="26"/>
  <c r="I785" i="26"/>
  <c r="I786" i="26"/>
  <c r="I787" i="26"/>
  <c r="I788" i="26"/>
  <c r="I789" i="26"/>
  <c r="I790" i="26"/>
  <c r="I791" i="26"/>
  <c r="I792" i="26"/>
  <c r="I793" i="26"/>
  <c r="I794" i="26"/>
  <c r="I795" i="26"/>
  <c r="I796" i="26"/>
  <c r="I797" i="26"/>
  <c r="I798" i="26"/>
  <c r="I799" i="26"/>
  <c r="I800" i="26"/>
  <c r="I801" i="26"/>
  <c r="I802" i="26"/>
  <c r="I803" i="26"/>
  <c r="I804" i="26"/>
  <c r="I805" i="26"/>
  <c r="I806" i="26"/>
  <c r="I807" i="26"/>
  <c r="I808" i="26"/>
  <c r="I809" i="26"/>
  <c r="I810" i="26"/>
  <c r="I811" i="26"/>
  <c r="I812" i="26"/>
  <c r="I813" i="26"/>
  <c r="I814" i="26"/>
  <c r="I815" i="26"/>
  <c r="I816" i="26"/>
  <c r="I817" i="26"/>
  <c r="I818" i="26"/>
  <c r="I819" i="26"/>
  <c r="I820" i="26"/>
  <c r="I821" i="26"/>
  <c r="I822" i="26"/>
  <c r="I823" i="26"/>
  <c r="I824" i="26"/>
  <c r="I825" i="26"/>
  <c r="I826" i="26"/>
  <c r="I827" i="26"/>
  <c r="I828" i="26"/>
  <c r="I829" i="26"/>
  <c r="I830" i="26"/>
  <c r="I831" i="26"/>
  <c r="I832" i="26"/>
  <c r="I833" i="26"/>
  <c r="I834" i="26"/>
  <c r="I835" i="26"/>
  <c r="I836" i="26"/>
  <c r="I837" i="26"/>
  <c r="I838" i="26"/>
  <c r="I839" i="26"/>
  <c r="I840" i="26"/>
  <c r="I841" i="26"/>
  <c r="I842" i="26"/>
  <c r="I843" i="26"/>
  <c r="I844" i="26"/>
  <c r="I845" i="26"/>
  <c r="I846" i="26"/>
  <c r="I847" i="26"/>
  <c r="I848" i="26"/>
  <c r="I849" i="26"/>
  <c r="I850" i="26"/>
  <c r="I851" i="26"/>
  <c r="I852" i="26"/>
  <c r="I853" i="26"/>
  <c r="I854" i="26"/>
  <c r="I855" i="26"/>
  <c r="I856" i="26"/>
  <c r="I857" i="26"/>
  <c r="I858" i="26"/>
  <c r="I859" i="26"/>
  <c r="I860" i="26"/>
  <c r="I861" i="26"/>
  <c r="I862" i="26"/>
  <c r="I863" i="26"/>
  <c r="I864" i="26"/>
  <c r="I865" i="26"/>
  <c r="I866" i="26"/>
  <c r="I867" i="26"/>
  <c r="I868" i="26"/>
  <c r="I869" i="26"/>
  <c r="I870" i="26"/>
  <c r="I871" i="26"/>
  <c r="I872" i="26"/>
  <c r="I873" i="26"/>
  <c r="I874" i="26"/>
  <c r="I875" i="26"/>
  <c r="I876" i="26"/>
  <c r="I877" i="26"/>
  <c r="I878" i="26"/>
  <c r="I879" i="26"/>
  <c r="I880" i="26"/>
  <c r="I881" i="26"/>
  <c r="I882" i="26"/>
  <c r="I883" i="26"/>
  <c r="I884" i="26"/>
  <c r="I885" i="26"/>
  <c r="I886" i="26"/>
  <c r="I887" i="26"/>
  <c r="I888" i="26"/>
  <c r="I889" i="26"/>
  <c r="I890" i="26"/>
  <c r="I891" i="26"/>
  <c r="I892" i="26"/>
  <c r="I893" i="26"/>
  <c r="I894" i="26"/>
  <c r="I895" i="26"/>
  <c r="I896" i="26"/>
  <c r="I897" i="26"/>
  <c r="I898" i="26"/>
  <c r="I899" i="26"/>
  <c r="I900" i="26"/>
  <c r="I901" i="26"/>
  <c r="I902" i="26"/>
  <c r="I903" i="26"/>
  <c r="I904" i="26"/>
  <c r="I905" i="26"/>
  <c r="I906" i="26"/>
  <c r="I907" i="26"/>
  <c r="I908" i="26"/>
  <c r="I909" i="26"/>
  <c r="I910" i="26"/>
  <c r="I911" i="26"/>
  <c r="I912" i="26"/>
  <c r="I913" i="26"/>
  <c r="I914" i="26"/>
  <c r="I915" i="26"/>
  <c r="I916" i="26"/>
  <c r="I917" i="26"/>
  <c r="I918" i="26"/>
  <c r="I919" i="26"/>
  <c r="I920" i="26"/>
  <c r="I921" i="26"/>
  <c r="I922" i="26"/>
  <c r="I923" i="26"/>
  <c r="I924" i="26"/>
  <c r="I925" i="26"/>
  <c r="I926" i="26"/>
  <c r="I927" i="26"/>
  <c r="I928" i="26"/>
  <c r="I929" i="26"/>
  <c r="I930" i="26"/>
  <c r="I931" i="26"/>
  <c r="I932" i="26"/>
  <c r="I933" i="26"/>
  <c r="I934" i="26"/>
  <c r="I935" i="26"/>
  <c r="I936" i="26"/>
  <c r="I937" i="26"/>
  <c r="I938" i="26"/>
  <c r="I939" i="26"/>
  <c r="I940" i="26"/>
  <c r="I941" i="26"/>
  <c r="I942" i="26"/>
  <c r="I943" i="26"/>
  <c r="I944" i="26"/>
  <c r="I945" i="26"/>
  <c r="I946" i="26"/>
  <c r="I947" i="26"/>
  <c r="I948" i="26"/>
  <c r="I949" i="26"/>
  <c r="I950" i="26"/>
  <c r="I951" i="26"/>
  <c r="I952" i="26"/>
  <c r="I953" i="26"/>
  <c r="I954" i="26"/>
  <c r="I955" i="26"/>
  <c r="I956" i="26"/>
  <c r="I957" i="26"/>
  <c r="I958" i="26"/>
  <c r="I959" i="26"/>
  <c r="I960" i="26"/>
  <c r="I961" i="26"/>
  <c r="I962" i="26"/>
  <c r="I963" i="26"/>
  <c r="I964" i="26"/>
  <c r="I965" i="26"/>
  <c r="I966" i="26"/>
  <c r="I967" i="26"/>
  <c r="I968" i="26"/>
  <c r="I969" i="26"/>
  <c r="I970" i="26"/>
  <c r="I971" i="26"/>
  <c r="I972" i="26"/>
  <c r="I973" i="26"/>
  <c r="I974" i="26"/>
  <c r="I975" i="26"/>
  <c r="I976" i="26"/>
  <c r="I977" i="26"/>
  <c r="I978" i="26"/>
  <c r="I979" i="26"/>
  <c r="I980" i="26"/>
  <c r="I981" i="26"/>
  <c r="I982" i="26"/>
  <c r="I983" i="26"/>
  <c r="I984" i="26"/>
  <c r="I985" i="26"/>
  <c r="I986" i="26"/>
  <c r="I987" i="26"/>
  <c r="I988" i="26"/>
  <c r="I989" i="26"/>
  <c r="I990" i="26"/>
  <c r="I991" i="26"/>
  <c r="I992" i="26"/>
  <c r="I993" i="26"/>
  <c r="I994" i="26"/>
  <c r="I995" i="26"/>
  <c r="I996" i="26"/>
  <c r="I997" i="26"/>
  <c r="I998" i="26"/>
  <c r="I999" i="26"/>
  <c r="I1000" i="26"/>
  <c r="I1001" i="26"/>
  <c r="I1002" i="26"/>
  <c r="I1003" i="26"/>
  <c r="I1004" i="26"/>
  <c r="I1005" i="26"/>
  <c r="I1006" i="26"/>
  <c r="I1007" i="26"/>
  <c r="I1008" i="26"/>
  <c r="I1009" i="26"/>
  <c r="I1010" i="26"/>
  <c r="I1011" i="26"/>
  <c r="I1012" i="26"/>
  <c r="I1013" i="26"/>
  <c r="I1014" i="26"/>
  <c r="I1015" i="26"/>
  <c r="I1016" i="26"/>
  <c r="I1017" i="26"/>
  <c r="I1018" i="26"/>
  <c r="I1019" i="26"/>
  <c r="I1020" i="26"/>
  <c r="I1021" i="26"/>
  <c r="I1022" i="26"/>
  <c r="I1023" i="26"/>
  <c r="I1024" i="26"/>
  <c r="I1025" i="26"/>
  <c r="I1026" i="26"/>
  <c r="I1027" i="26"/>
  <c r="I1028" i="26"/>
  <c r="I1029" i="26"/>
  <c r="I1030" i="26"/>
  <c r="I1031" i="26"/>
  <c r="I1032" i="26"/>
  <c r="I1033" i="26"/>
  <c r="I1034" i="26"/>
  <c r="I1035" i="26"/>
  <c r="I1036" i="26"/>
  <c r="I1037" i="26"/>
  <c r="I1038" i="26"/>
  <c r="I1039" i="26"/>
  <c r="I1040" i="26"/>
  <c r="I1041" i="26"/>
  <c r="I1042" i="26"/>
  <c r="I1043" i="26"/>
  <c r="I1044" i="26"/>
  <c r="I1045" i="26"/>
  <c r="I1046" i="26"/>
  <c r="I1047" i="26"/>
  <c r="I1048" i="26"/>
  <c r="I1049" i="26"/>
  <c r="I1050" i="26"/>
  <c r="I1051" i="26"/>
  <c r="I1052" i="26"/>
  <c r="I1053" i="26"/>
  <c r="I1054" i="26"/>
  <c r="I1055" i="26"/>
  <c r="I1056" i="26"/>
  <c r="I1057" i="26"/>
  <c r="I1058" i="26"/>
  <c r="I1059" i="26"/>
  <c r="I1060" i="26"/>
  <c r="I1061" i="26"/>
  <c r="I1062" i="26"/>
  <c r="I1063" i="26"/>
  <c r="I1064" i="26"/>
  <c r="I1065" i="26"/>
  <c r="I1066" i="26"/>
  <c r="I1067" i="26"/>
  <c r="I1068" i="26"/>
  <c r="I1069" i="26"/>
  <c r="I1070" i="26"/>
  <c r="I1071" i="26"/>
  <c r="I1072" i="26"/>
  <c r="I1073" i="26"/>
  <c r="I1074" i="26"/>
  <c r="I1075" i="26"/>
  <c r="I1076" i="26"/>
  <c r="I1077" i="26"/>
  <c r="I1078" i="26"/>
  <c r="I1079" i="26"/>
  <c r="I1080" i="26"/>
  <c r="I1081" i="26"/>
  <c r="I1082" i="26"/>
  <c r="I1083" i="26"/>
  <c r="I1084" i="26"/>
  <c r="I1085" i="26"/>
  <c r="I1086" i="26"/>
  <c r="I1087" i="26"/>
  <c r="I1088" i="26"/>
  <c r="I1089" i="26"/>
  <c r="I1090" i="26"/>
  <c r="I1091" i="26"/>
  <c r="I1092" i="26"/>
  <c r="I1093" i="26"/>
  <c r="I1094" i="26"/>
  <c r="I1095" i="26"/>
  <c r="I1096" i="26"/>
  <c r="I1097" i="26"/>
  <c r="I1098" i="26"/>
  <c r="I1099" i="26"/>
  <c r="I1100" i="26"/>
  <c r="I1101" i="26"/>
  <c r="I1102" i="26"/>
  <c r="I1103" i="26"/>
  <c r="I1104" i="26"/>
  <c r="I1105" i="26"/>
  <c r="I1106" i="26"/>
  <c r="I1107" i="26"/>
  <c r="I1108" i="26"/>
  <c r="I1109" i="26"/>
  <c r="I1110" i="26"/>
  <c r="I1111" i="26"/>
  <c r="I1112" i="26"/>
  <c r="I1113" i="26"/>
  <c r="I1114" i="26"/>
  <c r="I1115" i="26"/>
  <c r="I1116" i="26"/>
  <c r="I1117" i="26"/>
  <c r="I1118" i="26"/>
  <c r="I1119" i="26"/>
  <c r="I1120" i="26"/>
  <c r="I1121" i="26"/>
  <c r="I1122" i="26"/>
  <c r="I1123" i="26"/>
  <c r="I1124" i="26"/>
  <c r="I1125" i="26"/>
  <c r="I1126" i="26"/>
  <c r="I1127" i="26"/>
  <c r="I1128" i="26"/>
  <c r="I1129" i="26"/>
  <c r="I1130" i="26"/>
  <c r="I1131" i="26"/>
  <c r="I1132" i="26"/>
  <c r="I1133" i="26"/>
  <c r="I1134" i="26"/>
  <c r="I1135" i="26"/>
  <c r="I1136" i="26"/>
  <c r="I1137" i="26"/>
  <c r="I1138" i="26"/>
  <c r="I1139" i="26"/>
  <c r="I1140" i="26"/>
  <c r="I1141" i="26"/>
  <c r="I1142" i="26"/>
  <c r="I1143" i="26"/>
  <c r="I1144" i="26"/>
  <c r="I1145" i="26"/>
  <c r="I1146" i="26"/>
  <c r="I1147" i="26"/>
  <c r="I1148" i="26"/>
  <c r="I1149" i="26"/>
  <c r="I1150" i="26"/>
  <c r="I1151" i="26"/>
  <c r="I1152" i="26"/>
  <c r="I1153" i="26"/>
  <c r="I1154" i="26"/>
  <c r="I1155" i="26"/>
  <c r="I1156" i="26"/>
  <c r="I1157" i="26"/>
  <c r="I1158" i="26"/>
  <c r="I1159" i="26"/>
  <c r="I1160" i="26"/>
  <c r="I1161" i="26"/>
  <c r="I1162" i="26"/>
  <c r="I1163" i="26"/>
  <c r="I1164" i="26"/>
  <c r="I1165" i="26"/>
  <c r="I1166" i="26"/>
  <c r="I1167" i="26"/>
  <c r="I1168" i="26"/>
  <c r="I1169" i="26"/>
  <c r="I1170" i="26"/>
  <c r="I1171" i="26"/>
  <c r="I1172" i="26"/>
  <c r="I1173" i="26"/>
  <c r="I1174" i="26"/>
  <c r="I1175" i="26"/>
  <c r="I1176" i="26"/>
  <c r="I1177" i="26"/>
  <c r="I1178" i="26"/>
  <c r="I1179" i="26"/>
  <c r="I1180" i="26"/>
  <c r="I1181" i="26"/>
  <c r="I1182" i="26"/>
  <c r="I1183" i="26"/>
  <c r="I1184" i="26"/>
  <c r="I1185" i="26"/>
  <c r="I1186" i="26"/>
  <c r="I1187" i="26"/>
  <c r="I1188" i="26"/>
  <c r="I1189" i="26"/>
  <c r="I1190" i="26"/>
  <c r="I1191" i="26"/>
  <c r="I1192" i="26"/>
  <c r="I1193" i="26"/>
  <c r="I1194" i="26"/>
  <c r="I1195" i="26"/>
  <c r="I1196" i="26"/>
  <c r="I1197" i="26"/>
  <c r="I1198" i="26"/>
  <c r="I1199" i="26"/>
  <c r="I1200" i="26"/>
  <c r="I1201" i="26"/>
  <c r="I1202" i="26"/>
  <c r="I1203" i="26"/>
  <c r="I1204" i="26"/>
  <c r="I1205" i="26"/>
  <c r="I1206" i="26"/>
  <c r="I1207" i="26"/>
  <c r="I1208" i="26"/>
  <c r="I1209" i="26"/>
  <c r="I1210" i="26"/>
  <c r="I1211" i="26"/>
  <c r="I1212" i="26"/>
  <c r="I1213" i="26"/>
  <c r="I1214" i="26"/>
  <c r="I1215" i="26"/>
  <c r="I1216" i="26"/>
  <c r="I1217" i="26"/>
  <c r="I1218" i="26"/>
  <c r="I1219" i="26"/>
  <c r="I1220" i="26"/>
  <c r="I1221" i="26"/>
  <c r="I1222" i="26"/>
  <c r="I1223" i="26"/>
  <c r="I1224" i="26"/>
  <c r="I1225" i="26"/>
  <c r="I1226" i="26"/>
  <c r="I1227" i="26"/>
  <c r="I1228" i="26"/>
  <c r="I1229" i="26"/>
  <c r="I1230" i="26"/>
  <c r="I1231" i="26"/>
  <c r="I1232" i="26"/>
  <c r="I1233" i="26"/>
  <c r="I1234" i="26"/>
  <c r="I1235" i="26"/>
  <c r="I1236" i="26"/>
  <c r="I1237" i="26"/>
  <c r="I1238" i="26"/>
  <c r="I1239" i="26"/>
  <c r="I1240" i="26"/>
  <c r="I1241" i="26"/>
  <c r="I1242" i="26"/>
  <c r="I1243" i="26"/>
  <c r="I1244" i="26"/>
  <c r="I1245" i="26"/>
  <c r="I1246" i="26"/>
  <c r="I1247" i="26"/>
  <c r="I1248" i="26"/>
  <c r="I1249" i="26"/>
  <c r="I1250" i="26"/>
  <c r="I1251" i="26"/>
  <c r="I1252" i="26"/>
  <c r="I1253" i="26"/>
  <c r="I1254" i="26"/>
  <c r="I1255" i="26"/>
  <c r="I1256" i="26"/>
  <c r="I1257" i="26"/>
  <c r="I1258" i="26"/>
  <c r="I1259" i="26"/>
  <c r="I1260" i="26"/>
  <c r="I1261" i="26"/>
  <c r="I1262" i="26"/>
  <c r="I1263" i="26"/>
  <c r="I1264" i="26"/>
  <c r="I1265" i="26"/>
  <c r="I1266" i="26"/>
  <c r="I1267" i="26"/>
  <c r="I1268" i="26"/>
  <c r="I1269" i="26"/>
  <c r="I1270" i="26"/>
  <c r="I1271" i="26"/>
  <c r="I1272" i="26"/>
  <c r="I1273" i="26"/>
  <c r="I1274" i="26"/>
  <c r="I1275" i="26"/>
  <c r="I1276" i="26"/>
  <c r="I1277" i="26"/>
  <c r="I1278" i="26"/>
  <c r="I1279" i="26"/>
  <c r="I1280" i="26"/>
  <c r="I1281" i="26"/>
  <c r="I1282" i="26"/>
  <c r="I1283" i="26"/>
  <c r="I1284" i="26"/>
  <c r="I1285" i="26"/>
  <c r="I1286" i="26"/>
  <c r="I1287" i="26"/>
  <c r="I1288" i="26"/>
  <c r="I1289" i="26"/>
  <c r="I1290" i="26"/>
  <c r="I1291" i="26"/>
  <c r="I1292" i="26"/>
  <c r="I1293" i="26"/>
  <c r="I1294" i="26"/>
  <c r="I1295" i="26"/>
  <c r="I1296" i="26"/>
  <c r="I1297" i="26"/>
  <c r="I1298" i="26"/>
  <c r="I1299" i="26"/>
  <c r="I1300" i="26"/>
  <c r="I1301" i="26"/>
  <c r="I1302" i="26"/>
  <c r="I1303" i="26"/>
  <c r="I1304" i="26"/>
  <c r="I1305" i="26"/>
  <c r="I1306" i="26"/>
  <c r="I1307" i="26"/>
  <c r="I1308" i="26"/>
  <c r="I1309" i="26"/>
  <c r="I1310" i="26"/>
  <c r="I1311" i="26"/>
  <c r="I1312" i="26"/>
  <c r="I1313" i="26"/>
  <c r="I1314" i="26"/>
  <c r="I1315" i="26"/>
  <c r="I1316" i="26"/>
  <c r="I1317" i="26"/>
  <c r="I1318" i="26"/>
  <c r="I1319" i="26"/>
  <c r="I1320" i="26"/>
  <c r="I1321" i="26"/>
  <c r="I1322" i="26"/>
  <c r="I1323" i="26"/>
  <c r="I1324" i="26"/>
  <c r="I1325" i="26"/>
  <c r="I1326" i="26"/>
  <c r="I1327" i="26"/>
  <c r="I1328" i="26"/>
  <c r="I1329" i="26"/>
  <c r="I1330" i="26"/>
  <c r="I1331" i="26"/>
  <c r="I1332" i="26"/>
  <c r="I1333" i="26"/>
  <c r="I1334" i="26"/>
  <c r="I1335" i="26"/>
  <c r="I1336" i="26"/>
  <c r="I1337" i="26"/>
  <c r="I1338" i="26"/>
  <c r="I1339" i="26"/>
  <c r="I1340" i="26"/>
  <c r="I1341" i="26"/>
  <c r="I1342" i="26"/>
  <c r="I1343" i="26"/>
  <c r="I1344" i="26"/>
  <c r="I1345" i="26"/>
  <c r="I1346" i="26"/>
  <c r="I1347" i="26"/>
  <c r="I1348" i="26"/>
  <c r="I1349" i="26"/>
  <c r="I1350" i="26"/>
  <c r="I1351" i="26"/>
  <c r="I1352" i="26"/>
  <c r="I1353" i="26"/>
  <c r="I1354" i="26"/>
  <c r="I1355" i="26"/>
  <c r="I1356" i="26"/>
  <c r="I1357" i="26"/>
  <c r="I1358" i="26"/>
  <c r="I1359" i="26"/>
  <c r="I1360" i="26"/>
  <c r="I1361" i="26"/>
  <c r="I1362" i="26"/>
  <c r="I1363" i="26"/>
  <c r="I1364" i="26"/>
  <c r="I1365" i="26"/>
  <c r="I1366" i="26"/>
  <c r="I1367" i="26"/>
  <c r="I1368" i="26"/>
  <c r="I1369" i="26"/>
  <c r="I1370" i="26"/>
  <c r="I1371" i="26"/>
  <c r="I1372" i="26"/>
  <c r="I1373" i="26"/>
  <c r="I1374" i="26"/>
  <c r="I1375" i="26"/>
  <c r="I1376" i="26"/>
  <c r="I1377" i="26"/>
  <c r="I1378" i="26"/>
  <c r="I1379" i="26"/>
  <c r="I1380" i="26"/>
  <c r="I1381" i="26"/>
  <c r="I1382" i="26"/>
  <c r="I1383" i="26"/>
  <c r="I1384" i="26"/>
  <c r="I1385" i="26"/>
  <c r="I1386" i="26"/>
  <c r="I1387" i="26"/>
  <c r="I1388" i="26"/>
  <c r="I1389" i="26"/>
  <c r="I1390" i="26"/>
  <c r="I1391" i="26"/>
  <c r="I1392" i="26"/>
  <c r="I1393" i="26"/>
  <c r="I1394" i="26"/>
  <c r="I1395" i="26"/>
  <c r="I1396" i="26"/>
  <c r="I1397" i="26"/>
  <c r="I1398" i="26"/>
  <c r="I1399" i="26"/>
  <c r="I1400" i="26"/>
  <c r="I1401" i="26"/>
  <c r="I1402" i="26"/>
  <c r="I1403" i="26"/>
  <c r="I1404" i="26"/>
  <c r="I1405" i="26"/>
  <c r="I1406" i="26"/>
  <c r="I1407" i="26"/>
  <c r="I1408" i="26"/>
  <c r="I1409" i="26"/>
  <c r="I1410" i="26"/>
  <c r="I1411" i="26"/>
  <c r="I1412" i="26"/>
  <c r="I1413" i="26"/>
  <c r="I1414" i="26"/>
  <c r="I1415" i="26"/>
  <c r="I1416" i="26"/>
  <c r="I1417" i="26"/>
  <c r="I1418" i="26"/>
  <c r="I1419" i="26"/>
  <c r="I1420" i="26"/>
  <c r="I1421" i="26"/>
  <c r="I1422" i="26"/>
  <c r="I1423" i="26"/>
  <c r="I1424" i="26"/>
  <c r="I1425" i="26"/>
  <c r="I1426" i="26"/>
  <c r="I1427" i="26"/>
  <c r="I1428" i="26"/>
  <c r="I1429" i="26"/>
  <c r="I1430" i="26"/>
  <c r="I1431" i="26"/>
  <c r="I1432" i="26"/>
  <c r="I1433" i="26"/>
  <c r="I1434" i="26"/>
  <c r="I1435" i="26"/>
  <c r="I1436" i="26"/>
  <c r="I1437" i="26"/>
  <c r="I1438" i="26"/>
  <c r="I1439" i="26"/>
  <c r="I1440" i="26"/>
  <c r="I1441" i="26"/>
  <c r="I1442" i="26"/>
  <c r="I1443" i="26"/>
  <c r="I1444" i="26"/>
  <c r="I1445" i="26"/>
  <c r="I1446" i="26"/>
  <c r="I1447" i="26"/>
  <c r="I1448" i="26"/>
  <c r="I1449" i="26"/>
  <c r="I1450" i="26"/>
  <c r="I1451" i="26"/>
  <c r="I1452" i="26"/>
  <c r="I1453" i="26"/>
  <c r="I1454" i="26"/>
  <c r="I1455" i="26"/>
  <c r="I1456" i="26"/>
  <c r="I1457" i="26"/>
  <c r="I1458" i="26"/>
  <c r="I1459" i="26"/>
  <c r="I1460" i="26"/>
  <c r="I1461" i="26"/>
  <c r="I1462" i="26"/>
  <c r="I1463" i="26"/>
  <c r="I1464" i="26"/>
  <c r="I1465" i="26"/>
  <c r="I1466" i="26"/>
  <c r="I1467" i="26"/>
  <c r="I1468" i="26"/>
  <c r="I1469" i="26"/>
  <c r="I1470" i="26"/>
  <c r="I1471" i="26"/>
  <c r="I1472" i="26"/>
  <c r="I1473" i="26"/>
  <c r="I1474" i="26"/>
  <c r="I1475" i="26"/>
  <c r="I1476" i="26"/>
  <c r="I1477" i="26"/>
  <c r="I1478" i="26"/>
  <c r="I1479" i="26"/>
  <c r="I1480" i="26"/>
  <c r="I1481" i="26"/>
  <c r="I1482" i="26"/>
  <c r="I1483" i="26"/>
  <c r="I1484" i="26"/>
  <c r="I1485" i="26"/>
  <c r="I1486" i="26"/>
  <c r="I1487" i="26"/>
  <c r="I1488" i="26"/>
  <c r="I1489" i="26"/>
  <c r="I1490" i="26"/>
  <c r="I1491" i="26"/>
  <c r="I1492" i="26"/>
  <c r="I1493" i="26"/>
  <c r="I1494" i="26"/>
  <c r="I1495" i="26"/>
  <c r="I1496" i="26"/>
  <c r="I1497" i="26"/>
  <c r="I1498" i="26"/>
  <c r="I1499" i="26"/>
  <c r="I1500" i="26"/>
  <c r="I1501" i="26"/>
  <c r="I1502" i="26"/>
  <c r="I1503" i="26"/>
  <c r="I1504" i="26"/>
  <c r="I1505" i="26"/>
  <c r="I1506" i="26"/>
  <c r="I1507" i="26"/>
  <c r="I1508" i="26"/>
  <c r="I1509" i="26"/>
  <c r="I1510" i="26"/>
  <c r="I1511" i="26"/>
  <c r="I1512" i="26"/>
  <c r="I1513" i="26"/>
  <c r="I1514" i="26"/>
  <c r="I1515" i="26"/>
  <c r="I1516" i="26"/>
  <c r="I1517" i="26"/>
  <c r="I1518" i="26"/>
  <c r="I1519" i="26"/>
  <c r="I1520" i="26"/>
  <c r="I1521" i="26"/>
  <c r="I1522" i="26"/>
  <c r="I1523" i="26"/>
  <c r="I1524" i="26"/>
  <c r="I1525" i="26"/>
  <c r="I1526" i="26"/>
  <c r="I1527" i="26"/>
  <c r="I1528" i="26"/>
  <c r="I1529" i="26"/>
  <c r="I1530" i="26"/>
  <c r="I1531" i="26"/>
  <c r="I1532" i="26"/>
  <c r="I1533" i="26"/>
  <c r="I1534" i="26"/>
  <c r="I1535" i="26"/>
  <c r="I1536" i="26"/>
  <c r="I1537" i="26"/>
  <c r="I1538" i="26"/>
  <c r="I1539" i="26"/>
  <c r="I1540" i="26"/>
  <c r="I1541" i="26"/>
  <c r="I1542" i="26"/>
  <c r="I1543" i="26"/>
  <c r="I1544" i="26"/>
  <c r="I1545" i="26"/>
  <c r="I1546" i="26"/>
  <c r="I1547" i="26"/>
  <c r="I1548" i="26"/>
  <c r="I1549" i="26"/>
  <c r="I1550" i="26"/>
  <c r="I1551" i="26"/>
  <c r="I1552" i="26"/>
  <c r="I1553" i="26"/>
  <c r="I1554" i="26"/>
  <c r="I1555" i="26"/>
  <c r="I1556" i="26"/>
  <c r="I1557" i="26"/>
  <c r="I1558" i="26"/>
  <c r="I1559" i="26"/>
  <c r="I1560" i="26"/>
  <c r="I1561" i="26"/>
  <c r="I1562" i="26"/>
  <c r="I1563" i="26"/>
  <c r="I1564" i="26"/>
  <c r="I1565" i="26"/>
  <c r="I1566" i="26"/>
  <c r="I1567" i="26"/>
  <c r="I1568" i="26"/>
  <c r="I1569" i="26"/>
  <c r="I1570" i="26"/>
  <c r="I1571" i="26"/>
  <c r="I1572" i="26"/>
  <c r="I1573" i="26"/>
  <c r="I1574" i="26"/>
  <c r="I1575" i="26"/>
  <c r="I1576" i="26"/>
  <c r="I1577" i="26"/>
  <c r="I1578" i="26"/>
  <c r="I1579" i="26"/>
  <c r="I1580" i="26"/>
  <c r="I1581" i="26"/>
  <c r="I1582" i="26"/>
  <c r="I1583" i="26"/>
  <c r="I1584" i="26"/>
  <c r="I1585" i="26"/>
  <c r="I1586" i="26"/>
  <c r="I1587" i="26"/>
  <c r="I1588" i="26"/>
  <c r="I1589" i="26"/>
  <c r="I1590" i="26"/>
  <c r="I1591" i="26"/>
  <c r="I1592" i="26"/>
  <c r="I1593" i="26"/>
  <c r="I1594" i="26"/>
  <c r="I1595" i="26"/>
  <c r="I1596" i="26"/>
  <c r="I1597" i="26"/>
  <c r="I1598" i="26"/>
  <c r="I1599" i="26"/>
  <c r="I1600" i="26"/>
  <c r="I1601" i="26"/>
  <c r="I1602" i="26"/>
  <c r="I1603" i="26"/>
  <c r="I1604" i="26"/>
  <c r="I1605" i="26"/>
  <c r="I1606" i="26"/>
  <c r="I1607" i="26"/>
  <c r="I1608" i="26"/>
  <c r="I1609" i="26"/>
  <c r="I1610" i="26"/>
  <c r="I1611" i="26"/>
  <c r="I1612" i="26"/>
  <c r="I1613" i="26"/>
  <c r="I1614" i="26"/>
  <c r="I1615" i="26"/>
  <c r="I1616" i="26"/>
  <c r="I1617" i="26"/>
  <c r="I1618" i="26"/>
  <c r="I1619" i="26"/>
  <c r="I1620" i="26"/>
  <c r="I1621" i="26"/>
  <c r="I1622" i="26"/>
  <c r="I1623" i="26"/>
  <c r="I1624" i="26"/>
  <c r="I1625" i="26"/>
  <c r="I1626" i="26"/>
  <c r="I1627" i="26"/>
  <c r="I1628" i="26"/>
  <c r="I1629" i="26"/>
  <c r="I1630" i="26"/>
  <c r="I1631" i="26"/>
  <c r="I1632" i="26"/>
  <c r="I1633" i="26"/>
  <c r="I1634" i="26"/>
  <c r="I1635" i="26"/>
  <c r="I1636" i="26"/>
  <c r="I1637" i="26"/>
  <c r="I1638" i="26"/>
  <c r="I1639" i="26"/>
  <c r="I1640" i="26"/>
  <c r="I1641" i="26"/>
  <c r="I1642" i="26"/>
  <c r="I1643" i="26"/>
  <c r="I1644" i="26"/>
  <c r="I1645" i="26"/>
  <c r="I1646" i="26"/>
  <c r="I1647" i="26"/>
  <c r="I1648" i="26"/>
  <c r="I1649" i="26"/>
  <c r="I1650" i="26"/>
  <c r="I1651" i="26"/>
  <c r="I1652" i="26"/>
  <c r="I1653" i="26"/>
  <c r="I1654" i="26"/>
  <c r="I1655" i="26"/>
  <c r="I1656" i="26"/>
  <c r="I1657" i="26"/>
  <c r="I1658" i="26"/>
  <c r="I1659" i="26"/>
  <c r="I1660" i="26"/>
  <c r="I1661" i="26"/>
  <c r="I1662" i="26"/>
  <c r="I1663" i="26"/>
  <c r="I1664" i="26"/>
  <c r="I1665" i="26"/>
  <c r="I1666" i="26"/>
  <c r="I1667" i="26"/>
  <c r="I1668" i="26"/>
  <c r="I1669" i="26"/>
  <c r="I1670" i="26"/>
  <c r="I1671" i="26"/>
  <c r="I1672" i="26"/>
  <c r="I1673" i="26"/>
  <c r="I1674" i="26"/>
  <c r="I1675" i="26"/>
  <c r="I1676" i="26"/>
  <c r="I1677" i="26"/>
  <c r="I1678" i="26"/>
  <c r="I1679" i="26"/>
  <c r="I1680" i="26"/>
  <c r="I1681" i="26"/>
  <c r="I1682" i="26"/>
  <c r="I1683" i="26"/>
  <c r="I1684" i="26"/>
  <c r="I1685" i="26"/>
  <c r="I1686" i="26"/>
  <c r="I1687" i="26"/>
  <c r="I1688" i="26"/>
  <c r="I1689" i="26"/>
  <c r="I1690" i="26"/>
  <c r="I1691" i="26"/>
  <c r="I1692" i="26"/>
  <c r="I1693" i="26"/>
  <c r="I1694" i="26"/>
  <c r="I1695" i="26"/>
  <c r="I1696" i="26"/>
  <c r="I1697" i="26"/>
  <c r="I1698" i="26"/>
  <c r="I1699" i="26"/>
  <c r="I1700" i="26"/>
  <c r="I1701" i="26"/>
  <c r="I1702" i="26"/>
  <c r="I1703" i="26"/>
  <c r="I1704" i="26"/>
  <c r="I1705" i="26"/>
  <c r="I1706" i="26"/>
  <c r="I1707" i="26"/>
  <c r="I1708" i="26"/>
  <c r="I1709" i="26"/>
  <c r="I1710" i="26"/>
  <c r="I1711" i="26"/>
  <c r="I1712" i="26"/>
  <c r="I1713" i="26"/>
  <c r="I1714" i="26"/>
  <c r="I1715" i="26"/>
  <c r="I1716" i="26"/>
  <c r="I1717" i="26"/>
  <c r="I1718" i="26"/>
  <c r="I1719" i="26"/>
  <c r="I1720" i="26"/>
  <c r="I1721" i="26"/>
  <c r="I1722" i="26"/>
  <c r="I1723" i="26"/>
  <c r="I1724" i="26"/>
  <c r="I1725" i="26"/>
  <c r="I1726" i="26"/>
  <c r="I1727" i="26"/>
  <c r="I1728" i="26"/>
  <c r="I1729" i="26"/>
  <c r="I1730" i="26"/>
  <c r="I1731" i="26"/>
  <c r="I1732" i="26"/>
  <c r="I1733" i="26"/>
  <c r="I1734" i="26"/>
  <c r="I1735" i="26"/>
  <c r="I1736" i="26"/>
  <c r="I1737" i="26"/>
  <c r="I1738" i="26"/>
  <c r="I1739" i="26"/>
  <c r="I1740" i="26"/>
  <c r="I1741" i="26"/>
  <c r="I1742" i="26"/>
  <c r="I1743" i="26"/>
  <c r="I1744" i="26"/>
  <c r="I1745" i="26"/>
  <c r="I1746" i="26"/>
  <c r="I1747" i="26"/>
  <c r="I1748" i="26"/>
  <c r="I1749" i="26"/>
  <c r="I1750" i="26"/>
  <c r="I1751" i="26"/>
  <c r="I1752" i="26"/>
  <c r="I1753" i="26"/>
  <c r="I1754" i="26"/>
  <c r="I1755" i="26"/>
  <c r="I1756" i="26"/>
  <c r="I1757" i="26"/>
  <c r="I1758" i="26"/>
  <c r="I1759" i="26"/>
  <c r="I1760" i="26"/>
  <c r="I1761" i="26"/>
  <c r="I1762" i="26"/>
  <c r="I1763" i="26"/>
  <c r="I1764" i="26"/>
  <c r="I1765" i="26"/>
  <c r="I1766" i="26"/>
  <c r="I1767" i="26"/>
  <c r="I1768" i="26"/>
  <c r="I1769" i="26"/>
  <c r="I1770" i="26"/>
  <c r="I1771" i="26"/>
  <c r="I1772" i="26"/>
  <c r="I1773" i="26"/>
  <c r="I1774" i="26"/>
  <c r="I1775" i="26"/>
  <c r="I1776" i="26"/>
  <c r="I1777" i="26"/>
  <c r="I1778" i="26"/>
  <c r="I1779" i="26"/>
  <c r="I1780" i="26"/>
  <c r="I1781" i="26"/>
  <c r="I1782" i="26"/>
  <c r="I1783" i="26"/>
  <c r="I1784" i="26"/>
  <c r="I1785" i="26"/>
  <c r="I1786" i="26"/>
  <c r="I1787" i="26"/>
  <c r="I1788" i="26"/>
  <c r="I1789" i="26"/>
  <c r="I1790" i="26"/>
  <c r="I1791" i="26"/>
  <c r="I1792" i="26"/>
  <c r="I1793" i="26"/>
  <c r="I1794" i="26"/>
  <c r="I1795" i="26"/>
  <c r="I1796" i="26"/>
  <c r="I1797" i="26"/>
  <c r="I1798" i="26"/>
  <c r="I1799" i="26"/>
  <c r="I1800" i="26"/>
  <c r="I1801" i="26"/>
  <c r="I1802" i="26"/>
  <c r="I1803" i="26"/>
  <c r="I1804" i="26"/>
  <c r="I1805" i="26"/>
  <c r="I1806" i="26"/>
  <c r="I1807" i="26"/>
  <c r="I1808" i="26"/>
  <c r="I1809" i="26"/>
  <c r="I1810" i="26"/>
  <c r="I1811" i="26"/>
  <c r="I1812" i="26"/>
  <c r="I1813" i="26"/>
  <c r="I1814" i="26"/>
  <c r="I1815" i="26"/>
  <c r="I1816" i="26"/>
  <c r="I1817" i="26"/>
  <c r="I1818" i="26"/>
  <c r="I1819" i="26"/>
  <c r="I1820" i="26"/>
  <c r="I1821" i="26"/>
  <c r="I1822" i="26"/>
  <c r="I1823" i="26"/>
  <c r="I1824" i="26"/>
  <c r="I1825" i="26"/>
  <c r="I1826" i="26"/>
  <c r="I1827" i="26"/>
  <c r="I1828" i="26"/>
  <c r="I1829" i="26"/>
  <c r="I1830" i="26"/>
  <c r="I1831" i="26"/>
  <c r="I1832" i="26"/>
  <c r="I1833" i="26"/>
  <c r="I1834" i="26"/>
  <c r="I1835" i="26"/>
  <c r="I1836" i="26"/>
  <c r="I1837" i="26"/>
  <c r="I1838" i="26"/>
  <c r="I1839" i="26"/>
  <c r="I1840" i="26"/>
  <c r="I1841" i="26"/>
  <c r="I1842" i="26"/>
  <c r="I1843" i="26"/>
  <c r="I1844" i="26"/>
  <c r="I1845" i="26"/>
  <c r="I1846" i="26"/>
  <c r="I1847" i="26"/>
  <c r="I1848" i="26"/>
  <c r="I1849" i="26"/>
  <c r="I1850" i="26"/>
  <c r="I1851" i="26"/>
  <c r="I1852" i="26"/>
  <c r="I1853" i="26"/>
  <c r="I1854" i="26"/>
  <c r="I1855" i="26"/>
  <c r="I1856" i="26"/>
  <c r="I1857" i="26"/>
  <c r="I1858" i="26"/>
  <c r="I1859" i="26"/>
  <c r="I1860" i="26"/>
  <c r="I1861" i="26"/>
  <c r="I1862" i="26"/>
  <c r="I1863" i="26"/>
  <c r="I1864" i="26"/>
  <c r="I1865" i="26"/>
  <c r="I1866" i="26"/>
  <c r="I1867" i="26"/>
  <c r="I1868" i="26"/>
  <c r="I1869" i="26"/>
  <c r="I1870" i="26"/>
  <c r="I1871" i="26"/>
  <c r="I1872" i="26"/>
  <c r="I1873" i="26"/>
  <c r="I1874" i="26"/>
  <c r="I1875" i="26"/>
  <c r="I1876" i="26"/>
  <c r="I1877" i="26"/>
  <c r="I1878" i="26"/>
  <c r="I1879" i="26"/>
  <c r="I1880" i="26"/>
  <c r="I1881" i="26"/>
  <c r="I1882" i="26"/>
  <c r="I1883" i="26"/>
  <c r="I1884" i="26"/>
  <c r="I1885" i="26"/>
  <c r="I1886" i="26"/>
  <c r="I1887" i="26"/>
  <c r="I1888" i="26"/>
  <c r="I1889" i="26"/>
  <c r="I1890" i="26"/>
  <c r="I1891" i="26"/>
  <c r="I1892" i="26"/>
  <c r="I1893" i="26"/>
  <c r="I1894" i="26"/>
  <c r="I1895" i="26"/>
  <c r="I1896" i="26"/>
  <c r="I1897" i="26"/>
  <c r="I1898" i="26"/>
  <c r="I1899" i="26"/>
  <c r="I1900" i="26"/>
  <c r="I1901" i="26"/>
  <c r="I1902" i="26"/>
  <c r="I1903" i="26"/>
  <c r="I1904" i="26"/>
  <c r="I1905" i="26"/>
  <c r="I1906" i="26"/>
  <c r="I1907" i="26"/>
  <c r="I1908" i="26"/>
  <c r="I1909" i="26"/>
  <c r="I1910" i="26"/>
  <c r="I1911" i="26"/>
  <c r="I1912" i="26"/>
  <c r="I1913" i="26"/>
  <c r="I1914" i="26"/>
  <c r="I1915" i="26"/>
  <c r="I1916" i="26"/>
  <c r="I1917" i="26"/>
  <c r="I1918" i="26"/>
  <c r="I1919" i="26"/>
  <c r="I1920" i="26"/>
  <c r="I1921" i="26"/>
  <c r="I1922" i="26"/>
  <c r="I1923" i="26"/>
  <c r="I1924" i="26"/>
  <c r="I1925" i="26"/>
  <c r="I1926" i="26"/>
  <c r="I1927" i="26"/>
  <c r="I1928" i="26"/>
  <c r="I1929" i="26"/>
  <c r="I1930" i="26"/>
  <c r="I1931" i="26"/>
  <c r="I1932" i="26"/>
  <c r="I1933" i="26"/>
  <c r="I1934" i="26"/>
  <c r="I1935" i="26"/>
  <c r="I1936" i="26"/>
  <c r="I1937" i="26"/>
  <c r="I1938" i="26"/>
  <c r="I1939" i="26"/>
  <c r="I1940" i="26"/>
  <c r="I1941" i="26"/>
  <c r="I1942" i="26"/>
  <c r="I1943" i="26"/>
  <c r="I1944" i="26"/>
  <c r="I1945" i="26"/>
  <c r="I1946" i="26"/>
  <c r="I1947" i="26"/>
  <c r="I1948" i="26"/>
  <c r="I1949" i="26"/>
  <c r="I1950" i="26"/>
  <c r="I1951" i="26"/>
  <c r="I1952" i="26"/>
  <c r="I1953" i="26"/>
  <c r="I1954" i="26"/>
  <c r="I1955" i="26"/>
  <c r="I1956" i="26"/>
  <c r="I1957" i="26"/>
  <c r="I1958" i="26"/>
  <c r="I1959" i="26"/>
  <c r="I1960" i="26"/>
  <c r="I1961" i="26"/>
  <c r="I1962" i="26"/>
  <c r="I1963" i="26"/>
  <c r="I1964" i="26"/>
  <c r="I1965" i="26"/>
  <c r="I1966" i="26"/>
  <c r="I1967" i="26"/>
  <c r="I1968" i="26"/>
  <c r="I1969" i="26"/>
  <c r="I1970" i="26"/>
  <c r="I1971" i="26"/>
  <c r="I1972" i="26"/>
  <c r="I1973" i="26"/>
  <c r="I1974" i="26"/>
  <c r="I1975" i="26"/>
  <c r="I1976" i="26"/>
  <c r="I1977" i="26"/>
  <c r="I1978" i="26"/>
  <c r="I1979" i="26"/>
  <c r="I1980" i="26"/>
  <c r="I1981" i="26"/>
  <c r="I1982" i="26"/>
  <c r="I1983" i="26"/>
  <c r="I1984" i="26"/>
  <c r="I1985" i="26"/>
  <c r="I1986" i="26"/>
  <c r="I1987" i="26"/>
  <c r="I1988" i="26"/>
  <c r="I1989" i="26"/>
  <c r="I1990" i="26"/>
  <c r="I1991" i="26"/>
  <c r="I1992" i="26"/>
  <c r="I1993" i="26"/>
  <c r="I1994" i="26"/>
  <c r="I1995" i="26"/>
  <c r="I1996" i="26"/>
  <c r="I1997" i="26"/>
  <c r="I1998" i="26"/>
  <c r="I1999" i="26"/>
  <c r="I2000" i="26"/>
  <c r="I2001" i="26"/>
  <c r="I2002" i="26"/>
  <c r="I2003" i="26"/>
  <c r="I2004" i="26"/>
  <c r="I2005" i="26"/>
  <c r="I2006" i="26"/>
  <c r="I2007" i="26"/>
  <c r="I2008" i="26"/>
  <c r="I2009" i="26"/>
  <c r="I2010" i="26"/>
  <c r="I2011" i="26"/>
  <c r="I2012" i="26"/>
  <c r="I2013" i="26"/>
  <c r="I2014" i="26"/>
  <c r="I2015" i="26"/>
  <c r="I2016" i="26"/>
  <c r="I2017" i="26"/>
  <c r="I2018" i="26"/>
  <c r="I2019" i="26"/>
  <c r="I2020" i="26"/>
  <c r="I2021" i="26"/>
  <c r="I2022" i="26"/>
  <c r="I2023" i="26"/>
  <c r="I2024" i="26"/>
  <c r="I2025" i="26"/>
  <c r="I2026" i="26"/>
  <c r="I2027" i="26"/>
  <c r="I2028" i="26"/>
  <c r="I2029" i="26"/>
  <c r="I2030" i="26"/>
  <c r="I2031" i="26"/>
  <c r="I2032" i="26"/>
  <c r="I2033" i="26"/>
  <c r="I2034" i="26"/>
  <c r="I2035" i="26"/>
  <c r="I2036" i="26"/>
  <c r="I2037" i="26"/>
  <c r="I2038" i="26"/>
  <c r="I2039" i="26"/>
  <c r="I2040" i="26"/>
  <c r="I2041" i="26"/>
  <c r="I2042" i="26"/>
  <c r="I2043" i="26"/>
  <c r="I2044" i="26"/>
  <c r="I2045" i="26"/>
  <c r="I2046" i="26"/>
  <c r="I2047" i="26"/>
  <c r="I2048" i="26"/>
  <c r="I2049" i="26"/>
  <c r="I2050" i="26"/>
  <c r="I2051" i="26"/>
  <c r="I2052" i="26"/>
  <c r="I2053" i="26"/>
  <c r="I2054" i="26"/>
  <c r="I2055" i="26"/>
  <c r="I2056" i="26"/>
  <c r="I2057" i="26"/>
  <c r="I2058" i="26"/>
  <c r="I2059" i="26"/>
  <c r="I2060" i="26"/>
  <c r="I2061" i="26"/>
  <c r="I2062" i="26"/>
  <c r="I2063" i="26"/>
  <c r="I2064" i="26"/>
  <c r="I2065" i="26"/>
  <c r="I2066" i="26"/>
  <c r="I2067" i="26"/>
  <c r="I2068" i="26"/>
  <c r="I2069" i="26"/>
  <c r="I2070" i="26"/>
  <c r="I2071" i="26"/>
  <c r="I2072" i="26"/>
  <c r="I2073" i="26"/>
  <c r="I2074" i="26"/>
  <c r="I2075" i="26"/>
  <c r="I2076" i="26"/>
  <c r="I2077" i="26"/>
  <c r="I2078" i="26"/>
  <c r="I2079" i="26"/>
  <c r="I2080" i="26"/>
  <c r="I2081" i="26"/>
  <c r="I2082" i="26"/>
  <c r="I2083" i="26"/>
  <c r="I2084" i="26"/>
  <c r="I2085" i="26"/>
  <c r="I2086" i="26"/>
  <c r="I2087" i="26"/>
  <c r="I2088" i="26"/>
  <c r="I2089" i="26"/>
  <c r="I2090" i="26"/>
  <c r="I2091" i="26"/>
  <c r="I2092" i="26"/>
  <c r="I2093" i="26"/>
  <c r="I2094" i="26"/>
  <c r="I2095" i="26"/>
  <c r="I2096" i="26"/>
  <c r="I2097" i="26"/>
  <c r="I2098" i="26"/>
  <c r="I2099" i="26"/>
  <c r="I2100" i="26"/>
  <c r="I2101" i="26"/>
  <c r="I2102" i="26"/>
  <c r="I2103" i="26"/>
  <c r="I2104" i="26"/>
  <c r="I2105" i="26"/>
  <c r="I2106" i="26"/>
  <c r="I2107" i="26"/>
  <c r="I2108" i="26"/>
  <c r="I2109" i="26"/>
  <c r="I2110" i="26"/>
  <c r="I2111" i="26"/>
  <c r="I2112" i="26"/>
  <c r="I2113" i="26"/>
  <c r="I2114" i="26"/>
  <c r="I2115" i="26"/>
  <c r="I2116" i="26"/>
  <c r="I2117" i="26"/>
  <c r="I2118" i="26"/>
  <c r="I2119" i="26"/>
  <c r="I2120" i="26"/>
  <c r="I2121" i="26"/>
  <c r="I2122" i="26"/>
  <c r="I2123" i="26"/>
  <c r="I2124" i="26"/>
  <c r="I2125" i="26"/>
  <c r="I2126" i="26"/>
  <c r="I2127" i="26"/>
  <c r="I2128" i="26"/>
  <c r="I2129" i="26"/>
  <c r="I2130" i="26"/>
  <c r="I2131" i="26"/>
  <c r="I2132" i="26"/>
  <c r="I2133" i="26"/>
  <c r="I2134" i="26"/>
  <c r="I2135" i="26"/>
  <c r="I2136" i="26"/>
  <c r="I2137" i="26"/>
  <c r="I2138" i="26"/>
  <c r="I2139" i="26"/>
  <c r="I2140" i="26"/>
  <c r="I2141" i="26"/>
  <c r="I2142" i="26"/>
  <c r="I2143" i="26"/>
  <c r="I2144" i="26"/>
  <c r="I2145" i="26"/>
  <c r="I2146" i="26"/>
  <c r="I2147" i="26"/>
  <c r="I2148" i="26"/>
  <c r="I2149" i="26"/>
  <c r="I2150" i="26"/>
  <c r="I2151" i="26"/>
  <c r="I2152" i="26"/>
  <c r="I2153" i="26"/>
  <c r="I2154" i="26"/>
  <c r="I2155" i="26"/>
  <c r="I2156" i="26"/>
  <c r="I2157" i="26"/>
  <c r="I2158" i="26"/>
  <c r="I2159" i="26"/>
  <c r="I2160" i="26"/>
  <c r="I2161" i="26"/>
  <c r="I2162" i="26"/>
  <c r="I2163" i="26"/>
  <c r="I2164" i="26"/>
  <c r="I2165" i="26"/>
  <c r="I2166" i="26"/>
  <c r="I2167" i="26"/>
  <c r="I2168" i="26"/>
  <c r="I2169" i="26"/>
  <c r="I2170" i="26"/>
  <c r="I2171" i="26"/>
  <c r="I2172" i="26"/>
  <c r="I2173" i="26"/>
  <c r="I2174" i="26"/>
  <c r="I2175" i="26"/>
  <c r="I2176" i="26"/>
  <c r="I2177" i="26"/>
  <c r="I2178" i="26"/>
  <c r="I2179" i="26"/>
  <c r="I2180" i="26"/>
  <c r="I2181" i="26"/>
  <c r="I2182" i="26"/>
  <c r="I2183" i="26"/>
  <c r="I2184" i="26"/>
  <c r="I2185" i="26"/>
  <c r="I2186" i="26"/>
  <c r="I2187" i="26"/>
  <c r="I2188" i="26"/>
  <c r="I2189" i="26"/>
  <c r="I2190" i="26"/>
  <c r="I2191" i="26"/>
  <c r="I2192" i="26"/>
  <c r="I2193" i="26"/>
  <c r="I2194" i="26"/>
  <c r="I2195" i="26"/>
  <c r="I2196" i="26"/>
  <c r="I2197" i="26"/>
  <c r="I2198" i="26"/>
  <c r="I2199" i="26"/>
  <c r="I2200" i="26"/>
  <c r="I2201" i="26"/>
  <c r="I2202" i="26"/>
  <c r="I2203" i="26"/>
  <c r="I2204" i="26"/>
  <c r="I2205" i="26"/>
  <c r="I2206" i="26"/>
  <c r="I2207" i="26"/>
  <c r="I2208" i="26"/>
  <c r="I2209" i="26"/>
  <c r="I2210" i="26"/>
  <c r="I2211" i="26"/>
  <c r="I2212" i="26"/>
  <c r="I2213" i="26"/>
  <c r="I2214" i="26"/>
  <c r="I2215" i="26"/>
  <c r="I2216" i="26"/>
  <c r="I2217" i="26"/>
  <c r="I2218" i="26"/>
  <c r="I2219" i="26"/>
  <c r="I2220" i="26"/>
  <c r="I2221" i="26"/>
  <c r="I2222" i="26"/>
  <c r="I2223" i="26"/>
  <c r="I2224" i="26"/>
  <c r="I2225" i="26"/>
  <c r="I2226" i="26"/>
  <c r="I2227" i="26"/>
  <c r="I2228" i="26"/>
  <c r="I2229" i="26"/>
  <c r="I2230" i="26"/>
  <c r="I2231" i="26"/>
  <c r="I2232" i="26"/>
  <c r="I2233" i="26"/>
  <c r="I2234" i="26"/>
  <c r="I2235" i="26"/>
  <c r="I2236" i="26"/>
  <c r="I2237" i="26"/>
  <c r="I2238" i="26"/>
  <c r="I2239" i="26"/>
  <c r="I2240" i="26"/>
  <c r="I2241" i="26"/>
  <c r="I2242" i="26"/>
  <c r="I2243" i="26"/>
  <c r="I2244" i="26"/>
  <c r="I2245" i="26"/>
  <c r="I2246" i="26"/>
  <c r="I2247" i="26"/>
  <c r="I2248" i="26"/>
  <c r="I2249" i="26"/>
  <c r="I2250" i="26"/>
  <c r="I2251" i="26"/>
  <c r="I2252" i="26"/>
  <c r="I2253" i="26"/>
  <c r="I2254" i="26"/>
  <c r="I2255" i="26"/>
  <c r="I2256" i="26"/>
  <c r="I2257" i="26"/>
  <c r="I2258" i="26"/>
  <c r="I2259" i="26"/>
  <c r="I2260" i="26"/>
  <c r="I2261" i="26"/>
  <c r="I2262" i="26"/>
  <c r="I2263" i="26"/>
  <c r="I2264" i="26"/>
  <c r="I2265" i="26"/>
  <c r="I2266" i="26"/>
  <c r="I2267" i="26"/>
  <c r="I2268" i="26"/>
  <c r="I2269" i="26"/>
  <c r="I2270" i="26"/>
  <c r="I2271" i="26"/>
  <c r="I2272" i="26"/>
  <c r="I2273" i="26"/>
  <c r="I2274" i="26"/>
  <c r="I2275" i="26"/>
  <c r="I2276" i="26"/>
  <c r="I2277" i="26"/>
  <c r="I2278" i="26"/>
  <c r="I2279" i="26"/>
  <c r="I2280" i="26"/>
  <c r="I2281" i="26"/>
  <c r="I2282" i="26"/>
  <c r="I2283" i="26"/>
  <c r="I2284" i="26"/>
  <c r="I2285" i="26"/>
  <c r="I2286" i="26"/>
  <c r="I2287" i="26"/>
  <c r="I2288" i="26"/>
  <c r="I2289" i="26"/>
  <c r="I2290" i="26"/>
  <c r="I2291" i="26"/>
  <c r="I2292" i="26"/>
  <c r="I2293" i="26"/>
  <c r="I2294" i="26"/>
  <c r="I2295" i="26"/>
  <c r="I2296" i="26"/>
  <c r="I2297" i="26"/>
  <c r="I2298" i="26"/>
  <c r="I2299" i="26"/>
  <c r="I2300" i="26"/>
  <c r="I2301" i="26"/>
  <c r="I2302" i="26"/>
  <c r="I2303" i="26"/>
  <c r="I2304" i="26"/>
  <c r="I2305" i="26"/>
  <c r="I2306" i="26"/>
  <c r="I2307" i="26"/>
  <c r="I2308" i="26"/>
  <c r="I2309" i="26"/>
  <c r="I2310" i="26"/>
  <c r="I2311" i="26"/>
  <c r="I2312" i="26"/>
  <c r="I2313" i="26"/>
  <c r="I2314" i="26"/>
  <c r="I2315" i="26"/>
  <c r="I2316" i="26"/>
  <c r="I2317" i="26"/>
  <c r="I2318" i="26"/>
  <c r="I2319" i="26"/>
  <c r="I2320" i="26"/>
  <c r="I2321" i="26"/>
  <c r="I2322" i="26"/>
  <c r="I2323" i="26"/>
  <c r="I2324" i="26"/>
  <c r="I2325" i="26"/>
  <c r="I2326" i="26"/>
  <c r="I2327" i="26"/>
  <c r="I2328" i="26"/>
  <c r="I2329" i="26"/>
  <c r="I2330" i="26"/>
  <c r="I2331" i="26"/>
  <c r="I2332" i="26"/>
  <c r="I2333" i="26"/>
  <c r="I2334" i="26"/>
  <c r="I2335" i="26"/>
  <c r="I2336" i="26"/>
  <c r="I2337" i="26"/>
  <c r="I2338" i="26"/>
  <c r="I2339" i="26"/>
  <c r="I2340" i="26"/>
  <c r="I2341" i="26"/>
  <c r="I2342" i="26"/>
  <c r="I2343" i="26"/>
  <c r="I2344" i="26"/>
  <c r="I2345" i="26"/>
  <c r="I2346" i="26"/>
  <c r="I2347" i="26"/>
  <c r="I2348" i="26"/>
  <c r="I2349" i="26"/>
  <c r="I2350" i="26"/>
  <c r="I2351" i="26"/>
  <c r="I2352" i="26"/>
  <c r="I2353" i="26"/>
  <c r="I2354" i="26"/>
  <c r="I2355" i="26"/>
  <c r="I2356" i="26"/>
  <c r="I2357" i="26"/>
  <c r="I2358" i="26"/>
  <c r="I2359" i="26"/>
  <c r="I2360" i="26"/>
  <c r="I2361" i="26"/>
  <c r="I2362" i="26"/>
  <c r="I2363" i="26"/>
  <c r="I2364" i="26"/>
  <c r="I2365" i="26"/>
  <c r="I2366" i="26"/>
  <c r="I2367" i="26"/>
  <c r="I2368" i="26"/>
  <c r="I2369" i="26"/>
  <c r="I2370" i="26"/>
  <c r="I2371" i="26"/>
  <c r="I2372" i="26"/>
  <c r="I2373" i="26"/>
  <c r="I2374" i="26"/>
  <c r="I2375" i="26"/>
  <c r="I2376" i="26"/>
  <c r="I2377" i="26"/>
  <c r="I2378" i="26"/>
  <c r="I2379" i="26"/>
  <c r="I2380" i="26"/>
  <c r="I2381" i="26"/>
  <c r="I2382" i="26"/>
  <c r="I2383" i="26"/>
  <c r="I2384" i="26"/>
  <c r="I2385" i="26"/>
  <c r="I2386" i="26"/>
  <c r="I2387" i="26"/>
  <c r="I2388" i="26"/>
  <c r="I2389" i="26"/>
  <c r="I2390" i="26"/>
  <c r="I2391" i="26"/>
  <c r="I2392" i="26"/>
  <c r="I2393" i="26"/>
  <c r="I2394" i="26"/>
  <c r="I2395" i="26"/>
  <c r="I2396" i="26"/>
  <c r="I2397" i="26"/>
  <c r="I2398" i="26"/>
  <c r="I2399" i="26"/>
  <c r="I2400" i="26"/>
  <c r="I2401" i="26"/>
  <c r="I2402" i="26"/>
  <c r="I2403" i="26"/>
  <c r="I2404" i="26"/>
  <c r="I2405" i="26"/>
  <c r="I2406" i="26"/>
  <c r="I2407" i="26"/>
  <c r="I2408" i="26"/>
  <c r="I2409" i="26"/>
  <c r="I2410" i="26"/>
  <c r="I2411" i="26"/>
  <c r="I2412" i="26"/>
  <c r="I2413" i="26"/>
  <c r="I2414" i="26"/>
  <c r="I2415" i="26"/>
  <c r="I2416" i="26"/>
  <c r="I2417" i="26"/>
  <c r="I2418" i="26"/>
  <c r="I2419" i="26"/>
  <c r="I2420" i="26"/>
  <c r="I2421" i="26"/>
  <c r="I2422" i="26"/>
  <c r="I2423" i="26"/>
  <c r="I2424" i="26"/>
  <c r="I2425" i="26"/>
  <c r="I2426" i="26"/>
  <c r="I2427" i="26"/>
  <c r="I2428" i="26"/>
  <c r="I2429" i="26"/>
  <c r="I2430" i="26"/>
  <c r="I2431" i="26"/>
  <c r="I2432" i="26"/>
  <c r="I2433" i="26"/>
  <c r="I2434" i="26"/>
  <c r="I2435" i="26"/>
  <c r="I2436" i="26"/>
  <c r="I2437" i="26"/>
  <c r="I2438" i="26"/>
  <c r="I2439" i="26"/>
  <c r="I2440" i="26"/>
  <c r="I2441" i="26"/>
  <c r="I2442" i="26"/>
  <c r="I2443" i="26"/>
  <c r="I2444" i="26"/>
  <c r="I2445" i="26"/>
  <c r="I2446" i="26"/>
  <c r="I2447" i="26"/>
  <c r="I2448" i="26"/>
  <c r="I2449" i="26"/>
  <c r="I2450" i="26"/>
  <c r="I2451" i="26"/>
  <c r="I2452" i="26"/>
  <c r="I2453" i="26"/>
  <c r="I2454" i="26"/>
  <c r="I2455" i="26"/>
  <c r="I2456" i="26"/>
  <c r="I2457" i="26"/>
  <c r="I2458" i="26"/>
  <c r="I2459" i="26"/>
  <c r="I2460" i="26"/>
  <c r="I2461" i="26"/>
  <c r="I2462" i="26"/>
  <c r="I2463" i="26"/>
  <c r="I2464" i="26"/>
  <c r="I2465" i="26"/>
  <c r="I2466" i="26"/>
  <c r="I2467" i="26"/>
  <c r="I2468" i="26"/>
  <c r="I2469" i="26"/>
  <c r="I2470" i="26"/>
  <c r="I2471" i="26"/>
  <c r="I2472" i="26"/>
  <c r="I2473" i="26"/>
  <c r="I2474" i="26"/>
  <c r="I2475" i="26"/>
  <c r="I2476" i="26"/>
  <c r="I2477" i="26"/>
  <c r="I2478" i="26"/>
  <c r="I2479" i="26"/>
  <c r="I2480" i="26"/>
  <c r="I2481" i="26"/>
  <c r="I2482" i="26"/>
  <c r="I2483" i="26"/>
  <c r="I2484" i="26"/>
  <c r="I2485" i="26"/>
  <c r="I2486" i="26"/>
  <c r="I2487" i="26"/>
  <c r="I2488" i="26"/>
  <c r="I2489" i="26"/>
  <c r="I2490" i="26"/>
  <c r="I2491" i="26"/>
  <c r="I2492" i="26"/>
  <c r="I2493" i="26"/>
  <c r="I2494" i="26"/>
  <c r="I2495" i="26"/>
  <c r="I2496" i="26"/>
  <c r="I2497" i="26"/>
  <c r="I2498" i="26"/>
  <c r="I2499" i="26"/>
  <c r="I2500" i="26"/>
  <c r="I2501" i="26"/>
  <c r="I2502" i="26"/>
  <c r="I2503" i="26"/>
  <c r="I2504" i="26"/>
  <c r="I2505" i="26"/>
  <c r="I2506" i="26"/>
  <c r="I2507" i="26"/>
  <c r="I2508" i="26"/>
  <c r="I2509" i="26"/>
  <c r="I2510" i="26"/>
  <c r="I2511" i="26"/>
  <c r="I2512" i="26"/>
  <c r="I2513" i="26"/>
  <c r="I2514" i="26"/>
  <c r="I2515" i="26"/>
  <c r="I2516" i="26"/>
  <c r="I2517" i="26"/>
  <c r="I2518" i="26"/>
  <c r="I2519" i="26"/>
  <c r="I2520" i="26"/>
  <c r="I2521" i="26"/>
  <c r="I2522" i="26"/>
  <c r="I2523" i="26"/>
  <c r="I2524" i="26"/>
  <c r="I2525" i="26"/>
  <c r="I2526" i="26"/>
  <c r="I2527" i="26"/>
  <c r="I2528" i="26"/>
  <c r="I2529" i="26"/>
  <c r="I2530" i="26"/>
  <c r="I2531" i="26"/>
  <c r="I2532" i="26"/>
  <c r="I2533" i="26"/>
  <c r="I2534" i="26"/>
  <c r="I2535" i="26"/>
  <c r="I2536" i="26"/>
  <c r="I2537" i="26"/>
  <c r="I2538" i="26"/>
  <c r="I2539" i="26"/>
  <c r="I2540" i="26"/>
  <c r="I2541" i="26"/>
  <c r="I2542" i="26"/>
  <c r="I2543" i="26"/>
  <c r="I2544" i="26"/>
  <c r="I2545" i="26"/>
  <c r="I2546" i="26"/>
  <c r="I2547" i="26"/>
  <c r="I2548" i="26"/>
  <c r="I2549" i="26"/>
  <c r="I2550" i="26"/>
  <c r="I2551" i="26"/>
  <c r="I2552" i="26"/>
  <c r="I2553" i="26"/>
  <c r="I2554" i="26"/>
  <c r="I2555" i="26"/>
  <c r="I2556" i="26"/>
  <c r="I2557" i="26"/>
  <c r="I2558" i="26"/>
  <c r="I2559" i="26"/>
  <c r="I2560" i="26"/>
  <c r="I2561" i="26"/>
  <c r="I2562" i="26"/>
  <c r="I2563" i="26"/>
  <c r="I2564" i="26"/>
  <c r="I2565" i="26"/>
  <c r="I2566" i="26"/>
  <c r="I2567" i="26"/>
  <c r="I2568" i="26"/>
  <c r="I2569" i="26"/>
  <c r="I2570" i="26"/>
  <c r="I2571" i="26"/>
  <c r="I2572" i="26"/>
  <c r="I2573" i="26"/>
  <c r="I2574" i="26"/>
  <c r="I2575" i="26"/>
  <c r="I2576" i="26"/>
  <c r="I2577" i="26"/>
  <c r="I2578" i="26"/>
  <c r="I2579" i="26"/>
  <c r="I2580" i="26"/>
  <c r="I2581" i="26"/>
  <c r="I2582" i="26"/>
  <c r="I2583" i="26"/>
  <c r="I2584" i="26"/>
  <c r="I2585" i="26"/>
  <c r="I2586" i="26"/>
  <c r="I2587" i="26"/>
  <c r="I2588" i="26"/>
  <c r="I2589" i="26"/>
  <c r="I2590" i="26"/>
  <c r="I2591" i="26"/>
  <c r="I2592" i="26"/>
  <c r="I2593" i="26"/>
  <c r="I2594" i="26"/>
  <c r="I2595" i="26"/>
  <c r="I2596" i="26"/>
  <c r="I2597" i="26"/>
  <c r="I2598" i="26"/>
  <c r="I2599" i="26"/>
  <c r="I2600" i="26"/>
  <c r="I2601" i="26"/>
  <c r="I2602" i="26"/>
  <c r="I2603" i="26"/>
  <c r="I2604" i="26"/>
  <c r="I2605" i="26"/>
  <c r="I2606" i="26"/>
  <c r="I2607" i="26"/>
  <c r="I2608" i="26"/>
  <c r="I2609" i="26"/>
  <c r="I2610" i="26"/>
  <c r="I2611" i="26"/>
  <c r="I2612" i="26"/>
  <c r="I2613" i="26"/>
  <c r="I2614" i="26"/>
  <c r="I2615" i="26"/>
  <c r="I2616" i="26"/>
  <c r="I2617" i="26"/>
  <c r="I2618" i="26"/>
  <c r="I2619" i="26"/>
  <c r="I2620" i="26"/>
  <c r="I2621" i="26"/>
  <c r="I2622" i="26"/>
  <c r="I2623" i="26"/>
  <c r="I2624" i="26"/>
  <c r="I2625" i="26"/>
  <c r="I2626" i="26"/>
  <c r="I2627" i="26"/>
  <c r="I2628" i="26"/>
  <c r="I2629" i="26"/>
  <c r="I2630" i="26"/>
  <c r="I2631" i="26"/>
  <c r="I2632" i="26"/>
  <c r="I2633" i="26"/>
  <c r="I2634" i="26"/>
  <c r="I2635" i="26"/>
  <c r="I2636" i="26"/>
  <c r="I2637" i="26"/>
  <c r="I2638" i="26"/>
  <c r="I2639" i="26"/>
  <c r="I2640" i="26"/>
  <c r="I2641" i="26"/>
  <c r="I2642" i="26"/>
  <c r="I2643" i="26"/>
  <c r="I2644" i="26"/>
  <c r="I2645" i="26"/>
  <c r="I2646" i="26"/>
  <c r="I2647" i="26"/>
  <c r="I2648" i="26"/>
  <c r="I2649" i="26"/>
  <c r="I2650" i="26"/>
  <c r="I2651" i="26"/>
  <c r="I2652" i="26"/>
  <c r="I2653" i="26"/>
  <c r="I2654" i="26"/>
  <c r="I2655" i="26"/>
  <c r="I2656" i="26"/>
  <c r="I2657" i="26"/>
  <c r="I2658" i="26"/>
  <c r="I2659" i="26"/>
  <c r="I2660" i="26"/>
  <c r="I2661" i="26"/>
  <c r="I2662" i="26"/>
  <c r="I2663" i="26"/>
  <c r="I2664" i="26"/>
  <c r="I2665" i="26"/>
  <c r="I2666" i="26"/>
  <c r="I2667" i="26"/>
  <c r="I2668" i="26"/>
  <c r="I2669" i="26"/>
  <c r="I2670" i="26"/>
  <c r="I2671" i="26"/>
  <c r="I2672" i="26"/>
  <c r="I2673" i="26"/>
  <c r="I2674" i="26"/>
  <c r="I2675" i="26"/>
  <c r="I2676" i="26"/>
  <c r="I2677" i="26"/>
  <c r="I2678" i="26"/>
  <c r="I2679" i="26"/>
  <c r="I2680" i="26"/>
  <c r="I2681" i="26"/>
  <c r="I2682" i="26"/>
  <c r="I2683" i="26"/>
  <c r="I2684" i="26"/>
  <c r="I2685" i="26"/>
  <c r="I2686" i="26"/>
  <c r="I2687" i="26"/>
  <c r="I2688" i="26"/>
  <c r="I2689" i="26"/>
  <c r="I2690" i="26"/>
  <c r="I2691" i="26"/>
  <c r="I2692" i="26"/>
  <c r="I2693" i="26"/>
  <c r="I2694" i="26"/>
  <c r="I2695" i="26"/>
  <c r="I2696" i="26"/>
  <c r="I2697" i="26"/>
  <c r="I2698" i="26"/>
  <c r="I2699" i="26"/>
  <c r="I2700" i="26"/>
  <c r="I2701" i="26"/>
  <c r="I2702" i="26"/>
  <c r="I2703" i="26"/>
  <c r="I2704" i="26"/>
  <c r="I2705" i="26"/>
  <c r="I2706" i="26"/>
  <c r="I2707" i="26"/>
  <c r="I2708" i="26"/>
  <c r="I2709" i="26"/>
  <c r="I2710" i="26"/>
  <c r="I2711" i="26"/>
  <c r="I2712" i="26"/>
  <c r="I2713" i="26"/>
  <c r="I2714" i="26"/>
  <c r="I2715" i="26"/>
  <c r="I2716" i="26"/>
  <c r="I2717" i="26"/>
  <c r="I2718" i="26"/>
  <c r="I2719" i="26"/>
  <c r="I2720" i="26"/>
  <c r="I2721" i="26"/>
  <c r="I2722" i="26"/>
  <c r="I2723" i="26"/>
  <c r="I2724" i="26"/>
  <c r="I2725" i="26"/>
  <c r="I2726" i="26"/>
  <c r="I2727" i="26"/>
  <c r="I2728" i="26"/>
  <c r="I2729" i="26"/>
  <c r="I2730" i="26"/>
  <c r="I2731" i="26"/>
  <c r="I2732" i="26"/>
  <c r="I2733" i="26"/>
  <c r="I2734" i="26"/>
  <c r="I2735" i="26"/>
  <c r="I2736" i="26"/>
  <c r="I2737" i="26"/>
  <c r="I2738" i="26"/>
  <c r="I2739" i="26"/>
  <c r="I2740" i="26"/>
  <c r="I2741" i="26"/>
  <c r="I2742" i="26"/>
  <c r="I2743" i="26"/>
  <c r="I2744" i="26"/>
  <c r="I2745" i="26"/>
  <c r="I2746" i="26"/>
  <c r="I2747" i="26"/>
  <c r="I2748" i="26"/>
  <c r="I2749" i="26"/>
  <c r="I2750" i="26"/>
  <c r="I2751" i="26"/>
  <c r="I2752" i="26"/>
  <c r="I2753" i="26"/>
  <c r="I2754" i="26"/>
  <c r="I2755" i="26"/>
  <c r="I2756" i="26"/>
  <c r="I2757" i="26"/>
  <c r="I2758" i="26"/>
  <c r="I2759" i="26"/>
  <c r="I2760" i="26"/>
  <c r="I2761" i="26"/>
  <c r="I2762" i="26"/>
  <c r="I2763" i="26"/>
  <c r="I2764" i="26"/>
  <c r="I2765" i="26"/>
  <c r="I2766" i="26"/>
  <c r="I2767" i="26"/>
  <c r="I2768" i="26"/>
  <c r="I2769" i="26"/>
  <c r="I2770" i="26"/>
  <c r="I2771" i="26"/>
  <c r="I2772" i="26"/>
  <c r="I2773" i="26"/>
  <c r="I2774" i="26"/>
  <c r="I2775" i="26"/>
  <c r="I2776" i="26"/>
  <c r="I2777" i="26"/>
  <c r="I2778" i="26"/>
  <c r="I2779" i="26"/>
  <c r="I2780" i="26"/>
  <c r="I2781" i="26"/>
  <c r="I2782" i="26"/>
  <c r="I2783" i="26"/>
  <c r="I2784" i="26"/>
  <c r="I2785" i="26"/>
  <c r="I2786" i="26"/>
  <c r="I2787" i="26"/>
  <c r="I2788" i="26"/>
  <c r="I2789" i="26"/>
  <c r="I2790" i="26"/>
  <c r="I2791" i="26"/>
  <c r="I2792" i="26"/>
  <c r="I2793" i="26"/>
  <c r="I2794" i="26"/>
  <c r="I2795" i="26"/>
  <c r="I2796" i="26"/>
  <c r="I2797" i="26"/>
  <c r="I2798" i="26"/>
  <c r="I2799" i="26"/>
  <c r="I2800" i="26"/>
  <c r="I2801" i="26"/>
  <c r="I2802" i="26"/>
  <c r="I2803" i="26"/>
  <c r="I2804" i="26"/>
  <c r="I2805" i="26"/>
  <c r="I2806" i="26"/>
  <c r="I2807" i="26"/>
  <c r="I2808" i="26"/>
  <c r="I2809" i="26"/>
  <c r="I2810" i="26"/>
  <c r="I2811" i="26"/>
  <c r="I2812" i="26"/>
  <c r="I2813" i="26"/>
  <c r="I2814" i="26"/>
  <c r="I2815" i="26"/>
  <c r="I2816" i="26"/>
  <c r="I2817" i="26"/>
  <c r="I2818" i="26"/>
  <c r="I2819" i="26"/>
  <c r="I2820" i="26"/>
  <c r="I2821" i="26"/>
  <c r="I2822" i="26"/>
  <c r="I2823" i="26"/>
  <c r="I2824" i="26"/>
  <c r="I2825" i="26"/>
  <c r="I2826" i="26"/>
  <c r="I2827" i="26"/>
  <c r="I2828" i="26"/>
  <c r="I2829" i="26"/>
  <c r="I2830" i="26"/>
  <c r="I2831" i="26"/>
  <c r="I2832" i="26"/>
  <c r="I2833" i="26"/>
  <c r="I2834" i="26"/>
  <c r="I2835" i="26"/>
  <c r="I2836" i="26"/>
  <c r="I2837" i="26"/>
  <c r="I2838" i="26"/>
  <c r="I2839" i="26"/>
  <c r="I2840" i="26"/>
  <c r="I2841" i="26"/>
  <c r="I2842" i="26"/>
  <c r="I2843" i="26"/>
  <c r="I2844" i="26"/>
  <c r="I2845" i="26"/>
  <c r="I2846" i="26"/>
  <c r="I2847" i="26"/>
  <c r="I2848" i="26"/>
  <c r="I2849" i="26"/>
  <c r="I2850" i="26"/>
  <c r="I2851" i="26"/>
  <c r="I2852" i="26"/>
  <c r="I2853" i="26"/>
  <c r="I2854" i="26"/>
  <c r="I2855" i="26"/>
  <c r="I2856" i="26"/>
  <c r="I2857" i="26"/>
  <c r="I2858" i="26"/>
  <c r="I2859" i="26"/>
  <c r="I2860" i="26"/>
  <c r="I2861" i="26"/>
  <c r="I2862" i="26"/>
  <c r="I2863" i="26"/>
  <c r="I2864" i="26"/>
  <c r="I2865" i="26"/>
  <c r="I2866" i="26"/>
  <c r="I2867" i="26"/>
  <c r="I2868" i="26"/>
  <c r="I2869" i="26"/>
  <c r="I2870" i="26"/>
  <c r="I2871" i="26"/>
  <c r="I2872" i="26"/>
  <c r="I2873" i="26"/>
  <c r="I2874" i="26"/>
  <c r="I2875" i="26"/>
  <c r="I2876" i="26"/>
  <c r="I2877" i="26"/>
  <c r="I2878" i="26"/>
  <c r="I2879" i="26"/>
  <c r="I2880" i="26"/>
  <c r="I2881" i="26"/>
  <c r="I2882" i="26"/>
  <c r="I2883" i="26"/>
  <c r="I2884" i="26"/>
  <c r="I2885" i="26"/>
  <c r="I2886" i="26"/>
  <c r="I2887" i="26"/>
  <c r="I2888" i="26"/>
  <c r="I2889" i="26"/>
  <c r="I2890" i="26"/>
  <c r="I2891" i="26"/>
  <c r="I2892" i="26"/>
  <c r="I2893" i="26"/>
  <c r="I2894" i="26"/>
  <c r="I2895" i="26"/>
  <c r="I2896" i="26"/>
  <c r="I2897" i="26"/>
  <c r="I2898" i="26"/>
  <c r="I2899" i="26"/>
  <c r="I2900" i="26"/>
  <c r="I2901" i="26"/>
  <c r="I2902" i="26"/>
  <c r="I2903" i="26"/>
  <c r="I2904" i="26"/>
  <c r="I2905" i="26"/>
  <c r="I2906" i="26"/>
  <c r="I2907" i="26"/>
  <c r="I2908" i="26"/>
  <c r="I2909" i="26"/>
  <c r="I2910" i="26"/>
  <c r="I2911" i="26"/>
  <c r="I2912" i="26"/>
  <c r="I2913" i="26"/>
  <c r="I2914" i="26"/>
  <c r="I2915" i="26"/>
  <c r="I2916" i="26"/>
  <c r="I2917" i="26"/>
  <c r="I2918" i="26"/>
  <c r="I2919" i="26"/>
  <c r="I2920" i="26"/>
  <c r="I2921" i="26"/>
  <c r="I2922" i="26"/>
  <c r="I2923" i="26"/>
  <c r="I2924" i="26"/>
  <c r="I2925" i="26"/>
  <c r="I2926" i="26"/>
  <c r="I2927" i="26"/>
  <c r="I2928" i="26"/>
  <c r="I2929" i="26"/>
  <c r="I2930" i="26"/>
  <c r="I2931" i="26"/>
  <c r="I2932" i="26"/>
  <c r="I2933" i="26"/>
  <c r="I2934" i="26"/>
  <c r="I2935" i="26"/>
  <c r="I2936" i="26"/>
  <c r="I2937" i="26"/>
  <c r="I2938" i="26"/>
  <c r="I2939" i="26"/>
  <c r="I2940" i="26"/>
  <c r="I2941" i="26"/>
  <c r="I2942" i="26"/>
  <c r="I2943" i="26"/>
  <c r="I2944" i="26"/>
  <c r="I2945" i="26"/>
  <c r="I2946" i="26"/>
  <c r="I2947" i="26"/>
  <c r="I2948" i="26"/>
  <c r="I2949" i="26"/>
  <c r="I2950" i="26"/>
  <c r="I2951" i="26"/>
  <c r="I2952" i="26"/>
  <c r="I2953" i="26"/>
  <c r="I2954" i="26"/>
  <c r="I2955" i="26"/>
  <c r="I2956" i="26"/>
  <c r="I2957" i="26"/>
  <c r="I2958" i="26"/>
  <c r="I2959" i="26"/>
  <c r="I2960" i="26"/>
  <c r="I2961" i="26"/>
  <c r="I2962" i="26"/>
  <c r="I2963" i="26"/>
  <c r="I2964" i="26"/>
  <c r="I2965" i="26"/>
  <c r="I2966" i="26"/>
  <c r="I2967" i="26"/>
  <c r="I2968" i="26"/>
  <c r="I2969" i="26"/>
  <c r="I2970" i="26"/>
  <c r="I2971" i="26"/>
  <c r="I2972" i="26"/>
  <c r="I2973" i="26"/>
  <c r="I2974" i="26"/>
  <c r="I2975" i="26"/>
  <c r="I2976" i="26"/>
  <c r="I2977" i="26"/>
  <c r="I2978" i="26"/>
  <c r="I2979" i="26"/>
  <c r="I2980" i="26"/>
  <c r="I2981" i="26"/>
  <c r="I2982" i="26"/>
  <c r="I2983" i="26"/>
  <c r="I2984" i="26"/>
  <c r="I2985" i="26"/>
  <c r="I2986" i="26"/>
  <c r="I2987" i="26"/>
  <c r="I2988" i="26"/>
  <c r="I2989" i="26"/>
  <c r="I2990" i="26"/>
  <c r="I2991" i="26"/>
  <c r="I2992" i="26"/>
  <c r="I2993" i="26"/>
  <c r="I2994" i="26"/>
  <c r="I2995" i="26"/>
  <c r="I2996" i="26"/>
  <c r="I2997" i="26"/>
  <c r="I2998" i="26"/>
  <c r="I2999" i="26"/>
  <c r="I3000" i="26"/>
  <c r="I3001" i="26"/>
  <c r="I3002" i="26"/>
  <c r="I3003" i="26"/>
  <c r="I3004" i="26"/>
  <c r="I3005" i="26"/>
  <c r="I3006" i="26"/>
  <c r="I3007" i="26"/>
  <c r="I3008" i="26"/>
  <c r="I3009" i="26"/>
  <c r="I3010" i="26"/>
  <c r="I3011" i="26"/>
  <c r="I3012" i="26"/>
  <c r="I3013" i="26"/>
  <c r="I3014" i="26"/>
  <c r="I3015" i="26"/>
  <c r="I3016" i="26"/>
  <c r="I3017" i="26"/>
  <c r="I3018" i="26"/>
  <c r="I3019" i="26"/>
  <c r="I3020" i="26"/>
  <c r="I3021" i="26"/>
  <c r="I3022" i="26"/>
  <c r="I3023" i="26"/>
  <c r="I3024" i="26"/>
  <c r="I3025" i="26"/>
  <c r="I3026" i="26"/>
  <c r="I3027" i="26"/>
  <c r="I3028" i="26"/>
  <c r="I3029" i="26"/>
  <c r="I3030" i="26"/>
  <c r="I3031" i="26"/>
  <c r="I3032" i="26"/>
  <c r="I3033" i="26"/>
  <c r="I3034" i="26"/>
  <c r="I3035" i="26"/>
  <c r="I3036" i="26"/>
  <c r="I3037" i="26"/>
  <c r="I3038" i="26"/>
  <c r="I3039" i="26"/>
  <c r="I3040" i="26"/>
  <c r="I3041" i="26"/>
  <c r="I3042" i="26"/>
  <c r="I3043" i="26"/>
  <c r="I3044" i="26"/>
  <c r="I3045" i="26"/>
  <c r="I3046" i="26"/>
  <c r="I3047" i="26"/>
  <c r="I3048" i="26"/>
  <c r="I3049" i="26"/>
  <c r="I3050" i="26"/>
  <c r="I3051" i="26"/>
  <c r="I3052" i="26"/>
  <c r="I3053" i="26"/>
  <c r="I3054" i="26"/>
  <c r="I3055" i="26"/>
  <c r="I3056" i="26"/>
  <c r="I3057" i="26"/>
  <c r="I3058" i="26"/>
  <c r="I3059" i="26"/>
  <c r="I3060" i="26"/>
  <c r="I3061" i="26"/>
  <c r="I3062" i="26"/>
  <c r="I3063" i="26"/>
  <c r="I3064" i="26"/>
  <c r="I3065" i="26"/>
  <c r="I3066" i="26"/>
  <c r="I3067" i="26"/>
  <c r="I3068" i="26"/>
  <c r="I3069" i="26"/>
  <c r="I3070" i="26"/>
  <c r="I3071" i="26"/>
  <c r="I3072" i="26"/>
  <c r="I3073" i="26"/>
  <c r="I3074" i="26"/>
  <c r="I3075" i="26"/>
  <c r="I3076" i="26"/>
  <c r="I3077" i="26"/>
  <c r="I3078" i="26"/>
  <c r="I3079" i="26"/>
  <c r="I3080" i="26"/>
  <c r="I3081" i="26"/>
  <c r="I3082" i="26"/>
  <c r="I3083" i="26"/>
  <c r="I3084" i="26"/>
  <c r="I3085" i="26"/>
  <c r="I3086" i="26"/>
  <c r="I3087" i="26"/>
  <c r="I3088" i="26"/>
  <c r="I3089" i="26"/>
  <c r="I3090" i="26"/>
  <c r="I3091" i="26"/>
  <c r="I3092" i="26"/>
  <c r="I3093" i="26"/>
  <c r="I3094" i="26"/>
  <c r="I3095" i="26"/>
  <c r="I3096" i="26"/>
  <c r="I3097" i="26"/>
  <c r="I3098" i="26"/>
  <c r="I3099" i="26"/>
  <c r="I3100" i="26"/>
  <c r="I3101" i="26"/>
  <c r="I3102" i="26"/>
  <c r="I3103" i="26"/>
  <c r="I3104" i="26"/>
  <c r="I3105" i="26"/>
  <c r="I3106" i="26"/>
  <c r="I3107" i="26"/>
  <c r="I3108" i="26"/>
  <c r="I3109" i="26"/>
  <c r="I3110" i="26"/>
  <c r="I3111" i="26"/>
  <c r="I3112" i="26"/>
  <c r="I3113" i="26"/>
  <c r="I3114" i="26"/>
  <c r="I3115" i="26"/>
  <c r="I3116" i="26"/>
  <c r="I3117" i="26"/>
  <c r="I3118" i="26"/>
  <c r="I3119" i="26"/>
  <c r="I3120" i="26"/>
  <c r="I3121" i="26"/>
  <c r="I3122" i="26"/>
  <c r="I3123" i="26"/>
  <c r="I3124" i="26"/>
  <c r="I3125" i="26"/>
  <c r="I3126" i="26"/>
  <c r="I3127" i="26"/>
  <c r="I3128" i="26"/>
  <c r="I3129" i="26"/>
  <c r="I3130" i="26"/>
  <c r="I3131" i="26"/>
  <c r="I3132" i="26"/>
  <c r="I3133" i="26"/>
  <c r="I3134" i="26"/>
  <c r="I3135" i="26"/>
  <c r="I3136" i="26"/>
  <c r="I3137" i="26"/>
  <c r="I3138" i="26"/>
  <c r="I3139" i="26"/>
  <c r="I3140" i="26"/>
  <c r="I3141" i="26"/>
  <c r="I3142" i="26"/>
  <c r="I3143" i="26"/>
  <c r="I3144" i="26"/>
  <c r="I3145" i="26"/>
  <c r="I3146" i="26"/>
  <c r="I3147" i="26"/>
  <c r="I3148" i="26"/>
  <c r="I3149" i="26"/>
  <c r="I3150" i="26"/>
  <c r="I3151" i="26"/>
  <c r="I3152" i="26"/>
  <c r="I3153" i="26"/>
  <c r="I3154" i="26"/>
  <c r="I3155" i="26"/>
  <c r="I3156" i="26"/>
  <c r="I3157" i="26"/>
  <c r="I3158" i="26"/>
  <c r="I3159" i="26"/>
  <c r="I3160" i="26"/>
  <c r="I3161" i="26"/>
  <c r="I3162" i="26"/>
  <c r="I3163" i="26"/>
  <c r="I3164" i="26"/>
  <c r="I3165" i="26"/>
  <c r="I3166" i="26"/>
  <c r="I3167" i="26"/>
  <c r="I3168" i="26"/>
  <c r="I3169" i="26"/>
  <c r="I3170" i="26"/>
  <c r="I3171" i="26"/>
  <c r="I3172" i="26"/>
  <c r="I3173" i="26"/>
  <c r="I3174" i="26"/>
  <c r="I3175" i="26"/>
  <c r="I3176" i="26"/>
  <c r="I3177" i="26"/>
  <c r="I3178" i="26"/>
  <c r="I3179" i="26"/>
  <c r="I3180" i="26"/>
  <c r="I3181" i="26"/>
  <c r="I3182" i="26"/>
  <c r="I3183" i="26"/>
  <c r="I3184" i="26"/>
  <c r="I3185" i="26"/>
  <c r="I3186" i="26"/>
  <c r="I3187" i="26"/>
  <c r="I3188" i="26"/>
  <c r="I3189" i="26"/>
  <c r="I3190" i="26"/>
  <c r="I3191" i="26"/>
  <c r="I3192" i="26"/>
  <c r="I3193" i="26"/>
  <c r="I3194" i="26"/>
  <c r="I3195" i="26"/>
  <c r="I3196" i="26"/>
  <c r="I3197" i="26"/>
  <c r="I3198" i="26"/>
  <c r="I3199" i="26"/>
  <c r="I3200" i="26"/>
  <c r="I3201" i="26"/>
  <c r="I3202" i="26"/>
  <c r="I3203" i="26"/>
  <c r="I3204" i="26"/>
  <c r="I3205" i="26"/>
  <c r="I3206" i="26"/>
  <c r="I3207" i="26"/>
  <c r="I3208" i="26"/>
  <c r="I3209" i="26"/>
  <c r="I3210" i="26"/>
  <c r="I3211" i="26"/>
  <c r="I3212" i="26"/>
  <c r="I3213" i="26"/>
  <c r="I3214" i="26"/>
  <c r="I3215" i="26"/>
  <c r="I3216" i="26"/>
  <c r="I3217" i="26"/>
  <c r="I3218" i="26"/>
  <c r="I3219" i="26"/>
  <c r="I3220" i="26"/>
  <c r="I3221" i="26"/>
  <c r="I3222" i="26"/>
  <c r="I3223" i="26"/>
  <c r="I3224" i="26"/>
  <c r="I3225" i="26"/>
  <c r="I3226" i="26"/>
  <c r="I3227" i="26"/>
  <c r="I3228" i="26"/>
  <c r="I3229" i="26"/>
  <c r="I3230" i="26"/>
  <c r="I3231" i="26"/>
  <c r="I3232" i="26"/>
  <c r="I3233" i="26"/>
  <c r="I3234" i="26"/>
  <c r="I3235" i="26"/>
  <c r="I3236" i="26"/>
  <c r="I3237" i="26"/>
  <c r="I3238" i="26"/>
  <c r="I3239" i="26"/>
  <c r="I3240" i="26"/>
  <c r="I3241" i="26"/>
  <c r="I3242" i="26"/>
  <c r="I3243" i="26"/>
  <c r="I3244" i="26"/>
  <c r="I3245" i="26"/>
  <c r="I3246" i="26"/>
  <c r="I3247" i="26"/>
  <c r="I3248" i="26"/>
  <c r="I3249" i="26"/>
  <c r="I3250" i="26"/>
  <c r="I3251" i="26"/>
  <c r="I3252" i="26"/>
  <c r="I3253" i="26"/>
  <c r="I3254" i="26"/>
  <c r="I3255" i="26"/>
  <c r="I3256" i="26"/>
  <c r="I3257" i="26"/>
  <c r="I3258" i="26"/>
  <c r="I3259" i="26"/>
  <c r="I3260" i="26"/>
  <c r="I3261" i="26"/>
  <c r="I3262" i="26"/>
  <c r="I3263" i="26"/>
  <c r="I3264" i="26"/>
  <c r="I3265" i="26"/>
  <c r="I3266" i="26"/>
  <c r="I3267" i="26"/>
  <c r="I3268" i="26"/>
  <c r="I3269" i="26"/>
  <c r="I3270" i="26"/>
  <c r="I3271" i="26"/>
  <c r="I3272" i="26"/>
  <c r="I3273" i="26"/>
  <c r="I3274" i="26"/>
  <c r="I3275" i="26"/>
  <c r="I3276" i="26"/>
  <c r="I3277" i="26"/>
  <c r="I3278" i="26"/>
  <c r="I3279" i="26"/>
  <c r="I3280" i="26"/>
  <c r="I3281" i="26"/>
  <c r="I3282" i="26"/>
  <c r="I3283" i="26"/>
  <c r="I3284" i="26"/>
  <c r="I3285" i="26"/>
  <c r="I3286" i="26"/>
  <c r="I3287" i="26"/>
  <c r="I3288" i="26"/>
  <c r="I3289" i="26"/>
  <c r="I3290" i="26"/>
  <c r="I3291" i="26"/>
  <c r="I3292" i="26"/>
  <c r="I3293" i="26"/>
  <c r="I3294" i="26"/>
  <c r="I3295" i="26"/>
  <c r="I3296" i="26"/>
  <c r="I3297" i="26"/>
  <c r="I3298" i="26"/>
  <c r="I3299" i="26"/>
  <c r="I3300" i="26"/>
  <c r="I3301" i="26"/>
  <c r="I3302" i="26"/>
  <c r="I3303" i="26"/>
  <c r="I3304" i="26"/>
  <c r="I3305" i="26"/>
  <c r="I3306" i="26"/>
  <c r="I3307" i="26"/>
  <c r="I3308" i="26"/>
  <c r="I3309" i="26"/>
  <c r="I3310" i="26"/>
  <c r="I3311" i="26"/>
  <c r="I3312" i="26"/>
  <c r="I3313" i="26"/>
  <c r="I3314" i="26"/>
  <c r="I3315" i="26"/>
  <c r="I3316" i="26"/>
  <c r="I3317" i="26"/>
  <c r="I3318" i="26"/>
  <c r="I3319" i="26"/>
  <c r="I3320" i="26"/>
  <c r="I3321" i="26"/>
  <c r="I3322" i="26"/>
  <c r="I3323" i="26"/>
  <c r="I3324" i="26"/>
  <c r="I3325" i="26"/>
  <c r="I3326" i="26"/>
  <c r="I3327" i="26"/>
  <c r="I3328" i="26"/>
  <c r="I3329" i="26"/>
  <c r="I3330" i="26"/>
  <c r="I3331" i="26"/>
  <c r="I3332" i="26"/>
  <c r="I3333" i="26"/>
  <c r="I3334" i="26"/>
  <c r="I3335" i="26"/>
  <c r="I3336" i="26"/>
  <c r="I3337" i="26"/>
  <c r="I3338" i="26"/>
  <c r="I3339" i="26"/>
  <c r="I3340" i="26"/>
  <c r="I3341" i="26"/>
  <c r="I3342" i="26"/>
  <c r="I3343" i="26"/>
  <c r="I3344" i="26"/>
  <c r="I3345" i="26"/>
  <c r="I3346" i="26"/>
  <c r="I3347" i="26"/>
  <c r="I3348" i="26"/>
  <c r="I3349" i="26"/>
  <c r="I3350" i="26"/>
  <c r="I3351" i="26"/>
  <c r="I3352" i="26"/>
  <c r="I3353" i="26"/>
  <c r="I3354" i="26"/>
  <c r="I3355" i="26"/>
  <c r="I3356" i="26"/>
  <c r="I3357" i="26"/>
  <c r="I3358" i="26"/>
  <c r="I3359" i="26"/>
  <c r="I3360" i="26"/>
  <c r="I3361" i="26"/>
  <c r="I3362" i="26"/>
  <c r="I3363" i="26"/>
  <c r="I3364" i="26"/>
  <c r="I3365" i="26"/>
  <c r="I3366" i="26"/>
  <c r="I3367" i="26"/>
  <c r="I3368" i="26"/>
  <c r="I3369" i="26"/>
  <c r="I3370" i="26"/>
  <c r="I3371" i="26"/>
  <c r="I3372" i="26"/>
  <c r="I3373" i="26"/>
  <c r="I3374" i="26"/>
  <c r="I3375" i="26"/>
  <c r="I3376" i="26"/>
  <c r="I3377" i="26"/>
  <c r="I3378" i="26"/>
  <c r="I3379" i="26"/>
  <c r="I3380" i="26"/>
  <c r="I3381" i="26"/>
  <c r="I3382" i="26"/>
  <c r="I3383" i="26"/>
  <c r="I3384" i="26"/>
  <c r="I3385" i="26"/>
  <c r="I3386" i="26"/>
  <c r="I3387" i="26"/>
  <c r="I3388" i="26"/>
  <c r="I3389" i="26"/>
  <c r="I3390" i="26"/>
  <c r="I3391" i="26"/>
  <c r="I3392" i="26"/>
  <c r="I3393" i="26"/>
  <c r="I3394" i="26"/>
  <c r="I3395" i="26"/>
  <c r="I3396" i="26"/>
  <c r="I3397" i="26"/>
  <c r="I3398" i="26"/>
  <c r="I3399" i="26"/>
  <c r="I3400" i="26"/>
  <c r="I3401" i="26"/>
  <c r="I3402" i="26"/>
  <c r="I3403" i="26"/>
  <c r="I3404" i="26"/>
  <c r="I3405" i="26"/>
  <c r="I3406" i="26"/>
  <c r="I3407" i="26"/>
  <c r="I3408" i="26"/>
  <c r="I3409" i="26"/>
  <c r="I3410" i="26"/>
  <c r="I3411" i="26"/>
  <c r="I3412" i="26"/>
  <c r="I3413" i="26"/>
  <c r="I3414" i="26"/>
  <c r="I3415" i="26"/>
  <c r="I3416" i="26"/>
  <c r="I3417" i="26"/>
  <c r="I3418" i="26"/>
  <c r="I3419" i="26"/>
  <c r="I3420" i="26"/>
  <c r="I3421" i="26"/>
  <c r="I3422" i="26"/>
  <c r="I3423" i="26"/>
  <c r="I3424" i="26"/>
  <c r="I3425" i="26"/>
  <c r="I3426" i="26"/>
  <c r="I3427" i="26"/>
  <c r="I3428" i="26"/>
  <c r="I3429" i="26"/>
  <c r="I3430" i="26"/>
  <c r="I3431" i="26"/>
  <c r="I3432" i="26"/>
  <c r="I3433" i="26"/>
  <c r="I3434" i="26"/>
  <c r="I3435" i="26"/>
  <c r="I3436" i="26"/>
  <c r="I3437" i="26"/>
  <c r="I3438" i="26"/>
  <c r="I3439" i="26"/>
  <c r="I3440" i="26"/>
  <c r="I3441" i="26"/>
  <c r="I3442" i="26"/>
  <c r="I3443" i="26"/>
  <c r="I3444" i="26"/>
  <c r="I3445" i="26"/>
  <c r="I3446" i="26"/>
  <c r="I3447" i="26"/>
  <c r="I3448" i="26"/>
  <c r="I3449" i="26"/>
  <c r="I3450" i="26"/>
  <c r="I3451" i="26"/>
  <c r="I3452" i="26"/>
  <c r="I3453" i="26"/>
  <c r="I3454" i="26"/>
  <c r="I3455" i="26"/>
  <c r="I3456" i="26"/>
  <c r="I3457" i="26"/>
  <c r="I3458" i="26"/>
  <c r="I3459" i="26"/>
  <c r="I3460" i="26"/>
  <c r="I3461" i="26"/>
  <c r="I3462" i="26"/>
  <c r="I3463" i="26"/>
  <c r="I3464" i="26"/>
  <c r="I3465" i="26"/>
  <c r="I3466" i="26"/>
  <c r="I3467" i="26"/>
  <c r="I3468" i="26"/>
  <c r="I3469" i="26"/>
  <c r="I3470" i="26"/>
  <c r="I3471" i="26"/>
  <c r="I3472" i="26"/>
  <c r="I3473" i="26"/>
  <c r="I3474" i="26"/>
  <c r="I3475" i="26"/>
  <c r="I3476" i="26"/>
  <c r="I3477" i="26"/>
  <c r="I3478" i="26"/>
  <c r="I3479" i="26"/>
  <c r="I3480" i="26"/>
  <c r="I3481" i="26"/>
  <c r="I3482" i="26"/>
  <c r="I3483" i="26"/>
  <c r="I3484" i="26"/>
  <c r="I3485" i="26"/>
  <c r="I3486" i="26"/>
  <c r="I3487" i="26"/>
  <c r="I3488" i="26"/>
  <c r="I3489" i="26"/>
  <c r="I3490" i="26"/>
  <c r="I3491" i="26"/>
  <c r="I3492" i="26"/>
  <c r="I3493" i="26"/>
  <c r="I3494" i="26"/>
  <c r="I3495" i="26"/>
  <c r="I3496" i="26"/>
  <c r="I3497" i="26"/>
  <c r="I3498" i="26"/>
  <c r="I3499" i="26"/>
  <c r="I3500" i="26"/>
  <c r="I3501" i="26"/>
  <c r="I3502" i="26"/>
  <c r="I3503" i="26"/>
  <c r="I3504" i="26"/>
  <c r="I3505" i="26"/>
  <c r="I3506" i="26"/>
  <c r="I3507" i="26"/>
  <c r="I3508" i="26"/>
  <c r="I3509" i="26"/>
  <c r="I3510" i="26"/>
  <c r="I3511" i="26"/>
  <c r="I3512" i="26"/>
  <c r="I3513" i="26"/>
  <c r="I3514" i="26"/>
  <c r="I3515" i="26"/>
  <c r="I3516" i="26"/>
  <c r="I3517" i="26"/>
  <c r="I3518" i="26"/>
  <c r="I3519" i="26"/>
  <c r="I3520" i="26"/>
  <c r="I3521" i="26"/>
  <c r="I3522" i="26"/>
  <c r="I3523" i="26"/>
  <c r="I3524" i="26"/>
  <c r="I3525" i="26"/>
  <c r="I3526" i="26"/>
  <c r="I3527" i="26"/>
  <c r="I3528" i="26"/>
  <c r="I3529" i="26"/>
  <c r="I3530" i="26"/>
  <c r="I3531" i="26"/>
  <c r="I3532" i="26"/>
  <c r="I3533" i="26"/>
  <c r="I3534" i="26"/>
  <c r="I3535" i="26"/>
  <c r="I3536" i="26"/>
  <c r="I3537" i="26"/>
  <c r="I3538" i="26"/>
  <c r="I3539" i="26"/>
  <c r="I3540" i="26"/>
  <c r="I3541" i="26"/>
  <c r="I3542" i="26"/>
  <c r="I3543" i="26"/>
  <c r="I3544" i="26"/>
  <c r="I3545" i="26"/>
  <c r="I3546" i="26"/>
  <c r="I3547" i="26"/>
  <c r="I3548" i="26"/>
  <c r="I3549" i="26"/>
  <c r="I3550" i="26"/>
  <c r="I3551" i="26"/>
  <c r="I3552" i="26"/>
  <c r="I3553" i="26"/>
  <c r="I3554" i="26"/>
  <c r="I3555" i="26"/>
  <c r="I3556" i="26"/>
  <c r="I3557" i="26"/>
  <c r="I3558" i="26"/>
  <c r="I3559" i="26"/>
  <c r="I3560" i="26"/>
  <c r="I3561" i="26"/>
  <c r="I3562" i="26"/>
  <c r="I3563" i="26"/>
  <c r="I3564" i="26"/>
  <c r="I3565" i="26"/>
  <c r="I3566" i="26"/>
  <c r="I3567" i="26"/>
  <c r="I3568" i="26"/>
  <c r="I3569" i="26"/>
  <c r="I3570" i="26"/>
  <c r="I3571" i="26"/>
  <c r="I3572" i="26"/>
  <c r="I3573" i="26"/>
  <c r="I3574" i="26"/>
  <c r="I3575" i="26"/>
  <c r="I3576" i="26"/>
  <c r="I3577" i="26"/>
  <c r="I3578" i="26"/>
  <c r="I3579" i="26"/>
  <c r="I3580" i="26"/>
  <c r="I3581" i="26"/>
  <c r="I3582" i="26"/>
  <c r="I3583" i="26"/>
  <c r="I3584" i="26"/>
  <c r="I3585" i="26"/>
  <c r="I3586" i="26"/>
  <c r="I3587" i="26"/>
  <c r="I3588" i="26"/>
  <c r="I3589" i="26"/>
  <c r="I3590" i="26"/>
  <c r="I3591" i="26"/>
  <c r="I3592" i="26"/>
  <c r="I3593" i="26"/>
  <c r="I3594" i="26"/>
  <c r="I3595" i="26"/>
  <c r="I3596" i="26"/>
  <c r="I3597" i="26"/>
  <c r="I3598" i="26"/>
  <c r="I3599" i="26"/>
  <c r="I3600" i="26"/>
  <c r="I3601" i="26"/>
  <c r="I3602" i="26"/>
  <c r="I3603" i="26"/>
  <c r="I3604" i="26"/>
  <c r="I3605" i="26"/>
  <c r="I3606" i="26"/>
  <c r="I3607" i="26"/>
  <c r="I3608" i="26"/>
  <c r="I3609" i="26"/>
  <c r="I3610" i="26"/>
  <c r="I3611" i="26"/>
  <c r="I3612" i="26"/>
  <c r="I3613" i="26"/>
  <c r="I3614" i="26"/>
  <c r="I3615" i="26"/>
  <c r="I3616" i="26"/>
  <c r="I3617" i="26"/>
  <c r="I3618" i="26"/>
  <c r="I3619" i="26"/>
  <c r="I3620" i="26"/>
  <c r="I3621" i="26"/>
  <c r="I3622" i="26"/>
  <c r="I3623" i="26"/>
  <c r="I3624" i="26"/>
  <c r="I3625" i="26"/>
  <c r="I3626" i="26"/>
  <c r="I3627" i="26"/>
  <c r="I3628" i="26"/>
  <c r="I3629" i="26"/>
  <c r="I3630" i="26"/>
  <c r="I3631" i="26"/>
  <c r="I3632" i="26"/>
  <c r="I3633" i="26"/>
  <c r="I3634" i="26"/>
  <c r="I3635" i="26"/>
  <c r="I3636" i="26"/>
  <c r="I3637" i="26"/>
  <c r="I3638" i="26"/>
  <c r="I3639" i="26"/>
  <c r="I3640" i="26"/>
  <c r="I3641" i="26"/>
  <c r="I3642" i="26"/>
  <c r="I3643" i="26"/>
  <c r="I3644" i="26"/>
  <c r="I3645" i="26"/>
  <c r="I3646" i="26"/>
  <c r="I3647" i="26"/>
  <c r="I3648" i="26"/>
  <c r="I3649" i="26"/>
  <c r="I3650" i="26"/>
  <c r="I3651" i="26"/>
  <c r="I3652" i="26"/>
  <c r="I3653" i="26"/>
  <c r="I3654" i="26"/>
  <c r="I3655" i="26"/>
  <c r="I3656" i="26"/>
  <c r="I3657" i="26"/>
  <c r="I3658" i="26"/>
  <c r="AE72" i="9" a="1"/>
  <c r="AE72" i="9" s="1"/>
  <c r="AG67" i="9"/>
  <c r="AG65" i="9"/>
  <c r="AG66" i="9"/>
  <c r="AJ7" i="26"/>
  <c r="AE7" i="26"/>
  <c r="J12" i="18"/>
  <c r="K12" i="18" s="1"/>
  <c r="G26" i="18" s="1" a="1"/>
  <c r="G26" i="18" s="1"/>
  <c r="L341" i="23"/>
  <c r="L342" i="23"/>
  <c r="L343" i="23"/>
  <c r="L344" i="23"/>
  <c r="L345" i="23"/>
  <c r="L346" i="23"/>
  <c r="L347" i="23"/>
  <c r="L348" i="23"/>
  <c r="L349" i="23"/>
  <c r="L350" i="23"/>
  <c r="L351" i="23"/>
  <c r="L352" i="23"/>
  <c r="L353" i="23"/>
  <c r="L354" i="23"/>
  <c r="L355" i="23"/>
  <c r="L356" i="23"/>
  <c r="L357" i="23"/>
  <c r="L358" i="23"/>
  <c r="L359" i="23"/>
  <c r="L360" i="23"/>
  <c r="L361" i="23"/>
  <c r="L362" i="23"/>
  <c r="L363" i="23"/>
  <c r="L364" i="23"/>
  <c r="L365" i="23"/>
  <c r="L366" i="23"/>
  <c r="L367" i="23"/>
  <c r="L368" i="23"/>
  <c r="L369" i="23"/>
  <c r="L370" i="23"/>
  <c r="L371" i="23"/>
  <c r="L372" i="23"/>
  <c r="L373" i="23"/>
  <c r="L374" i="23"/>
  <c r="L375" i="23"/>
  <c r="L376" i="23"/>
  <c r="L377" i="23"/>
  <c r="L378" i="23"/>
  <c r="L379" i="23"/>
  <c r="L380" i="23"/>
  <c r="L381" i="23"/>
  <c r="L382" i="23"/>
  <c r="L383" i="23"/>
  <c r="L384" i="23"/>
  <c r="L385" i="23"/>
  <c r="L386" i="23"/>
  <c r="L387" i="23"/>
  <c r="L388" i="23"/>
  <c r="L389" i="23"/>
  <c r="L390" i="23"/>
  <c r="L391" i="23"/>
  <c r="L392" i="23"/>
  <c r="L393" i="23"/>
  <c r="L394" i="23"/>
  <c r="L395" i="23"/>
  <c r="L396" i="23"/>
  <c r="L397" i="23"/>
  <c r="L398" i="23"/>
  <c r="L399" i="23"/>
  <c r="L400" i="23"/>
  <c r="L401" i="23"/>
  <c r="L402" i="23"/>
  <c r="L403" i="23"/>
  <c r="L404" i="23"/>
  <c r="L405" i="23"/>
  <c r="L406" i="23"/>
  <c r="L407" i="23"/>
  <c r="L408" i="23"/>
  <c r="L409" i="23"/>
  <c r="L410" i="23"/>
  <c r="L411" i="23"/>
  <c r="L412" i="23"/>
  <c r="L413" i="23"/>
  <c r="L414" i="23"/>
  <c r="L415" i="23"/>
  <c r="L416" i="23"/>
  <c r="L417" i="23"/>
  <c r="L418" i="23"/>
  <c r="L419" i="23"/>
  <c r="L420" i="23"/>
  <c r="L421" i="23"/>
  <c r="L422" i="23"/>
  <c r="L423" i="23"/>
  <c r="L424" i="23"/>
  <c r="L425" i="23"/>
  <c r="L426" i="23"/>
  <c r="L427" i="23"/>
  <c r="L428" i="23"/>
  <c r="L429" i="23"/>
  <c r="L430" i="23"/>
  <c r="L431" i="23"/>
  <c r="L432" i="23"/>
  <c r="L433" i="23"/>
  <c r="L434" i="23"/>
  <c r="L435" i="23"/>
  <c r="L436" i="23"/>
  <c r="L437" i="23"/>
  <c r="L438" i="23"/>
  <c r="L439" i="23"/>
  <c r="L440" i="23"/>
  <c r="L441" i="23"/>
  <c r="L442" i="23"/>
  <c r="L443" i="23"/>
  <c r="L444" i="23"/>
  <c r="L445" i="23"/>
  <c r="L446" i="23"/>
  <c r="L447" i="23"/>
  <c r="L448" i="23"/>
  <c r="L449" i="23"/>
  <c r="L450" i="23"/>
  <c r="L451" i="23"/>
  <c r="L452" i="23"/>
  <c r="L453" i="23"/>
  <c r="L454" i="23"/>
  <c r="L455" i="23"/>
  <c r="L456" i="23"/>
  <c r="L457" i="23"/>
  <c r="L458" i="23"/>
  <c r="L459" i="23"/>
  <c r="L460" i="23"/>
  <c r="L461" i="23"/>
  <c r="L462" i="23"/>
  <c r="L463" i="23"/>
  <c r="L464" i="23"/>
  <c r="L465" i="23"/>
  <c r="L466" i="23"/>
  <c r="L467" i="23"/>
  <c r="L468" i="23"/>
  <c r="L469" i="23"/>
  <c r="L470" i="23"/>
  <c r="L471" i="23"/>
  <c r="L472" i="23"/>
  <c r="L473" i="23"/>
  <c r="L474" i="23"/>
  <c r="L475" i="23"/>
  <c r="L476" i="23"/>
  <c r="L477" i="23"/>
  <c r="L478" i="23"/>
  <c r="L479" i="23"/>
  <c r="L480" i="23"/>
  <c r="L481" i="23"/>
  <c r="L482" i="23"/>
  <c r="L483" i="23"/>
  <c r="L484" i="23"/>
  <c r="L485" i="23"/>
  <c r="L486" i="23"/>
  <c r="L487" i="23"/>
  <c r="L488" i="23"/>
  <c r="L489" i="23"/>
  <c r="L729" i="23"/>
  <c r="L730" i="23"/>
  <c r="L731" i="23"/>
  <c r="L732" i="23"/>
  <c r="L733" i="23"/>
  <c r="L734" i="23"/>
  <c r="L735" i="23"/>
  <c r="L736" i="23"/>
  <c r="L737" i="23"/>
  <c r="L738" i="23"/>
  <c r="L739" i="23"/>
  <c r="L740" i="23"/>
  <c r="L741" i="23"/>
  <c r="L742" i="23"/>
  <c r="L743" i="23"/>
  <c r="L744" i="23"/>
  <c r="L745" i="23"/>
  <c r="L746" i="23"/>
  <c r="L747" i="23"/>
  <c r="L748" i="23"/>
  <c r="L749" i="23"/>
  <c r="L750" i="23"/>
  <c r="L751" i="23"/>
  <c r="L752" i="23"/>
  <c r="L753" i="23"/>
  <c r="L754" i="23"/>
  <c r="L755" i="23"/>
  <c r="L756" i="23"/>
  <c r="L757" i="23"/>
  <c r="L758" i="23"/>
  <c r="L759" i="23"/>
  <c r="L760" i="23"/>
  <c r="L761" i="23"/>
  <c r="L762" i="23"/>
  <c r="L763" i="23"/>
  <c r="L764" i="23"/>
  <c r="L765" i="23"/>
  <c r="L766" i="23"/>
  <c r="L767" i="23"/>
  <c r="L768" i="23"/>
  <c r="L769" i="23"/>
  <c r="L770" i="23"/>
  <c r="L771" i="23"/>
  <c r="L772" i="23"/>
  <c r="L773" i="23"/>
  <c r="L774" i="23"/>
  <c r="L775" i="23"/>
  <c r="L776" i="23"/>
  <c r="L777" i="23"/>
  <c r="L778" i="23"/>
  <c r="L779" i="23"/>
  <c r="L780" i="23"/>
  <c r="L781" i="23"/>
  <c r="L782" i="23"/>
  <c r="L783" i="23"/>
  <c r="L784" i="23"/>
  <c r="L785" i="23"/>
  <c r="L786" i="23"/>
  <c r="L787" i="23"/>
  <c r="L788" i="23"/>
  <c r="L789" i="23"/>
  <c r="L790" i="23"/>
  <c r="L791" i="23"/>
  <c r="L792" i="23"/>
  <c r="L793" i="23"/>
  <c r="L794" i="23"/>
  <c r="L795" i="23"/>
  <c r="L796" i="23"/>
  <c r="L797" i="23"/>
  <c r="L798" i="23"/>
  <c r="L799" i="23"/>
  <c r="L800" i="23"/>
  <c r="L801" i="23"/>
  <c r="L802" i="23"/>
  <c r="L803" i="23"/>
  <c r="L804" i="23"/>
  <c r="L805" i="23"/>
  <c r="L806" i="23"/>
  <c r="L807" i="23"/>
  <c r="L808" i="23"/>
  <c r="L809" i="23"/>
  <c r="L810" i="23"/>
  <c r="L811" i="23"/>
  <c r="L812" i="23"/>
  <c r="L813" i="23"/>
  <c r="L814" i="23"/>
  <c r="L815" i="23"/>
  <c r="L816" i="23"/>
  <c r="L817" i="23"/>
  <c r="L818" i="23"/>
  <c r="L819" i="23"/>
  <c r="L820" i="23"/>
  <c r="L821" i="23"/>
  <c r="L822" i="23"/>
  <c r="L823" i="23"/>
  <c r="L824" i="23"/>
  <c r="L825" i="23"/>
  <c r="L826" i="23"/>
  <c r="L827" i="23"/>
  <c r="L828" i="23"/>
  <c r="L829" i="23"/>
  <c r="L830" i="23"/>
  <c r="L831" i="23"/>
  <c r="L832" i="23"/>
  <c r="L833" i="23"/>
  <c r="L834" i="23"/>
  <c r="L835" i="23"/>
  <c r="L836" i="23"/>
  <c r="L837" i="23"/>
  <c r="L838" i="23"/>
  <c r="L839" i="23"/>
  <c r="L840" i="23"/>
  <c r="L841" i="23"/>
  <c r="L842" i="23"/>
  <c r="L843" i="23"/>
  <c r="L844" i="23"/>
  <c r="L845" i="23"/>
  <c r="L846" i="23"/>
  <c r="L847" i="23"/>
  <c r="L848" i="23"/>
  <c r="L849" i="23"/>
  <c r="L850" i="23"/>
  <c r="L851" i="23"/>
  <c r="L852" i="23"/>
  <c r="L853" i="23"/>
  <c r="L854" i="23"/>
  <c r="L855" i="23"/>
  <c r="L856" i="23"/>
  <c r="L857" i="23"/>
  <c r="L858" i="23"/>
  <c r="L859" i="23"/>
  <c r="L860" i="23"/>
  <c r="L861" i="23"/>
  <c r="L862" i="23"/>
  <c r="L863" i="23"/>
  <c r="L864" i="23"/>
  <c r="L865" i="23"/>
  <c r="L866" i="23"/>
  <c r="L867" i="23"/>
  <c r="L868" i="23"/>
  <c r="L869" i="23"/>
  <c r="L870" i="23"/>
  <c r="L871" i="23"/>
  <c r="L872" i="23"/>
  <c r="L873" i="23"/>
  <c r="L874" i="23"/>
  <c r="L875" i="23"/>
  <c r="L876" i="23"/>
  <c r="L877" i="23"/>
  <c r="L878" i="23"/>
  <c r="L879" i="23"/>
  <c r="L880" i="23"/>
  <c r="L881" i="23"/>
  <c r="L882" i="23"/>
  <c r="L883" i="23"/>
  <c r="L884" i="23"/>
  <c r="L885" i="23"/>
  <c r="L886" i="23"/>
  <c r="L887" i="23"/>
  <c r="L888" i="23"/>
  <c r="L889" i="23"/>
  <c r="L890" i="23"/>
  <c r="L891" i="23"/>
  <c r="L892" i="23"/>
  <c r="L893" i="23"/>
  <c r="L894" i="23"/>
  <c r="L895" i="23"/>
  <c r="L896" i="23"/>
  <c r="L897" i="23"/>
  <c r="L898" i="23"/>
  <c r="L899" i="23"/>
  <c r="L900" i="23"/>
  <c r="L901" i="23"/>
  <c r="L902" i="23"/>
  <c r="L903" i="23"/>
  <c r="L904" i="23"/>
  <c r="L905" i="23"/>
  <c r="L906" i="23"/>
  <c r="L907" i="23"/>
  <c r="L908" i="23"/>
  <c r="L909" i="23"/>
  <c r="L910" i="23"/>
  <c r="L911" i="23"/>
  <c r="L912" i="23"/>
  <c r="L913" i="23"/>
  <c r="L914" i="23"/>
  <c r="L915" i="23"/>
  <c r="L916" i="23"/>
  <c r="L917" i="23"/>
  <c r="L918" i="23"/>
  <c r="L919" i="23"/>
  <c r="L920" i="23"/>
  <c r="L921" i="23"/>
  <c r="L922" i="23"/>
  <c r="L923" i="23"/>
  <c r="L924" i="23"/>
  <c r="L925" i="23"/>
  <c r="L926" i="23"/>
  <c r="L927" i="23"/>
  <c r="L928" i="23"/>
  <c r="L929" i="23"/>
  <c r="L930" i="23"/>
  <c r="L931" i="23"/>
  <c r="L932" i="23"/>
  <c r="L933" i="23"/>
  <c r="L934" i="23"/>
  <c r="L935" i="23"/>
  <c r="L936" i="23"/>
  <c r="L937" i="23"/>
  <c r="L938" i="23"/>
  <c r="L939" i="23"/>
  <c r="L940" i="23"/>
  <c r="L941" i="23"/>
  <c r="L942" i="23"/>
  <c r="L943" i="23"/>
  <c r="L944" i="23"/>
  <c r="L945" i="23"/>
  <c r="L946" i="23"/>
  <c r="L947" i="23"/>
  <c r="L948" i="23"/>
  <c r="L949" i="23"/>
  <c r="L950" i="23"/>
  <c r="L951" i="23"/>
  <c r="L952" i="23"/>
  <c r="L953" i="23"/>
  <c r="L954" i="23"/>
  <c r="L955" i="23"/>
  <c r="L956" i="23"/>
  <c r="L957" i="23"/>
  <c r="L958" i="23"/>
  <c r="L959" i="23"/>
  <c r="L960" i="23"/>
  <c r="L961" i="23"/>
  <c r="L962" i="23"/>
  <c r="L963" i="23"/>
  <c r="L964" i="23"/>
  <c r="L965" i="23"/>
  <c r="L966" i="23"/>
  <c r="L967" i="23"/>
  <c r="L968" i="23"/>
  <c r="L969" i="23"/>
  <c r="L970" i="23"/>
  <c r="L971" i="23"/>
  <c r="L972" i="23"/>
  <c r="L973" i="23"/>
  <c r="L974" i="23"/>
  <c r="L975" i="23"/>
  <c r="L976" i="23"/>
  <c r="L977" i="23"/>
  <c r="L978" i="23"/>
  <c r="L979" i="23"/>
  <c r="L980" i="23"/>
  <c r="L981" i="23"/>
  <c r="L982" i="23"/>
  <c r="L983" i="23"/>
  <c r="L984" i="23"/>
  <c r="L985" i="23"/>
  <c r="L986" i="23"/>
  <c r="L987" i="23"/>
  <c r="L988" i="23"/>
  <c r="L989" i="23"/>
  <c r="L990" i="23"/>
  <c r="L991" i="23"/>
  <c r="L992" i="23"/>
  <c r="L993" i="23"/>
  <c r="L994" i="23"/>
  <c r="L995" i="23"/>
  <c r="L996" i="23"/>
  <c r="L997" i="23"/>
  <c r="L998" i="23"/>
  <c r="L999" i="23"/>
  <c r="L1000" i="23"/>
  <c r="L1001" i="23"/>
  <c r="L1002" i="23"/>
  <c r="L1003" i="23"/>
  <c r="L1004" i="23"/>
  <c r="L1005" i="23"/>
  <c r="L1006" i="23"/>
  <c r="L1007" i="23"/>
  <c r="L1008" i="23"/>
  <c r="L1009" i="23"/>
  <c r="L1010" i="23"/>
  <c r="L1011" i="23"/>
  <c r="L1012" i="23"/>
  <c r="L1013" i="23"/>
  <c r="L1014" i="23"/>
  <c r="L1015" i="23"/>
  <c r="L1016" i="23"/>
  <c r="L1017" i="23"/>
  <c r="L1018" i="23"/>
  <c r="L1019" i="23"/>
  <c r="L1020" i="23"/>
  <c r="L1021" i="23"/>
  <c r="L1022" i="23"/>
  <c r="L1023" i="23"/>
  <c r="L1024" i="23"/>
  <c r="L1025" i="23"/>
  <c r="L1026" i="23"/>
  <c r="L1027" i="23"/>
  <c r="L1028" i="23"/>
  <c r="L1029" i="23"/>
  <c r="L1030" i="23"/>
  <c r="L1031" i="23"/>
  <c r="L1032" i="23"/>
  <c r="L1033" i="23"/>
  <c r="L1034" i="23"/>
  <c r="L1035" i="23"/>
  <c r="L1036" i="23"/>
  <c r="L1037" i="23"/>
  <c r="L1038" i="23"/>
  <c r="L1039" i="23"/>
  <c r="L1040" i="23"/>
  <c r="L1041" i="23"/>
  <c r="L1042" i="23"/>
  <c r="L1043" i="23"/>
  <c r="L1044" i="23"/>
  <c r="L1045" i="23"/>
  <c r="L1046" i="23"/>
  <c r="L1047" i="23"/>
  <c r="L1048" i="23"/>
  <c r="L1049" i="23"/>
  <c r="L1050" i="23"/>
  <c r="L1051" i="23"/>
  <c r="L1052" i="23"/>
  <c r="L1053" i="23"/>
  <c r="L1054" i="23"/>
  <c r="L1055" i="23"/>
  <c r="L1056" i="23"/>
  <c r="L1057" i="23"/>
  <c r="L1058" i="23"/>
  <c r="L1059" i="23"/>
  <c r="L1060" i="23"/>
  <c r="L1061" i="23"/>
  <c r="L1062" i="23"/>
  <c r="L1063" i="23"/>
  <c r="L1064" i="23"/>
  <c r="L1065" i="23"/>
  <c r="L1066" i="23"/>
  <c r="L1067" i="23"/>
  <c r="L1068" i="23"/>
  <c r="L1069" i="23"/>
  <c r="L1070" i="23"/>
  <c r="L1071" i="23"/>
  <c r="L1072" i="23"/>
  <c r="L1073" i="23"/>
  <c r="L1074" i="23"/>
  <c r="L1075" i="23"/>
  <c r="L1076" i="23"/>
  <c r="L1077" i="23"/>
  <c r="L1078" i="23"/>
  <c r="L1079" i="23"/>
  <c r="L1080" i="23"/>
  <c r="L1081" i="23"/>
  <c r="L1082" i="23"/>
  <c r="L1083" i="23"/>
  <c r="L1084" i="23"/>
  <c r="L1085" i="23"/>
  <c r="L1086" i="23"/>
  <c r="L1087" i="23"/>
  <c r="L1088" i="23"/>
  <c r="L1089" i="23"/>
  <c r="L1090" i="23"/>
  <c r="L1091" i="23"/>
  <c r="L1092" i="23"/>
  <c r="L1093" i="23"/>
  <c r="L1094" i="23"/>
  <c r="L1095" i="23"/>
  <c r="L1096" i="23"/>
  <c r="L1097" i="23"/>
  <c r="L1098" i="23"/>
  <c r="L1099" i="23"/>
  <c r="L1100" i="23"/>
  <c r="L1101" i="23"/>
  <c r="L1102" i="23"/>
  <c r="L1103" i="23"/>
  <c r="L1104" i="23"/>
  <c r="L1105" i="23"/>
  <c r="L1106" i="23"/>
  <c r="L1107" i="23"/>
  <c r="L1108" i="23"/>
  <c r="L1109" i="23"/>
  <c r="L1110" i="23"/>
  <c r="L1111" i="23"/>
  <c r="L1112" i="23"/>
  <c r="L1113" i="23"/>
  <c r="L1114" i="23"/>
  <c r="L1115" i="23"/>
  <c r="L1116" i="23"/>
  <c r="L1117" i="23"/>
  <c r="L1118" i="23"/>
  <c r="L1119" i="23"/>
  <c r="L1120" i="23"/>
  <c r="L1121" i="23"/>
  <c r="L1122" i="23"/>
  <c r="L1123" i="23"/>
  <c r="L1124" i="23"/>
  <c r="L1125" i="23"/>
  <c r="L1126" i="23"/>
  <c r="L1127" i="23"/>
  <c r="L1128" i="23"/>
  <c r="L1129" i="23"/>
  <c r="L1130" i="23"/>
  <c r="L1131" i="23"/>
  <c r="L1132" i="23"/>
  <c r="L1133" i="23"/>
  <c r="L1134" i="23"/>
  <c r="L1135" i="23"/>
  <c r="L1136" i="23"/>
  <c r="L1137" i="23"/>
  <c r="L1138" i="23"/>
  <c r="L1139" i="23"/>
  <c r="L1140" i="23"/>
  <c r="L1141" i="23"/>
  <c r="L1142" i="23"/>
  <c r="L1143" i="23"/>
  <c r="L1144" i="23"/>
  <c r="L1145" i="23"/>
  <c r="L1146" i="23"/>
  <c r="L1147" i="23"/>
  <c r="L1148" i="23"/>
  <c r="L1149" i="23"/>
  <c r="L1150" i="23"/>
  <c r="L1151" i="23"/>
  <c r="L1152" i="23"/>
  <c r="L1153" i="23"/>
  <c r="L1154" i="23"/>
  <c r="L1155" i="23"/>
  <c r="L1156" i="23"/>
  <c r="L1157" i="23"/>
  <c r="L1158" i="23"/>
  <c r="L1159" i="23"/>
  <c r="L1160" i="23"/>
  <c r="L1161" i="23"/>
  <c r="L1162" i="23"/>
  <c r="L1163" i="23"/>
  <c r="L1164" i="23"/>
  <c r="L1165" i="23"/>
  <c r="L1166" i="23"/>
  <c r="L1167" i="23"/>
  <c r="L1168" i="23"/>
  <c r="L1169" i="23"/>
  <c r="L1507" i="23"/>
  <c r="L1508" i="23"/>
  <c r="L1509" i="23"/>
  <c r="L1510" i="23"/>
  <c r="L1511" i="23"/>
  <c r="L1512" i="23"/>
  <c r="L1513" i="23"/>
  <c r="L1514" i="23"/>
  <c r="L1515" i="23"/>
  <c r="L1516" i="23"/>
  <c r="L1517" i="23"/>
  <c r="L1518" i="23"/>
  <c r="L1519" i="23"/>
  <c r="L1520" i="23"/>
  <c r="L1521" i="23"/>
  <c r="L1522" i="23"/>
  <c r="L1523" i="23"/>
  <c r="L1524" i="23"/>
  <c r="L1525" i="23"/>
  <c r="L1526" i="23"/>
  <c r="L1527" i="23"/>
  <c r="L1528" i="23"/>
  <c r="L1529" i="23"/>
  <c r="L1530" i="23"/>
  <c r="L1531" i="23"/>
  <c r="L1532" i="23"/>
  <c r="L1533" i="23"/>
  <c r="L1534" i="23"/>
  <c r="L1535" i="23"/>
  <c r="L1536" i="23"/>
  <c r="L1537" i="23"/>
  <c r="L1538" i="23"/>
  <c r="L1539" i="23"/>
  <c r="L1540" i="23"/>
  <c r="L1541" i="23"/>
  <c r="L1542" i="23"/>
  <c r="L1543" i="23"/>
  <c r="L1544" i="23"/>
  <c r="L1545" i="23"/>
  <c r="L1546" i="23"/>
  <c r="L1547" i="23"/>
  <c r="L1548" i="23"/>
  <c r="L1549" i="23"/>
  <c r="L1550" i="23"/>
  <c r="L1551" i="23"/>
  <c r="L1552" i="23"/>
  <c r="L1553" i="23"/>
  <c r="L1554" i="23"/>
  <c r="L1555" i="23"/>
  <c r="L1556" i="23"/>
  <c r="L1557" i="23"/>
  <c r="L1558" i="23"/>
  <c r="L1559" i="23"/>
  <c r="L1560" i="23"/>
  <c r="L1561" i="23"/>
  <c r="L1562" i="23"/>
  <c r="L1563" i="23"/>
  <c r="L1564" i="23"/>
  <c r="L1565" i="23"/>
  <c r="L1566" i="23"/>
  <c r="L1567" i="23"/>
  <c r="L1568" i="23"/>
  <c r="L1569" i="23"/>
  <c r="L1570" i="23"/>
  <c r="L1571" i="23"/>
  <c r="L1572" i="23"/>
  <c r="L1573" i="23"/>
  <c r="L1574" i="23"/>
  <c r="L1575" i="23"/>
  <c r="L1576" i="23"/>
  <c r="L1577" i="23"/>
  <c r="L1578" i="23"/>
  <c r="L1579" i="23"/>
  <c r="L1580" i="23"/>
  <c r="L1581" i="23"/>
  <c r="L1582" i="23"/>
  <c r="L1583" i="23"/>
  <c r="L1584" i="23"/>
  <c r="L1585" i="23"/>
  <c r="L1586" i="23"/>
  <c r="L1587" i="23"/>
  <c r="L1588" i="23"/>
  <c r="L1589" i="23"/>
  <c r="L1590" i="23"/>
  <c r="L1591" i="23"/>
  <c r="L1592" i="23"/>
  <c r="L1593" i="23"/>
  <c r="L1594" i="23"/>
  <c r="L1595" i="23"/>
  <c r="L1596" i="23"/>
  <c r="L1597" i="23"/>
  <c r="L1598" i="23"/>
  <c r="L1599" i="23"/>
  <c r="L1600" i="23"/>
  <c r="L1601" i="23"/>
  <c r="L1602" i="23"/>
  <c r="L1603" i="23"/>
  <c r="L1604" i="23"/>
  <c r="L1605" i="23"/>
  <c r="L1606" i="23"/>
  <c r="L1607" i="23"/>
  <c r="L1608" i="23"/>
  <c r="L1609" i="23"/>
  <c r="L1610" i="23"/>
  <c r="L1611" i="23"/>
  <c r="L1612" i="23"/>
  <c r="L1613" i="23"/>
  <c r="L1614" i="23"/>
  <c r="L1615" i="23"/>
  <c r="L1616" i="23"/>
  <c r="L1617" i="23"/>
  <c r="L1618" i="23"/>
  <c r="L1619" i="23"/>
  <c r="L1620" i="23"/>
  <c r="L1621" i="23"/>
  <c r="L1622" i="23"/>
  <c r="L1623" i="23"/>
  <c r="L1624" i="23"/>
  <c r="L1625" i="23"/>
  <c r="L1626" i="23"/>
  <c r="L1627" i="23"/>
  <c r="L1628" i="23"/>
  <c r="L1629" i="23"/>
  <c r="L1630" i="23"/>
  <c r="L1631" i="23"/>
  <c r="L1632" i="23"/>
  <c r="L1633" i="23"/>
  <c r="L1634" i="23"/>
  <c r="L1635" i="23"/>
  <c r="L1636" i="23"/>
  <c r="L1637" i="23"/>
  <c r="L1638" i="23"/>
  <c r="L1639" i="23"/>
  <c r="L1640" i="23"/>
  <c r="L1641" i="23"/>
  <c r="L1642" i="23"/>
  <c r="L1643" i="23"/>
  <c r="L1644" i="23"/>
  <c r="L1645" i="23"/>
  <c r="L1646" i="23"/>
  <c r="L1647" i="23"/>
  <c r="L1648" i="23"/>
  <c r="L1649" i="23"/>
  <c r="L1650" i="23"/>
  <c r="L1651" i="23"/>
  <c r="L1652" i="23"/>
  <c r="L1653" i="23"/>
  <c r="L1654" i="23"/>
  <c r="L1655" i="23"/>
  <c r="L1656" i="23"/>
  <c r="L1657" i="23"/>
  <c r="L1658" i="23"/>
  <c r="L1659" i="23"/>
  <c r="L1660" i="23"/>
  <c r="L1661" i="23"/>
  <c r="L1662" i="23"/>
  <c r="L1663" i="23"/>
  <c r="L1664" i="23"/>
  <c r="L1665" i="23"/>
  <c r="L1666" i="23"/>
  <c r="L1667" i="23"/>
  <c r="L1668" i="23"/>
  <c r="L1669" i="23"/>
  <c r="L1670" i="23"/>
  <c r="L1671" i="23"/>
  <c r="L1672" i="23"/>
  <c r="L1673" i="23"/>
  <c r="L1674" i="23"/>
  <c r="L1675" i="23"/>
  <c r="L1676" i="23"/>
  <c r="L1677" i="23"/>
  <c r="L1678" i="23"/>
  <c r="L1679" i="23"/>
  <c r="L1680" i="23"/>
  <c r="L1681" i="23"/>
  <c r="L1682" i="23"/>
  <c r="L1683" i="23"/>
  <c r="L1684" i="23"/>
  <c r="L1685" i="23"/>
  <c r="L1686" i="23"/>
  <c r="L1687" i="23"/>
  <c r="L1688" i="23"/>
  <c r="L1689" i="23"/>
  <c r="L1690" i="23"/>
  <c r="L1691" i="23"/>
  <c r="L1692" i="23"/>
  <c r="L1693" i="23"/>
  <c r="L1694" i="23"/>
  <c r="L1695" i="23"/>
  <c r="L1696" i="23"/>
  <c r="L1697" i="23"/>
  <c r="L1698" i="23"/>
  <c r="L1699" i="23"/>
  <c r="L1700" i="23"/>
  <c r="L1701" i="23"/>
  <c r="L1702" i="23"/>
  <c r="L1703" i="23"/>
  <c r="L1704" i="23"/>
  <c r="L1705" i="23"/>
  <c r="L1706" i="23"/>
  <c r="L1707" i="23"/>
  <c r="L1708" i="23"/>
  <c r="L1709" i="23"/>
  <c r="L1710" i="23"/>
  <c r="L1711" i="23"/>
  <c r="L1712" i="23"/>
  <c r="L1713" i="23"/>
  <c r="L1714" i="23"/>
  <c r="L1715" i="23"/>
  <c r="L1716" i="23"/>
  <c r="L1717" i="23"/>
  <c r="L1718" i="23"/>
  <c r="L1719" i="23"/>
  <c r="L1720" i="23"/>
  <c r="L1721" i="23"/>
  <c r="L1722" i="23"/>
  <c r="L1723" i="23"/>
  <c r="L1724" i="23"/>
  <c r="L1725" i="23"/>
  <c r="L1726" i="23"/>
  <c r="L1727" i="23"/>
  <c r="L1728" i="23"/>
  <c r="L1729" i="23"/>
  <c r="L1730" i="23"/>
  <c r="L1731" i="23"/>
  <c r="L1732" i="23"/>
  <c r="L1733" i="23"/>
  <c r="L1734" i="23"/>
  <c r="L1735" i="23"/>
  <c r="L1736" i="23"/>
  <c r="L1737" i="23"/>
  <c r="L1738" i="23"/>
  <c r="L1739" i="23"/>
  <c r="L1740" i="23"/>
  <c r="L1741" i="23"/>
  <c r="L1742" i="23"/>
  <c r="L1743" i="23"/>
  <c r="L1744" i="23"/>
  <c r="L1745" i="23"/>
  <c r="L1746" i="23"/>
  <c r="L1747" i="23"/>
  <c r="L1748" i="23"/>
  <c r="L1749" i="23"/>
  <c r="L1750" i="23"/>
  <c r="L1751" i="23"/>
  <c r="L1752" i="23"/>
  <c r="L1753" i="23"/>
  <c r="L1754" i="23"/>
  <c r="L1755" i="23"/>
  <c r="L1756" i="23"/>
  <c r="L1757" i="23"/>
  <c r="L1758" i="23"/>
  <c r="L1759" i="23"/>
  <c r="L1760" i="23"/>
  <c r="L1761" i="23"/>
  <c r="L1762" i="23"/>
  <c r="L1763" i="23"/>
  <c r="L1764" i="23"/>
  <c r="L1765" i="23"/>
  <c r="L1766" i="23"/>
  <c r="L1767" i="23"/>
  <c r="L1768" i="23"/>
  <c r="L1769" i="23"/>
  <c r="L1770" i="23"/>
  <c r="L1771" i="23"/>
  <c r="L1772" i="23"/>
  <c r="L1773" i="23"/>
  <c r="L1774" i="23"/>
  <c r="L1775" i="23"/>
  <c r="L1776" i="23"/>
  <c r="L1777" i="23"/>
  <c r="L1778" i="23"/>
  <c r="L1779" i="23"/>
  <c r="L1780" i="23"/>
  <c r="L1781" i="23"/>
  <c r="L1782" i="23"/>
  <c r="L1783" i="23"/>
  <c r="L1784" i="23"/>
  <c r="L1785" i="23"/>
  <c r="L1786" i="23"/>
  <c r="L1787" i="23"/>
  <c r="L1788" i="23"/>
  <c r="L1789" i="23"/>
  <c r="L1790" i="23"/>
  <c r="L1791" i="23"/>
  <c r="L1792" i="23"/>
  <c r="L1793" i="23"/>
  <c r="L1794" i="23"/>
  <c r="L1795" i="23"/>
  <c r="L1796" i="23"/>
  <c r="L1797" i="23"/>
  <c r="L1798" i="23"/>
  <c r="L1799" i="23"/>
  <c r="L1800" i="23"/>
  <c r="L1801" i="23"/>
  <c r="L1802" i="23"/>
  <c r="L1803" i="23"/>
  <c r="L1804" i="23"/>
  <c r="L1805" i="23"/>
  <c r="L1806" i="23"/>
  <c r="L1807" i="23"/>
  <c r="L1808" i="23"/>
  <c r="L1809" i="23"/>
  <c r="L1810" i="23"/>
  <c r="L1811" i="23"/>
  <c r="L1812" i="23"/>
  <c r="L1813" i="23"/>
  <c r="L1814" i="23"/>
  <c r="L1815" i="23"/>
  <c r="L1816" i="23"/>
  <c r="L1817" i="23"/>
  <c r="L1818" i="23"/>
  <c r="L1819" i="23"/>
  <c r="L1820" i="23"/>
  <c r="L1821" i="23"/>
  <c r="L1822" i="23"/>
  <c r="L1823" i="23"/>
  <c r="L1824" i="23"/>
  <c r="L1825" i="23"/>
  <c r="L1826" i="23"/>
  <c r="L1827" i="23"/>
  <c r="L1828" i="23"/>
  <c r="L1829" i="23"/>
  <c r="L1830" i="23"/>
  <c r="L1831" i="23"/>
  <c r="L1832" i="23"/>
  <c r="L1833" i="23"/>
  <c r="L1834" i="23"/>
  <c r="L1835" i="23"/>
  <c r="L1836" i="23"/>
  <c r="L1837" i="23"/>
  <c r="L1838" i="23"/>
  <c r="L1839" i="23"/>
  <c r="L1840" i="23"/>
  <c r="L1841" i="23"/>
  <c r="L1842" i="23"/>
  <c r="L1843" i="23"/>
  <c r="L1844" i="23"/>
  <c r="L1845" i="23"/>
  <c r="L1846" i="23"/>
  <c r="L1847" i="23"/>
  <c r="L1848" i="23"/>
  <c r="L1849" i="23"/>
  <c r="L1850" i="23"/>
  <c r="L1851" i="23"/>
  <c r="L1852" i="23"/>
  <c r="L1853" i="23"/>
  <c r="L1854" i="23"/>
  <c r="L1855" i="23"/>
  <c r="L1856" i="23"/>
  <c r="L1857" i="23"/>
  <c r="L1858" i="23"/>
  <c r="L1859" i="23"/>
  <c r="L1860" i="23"/>
  <c r="L1861" i="23"/>
  <c r="L1862" i="23"/>
  <c r="L1863" i="23"/>
  <c r="L1864" i="23"/>
  <c r="L1865" i="23"/>
  <c r="L1866" i="23"/>
  <c r="L1867" i="23"/>
  <c r="L1868" i="23"/>
  <c r="L1869" i="23"/>
  <c r="L1870" i="23"/>
  <c r="L1871" i="23"/>
  <c r="L1872" i="23"/>
  <c r="L1873" i="23"/>
  <c r="L1874" i="23"/>
  <c r="L1875" i="23"/>
  <c r="L1876" i="23"/>
  <c r="L1877" i="23"/>
  <c r="L1878" i="23"/>
  <c r="L1879" i="23"/>
  <c r="L1880" i="23"/>
  <c r="L1881" i="23"/>
  <c r="L1882" i="23"/>
  <c r="L1883" i="23"/>
  <c r="L1884" i="23"/>
  <c r="L1885" i="23"/>
  <c r="L1886" i="23"/>
  <c r="L1887" i="23"/>
  <c r="L1888" i="23"/>
  <c r="L1889" i="23"/>
  <c r="L1890" i="23"/>
  <c r="L1891" i="23"/>
  <c r="L1892" i="23"/>
  <c r="L1893" i="23"/>
  <c r="L1894" i="23"/>
  <c r="L1895" i="23"/>
  <c r="L1896" i="23"/>
  <c r="L1897" i="23"/>
  <c r="L1898" i="23"/>
  <c r="L1899" i="23"/>
  <c r="L1900" i="23"/>
  <c r="L1901" i="23"/>
  <c r="L1902" i="23"/>
  <c r="L1903" i="23"/>
  <c r="L1904" i="23"/>
  <c r="L1905" i="23"/>
  <c r="L1906" i="23"/>
  <c r="L1907" i="23"/>
  <c r="L1908" i="23"/>
  <c r="L1909" i="23"/>
  <c r="L1910" i="23"/>
  <c r="L1911" i="23"/>
  <c r="L1912" i="23"/>
  <c r="L1913" i="23"/>
  <c r="L1914" i="23"/>
  <c r="L1915" i="23"/>
  <c r="L1916" i="23"/>
  <c r="L1917" i="23"/>
  <c r="L1918" i="23"/>
  <c r="L1919" i="23"/>
  <c r="L1920" i="23"/>
  <c r="L1921" i="23"/>
  <c r="L1922" i="23"/>
  <c r="L1923" i="23"/>
  <c r="L1924" i="23"/>
  <c r="L1925" i="23"/>
  <c r="L1926" i="23"/>
  <c r="L1927" i="23"/>
  <c r="L1928" i="23"/>
  <c r="L1929" i="23"/>
  <c r="L1930" i="23"/>
  <c r="L1931" i="23"/>
  <c r="L1932" i="23"/>
  <c r="L1933" i="23"/>
  <c r="L1934" i="23"/>
  <c r="L1935" i="23"/>
  <c r="L1936" i="23"/>
  <c r="L1937" i="23"/>
  <c r="L1938" i="23"/>
  <c r="L1939" i="23"/>
  <c r="L1940" i="23"/>
  <c r="L1941" i="23"/>
  <c r="L1942" i="23"/>
  <c r="L1943" i="23"/>
  <c r="L1944" i="23"/>
  <c r="L1945" i="23"/>
  <c r="L1946" i="23"/>
  <c r="L1947" i="23"/>
  <c r="L1948" i="23"/>
  <c r="L1949" i="23"/>
  <c r="L1950" i="23"/>
  <c r="L1951" i="23"/>
  <c r="L1952" i="23"/>
  <c r="L1953" i="23"/>
  <c r="L1954" i="23"/>
  <c r="L1955" i="23"/>
  <c r="L1956" i="23"/>
  <c r="L1957" i="23"/>
  <c r="L1958" i="23"/>
  <c r="L1959" i="23"/>
  <c r="L1960" i="23"/>
  <c r="L1961" i="23"/>
  <c r="L1962" i="23"/>
  <c r="L1963" i="23"/>
  <c r="L1964" i="23"/>
  <c r="L1965" i="23"/>
  <c r="L1966" i="23"/>
  <c r="L1967" i="23"/>
  <c r="L1968" i="23"/>
  <c r="L1969" i="23"/>
  <c r="L1970" i="23"/>
  <c r="L1971" i="23"/>
  <c r="L1972" i="23"/>
  <c r="L1973" i="23"/>
  <c r="L1974" i="23"/>
  <c r="L1975" i="23"/>
  <c r="L1976" i="23"/>
  <c r="L1977" i="23"/>
  <c r="L1978" i="23"/>
  <c r="L1979" i="23"/>
  <c r="L1980" i="23"/>
  <c r="L1981" i="23"/>
  <c r="L1982" i="23"/>
  <c r="L1983" i="23"/>
  <c r="L1984" i="23"/>
  <c r="L1985" i="23"/>
  <c r="L1986" i="23"/>
  <c r="L1987" i="23"/>
  <c r="L1988" i="23"/>
  <c r="L1989" i="23"/>
  <c r="L1990" i="23"/>
  <c r="L1991" i="23"/>
  <c r="L1992" i="23"/>
  <c r="L1993" i="23"/>
  <c r="L1994" i="23"/>
  <c r="L1995" i="23"/>
  <c r="L1996" i="23"/>
  <c r="L1997" i="23"/>
  <c r="L1998" i="23"/>
  <c r="L1999" i="23"/>
  <c r="L2000" i="23"/>
  <c r="L2001" i="23"/>
  <c r="L2002" i="23"/>
  <c r="L2003" i="23"/>
  <c r="L2004" i="23"/>
  <c r="L2005" i="23"/>
  <c r="L2006" i="23"/>
  <c r="L2007" i="23"/>
  <c r="L2008" i="23"/>
  <c r="L2009" i="23"/>
  <c r="L2010" i="23"/>
  <c r="L2011" i="23"/>
  <c r="L2012" i="23"/>
  <c r="L2013" i="23"/>
  <c r="L2014" i="23"/>
  <c r="L2015" i="23"/>
  <c r="L2016" i="23"/>
  <c r="L2017" i="23"/>
  <c r="L2018" i="23"/>
  <c r="L2019" i="23"/>
  <c r="L2020" i="23"/>
  <c r="L2021" i="23"/>
  <c r="L2022" i="23"/>
  <c r="L2023" i="23"/>
  <c r="L2024" i="23"/>
  <c r="L2025" i="23"/>
  <c r="L2026" i="23"/>
  <c r="L2027" i="23"/>
  <c r="L2028" i="23"/>
  <c r="L2029" i="23"/>
  <c r="L2030" i="23"/>
  <c r="L2031" i="23"/>
  <c r="L2032" i="23"/>
  <c r="L2033" i="23"/>
  <c r="L2034" i="23"/>
  <c r="L2035" i="23"/>
  <c r="L2036" i="23"/>
  <c r="L2037" i="23"/>
  <c r="L2038" i="23"/>
  <c r="L2039" i="23"/>
  <c r="L2040" i="23"/>
  <c r="L2041" i="23"/>
  <c r="L2042" i="23"/>
  <c r="L2043" i="23"/>
  <c r="L2044" i="23"/>
  <c r="L2045" i="23"/>
  <c r="L2046" i="23"/>
  <c r="L2047" i="23"/>
  <c r="L2048" i="23"/>
  <c r="L2049" i="23"/>
  <c r="L2050" i="23"/>
  <c r="L2051" i="23"/>
  <c r="L2052" i="23"/>
  <c r="L2053" i="23"/>
  <c r="L2054" i="23"/>
  <c r="L2055" i="23"/>
  <c r="L2056" i="23"/>
  <c r="L2057" i="23"/>
  <c r="L2058" i="23"/>
  <c r="L2059" i="23"/>
  <c r="L2060" i="23"/>
  <c r="L2061" i="23"/>
  <c r="L2062" i="23"/>
  <c r="L2063" i="23"/>
  <c r="L2064" i="23"/>
  <c r="L2065" i="23"/>
  <c r="L2066" i="23"/>
  <c r="L2067" i="23"/>
  <c r="L2068" i="23"/>
  <c r="L2069" i="23"/>
  <c r="L2070" i="23"/>
  <c r="L2071" i="23"/>
  <c r="L2072" i="23"/>
  <c r="L2073" i="23"/>
  <c r="L2074" i="23"/>
  <c r="L2075" i="23"/>
  <c r="L2076" i="23"/>
  <c r="L2077" i="23"/>
  <c r="L2078" i="23"/>
  <c r="L2079" i="23"/>
  <c r="L2080" i="23"/>
  <c r="L2081" i="23"/>
  <c r="L2082" i="23"/>
  <c r="L2083" i="23"/>
  <c r="L2084" i="23"/>
  <c r="L2085" i="23"/>
  <c r="L2086" i="23"/>
  <c r="L2087" i="23"/>
  <c r="L2088" i="23"/>
  <c r="L2089" i="23"/>
  <c r="L2090" i="23"/>
  <c r="L2091" i="23"/>
  <c r="L2092" i="23"/>
  <c r="L2093" i="23"/>
  <c r="L2094" i="23"/>
  <c r="L2095" i="23"/>
  <c r="L2096" i="23"/>
  <c r="L2097" i="23"/>
  <c r="L2098" i="23"/>
  <c r="L2099" i="23"/>
  <c r="L2100" i="23"/>
  <c r="L2101" i="23"/>
  <c r="L2102" i="23"/>
  <c r="L2103" i="23"/>
  <c r="L2104" i="23"/>
  <c r="L2105" i="23"/>
  <c r="L2106" i="23"/>
  <c r="L2107" i="23"/>
  <c r="L2108" i="23"/>
  <c r="L2109" i="23"/>
  <c r="L2110" i="23"/>
  <c r="L2111" i="23"/>
  <c r="L2112" i="23"/>
  <c r="L2113" i="23"/>
  <c r="L2114" i="23"/>
  <c r="L2115" i="23"/>
  <c r="L2116" i="23"/>
  <c r="L2117" i="23"/>
  <c r="L2118" i="23"/>
  <c r="L2119" i="23"/>
  <c r="L2120" i="23"/>
  <c r="L2121" i="23"/>
  <c r="L2122" i="23"/>
  <c r="L2123" i="23"/>
  <c r="L2124" i="23"/>
  <c r="L2125" i="23"/>
  <c r="L2126" i="23"/>
  <c r="L2127" i="23"/>
  <c r="L2128" i="23"/>
  <c r="L2129" i="23"/>
  <c r="L2130" i="23"/>
  <c r="L2131" i="23"/>
  <c r="L2132" i="23"/>
  <c r="L2133" i="23"/>
  <c r="L2134" i="23"/>
  <c r="L2135" i="23"/>
  <c r="L2136" i="23"/>
  <c r="L2137" i="23"/>
  <c r="L2138" i="23"/>
  <c r="L2139" i="23"/>
  <c r="L2140" i="23"/>
  <c r="L2141" i="23"/>
  <c r="L2142" i="23"/>
  <c r="L2143" i="23"/>
  <c r="L2144" i="23"/>
  <c r="L2145" i="23"/>
  <c r="L2146" i="23"/>
  <c r="L2147" i="23"/>
  <c r="L2148" i="23"/>
  <c r="L2149" i="23"/>
  <c r="L2150" i="23"/>
  <c r="L2151" i="23"/>
  <c r="L2152" i="23"/>
  <c r="L2153" i="23"/>
  <c r="L2154" i="23"/>
  <c r="L2155" i="23"/>
  <c r="L2156" i="23"/>
  <c r="L2157" i="23"/>
  <c r="L2158" i="23"/>
  <c r="L2159" i="23"/>
  <c r="L2160" i="23"/>
  <c r="L2161" i="23"/>
  <c r="L2162" i="23"/>
  <c r="L2163" i="23"/>
  <c r="L2164" i="23"/>
  <c r="L2165" i="23"/>
  <c r="L2166" i="23"/>
  <c r="L2167" i="23"/>
  <c r="L2168" i="23"/>
  <c r="L2169" i="23"/>
  <c r="L2170" i="23"/>
  <c r="L2171" i="23"/>
  <c r="L2172" i="23"/>
  <c r="L2173" i="23"/>
  <c r="L2174" i="23"/>
  <c r="L2175" i="23"/>
  <c r="L2176" i="23"/>
  <c r="L2177" i="23"/>
  <c r="L2178" i="23"/>
  <c r="L2179" i="23"/>
  <c r="L2180" i="23"/>
  <c r="L2181" i="23"/>
  <c r="L2182" i="23"/>
  <c r="L2183" i="23"/>
  <c r="L2184" i="23"/>
  <c r="L2185" i="23"/>
  <c r="L2186" i="23"/>
  <c r="L2187" i="23"/>
  <c r="L2188" i="23"/>
  <c r="L2189" i="23"/>
  <c r="L2190" i="23"/>
  <c r="L2191" i="23"/>
  <c r="L2192" i="23"/>
  <c r="L2193" i="23"/>
  <c r="L2194" i="23"/>
  <c r="L2195" i="23"/>
  <c r="L2196" i="23"/>
  <c r="L2197" i="23"/>
  <c r="L2198" i="23"/>
  <c r="L2199" i="23"/>
  <c r="L2200" i="23"/>
  <c r="L2201" i="23"/>
  <c r="L2202" i="23"/>
  <c r="L2203" i="23"/>
  <c r="L2204" i="23"/>
  <c r="L2205" i="23"/>
  <c r="L2206" i="23"/>
  <c r="L2207" i="23"/>
  <c r="L2208" i="23"/>
  <c r="L2209" i="23"/>
  <c r="L2210" i="23"/>
  <c r="L2211" i="23"/>
  <c r="L2212" i="23"/>
  <c r="L2213" i="23"/>
  <c r="L2214" i="23"/>
  <c r="L2215" i="23"/>
  <c r="L2216" i="23"/>
  <c r="L2217" i="23"/>
  <c r="L2218" i="23"/>
  <c r="L2219" i="23"/>
  <c r="L2220" i="23"/>
  <c r="L2221" i="23"/>
  <c r="L2222" i="23"/>
  <c r="L2223" i="23"/>
  <c r="L2224" i="23"/>
  <c r="L2225" i="23"/>
  <c r="L2226" i="23"/>
  <c r="L2227" i="23"/>
  <c r="L2228" i="23"/>
  <c r="L2229" i="23"/>
  <c r="L2230" i="23"/>
  <c r="L2231" i="23"/>
  <c r="L2232" i="23"/>
  <c r="L2233" i="23"/>
  <c r="L2234" i="23"/>
  <c r="L2235" i="23"/>
  <c r="L2236" i="23"/>
  <c r="L2237" i="23"/>
  <c r="L2238" i="23"/>
  <c r="L2239" i="23"/>
  <c r="L2240" i="23"/>
  <c r="L2241" i="23"/>
  <c r="L2242" i="23"/>
  <c r="L2243" i="23"/>
  <c r="L2244" i="23"/>
  <c r="L2245" i="23"/>
  <c r="L2246" i="23"/>
  <c r="L2247" i="23"/>
  <c r="L2248" i="23"/>
  <c r="L2249" i="23"/>
  <c r="L2250" i="23"/>
  <c r="L2251" i="23"/>
  <c r="L2252" i="23"/>
  <c r="L2253" i="23"/>
  <c r="L2254" i="23"/>
  <c r="L2255" i="23"/>
  <c r="L2256" i="23"/>
  <c r="L2257" i="23"/>
  <c r="L2258" i="23"/>
  <c r="L2259" i="23"/>
  <c r="L2260" i="23"/>
  <c r="L2261" i="23"/>
  <c r="L2262" i="23"/>
  <c r="L2263" i="23"/>
  <c r="L2264" i="23"/>
  <c r="L2265" i="23"/>
  <c r="L2266" i="23"/>
  <c r="L2267" i="23"/>
  <c r="L2268" i="23"/>
  <c r="L2269" i="23"/>
  <c r="L2270" i="23"/>
  <c r="L2271" i="23"/>
  <c r="L2272" i="23"/>
  <c r="L2273" i="23"/>
  <c r="L2274" i="23"/>
  <c r="L2275" i="23"/>
  <c r="L2276" i="23"/>
  <c r="L2277" i="23"/>
  <c r="L2278" i="23"/>
  <c r="L2279" i="23"/>
  <c r="L2280" i="23"/>
  <c r="L2281" i="23"/>
  <c r="L2282" i="23"/>
  <c r="L2283" i="23"/>
  <c r="L2284" i="23"/>
  <c r="L2285" i="23"/>
  <c r="L2286" i="23"/>
  <c r="L2287" i="23"/>
  <c r="L2288" i="23"/>
  <c r="L2289" i="23"/>
  <c r="L2290" i="23"/>
  <c r="L2291" i="23"/>
  <c r="L2292" i="23"/>
  <c r="L2293" i="23"/>
  <c r="L2294" i="23"/>
  <c r="L2295" i="23"/>
  <c r="L2296" i="23"/>
  <c r="L2297" i="23"/>
  <c r="L2298" i="23"/>
  <c r="L2299" i="23"/>
  <c r="L2300" i="23"/>
  <c r="L2301" i="23"/>
  <c r="L2302" i="23"/>
  <c r="L2303" i="23"/>
  <c r="L2304" i="23"/>
  <c r="L2305" i="23"/>
  <c r="L2306" i="23"/>
  <c r="L2307" i="23"/>
  <c r="L2308" i="23"/>
  <c r="L2309" i="23"/>
  <c r="L2310" i="23"/>
  <c r="L2311" i="23"/>
  <c r="L2312" i="23"/>
  <c r="L2313" i="23"/>
  <c r="L2314" i="23"/>
  <c r="L2315" i="23"/>
  <c r="L2316" i="23"/>
  <c r="L2317" i="23"/>
  <c r="L2318" i="23"/>
  <c r="L2319" i="23"/>
  <c r="L2320" i="23"/>
  <c r="L2321" i="23"/>
  <c r="L2322" i="23"/>
  <c r="L2323" i="23"/>
  <c r="L2324" i="23"/>
  <c r="L2325" i="23"/>
  <c r="L2326" i="23"/>
  <c r="L2327" i="23"/>
  <c r="L2328" i="23"/>
  <c r="L2329" i="23"/>
  <c r="L2330" i="23"/>
  <c r="L2331" i="23"/>
  <c r="L2332" i="23"/>
  <c r="L2333" i="23"/>
  <c r="L2334" i="23"/>
  <c r="L2335" i="23"/>
  <c r="L2673" i="23"/>
  <c r="L2674" i="23"/>
  <c r="L2675" i="23"/>
  <c r="L2676" i="23"/>
  <c r="L2677" i="23"/>
  <c r="L2678" i="23"/>
  <c r="L2679" i="23"/>
  <c r="L2680" i="23"/>
  <c r="L2681" i="23"/>
  <c r="L2682" i="23"/>
  <c r="L2683" i="23"/>
  <c r="L2684" i="23"/>
  <c r="L2685" i="23"/>
  <c r="L2686" i="23"/>
  <c r="L2687" i="23"/>
  <c r="L2688" i="23"/>
  <c r="L2689" i="23"/>
  <c r="L2690" i="23"/>
  <c r="L2691" i="23"/>
  <c r="L2692" i="23"/>
  <c r="L2693" i="23"/>
  <c r="L2694" i="23"/>
  <c r="L2695" i="23"/>
  <c r="L2696" i="23"/>
  <c r="L2697" i="23"/>
  <c r="L2698" i="23"/>
  <c r="L2699" i="23"/>
  <c r="L2700" i="23"/>
  <c r="L2701" i="23"/>
  <c r="L2702" i="23"/>
  <c r="L2703" i="23"/>
  <c r="L2704" i="23"/>
  <c r="L2705" i="23"/>
  <c r="L2706" i="23"/>
  <c r="L2707" i="23"/>
  <c r="L2708" i="23"/>
  <c r="L2709" i="23"/>
  <c r="L2710" i="23"/>
  <c r="L2711" i="23"/>
  <c r="L2712" i="23"/>
  <c r="L2713" i="23"/>
  <c r="L2714" i="23"/>
  <c r="L2715" i="23"/>
  <c r="L2716" i="23"/>
  <c r="L2717" i="23"/>
  <c r="L2718" i="23"/>
  <c r="L2719" i="23"/>
  <c r="L2720" i="23"/>
  <c r="L2721" i="23"/>
  <c r="L2722" i="23"/>
  <c r="L2723" i="23"/>
  <c r="L2724" i="23"/>
  <c r="L2725" i="23"/>
  <c r="L2726" i="23"/>
  <c r="L2727" i="23"/>
  <c r="L2728" i="23"/>
  <c r="L2729" i="23"/>
  <c r="L2730" i="23"/>
  <c r="L2731" i="23"/>
  <c r="L2732" i="23"/>
  <c r="L2733" i="23"/>
  <c r="L2734" i="23"/>
  <c r="L2735" i="23"/>
  <c r="L2736" i="23"/>
  <c r="L2737" i="23"/>
  <c r="L2738" i="23"/>
  <c r="L2739" i="23"/>
  <c r="L2740" i="23"/>
  <c r="L2741" i="23"/>
  <c r="L2742" i="23"/>
  <c r="L2743" i="23"/>
  <c r="L2744" i="23"/>
  <c r="L2745" i="23"/>
  <c r="L2746" i="23"/>
  <c r="L2747" i="23"/>
  <c r="L2748" i="23"/>
  <c r="L2749" i="23"/>
  <c r="L2750" i="23"/>
  <c r="L2751" i="23"/>
  <c r="L2752" i="23"/>
  <c r="L2753" i="23"/>
  <c r="L2754" i="23"/>
  <c r="L2755" i="23"/>
  <c r="L2756" i="23"/>
  <c r="L2757" i="23"/>
  <c r="L2758" i="23"/>
  <c r="L2759" i="23"/>
  <c r="L2760" i="23"/>
  <c r="L2761" i="23"/>
  <c r="L2762" i="23"/>
  <c r="L2763" i="23"/>
  <c r="L2764" i="23"/>
  <c r="L2765" i="23"/>
  <c r="L2766" i="23"/>
  <c r="L2767" i="23"/>
  <c r="L2768" i="23"/>
  <c r="L2769" i="23"/>
  <c r="L2770" i="23"/>
  <c r="L2771" i="23"/>
  <c r="L2772" i="23"/>
  <c r="L2773" i="23"/>
  <c r="L2774" i="23"/>
  <c r="L2775" i="23"/>
  <c r="L2776" i="23"/>
  <c r="L2777" i="23"/>
  <c r="L2778" i="23"/>
  <c r="L2779" i="23"/>
  <c r="L2780" i="23"/>
  <c r="L2781" i="23"/>
  <c r="L2782" i="23"/>
  <c r="L2783" i="23"/>
  <c r="L2784" i="23"/>
  <c r="L2785" i="23"/>
  <c r="L2786" i="23"/>
  <c r="L2787" i="23"/>
  <c r="L2788" i="23"/>
  <c r="L2789" i="23"/>
  <c r="L2790" i="23"/>
  <c r="L2791" i="23"/>
  <c r="L2792" i="23"/>
  <c r="L2793" i="23"/>
  <c r="L2794" i="23"/>
  <c r="L2795" i="23"/>
  <c r="L2796" i="23"/>
  <c r="L2797" i="23"/>
  <c r="L2798" i="23"/>
  <c r="L2799" i="23"/>
  <c r="L2800" i="23"/>
  <c r="L2801" i="23"/>
  <c r="L2802" i="23"/>
  <c r="L2803" i="23"/>
  <c r="L2804" i="23"/>
  <c r="L2805" i="23"/>
  <c r="L2806" i="23"/>
  <c r="L2807" i="23"/>
  <c r="L2808" i="23"/>
  <c r="L2809" i="23"/>
  <c r="L2810" i="23"/>
  <c r="L2811" i="23"/>
  <c r="L2812" i="23"/>
  <c r="L2813" i="23"/>
  <c r="L2814" i="23"/>
  <c r="L2815" i="23"/>
  <c r="L2816" i="23"/>
  <c r="L2817" i="23"/>
  <c r="L2818" i="23"/>
  <c r="L2819" i="23"/>
  <c r="L2820" i="23"/>
  <c r="L2821" i="23"/>
  <c r="L2822" i="23"/>
  <c r="L2823" i="23"/>
  <c r="L2824" i="23"/>
  <c r="L2825" i="23"/>
  <c r="L2826" i="23"/>
  <c r="L2827" i="23"/>
  <c r="L2828" i="23"/>
  <c r="L2829" i="23"/>
  <c r="L2830" i="23"/>
  <c r="L2831" i="23"/>
  <c r="L2832" i="23"/>
  <c r="L2833" i="23"/>
  <c r="L2834" i="23"/>
  <c r="L2835" i="23"/>
  <c r="L2836" i="23"/>
  <c r="L2837" i="23"/>
  <c r="L2838" i="23"/>
  <c r="L2839" i="23"/>
  <c r="L2840" i="23"/>
  <c r="L2841" i="23"/>
  <c r="L2842" i="23"/>
  <c r="L2843" i="23"/>
  <c r="L2844" i="23"/>
  <c r="L2845" i="23"/>
  <c r="L2846" i="23"/>
  <c r="L2847" i="23"/>
  <c r="L2848" i="23"/>
  <c r="L2849" i="23"/>
  <c r="L2850" i="23"/>
  <c r="L2851" i="23"/>
  <c r="L2852" i="23"/>
  <c r="L2853" i="23"/>
  <c r="L2854" i="23"/>
  <c r="L2855" i="23"/>
  <c r="L2856" i="23"/>
  <c r="L2857" i="23"/>
  <c r="L2858" i="23"/>
  <c r="L2859" i="23"/>
  <c r="L2860" i="23"/>
  <c r="L2861" i="23"/>
  <c r="L2862" i="23"/>
  <c r="L2863" i="23"/>
  <c r="L2864" i="23"/>
  <c r="L2865" i="23"/>
  <c r="L2866" i="23"/>
  <c r="L2867" i="23"/>
  <c r="L2868" i="23"/>
  <c r="L2869" i="23"/>
  <c r="L2870" i="23"/>
  <c r="L2871" i="23"/>
  <c r="L2872" i="23"/>
  <c r="L2873" i="23"/>
  <c r="L2874" i="23"/>
  <c r="L2875" i="23"/>
  <c r="L2880" i="23"/>
  <c r="L2881" i="23"/>
  <c r="L2882" i="23"/>
  <c r="L3061" i="23"/>
  <c r="L3062" i="23"/>
  <c r="L3063" i="23"/>
  <c r="L3064" i="23"/>
  <c r="L3065" i="23"/>
  <c r="L3066" i="23"/>
  <c r="L3067" i="23"/>
  <c r="L3068" i="23"/>
  <c r="L3069" i="23"/>
  <c r="L3070" i="23"/>
  <c r="L3071" i="23"/>
  <c r="L3072" i="23"/>
  <c r="L3073" i="23"/>
  <c r="L3074" i="23"/>
  <c r="L3075" i="23"/>
  <c r="L3076" i="23"/>
  <c r="L3077" i="23"/>
  <c r="L3078" i="23"/>
  <c r="L3079" i="23"/>
  <c r="L3080" i="23"/>
  <c r="L3081" i="23"/>
  <c r="L3082" i="23"/>
  <c r="L3083" i="23"/>
  <c r="L3084" i="23"/>
  <c r="L3085" i="23"/>
  <c r="L3086" i="23"/>
  <c r="L3087" i="23"/>
  <c r="L3088" i="23"/>
  <c r="L3089" i="23"/>
  <c r="L3090" i="23"/>
  <c r="L3091" i="23"/>
  <c r="L3092" i="23"/>
  <c r="L3093" i="23"/>
  <c r="L3094" i="23"/>
  <c r="L3095" i="23"/>
  <c r="L3096" i="23"/>
  <c r="L3097" i="23"/>
  <c r="L3098" i="23"/>
  <c r="L3099" i="23"/>
  <c r="L3100" i="23"/>
  <c r="L3101" i="23"/>
  <c r="L3102" i="23"/>
  <c r="L3103" i="23"/>
  <c r="L3104" i="23"/>
  <c r="L3105" i="23"/>
  <c r="L3106" i="23"/>
  <c r="L3107" i="23"/>
  <c r="L3108" i="23"/>
  <c r="L3109" i="23"/>
  <c r="L3110" i="23"/>
  <c r="L3111" i="23"/>
  <c r="L3112" i="23"/>
  <c r="L3113" i="23"/>
  <c r="L3114" i="23"/>
  <c r="L3115" i="23"/>
  <c r="L3116" i="23"/>
  <c r="L3117" i="23"/>
  <c r="L3118" i="23"/>
  <c r="L3119" i="23"/>
  <c r="L3120" i="23"/>
  <c r="L3121" i="23"/>
  <c r="L3122" i="23"/>
  <c r="L3123" i="23"/>
  <c r="L3124" i="23"/>
  <c r="L3125" i="23"/>
  <c r="L3126" i="23"/>
  <c r="L3127" i="23"/>
  <c r="L3128" i="23"/>
  <c r="L3129" i="23"/>
  <c r="L3130" i="23"/>
  <c r="L3131" i="23"/>
  <c r="L3132" i="23"/>
  <c r="L3133" i="23"/>
  <c r="L3134" i="23"/>
  <c r="L3135" i="23"/>
  <c r="L3136" i="23"/>
  <c r="L3137" i="23"/>
  <c r="L3138" i="23"/>
  <c r="L3139" i="23"/>
  <c r="L3140" i="23"/>
  <c r="L3141" i="23"/>
  <c r="L3142" i="23"/>
  <c r="L3143" i="23"/>
  <c r="L3144" i="23"/>
  <c r="L3145" i="23"/>
  <c r="L3146" i="23"/>
  <c r="L3147" i="23"/>
  <c r="L3148" i="23"/>
  <c r="L3149" i="23"/>
  <c r="L3150" i="23"/>
  <c r="L3151" i="23"/>
  <c r="L3152" i="23"/>
  <c r="L3153" i="23"/>
  <c r="L3154" i="23"/>
  <c r="L3155" i="23"/>
  <c r="L3156" i="23"/>
  <c r="L3157" i="23"/>
  <c r="L3158" i="23"/>
  <c r="L3159" i="23"/>
  <c r="L3160" i="23"/>
  <c r="L3161" i="23"/>
  <c r="L3162" i="23"/>
  <c r="L3163" i="23"/>
  <c r="L3164" i="23"/>
  <c r="L3165" i="23"/>
  <c r="L3166" i="23"/>
  <c r="L3167" i="23"/>
  <c r="L3168" i="23"/>
  <c r="L3169" i="23"/>
  <c r="L3170" i="23"/>
  <c r="L3171" i="23"/>
  <c r="L3172" i="23"/>
  <c r="L3173" i="23"/>
  <c r="L3174" i="23"/>
  <c r="L3175" i="23"/>
  <c r="L3176" i="23"/>
  <c r="L3177" i="23"/>
  <c r="L3178" i="23"/>
  <c r="L3179" i="23"/>
  <c r="L3180" i="23"/>
  <c r="L3181" i="23"/>
  <c r="L3182" i="23"/>
  <c r="L3183" i="23"/>
  <c r="L3184" i="23"/>
  <c r="L3185" i="23"/>
  <c r="L3186" i="23"/>
  <c r="L3187" i="23"/>
  <c r="L3188" i="23"/>
  <c r="L3189" i="23"/>
  <c r="L3190" i="23"/>
  <c r="L3191" i="23"/>
  <c r="L3192" i="23"/>
  <c r="L3193" i="23"/>
  <c r="L3194" i="23"/>
  <c r="L3195" i="23"/>
  <c r="L3196" i="23"/>
  <c r="L3197" i="23"/>
  <c r="L3198" i="23"/>
  <c r="L3199" i="23"/>
  <c r="L3200" i="23"/>
  <c r="L3201" i="23"/>
  <c r="L3202" i="23"/>
  <c r="L3203" i="23"/>
  <c r="L3204" i="23"/>
  <c r="L3205" i="23"/>
  <c r="L3206" i="23"/>
  <c r="L3207" i="23"/>
  <c r="L3208" i="23"/>
  <c r="L3209" i="23"/>
  <c r="L3210" i="23"/>
  <c r="L3211" i="23"/>
  <c r="L3212" i="23"/>
  <c r="L3213" i="23"/>
  <c r="L3214" i="23"/>
  <c r="L3215" i="23"/>
  <c r="L3216" i="23"/>
  <c r="L3217" i="23"/>
  <c r="L3218" i="23"/>
  <c r="L3219" i="23"/>
  <c r="L3220" i="23"/>
  <c r="L3221" i="23"/>
  <c r="L3222" i="23"/>
  <c r="L3223" i="23"/>
  <c r="L3224" i="23"/>
  <c r="L3225" i="23"/>
  <c r="L3226" i="23"/>
  <c r="L3227" i="23"/>
  <c r="L3228" i="23"/>
  <c r="L3229" i="23"/>
  <c r="L3230" i="23"/>
  <c r="L3231" i="23"/>
  <c r="L3232" i="23"/>
  <c r="L3233" i="23"/>
  <c r="L3234" i="23"/>
  <c r="L3235" i="23"/>
  <c r="L3236" i="23"/>
  <c r="L3237" i="23"/>
  <c r="L3238" i="23"/>
  <c r="L3239" i="23"/>
  <c r="L3240" i="23"/>
  <c r="L3241" i="23"/>
  <c r="L3242" i="23"/>
  <c r="L3243" i="23"/>
  <c r="L3244" i="23"/>
  <c r="L3245" i="23"/>
  <c r="L3246" i="23"/>
  <c r="L3247" i="23"/>
  <c r="L3248" i="23"/>
  <c r="L3249" i="23"/>
  <c r="L3250" i="23"/>
  <c r="L3251" i="23"/>
  <c r="L3252" i="23"/>
  <c r="L3253" i="23"/>
  <c r="L3254" i="23"/>
  <c r="L3255" i="23"/>
  <c r="L3256" i="23"/>
  <c r="L3257" i="23"/>
  <c r="L3258" i="23"/>
  <c r="L3259" i="23"/>
  <c r="L3260" i="23"/>
  <c r="L3261" i="23"/>
  <c r="L3262" i="23"/>
  <c r="L3263" i="23"/>
  <c r="L3264" i="23"/>
  <c r="L3265" i="23"/>
  <c r="L3266" i="23"/>
  <c r="L3267" i="23"/>
  <c r="L3268" i="23"/>
  <c r="L3269" i="23"/>
  <c r="L3270" i="23"/>
  <c r="L3271" i="23"/>
  <c r="L3272" i="23"/>
  <c r="L3273" i="23"/>
  <c r="L3274" i="23"/>
  <c r="L3275" i="23"/>
  <c r="L3276" i="23"/>
  <c r="L3277" i="23"/>
  <c r="L3278" i="23"/>
  <c r="L3279" i="23"/>
  <c r="L3280" i="23"/>
  <c r="L3281" i="23"/>
  <c r="L3282" i="23"/>
  <c r="L3283" i="23"/>
  <c r="L3284" i="23"/>
  <c r="L3285" i="23"/>
  <c r="L3286" i="23"/>
  <c r="L3287" i="23"/>
  <c r="L3288" i="23"/>
  <c r="L3289" i="23"/>
  <c r="L3290" i="23"/>
  <c r="L3291" i="23"/>
  <c r="L3292" i="23"/>
  <c r="L3293" i="23"/>
  <c r="L3294" i="23"/>
  <c r="L3295" i="23"/>
  <c r="L3296" i="23"/>
  <c r="L3297" i="23"/>
  <c r="L3298" i="23"/>
  <c r="L3299" i="23"/>
  <c r="L3300" i="23"/>
  <c r="L3301" i="23"/>
  <c r="L3302" i="23"/>
  <c r="L3303" i="23"/>
  <c r="L3304" i="23"/>
  <c r="L3305" i="23"/>
  <c r="L3306" i="23"/>
  <c r="L3307" i="23"/>
  <c r="L3308" i="23"/>
  <c r="L3309" i="23"/>
  <c r="L3310" i="23"/>
  <c r="L3311" i="23"/>
  <c r="L3312" i="23"/>
  <c r="L3313" i="23"/>
  <c r="L3314" i="23"/>
  <c r="L3315" i="23"/>
  <c r="L3316" i="23"/>
  <c r="L3317" i="23"/>
  <c r="L3318" i="23"/>
  <c r="L3319" i="23"/>
  <c r="L3320" i="23"/>
  <c r="L3321" i="23"/>
  <c r="L3322" i="23"/>
  <c r="L3323" i="23"/>
  <c r="L3324" i="23"/>
  <c r="L3325" i="23"/>
  <c r="L3326" i="23"/>
  <c r="L3327" i="23"/>
  <c r="L3328" i="23"/>
  <c r="L3329" i="23"/>
  <c r="L3330" i="23"/>
  <c r="L3331" i="23"/>
  <c r="L3332" i="23"/>
  <c r="L3333" i="23"/>
  <c r="L3334" i="23"/>
  <c r="L3335" i="23"/>
  <c r="L3336" i="23"/>
  <c r="L3337" i="23"/>
  <c r="L3338" i="23"/>
  <c r="L3339" i="23"/>
  <c r="L3340" i="23"/>
  <c r="L3341" i="23"/>
  <c r="L3342" i="23"/>
  <c r="L3343" i="23"/>
  <c r="L3344" i="23"/>
  <c r="L3345" i="23"/>
  <c r="L3346" i="23"/>
  <c r="L3347" i="23"/>
  <c r="L3348" i="23"/>
  <c r="L3349" i="23"/>
  <c r="L3350" i="23"/>
  <c r="L3351" i="23"/>
  <c r="L3352" i="23"/>
  <c r="L3353" i="23"/>
  <c r="L3354" i="23"/>
  <c r="L3355" i="23"/>
  <c r="L3356" i="23"/>
  <c r="L3357" i="23"/>
  <c r="L3358" i="23"/>
  <c r="L3359" i="23"/>
  <c r="L3360" i="23"/>
  <c r="L3361" i="23"/>
  <c r="L3362" i="23"/>
  <c r="L3363" i="23"/>
  <c r="L3364" i="23"/>
  <c r="L3365" i="23"/>
  <c r="L3366" i="23"/>
  <c r="L3367" i="23"/>
  <c r="L3368" i="23"/>
  <c r="L3369" i="23"/>
  <c r="L3370" i="23"/>
  <c r="L3371" i="23"/>
  <c r="L3372" i="23"/>
  <c r="L3373" i="23"/>
  <c r="L3374" i="23"/>
  <c r="L3375" i="23"/>
  <c r="L3376" i="23"/>
  <c r="L3377" i="23"/>
  <c r="L3378" i="23"/>
  <c r="L3379" i="23"/>
  <c r="L3380" i="23"/>
  <c r="L3381" i="23"/>
  <c r="L3382" i="23"/>
  <c r="L3383" i="23"/>
  <c r="L3384" i="23"/>
  <c r="L3385" i="23"/>
  <c r="L3386" i="23"/>
  <c r="L3387" i="23"/>
  <c r="L3388" i="23"/>
  <c r="L3389" i="23"/>
  <c r="L3390" i="23"/>
  <c r="L3391" i="23"/>
  <c r="L3392" i="23"/>
  <c r="L3393" i="23"/>
  <c r="L3394" i="23"/>
  <c r="L3395" i="23"/>
  <c r="L3396" i="23"/>
  <c r="L3397" i="23"/>
  <c r="L3398" i="23"/>
  <c r="L3399" i="23"/>
  <c r="L3400" i="23"/>
  <c r="L3401" i="23"/>
  <c r="L3402" i="23"/>
  <c r="L3403" i="23"/>
  <c r="L3404" i="23"/>
  <c r="L3405" i="23"/>
  <c r="L3406" i="23"/>
  <c r="L3407" i="23"/>
  <c r="L3408" i="23"/>
  <c r="L3409" i="23"/>
  <c r="L3410" i="23"/>
  <c r="L3411" i="23"/>
  <c r="L3412" i="23"/>
  <c r="L3413" i="23"/>
  <c r="L3414" i="23"/>
  <c r="L3415" i="23"/>
  <c r="L3416" i="23"/>
  <c r="L3417" i="23"/>
  <c r="L3418" i="23"/>
  <c r="L3419" i="23"/>
  <c r="L3420" i="23"/>
  <c r="L3421" i="23"/>
  <c r="L3422" i="23"/>
  <c r="L3423" i="23"/>
  <c r="L3424" i="23"/>
  <c r="L3425" i="23"/>
  <c r="L3426" i="23"/>
  <c r="L3427" i="23"/>
  <c r="L3428" i="23"/>
  <c r="L3429" i="23"/>
  <c r="L3430" i="23"/>
  <c r="L3431" i="23"/>
  <c r="L3432" i="23"/>
  <c r="L3433" i="23"/>
  <c r="L3434" i="23"/>
  <c r="L3435" i="23"/>
  <c r="L3436" i="23"/>
  <c r="L3437" i="23"/>
  <c r="L3438" i="23"/>
  <c r="L3439" i="23"/>
  <c r="L3440" i="23"/>
  <c r="L3441" i="23"/>
  <c r="L3442" i="23"/>
  <c r="L3443" i="23"/>
  <c r="L3444" i="23"/>
  <c r="L3445" i="23"/>
  <c r="L3446" i="23"/>
  <c r="L3447" i="23"/>
  <c r="L3448" i="23"/>
  <c r="L3449" i="23"/>
  <c r="L3450" i="23"/>
  <c r="L3451" i="23"/>
  <c r="L3452" i="23"/>
  <c r="L3453" i="23"/>
  <c r="L3454" i="23"/>
  <c r="L3455" i="23"/>
  <c r="L3456" i="23"/>
  <c r="L3457" i="23"/>
  <c r="L3458" i="23"/>
  <c r="L3459" i="23"/>
  <c r="L3460" i="23"/>
  <c r="L3461" i="23"/>
  <c r="L3462" i="23"/>
  <c r="L3463" i="23"/>
  <c r="L3464" i="23"/>
  <c r="L3465" i="23"/>
  <c r="L3466" i="23"/>
  <c r="L3467" i="23"/>
  <c r="L3468" i="23"/>
  <c r="L3469" i="23"/>
  <c r="L3470" i="23"/>
  <c r="L3471" i="23"/>
  <c r="L3472" i="23"/>
  <c r="L3473" i="23"/>
  <c r="L3474" i="23"/>
  <c r="L3475" i="23"/>
  <c r="L3476" i="23"/>
  <c r="L3477" i="23"/>
  <c r="L3478" i="23"/>
  <c r="L3479" i="23"/>
  <c r="L3480" i="23"/>
  <c r="L3481" i="23"/>
  <c r="L3482" i="23"/>
  <c r="L3483" i="23"/>
  <c r="L3484" i="23"/>
  <c r="L3485" i="23"/>
  <c r="L3486" i="23"/>
  <c r="L3487" i="23"/>
  <c r="L3488" i="23"/>
  <c r="L3489" i="23"/>
  <c r="L3490" i="23"/>
  <c r="L3491" i="23"/>
  <c r="L3492" i="23"/>
  <c r="L3493" i="23"/>
  <c r="L3494" i="23"/>
  <c r="L3495" i="23"/>
  <c r="L3496" i="23"/>
  <c r="L3497" i="23"/>
  <c r="L3498" i="23"/>
  <c r="L3499" i="23"/>
  <c r="L3500" i="23"/>
  <c r="L3501" i="23"/>
  <c r="J4" i="23"/>
  <c r="K4" i="23" s="1" a="1"/>
  <c r="K4" i="23" s="1"/>
  <c r="L4" i="23" s="1"/>
  <c r="J5" i="23"/>
  <c r="K5" i="23" s="1" a="1"/>
  <c r="K5" i="23" s="1"/>
  <c r="L5" i="23" s="1"/>
  <c r="J6" i="23"/>
  <c r="K6" i="23" s="1" a="1"/>
  <c r="K6" i="23" s="1"/>
  <c r="L6" i="23" s="1"/>
  <c r="J7" i="23"/>
  <c r="K7" i="23" s="1" a="1"/>
  <c r="K7" i="23" s="1"/>
  <c r="L7" i="23" s="1"/>
  <c r="J8" i="23"/>
  <c r="K8" i="23" s="1" a="1"/>
  <c r="K8" i="23" s="1"/>
  <c r="L8" i="23" s="1"/>
  <c r="J9" i="23"/>
  <c r="K9" i="23" s="1" a="1"/>
  <c r="K9" i="23" s="1"/>
  <c r="L9" i="23" s="1"/>
  <c r="J10" i="23"/>
  <c r="K10" i="23" s="1" a="1"/>
  <c r="K10" i="23" s="1"/>
  <c r="L10" i="23" s="1"/>
  <c r="J11" i="23"/>
  <c r="K11" i="23" s="1" a="1"/>
  <c r="K11" i="23" s="1"/>
  <c r="L11" i="23" s="1"/>
  <c r="J12" i="23"/>
  <c r="K12" i="23" s="1" a="1"/>
  <c r="K12" i="23" s="1"/>
  <c r="L12" i="23" s="1"/>
  <c r="J13" i="23"/>
  <c r="K13" i="23" s="1" a="1"/>
  <c r="K13" i="23" s="1"/>
  <c r="L13" i="23" s="1"/>
  <c r="J14" i="23"/>
  <c r="K14" i="23" s="1" a="1"/>
  <c r="K14" i="23" s="1"/>
  <c r="L14" i="23" s="1"/>
  <c r="J15" i="23"/>
  <c r="K15" i="23" s="1" a="1"/>
  <c r="K15" i="23" s="1"/>
  <c r="L15" i="23" s="1"/>
  <c r="J16" i="23"/>
  <c r="K16" i="23" s="1" a="1"/>
  <c r="K16" i="23" s="1"/>
  <c r="L16" i="23" s="1"/>
  <c r="J17" i="23"/>
  <c r="K17" i="23" s="1" a="1"/>
  <c r="K17" i="23" s="1"/>
  <c r="L17" i="23" s="1"/>
  <c r="J18" i="23"/>
  <c r="K18" i="23" s="1" a="1"/>
  <c r="K18" i="23" s="1"/>
  <c r="L18" i="23" s="1"/>
  <c r="J19" i="23"/>
  <c r="K19" i="23" s="1" a="1"/>
  <c r="K19" i="23" s="1"/>
  <c r="L19" i="23" s="1"/>
  <c r="J20" i="23"/>
  <c r="K20" i="23" s="1" a="1"/>
  <c r="K20" i="23" s="1"/>
  <c r="L20" i="23" s="1"/>
  <c r="J21" i="23"/>
  <c r="K21" i="23" s="1" a="1"/>
  <c r="K21" i="23" s="1"/>
  <c r="L21" i="23" s="1"/>
  <c r="J22" i="23"/>
  <c r="K22" i="23" s="1" a="1"/>
  <c r="K22" i="23" s="1"/>
  <c r="L22" i="23" s="1"/>
  <c r="J23" i="23"/>
  <c r="K23" i="23" s="1" a="1"/>
  <c r="K23" i="23" s="1"/>
  <c r="L23" i="23" s="1"/>
  <c r="J24" i="23"/>
  <c r="K24" i="23" s="1" a="1"/>
  <c r="K24" i="23" s="1"/>
  <c r="L24" i="23" s="1"/>
  <c r="J25" i="23"/>
  <c r="K25" i="23" s="1" a="1"/>
  <c r="K25" i="23" s="1"/>
  <c r="L25" i="23" s="1"/>
  <c r="J26" i="23"/>
  <c r="K26" i="23" s="1" a="1"/>
  <c r="K26" i="23" s="1"/>
  <c r="L26" i="23" s="1"/>
  <c r="J27" i="23"/>
  <c r="K27" i="23" s="1" a="1"/>
  <c r="K27" i="23" s="1"/>
  <c r="L27" i="23" s="1"/>
  <c r="J28" i="23"/>
  <c r="K28" i="23" s="1" a="1"/>
  <c r="K28" i="23" s="1"/>
  <c r="L28" i="23" s="1"/>
  <c r="J29" i="23"/>
  <c r="K29" i="23" s="1" a="1"/>
  <c r="K29" i="23" s="1"/>
  <c r="L29" i="23" s="1"/>
  <c r="J30" i="23"/>
  <c r="K30" i="23" s="1" a="1"/>
  <c r="K30" i="23" s="1"/>
  <c r="L30" i="23" s="1"/>
  <c r="J31" i="23"/>
  <c r="K31" i="23" s="1" a="1"/>
  <c r="K31" i="23" s="1"/>
  <c r="L31" i="23" s="1"/>
  <c r="J32" i="23"/>
  <c r="K32" i="23" s="1" a="1"/>
  <c r="K32" i="23" s="1"/>
  <c r="L32" i="23" s="1"/>
  <c r="J33" i="23"/>
  <c r="K33" i="23" s="1" a="1"/>
  <c r="K33" i="23" s="1"/>
  <c r="L33" i="23" s="1"/>
  <c r="J34" i="23"/>
  <c r="K34" i="23" s="1" a="1"/>
  <c r="K34" i="23" s="1"/>
  <c r="L34" i="23" s="1"/>
  <c r="J35" i="23"/>
  <c r="K35" i="23" s="1" a="1"/>
  <c r="K35" i="23" s="1"/>
  <c r="L35" i="23" s="1"/>
  <c r="J36" i="23"/>
  <c r="K36" i="23" s="1" a="1"/>
  <c r="K36" i="23" s="1"/>
  <c r="L36" i="23" s="1"/>
  <c r="J37" i="23"/>
  <c r="K37" i="23" s="1" a="1"/>
  <c r="K37" i="23" s="1"/>
  <c r="L37" i="23" s="1"/>
  <c r="J38" i="23"/>
  <c r="K38" i="23" s="1" a="1"/>
  <c r="K38" i="23" s="1"/>
  <c r="L38" i="23" s="1"/>
  <c r="J39" i="23"/>
  <c r="K39" i="23" s="1" a="1"/>
  <c r="K39" i="23" s="1"/>
  <c r="L39" i="23" s="1"/>
  <c r="J40" i="23"/>
  <c r="K40" i="23" s="1" a="1"/>
  <c r="K40" i="23" s="1"/>
  <c r="L40" i="23" s="1"/>
  <c r="J41" i="23"/>
  <c r="K41" i="23" s="1" a="1"/>
  <c r="K41" i="23" s="1"/>
  <c r="L41" i="23" s="1"/>
  <c r="J42" i="23"/>
  <c r="K42" i="23" s="1" a="1"/>
  <c r="K42" i="23" s="1"/>
  <c r="L42" i="23" s="1"/>
  <c r="J43" i="23"/>
  <c r="K43" i="23" s="1" a="1"/>
  <c r="K43" i="23" s="1"/>
  <c r="L43" i="23" s="1"/>
  <c r="J44" i="23"/>
  <c r="K44" i="23" s="1" a="1"/>
  <c r="K44" i="23" s="1"/>
  <c r="L44" i="23" s="1"/>
  <c r="J45" i="23"/>
  <c r="K45" i="23" s="1" a="1"/>
  <c r="K45" i="23" s="1"/>
  <c r="L45" i="23" s="1"/>
  <c r="J46" i="23"/>
  <c r="K46" i="23" s="1" a="1"/>
  <c r="K46" i="23" s="1"/>
  <c r="L46" i="23" s="1"/>
  <c r="J47" i="23"/>
  <c r="K47" i="23" s="1" a="1"/>
  <c r="K47" i="23" s="1"/>
  <c r="L47" i="23" s="1"/>
  <c r="J48" i="23"/>
  <c r="K48" i="23" s="1" a="1"/>
  <c r="K48" i="23" s="1"/>
  <c r="L48" i="23" s="1"/>
  <c r="J49" i="23"/>
  <c r="K49" i="23" s="1" a="1"/>
  <c r="K49" i="23" s="1"/>
  <c r="L49" i="23" s="1"/>
  <c r="J50" i="23"/>
  <c r="K50" i="23" s="1" a="1"/>
  <c r="K50" i="23" s="1"/>
  <c r="L50" i="23" s="1"/>
  <c r="J51" i="23"/>
  <c r="K51" i="23" s="1" a="1"/>
  <c r="K51" i="23" s="1"/>
  <c r="L51" i="23" s="1"/>
  <c r="J52" i="23"/>
  <c r="K52" i="23" s="1" a="1"/>
  <c r="K52" i="23" s="1"/>
  <c r="L52" i="23" s="1"/>
  <c r="J53" i="23"/>
  <c r="K53" i="23" s="1" a="1"/>
  <c r="K53" i="23" s="1"/>
  <c r="L53" i="23" s="1"/>
  <c r="J54" i="23"/>
  <c r="K54" i="23" s="1" a="1"/>
  <c r="K54" i="23" s="1"/>
  <c r="L54" i="23" s="1"/>
  <c r="J55" i="23"/>
  <c r="K55" i="23" s="1" a="1"/>
  <c r="K55" i="23" s="1"/>
  <c r="L55" i="23" s="1"/>
  <c r="J56" i="23"/>
  <c r="K56" i="23" s="1" a="1"/>
  <c r="K56" i="23" s="1"/>
  <c r="L56" i="23" s="1"/>
  <c r="J57" i="23"/>
  <c r="K57" i="23" s="1" a="1"/>
  <c r="K57" i="23" s="1"/>
  <c r="L57" i="23" s="1"/>
  <c r="J58" i="23"/>
  <c r="K58" i="23" s="1" a="1"/>
  <c r="K58" i="23" s="1"/>
  <c r="L58" i="23" s="1"/>
  <c r="J59" i="23"/>
  <c r="K59" i="23" s="1" a="1"/>
  <c r="K59" i="23" s="1"/>
  <c r="L59" i="23" s="1"/>
  <c r="J60" i="23"/>
  <c r="K60" i="23" s="1" a="1"/>
  <c r="K60" i="23" s="1"/>
  <c r="L60" i="23" s="1"/>
  <c r="J61" i="23"/>
  <c r="K61" i="23" s="1" a="1"/>
  <c r="K61" i="23" s="1"/>
  <c r="L61" i="23" s="1"/>
  <c r="J62" i="23"/>
  <c r="K62" i="23" s="1" a="1"/>
  <c r="K62" i="23" s="1"/>
  <c r="L62" i="23" s="1"/>
  <c r="J63" i="23"/>
  <c r="K63" i="23" s="1" a="1"/>
  <c r="K63" i="23" s="1"/>
  <c r="L63" i="23" s="1"/>
  <c r="J64" i="23"/>
  <c r="K64" i="23" s="1" a="1"/>
  <c r="K64" i="23" s="1"/>
  <c r="L64" i="23" s="1"/>
  <c r="J65" i="23"/>
  <c r="K65" i="23" s="1" a="1"/>
  <c r="K65" i="23" s="1"/>
  <c r="L65" i="23" s="1"/>
  <c r="J66" i="23"/>
  <c r="K66" i="23" s="1" a="1"/>
  <c r="K66" i="23" s="1"/>
  <c r="L66" i="23" s="1"/>
  <c r="J67" i="23"/>
  <c r="K67" i="23" s="1" a="1"/>
  <c r="K67" i="23" s="1"/>
  <c r="L67" i="23" s="1"/>
  <c r="J68" i="23"/>
  <c r="K68" i="23" s="1" a="1"/>
  <c r="K68" i="23" s="1"/>
  <c r="L68" i="23" s="1"/>
  <c r="J69" i="23"/>
  <c r="K69" i="23" s="1" a="1"/>
  <c r="K69" i="23" s="1"/>
  <c r="L69" i="23" s="1"/>
  <c r="J70" i="23"/>
  <c r="K70" i="23" s="1" a="1"/>
  <c r="K70" i="23" s="1"/>
  <c r="L70" i="23" s="1"/>
  <c r="J71" i="23"/>
  <c r="K71" i="23" s="1" a="1"/>
  <c r="K71" i="23" s="1"/>
  <c r="L71" i="23" s="1"/>
  <c r="J72" i="23"/>
  <c r="K72" i="23" s="1" a="1"/>
  <c r="K72" i="23" s="1"/>
  <c r="L72" i="23" s="1"/>
  <c r="J73" i="23"/>
  <c r="K73" i="23" s="1" a="1"/>
  <c r="K73" i="23" s="1"/>
  <c r="L73" i="23" s="1"/>
  <c r="J74" i="23"/>
  <c r="K74" i="23" s="1" a="1"/>
  <c r="K74" i="23" s="1"/>
  <c r="L74" i="23" s="1"/>
  <c r="J75" i="23"/>
  <c r="K75" i="23" s="1" a="1"/>
  <c r="K75" i="23" s="1"/>
  <c r="L75" i="23" s="1"/>
  <c r="J76" i="23"/>
  <c r="K76" i="23" s="1" a="1"/>
  <c r="K76" i="23" s="1"/>
  <c r="L76" i="23" s="1"/>
  <c r="J77" i="23"/>
  <c r="K77" i="23" s="1" a="1"/>
  <c r="K77" i="23" s="1"/>
  <c r="L77" i="23" s="1"/>
  <c r="J78" i="23"/>
  <c r="K78" i="23" s="1" a="1"/>
  <c r="K78" i="23" s="1"/>
  <c r="L78" i="23" s="1"/>
  <c r="J79" i="23"/>
  <c r="K79" i="23" s="1" a="1"/>
  <c r="K79" i="23" s="1"/>
  <c r="L79" i="23" s="1"/>
  <c r="J80" i="23"/>
  <c r="K80" i="23" s="1" a="1"/>
  <c r="K80" i="23" s="1"/>
  <c r="L80" i="23" s="1"/>
  <c r="J81" i="23"/>
  <c r="K81" i="23" s="1" a="1"/>
  <c r="K81" i="23" s="1"/>
  <c r="L81" i="23" s="1"/>
  <c r="J82" i="23"/>
  <c r="K82" i="23" s="1" a="1"/>
  <c r="K82" i="23" s="1"/>
  <c r="L82" i="23" s="1"/>
  <c r="J83" i="23"/>
  <c r="K83" i="23" s="1" a="1"/>
  <c r="K83" i="23" s="1"/>
  <c r="L83" i="23" s="1"/>
  <c r="J84" i="23"/>
  <c r="K84" i="23" s="1" a="1"/>
  <c r="K84" i="23" s="1"/>
  <c r="L84" i="23" s="1"/>
  <c r="J85" i="23"/>
  <c r="K85" i="23" s="1" a="1"/>
  <c r="K85" i="23" s="1"/>
  <c r="L85" i="23" s="1"/>
  <c r="J86" i="23"/>
  <c r="K86" i="23" s="1" a="1"/>
  <c r="K86" i="23" s="1"/>
  <c r="L86" i="23" s="1"/>
  <c r="J87" i="23"/>
  <c r="K87" i="23" s="1" a="1"/>
  <c r="K87" i="23" s="1"/>
  <c r="L87" i="23" s="1"/>
  <c r="J88" i="23"/>
  <c r="K88" i="23" s="1" a="1"/>
  <c r="K88" i="23" s="1"/>
  <c r="L88" i="23" s="1"/>
  <c r="J89" i="23"/>
  <c r="K89" i="23" s="1" a="1"/>
  <c r="K89" i="23" s="1"/>
  <c r="L89" i="23" s="1"/>
  <c r="J90" i="23"/>
  <c r="K90" i="23" s="1" a="1"/>
  <c r="K90" i="23" s="1"/>
  <c r="L90" i="23" s="1"/>
  <c r="J91" i="23"/>
  <c r="K91" i="23" s="1" a="1"/>
  <c r="K91" i="23" s="1"/>
  <c r="L91" i="23" s="1"/>
  <c r="J92" i="23"/>
  <c r="K92" i="23" s="1" a="1"/>
  <c r="K92" i="23" s="1"/>
  <c r="L92" i="23" s="1"/>
  <c r="J93" i="23"/>
  <c r="K93" i="23" s="1" a="1"/>
  <c r="K93" i="23" s="1"/>
  <c r="L93" i="23" s="1"/>
  <c r="J94" i="23"/>
  <c r="K94" i="23" s="1" a="1"/>
  <c r="K94" i="23" s="1"/>
  <c r="L94" i="23" s="1"/>
  <c r="J95" i="23"/>
  <c r="K95" i="23" s="1" a="1"/>
  <c r="K95" i="23" s="1"/>
  <c r="L95" i="23" s="1"/>
  <c r="J96" i="23"/>
  <c r="K96" i="23" s="1" a="1"/>
  <c r="K96" i="23" s="1"/>
  <c r="L96" i="23" s="1"/>
  <c r="J97" i="23"/>
  <c r="K97" i="23" s="1" a="1"/>
  <c r="K97" i="23" s="1"/>
  <c r="L97" i="23" s="1"/>
  <c r="J98" i="23"/>
  <c r="K98" i="23" s="1" a="1"/>
  <c r="K98" i="23" s="1"/>
  <c r="L98" i="23" s="1"/>
  <c r="J99" i="23"/>
  <c r="K99" i="23" s="1" a="1"/>
  <c r="K99" i="23" s="1"/>
  <c r="L99" i="23" s="1"/>
  <c r="J100" i="23"/>
  <c r="K100" i="23" s="1" a="1"/>
  <c r="K100" i="23" s="1"/>
  <c r="L100" i="23" s="1"/>
  <c r="J101" i="23"/>
  <c r="K101" i="23" s="1" a="1"/>
  <c r="K101" i="23" s="1"/>
  <c r="L101" i="23" s="1"/>
  <c r="J102" i="23"/>
  <c r="K102" i="23" s="1" a="1"/>
  <c r="K102" i="23" s="1"/>
  <c r="L102" i="23" s="1"/>
  <c r="J103" i="23"/>
  <c r="K103" i="23" s="1" a="1"/>
  <c r="K103" i="23" s="1"/>
  <c r="L103" i="23" s="1"/>
  <c r="J104" i="23"/>
  <c r="K104" i="23" s="1" a="1"/>
  <c r="K104" i="23" s="1"/>
  <c r="L104" i="23" s="1"/>
  <c r="J105" i="23"/>
  <c r="K105" i="23" s="1" a="1"/>
  <c r="K105" i="23" s="1"/>
  <c r="L105" i="23" s="1"/>
  <c r="J106" i="23"/>
  <c r="K106" i="23" s="1" a="1"/>
  <c r="K106" i="23" s="1"/>
  <c r="L106" i="23" s="1"/>
  <c r="J107" i="23"/>
  <c r="K107" i="23" s="1" a="1"/>
  <c r="K107" i="23" s="1"/>
  <c r="L107" i="23" s="1"/>
  <c r="J108" i="23"/>
  <c r="K108" i="23" s="1" a="1"/>
  <c r="K108" i="23" s="1"/>
  <c r="L108" i="23" s="1"/>
  <c r="J109" i="23"/>
  <c r="K109" i="23" s="1" a="1"/>
  <c r="K109" i="23" s="1"/>
  <c r="L109" i="23" s="1"/>
  <c r="J110" i="23"/>
  <c r="K110" i="23" s="1" a="1"/>
  <c r="K110" i="23" s="1"/>
  <c r="L110" i="23" s="1"/>
  <c r="J111" i="23"/>
  <c r="K111" i="23" s="1" a="1"/>
  <c r="K111" i="23" s="1"/>
  <c r="L111" i="23" s="1"/>
  <c r="J112" i="23"/>
  <c r="K112" i="23" s="1" a="1"/>
  <c r="K112" i="23" s="1"/>
  <c r="L112" i="23" s="1"/>
  <c r="J113" i="23"/>
  <c r="K113" i="23" s="1" a="1"/>
  <c r="K113" i="23" s="1"/>
  <c r="L113" i="23" s="1"/>
  <c r="J114" i="23"/>
  <c r="K114" i="23" s="1" a="1"/>
  <c r="K114" i="23" s="1"/>
  <c r="L114" i="23" s="1"/>
  <c r="J115" i="23"/>
  <c r="K115" i="23" s="1" a="1"/>
  <c r="K115" i="23" s="1"/>
  <c r="L115" i="23" s="1"/>
  <c r="J116" i="23"/>
  <c r="K116" i="23" s="1" a="1"/>
  <c r="K116" i="23" s="1"/>
  <c r="L116" i="23" s="1"/>
  <c r="J117" i="23"/>
  <c r="K117" i="23" s="1" a="1"/>
  <c r="K117" i="23" s="1"/>
  <c r="L117" i="23" s="1"/>
  <c r="J118" i="23"/>
  <c r="K118" i="23" s="1" a="1"/>
  <c r="K118" i="23" s="1"/>
  <c r="L118" i="23" s="1"/>
  <c r="J119" i="23"/>
  <c r="K119" i="23" s="1" a="1"/>
  <c r="K119" i="23" s="1"/>
  <c r="L119" i="23" s="1"/>
  <c r="J120" i="23"/>
  <c r="K120" i="23" s="1" a="1"/>
  <c r="K120" i="23" s="1"/>
  <c r="L120" i="23" s="1"/>
  <c r="J121" i="23"/>
  <c r="K121" i="23" s="1" a="1"/>
  <c r="K121" i="23" s="1"/>
  <c r="L121" i="23" s="1"/>
  <c r="J122" i="23"/>
  <c r="K122" i="23" s="1" a="1"/>
  <c r="K122" i="23" s="1"/>
  <c r="L122" i="23" s="1"/>
  <c r="J123" i="23"/>
  <c r="K123" i="23" s="1" a="1"/>
  <c r="K123" i="23" s="1"/>
  <c r="L123" i="23" s="1"/>
  <c r="J124" i="23"/>
  <c r="K124" i="23" s="1" a="1"/>
  <c r="K124" i="23" s="1"/>
  <c r="L124" i="23" s="1"/>
  <c r="J125" i="23"/>
  <c r="K125" i="23" s="1" a="1"/>
  <c r="K125" i="23" s="1"/>
  <c r="L125" i="23" s="1"/>
  <c r="J126" i="23"/>
  <c r="K126" i="23" s="1" a="1"/>
  <c r="K126" i="23" s="1"/>
  <c r="L126" i="23" s="1"/>
  <c r="J127" i="23"/>
  <c r="K127" i="23" s="1" a="1"/>
  <c r="K127" i="23" s="1"/>
  <c r="L127" i="23" s="1"/>
  <c r="J128" i="23"/>
  <c r="K128" i="23" s="1" a="1"/>
  <c r="K128" i="23" s="1"/>
  <c r="L128" i="23" s="1"/>
  <c r="J129" i="23"/>
  <c r="K129" i="23" s="1" a="1"/>
  <c r="K129" i="23" s="1"/>
  <c r="L129" i="23" s="1"/>
  <c r="J130" i="23"/>
  <c r="K130" i="23" s="1" a="1"/>
  <c r="K130" i="23" s="1"/>
  <c r="L130" i="23" s="1"/>
  <c r="J131" i="23"/>
  <c r="K131" i="23" s="1" a="1"/>
  <c r="K131" i="23" s="1"/>
  <c r="L131" i="23" s="1"/>
  <c r="J132" i="23"/>
  <c r="K132" i="23" s="1" a="1"/>
  <c r="K132" i="23" s="1"/>
  <c r="L132" i="23" s="1"/>
  <c r="J133" i="23"/>
  <c r="K133" i="23" s="1" a="1"/>
  <c r="K133" i="23" s="1"/>
  <c r="L133" i="23" s="1"/>
  <c r="J134" i="23"/>
  <c r="K134" i="23" s="1" a="1"/>
  <c r="K134" i="23" s="1"/>
  <c r="L134" i="23" s="1"/>
  <c r="J135" i="23"/>
  <c r="K135" i="23" s="1" a="1"/>
  <c r="K135" i="23" s="1"/>
  <c r="L135" i="23" s="1"/>
  <c r="J136" i="23"/>
  <c r="K136" i="23" s="1" a="1"/>
  <c r="K136" i="23" s="1"/>
  <c r="L136" i="23" s="1"/>
  <c r="J137" i="23"/>
  <c r="K137" i="23" s="1" a="1"/>
  <c r="K137" i="23" s="1"/>
  <c r="L137" i="23" s="1"/>
  <c r="J138" i="23"/>
  <c r="K138" i="23" s="1" a="1"/>
  <c r="K138" i="23" s="1"/>
  <c r="L138" i="23" s="1"/>
  <c r="J139" i="23"/>
  <c r="K139" i="23" s="1" a="1"/>
  <c r="K139" i="23" s="1"/>
  <c r="L139" i="23" s="1"/>
  <c r="J140" i="23"/>
  <c r="K140" i="23" s="1" a="1"/>
  <c r="K140" i="23" s="1"/>
  <c r="L140" i="23" s="1"/>
  <c r="J141" i="23"/>
  <c r="K141" i="23" s="1" a="1"/>
  <c r="K141" i="23" s="1"/>
  <c r="L141" i="23" s="1"/>
  <c r="J142" i="23"/>
  <c r="K142" i="23" s="1" a="1"/>
  <c r="K142" i="23" s="1"/>
  <c r="L142" i="23" s="1"/>
  <c r="J143" i="23"/>
  <c r="K143" i="23" s="1" a="1"/>
  <c r="K143" i="23" s="1"/>
  <c r="L143" i="23" s="1"/>
  <c r="J144" i="23"/>
  <c r="K144" i="23" s="1" a="1"/>
  <c r="K144" i="23" s="1"/>
  <c r="L144" i="23" s="1"/>
  <c r="J145" i="23"/>
  <c r="K145" i="23" s="1" a="1"/>
  <c r="K145" i="23" s="1"/>
  <c r="L145" i="23" s="1"/>
  <c r="J146" i="23"/>
  <c r="K146" i="23" s="1" a="1"/>
  <c r="K146" i="23" s="1"/>
  <c r="L146" i="23" s="1"/>
  <c r="J147" i="23"/>
  <c r="K147" i="23" s="1" a="1"/>
  <c r="K147" i="23" s="1"/>
  <c r="L147" i="23" s="1"/>
  <c r="J148" i="23"/>
  <c r="K148" i="23" s="1" a="1"/>
  <c r="K148" i="23" s="1"/>
  <c r="L148" i="23" s="1"/>
  <c r="J149" i="23"/>
  <c r="K149" i="23" s="1" a="1"/>
  <c r="K149" i="23" s="1"/>
  <c r="L149" i="23" s="1"/>
  <c r="J150" i="23"/>
  <c r="K150" i="23" s="1" a="1"/>
  <c r="K150" i="23" s="1"/>
  <c r="L150" i="23" s="1"/>
  <c r="J151" i="23"/>
  <c r="K151" i="23" s="1" a="1"/>
  <c r="K151" i="23" s="1"/>
  <c r="L151" i="23" s="1"/>
  <c r="J152" i="23"/>
  <c r="K152" i="23" s="1" a="1"/>
  <c r="K152" i="23" s="1"/>
  <c r="L152" i="23" s="1"/>
  <c r="J153" i="23"/>
  <c r="K153" i="23" s="1" a="1"/>
  <c r="K153" i="23" s="1"/>
  <c r="L153" i="23" s="1"/>
  <c r="J154" i="23"/>
  <c r="K154" i="23" s="1" a="1"/>
  <c r="K154" i="23" s="1"/>
  <c r="L154" i="23" s="1"/>
  <c r="J155" i="23"/>
  <c r="K155" i="23" s="1" a="1"/>
  <c r="K155" i="23" s="1"/>
  <c r="L155" i="23" s="1"/>
  <c r="J156" i="23"/>
  <c r="K156" i="23" s="1" a="1"/>
  <c r="K156" i="23" s="1"/>
  <c r="L156" i="23" s="1"/>
  <c r="J157" i="23"/>
  <c r="K157" i="23" s="1" a="1"/>
  <c r="K157" i="23" s="1"/>
  <c r="L157" i="23" s="1"/>
  <c r="J158" i="23"/>
  <c r="K158" i="23" s="1" a="1"/>
  <c r="K158" i="23" s="1"/>
  <c r="L158" i="23" s="1"/>
  <c r="J159" i="23"/>
  <c r="K159" i="23" s="1" a="1"/>
  <c r="K159" i="23" s="1"/>
  <c r="L159" i="23" s="1"/>
  <c r="J160" i="23"/>
  <c r="K160" i="23" s="1" a="1"/>
  <c r="K160" i="23" s="1"/>
  <c r="L160" i="23" s="1"/>
  <c r="J161" i="23"/>
  <c r="K161" i="23" s="1" a="1"/>
  <c r="K161" i="23" s="1"/>
  <c r="L161" i="23" s="1"/>
  <c r="J162" i="23"/>
  <c r="K162" i="23" s="1" a="1"/>
  <c r="K162" i="23" s="1"/>
  <c r="L162" i="23" s="1"/>
  <c r="J163" i="23"/>
  <c r="K163" i="23" s="1" a="1"/>
  <c r="K163" i="23" s="1"/>
  <c r="L163" i="23" s="1"/>
  <c r="J164" i="23"/>
  <c r="K164" i="23" s="1" a="1"/>
  <c r="K164" i="23" s="1"/>
  <c r="L164" i="23" s="1"/>
  <c r="J165" i="23"/>
  <c r="K165" i="23" s="1" a="1"/>
  <c r="K165" i="23" s="1"/>
  <c r="L165" i="23" s="1"/>
  <c r="J166" i="23"/>
  <c r="K166" i="23" s="1" a="1"/>
  <c r="K166" i="23" s="1"/>
  <c r="L166" i="23" s="1"/>
  <c r="J167" i="23"/>
  <c r="K167" i="23" s="1" a="1"/>
  <c r="K167" i="23" s="1"/>
  <c r="L167" i="23" s="1"/>
  <c r="J168" i="23"/>
  <c r="K168" i="23" s="1" a="1"/>
  <c r="K168" i="23" s="1"/>
  <c r="L168" i="23" s="1"/>
  <c r="J169" i="23"/>
  <c r="K169" i="23" s="1" a="1"/>
  <c r="K169" i="23" s="1"/>
  <c r="L169" i="23" s="1"/>
  <c r="J170" i="23"/>
  <c r="K170" i="23" s="1" a="1"/>
  <c r="K170" i="23" s="1"/>
  <c r="L170" i="23" s="1"/>
  <c r="J171" i="23"/>
  <c r="K171" i="23" s="1" a="1"/>
  <c r="K171" i="23" s="1"/>
  <c r="L171" i="23" s="1"/>
  <c r="J172" i="23"/>
  <c r="K172" i="23" s="1" a="1"/>
  <c r="K172" i="23" s="1"/>
  <c r="L172" i="23" s="1"/>
  <c r="J173" i="23"/>
  <c r="K173" i="23" s="1" a="1"/>
  <c r="K173" i="23" s="1"/>
  <c r="L173" i="23" s="1"/>
  <c r="J174" i="23"/>
  <c r="K174" i="23" s="1" a="1"/>
  <c r="K174" i="23" s="1"/>
  <c r="L174" i="23" s="1"/>
  <c r="J175" i="23"/>
  <c r="K175" i="23" s="1" a="1"/>
  <c r="K175" i="23" s="1"/>
  <c r="L175" i="23" s="1"/>
  <c r="J176" i="23"/>
  <c r="K176" i="23" s="1" a="1"/>
  <c r="K176" i="23" s="1"/>
  <c r="L176" i="23" s="1"/>
  <c r="J177" i="23"/>
  <c r="K177" i="23" s="1" a="1"/>
  <c r="K177" i="23" s="1"/>
  <c r="L177" i="23" s="1"/>
  <c r="J178" i="23"/>
  <c r="K178" i="23" s="1" a="1"/>
  <c r="K178" i="23" s="1"/>
  <c r="L178" i="23" s="1"/>
  <c r="J179" i="23"/>
  <c r="K179" i="23" s="1" a="1"/>
  <c r="K179" i="23" s="1"/>
  <c r="L179" i="23" s="1"/>
  <c r="J180" i="23"/>
  <c r="K180" i="23" s="1" a="1"/>
  <c r="K180" i="23" s="1"/>
  <c r="L180" i="23" s="1"/>
  <c r="J181" i="23"/>
  <c r="K181" i="23" s="1" a="1"/>
  <c r="K181" i="23" s="1"/>
  <c r="L181" i="23" s="1"/>
  <c r="J182" i="23"/>
  <c r="K182" i="23" s="1" a="1"/>
  <c r="K182" i="23" s="1"/>
  <c r="L182" i="23" s="1"/>
  <c r="J183" i="23"/>
  <c r="K183" i="23" s="1" a="1"/>
  <c r="K183" i="23" s="1"/>
  <c r="L183" i="23" s="1"/>
  <c r="J184" i="23"/>
  <c r="K184" i="23" s="1" a="1"/>
  <c r="K184" i="23" s="1"/>
  <c r="L184" i="23" s="1"/>
  <c r="J185" i="23"/>
  <c r="K185" i="23" s="1" a="1"/>
  <c r="K185" i="23" s="1"/>
  <c r="L185" i="23" s="1"/>
  <c r="J186" i="23"/>
  <c r="K186" i="23" s="1" a="1"/>
  <c r="K186" i="23" s="1"/>
  <c r="L186" i="23" s="1"/>
  <c r="J187" i="23"/>
  <c r="K187" i="23" s="1" a="1"/>
  <c r="K187" i="23" s="1"/>
  <c r="L187" i="23" s="1"/>
  <c r="J188" i="23"/>
  <c r="K188" i="23" s="1" a="1"/>
  <c r="K188" i="23" s="1"/>
  <c r="L188" i="23" s="1"/>
  <c r="J189" i="23"/>
  <c r="K189" i="23" s="1" a="1"/>
  <c r="K189" i="23" s="1"/>
  <c r="L189" i="23" s="1"/>
  <c r="J190" i="23"/>
  <c r="K190" i="23" s="1" a="1"/>
  <c r="K190" i="23" s="1"/>
  <c r="L190" i="23" s="1"/>
  <c r="J191" i="23"/>
  <c r="K191" i="23" s="1" a="1"/>
  <c r="K191" i="23" s="1"/>
  <c r="L191" i="23" s="1"/>
  <c r="J192" i="23"/>
  <c r="K192" i="23" s="1" a="1"/>
  <c r="K192" i="23" s="1"/>
  <c r="L192" i="23" s="1"/>
  <c r="J193" i="23"/>
  <c r="K193" i="23" s="1" a="1"/>
  <c r="K193" i="23" s="1"/>
  <c r="L193" i="23" s="1"/>
  <c r="J194" i="23"/>
  <c r="K194" i="23" s="1" a="1"/>
  <c r="K194" i="23" s="1"/>
  <c r="L194" i="23" s="1"/>
  <c r="J195" i="23"/>
  <c r="K195" i="23" s="1" a="1"/>
  <c r="K195" i="23" s="1"/>
  <c r="L195" i="23" s="1"/>
  <c r="J196" i="23"/>
  <c r="K196" i="23" s="1" a="1"/>
  <c r="K196" i="23" s="1"/>
  <c r="L196" i="23" s="1"/>
  <c r="J197" i="23"/>
  <c r="K197" i="23" s="1" a="1"/>
  <c r="K197" i="23" s="1"/>
  <c r="L197" i="23" s="1"/>
  <c r="J198" i="23"/>
  <c r="K198" i="23" s="1" a="1"/>
  <c r="K198" i="23" s="1"/>
  <c r="L198" i="23" s="1"/>
  <c r="J199" i="23"/>
  <c r="K199" i="23" s="1" a="1"/>
  <c r="K199" i="23" s="1"/>
  <c r="L199" i="23" s="1"/>
  <c r="J200" i="23"/>
  <c r="K200" i="23" s="1" a="1"/>
  <c r="K200" i="23" s="1"/>
  <c r="L200" i="23" s="1"/>
  <c r="J201" i="23"/>
  <c r="K201" i="23" s="1" a="1"/>
  <c r="K201" i="23" s="1"/>
  <c r="L201" i="23" s="1"/>
  <c r="J202" i="23"/>
  <c r="K202" i="23" s="1" a="1"/>
  <c r="K202" i="23" s="1"/>
  <c r="L202" i="23" s="1"/>
  <c r="J203" i="23"/>
  <c r="K203" i="23" s="1" a="1"/>
  <c r="K203" i="23" s="1"/>
  <c r="L203" i="23" s="1"/>
  <c r="J204" i="23"/>
  <c r="K204" i="23" s="1" a="1"/>
  <c r="K204" i="23" s="1"/>
  <c r="L204" i="23" s="1"/>
  <c r="J205" i="23"/>
  <c r="K205" i="23" s="1" a="1"/>
  <c r="K205" i="23" s="1"/>
  <c r="L205" i="23" s="1"/>
  <c r="J206" i="23"/>
  <c r="K206" i="23" s="1" a="1"/>
  <c r="K206" i="23" s="1"/>
  <c r="L206" i="23" s="1"/>
  <c r="J207" i="23"/>
  <c r="K207" i="23" s="1" a="1"/>
  <c r="K207" i="23" s="1"/>
  <c r="L207" i="23" s="1"/>
  <c r="J208" i="23"/>
  <c r="K208" i="23" s="1" a="1"/>
  <c r="K208" i="23" s="1"/>
  <c r="L208" i="23" s="1"/>
  <c r="J209" i="23"/>
  <c r="K209" i="23" s="1" a="1"/>
  <c r="K209" i="23" s="1"/>
  <c r="L209" i="23" s="1"/>
  <c r="J210" i="23"/>
  <c r="K210" i="23" s="1" a="1"/>
  <c r="K210" i="23" s="1"/>
  <c r="L210" i="23" s="1"/>
  <c r="J211" i="23"/>
  <c r="K211" i="23" s="1" a="1"/>
  <c r="K211" i="23" s="1"/>
  <c r="L211" i="23" s="1"/>
  <c r="J212" i="23"/>
  <c r="K212" i="23" s="1" a="1"/>
  <c r="K212" i="23" s="1"/>
  <c r="L212" i="23" s="1"/>
  <c r="J213" i="23"/>
  <c r="K213" i="23" s="1" a="1"/>
  <c r="K213" i="23" s="1"/>
  <c r="L213" i="23" s="1"/>
  <c r="J214" i="23"/>
  <c r="K214" i="23" s="1" a="1"/>
  <c r="K214" i="23" s="1"/>
  <c r="L214" i="23" s="1"/>
  <c r="J215" i="23"/>
  <c r="K215" i="23" s="1" a="1"/>
  <c r="K215" i="23" s="1"/>
  <c r="L215" i="23" s="1"/>
  <c r="J216" i="23"/>
  <c r="K216" i="23" s="1" a="1"/>
  <c r="K216" i="23" s="1"/>
  <c r="L216" i="23" s="1"/>
  <c r="J217" i="23"/>
  <c r="K217" i="23" s="1" a="1"/>
  <c r="K217" i="23" s="1"/>
  <c r="L217" i="23" s="1"/>
  <c r="J218" i="23"/>
  <c r="K218" i="23" s="1" a="1"/>
  <c r="K218" i="23" s="1"/>
  <c r="L218" i="23" s="1"/>
  <c r="J219" i="23"/>
  <c r="K219" i="23" s="1" a="1"/>
  <c r="K219" i="23" s="1"/>
  <c r="L219" i="23" s="1"/>
  <c r="J220" i="23"/>
  <c r="K220" i="23" s="1" a="1"/>
  <c r="K220" i="23" s="1"/>
  <c r="L220" i="23" s="1"/>
  <c r="J221" i="23"/>
  <c r="K221" i="23" s="1" a="1"/>
  <c r="K221" i="23" s="1"/>
  <c r="L221" i="23" s="1"/>
  <c r="J222" i="23"/>
  <c r="K222" i="23" s="1" a="1"/>
  <c r="K222" i="23" s="1"/>
  <c r="L222" i="23" s="1"/>
  <c r="J223" i="23"/>
  <c r="K223" i="23" s="1" a="1"/>
  <c r="K223" i="23" s="1"/>
  <c r="L223" i="23" s="1"/>
  <c r="J224" i="23"/>
  <c r="K224" i="23" s="1" a="1"/>
  <c r="K224" i="23" s="1"/>
  <c r="L224" i="23" s="1"/>
  <c r="J225" i="23"/>
  <c r="K225" i="23" s="1" a="1"/>
  <c r="K225" i="23" s="1"/>
  <c r="L225" i="23" s="1"/>
  <c r="J226" i="23"/>
  <c r="K226" i="23" s="1" a="1"/>
  <c r="K226" i="23" s="1"/>
  <c r="L226" i="23" s="1"/>
  <c r="J227" i="23"/>
  <c r="K227" i="23" s="1" a="1"/>
  <c r="K227" i="23" s="1"/>
  <c r="L227" i="23" s="1"/>
  <c r="J228" i="23"/>
  <c r="K228" i="23" s="1" a="1"/>
  <c r="K228" i="23" s="1"/>
  <c r="L228" i="23" s="1"/>
  <c r="J229" i="23"/>
  <c r="K229" i="23" s="1" a="1"/>
  <c r="K229" i="23" s="1"/>
  <c r="L229" i="23" s="1"/>
  <c r="J230" i="23"/>
  <c r="K230" i="23" s="1" a="1"/>
  <c r="K230" i="23" s="1"/>
  <c r="L230" i="23" s="1"/>
  <c r="J231" i="23"/>
  <c r="K231" i="23" s="1" a="1"/>
  <c r="K231" i="23" s="1"/>
  <c r="L231" i="23" s="1"/>
  <c r="J232" i="23"/>
  <c r="K232" i="23" s="1" a="1"/>
  <c r="K232" i="23" s="1"/>
  <c r="L232" i="23" s="1"/>
  <c r="J233" i="23"/>
  <c r="K233" i="23" s="1" a="1"/>
  <c r="K233" i="23" s="1"/>
  <c r="L233" i="23" s="1"/>
  <c r="J234" i="23"/>
  <c r="K234" i="23" s="1" a="1"/>
  <c r="K234" i="23" s="1"/>
  <c r="L234" i="23" s="1"/>
  <c r="J235" i="23"/>
  <c r="K235" i="23" s="1" a="1"/>
  <c r="K235" i="23" s="1"/>
  <c r="L235" i="23" s="1"/>
  <c r="J236" i="23"/>
  <c r="K236" i="23" s="1" a="1"/>
  <c r="K236" i="23" s="1"/>
  <c r="L236" i="23" s="1"/>
  <c r="J237" i="23"/>
  <c r="K237" i="23" s="1" a="1"/>
  <c r="K237" i="23" s="1"/>
  <c r="L237" i="23" s="1"/>
  <c r="J238" i="23"/>
  <c r="K238" i="23" s="1" a="1"/>
  <c r="K238" i="23" s="1"/>
  <c r="L238" i="23" s="1"/>
  <c r="J239" i="23"/>
  <c r="K239" i="23" s="1" a="1"/>
  <c r="K239" i="23" s="1"/>
  <c r="L239" i="23" s="1"/>
  <c r="J240" i="23"/>
  <c r="K240" i="23" s="1" a="1"/>
  <c r="K240" i="23" s="1"/>
  <c r="L240" i="23" s="1"/>
  <c r="J241" i="23"/>
  <c r="K241" i="23" s="1" a="1"/>
  <c r="K241" i="23" s="1"/>
  <c r="L241" i="23" s="1"/>
  <c r="J242" i="23"/>
  <c r="K242" i="23" s="1" a="1"/>
  <c r="K242" i="23" s="1"/>
  <c r="L242" i="23" s="1"/>
  <c r="J243" i="23"/>
  <c r="K243" i="23" s="1" a="1"/>
  <c r="K243" i="23" s="1"/>
  <c r="L243" i="23" s="1"/>
  <c r="J244" i="23"/>
  <c r="K244" i="23" s="1" a="1"/>
  <c r="K244" i="23" s="1"/>
  <c r="L244" i="23" s="1"/>
  <c r="J245" i="23"/>
  <c r="K245" i="23" s="1" a="1"/>
  <c r="K245" i="23" s="1"/>
  <c r="L245" i="23" s="1"/>
  <c r="J246" i="23"/>
  <c r="K246" i="23" s="1" a="1"/>
  <c r="K246" i="23" s="1"/>
  <c r="L246" i="23" s="1"/>
  <c r="J247" i="23"/>
  <c r="K247" i="23" s="1" a="1"/>
  <c r="K247" i="23" s="1"/>
  <c r="L247" i="23" s="1"/>
  <c r="J248" i="23"/>
  <c r="K248" i="23" s="1" a="1"/>
  <c r="K248" i="23" s="1"/>
  <c r="L248" i="23" s="1"/>
  <c r="J249" i="23"/>
  <c r="K249" i="23" s="1" a="1"/>
  <c r="K249" i="23" s="1"/>
  <c r="L249" i="23" s="1"/>
  <c r="J250" i="23"/>
  <c r="K250" i="23" s="1" a="1"/>
  <c r="K250" i="23" s="1"/>
  <c r="L250" i="23" s="1"/>
  <c r="J251" i="23"/>
  <c r="K251" i="23" s="1" a="1"/>
  <c r="K251" i="23" s="1"/>
  <c r="L251" i="23" s="1"/>
  <c r="J252" i="23"/>
  <c r="K252" i="23" s="1" a="1"/>
  <c r="K252" i="23" s="1"/>
  <c r="L252" i="23" s="1"/>
  <c r="J253" i="23"/>
  <c r="K253" i="23" s="1" a="1"/>
  <c r="K253" i="23" s="1"/>
  <c r="L253" i="23" s="1"/>
  <c r="J254" i="23"/>
  <c r="K254" i="23" s="1" a="1"/>
  <c r="K254" i="23" s="1"/>
  <c r="L254" i="23" s="1"/>
  <c r="J255" i="23"/>
  <c r="K255" i="23" s="1" a="1"/>
  <c r="K255" i="23" s="1"/>
  <c r="L255" i="23" s="1"/>
  <c r="J256" i="23"/>
  <c r="K256" i="23" s="1" a="1"/>
  <c r="K256" i="23" s="1"/>
  <c r="L256" i="23" s="1"/>
  <c r="J257" i="23"/>
  <c r="K257" i="23" s="1" a="1"/>
  <c r="K257" i="23" s="1"/>
  <c r="L257" i="23" s="1"/>
  <c r="J258" i="23"/>
  <c r="K258" i="23" s="1" a="1"/>
  <c r="K258" i="23" s="1"/>
  <c r="L258" i="23" s="1"/>
  <c r="J259" i="23"/>
  <c r="K259" i="23" s="1" a="1"/>
  <c r="K259" i="23" s="1"/>
  <c r="L259" i="23" s="1"/>
  <c r="J260" i="23"/>
  <c r="K260" i="23" s="1" a="1"/>
  <c r="K260" i="23" s="1"/>
  <c r="L260" i="23" s="1"/>
  <c r="J261" i="23"/>
  <c r="K261" i="23" s="1" a="1"/>
  <c r="K261" i="23" s="1"/>
  <c r="L261" i="23" s="1"/>
  <c r="J262" i="23"/>
  <c r="K262" i="23" s="1" a="1"/>
  <c r="K262" i="23" s="1"/>
  <c r="L262" i="23" s="1"/>
  <c r="J263" i="23"/>
  <c r="K263" i="23" s="1" a="1"/>
  <c r="K263" i="23" s="1"/>
  <c r="L263" i="23" s="1"/>
  <c r="J264" i="23"/>
  <c r="K264" i="23" s="1" a="1"/>
  <c r="K264" i="23" s="1"/>
  <c r="L264" i="23" s="1"/>
  <c r="J265" i="23"/>
  <c r="K265" i="23" s="1" a="1"/>
  <c r="K265" i="23" s="1"/>
  <c r="L265" i="23" s="1"/>
  <c r="J266" i="23"/>
  <c r="K266" i="23" s="1" a="1"/>
  <c r="K266" i="23" s="1"/>
  <c r="L266" i="23" s="1"/>
  <c r="J267" i="23"/>
  <c r="K267" i="23" s="1" a="1"/>
  <c r="K267" i="23" s="1"/>
  <c r="L267" i="23" s="1"/>
  <c r="J268" i="23"/>
  <c r="K268" i="23" s="1" a="1"/>
  <c r="K268" i="23" s="1"/>
  <c r="L268" i="23" s="1"/>
  <c r="J269" i="23"/>
  <c r="K269" i="23" s="1" a="1"/>
  <c r="K269" i="23" s="1"/>
  <c r="L269" i="23" s="1"/>
  <c r="J270" i="23"/>
  <c r="K270" i="23" s="1" a="1"/>
  <c r="K270" i="23" s="1"/>
  <c r="L270" i="23" s="1"/>
  <c r="J271" i="23"/>
  <c r="K271" i="23" s="1" a="1"/>
  <c r="K271" i="23" s="1"/>
  <c r="L271" i="23" s="1"/>
  <c r="J272" i="23"/>
  <c r="K272" i="23" s="1" a="1"/>
  <c r="K272" i="23" s="1"/>
  <c r="L272" i="23" s="1"/>
  <c r="J273" i="23"/>
  <c r="K273" i="23" s="1" a="1"/>
  <c r="K273" i="23" s="1"/>
  <c r="L273" i="23" s="1"/>
  <c r="J274" i="23"/>
  <c r="K274" i="23" s="1" a="1"/>
  <c r="K274" i="23" s="1"/>
  <c r="L274" i="23" s="1"/>
  <c r="J275" i="23"/>
  <c r="K275" i="23" s="1" a="1"/>
  <c r="K275" i="23" s="1"/>
  <c r="L275" i="23" s="1"/>
  <c r="J276" i="23"/>
  <c r="K276" i="23" s="1" a="1"/>
  <c r="K276" i="23" s="1"/>
  <c r="L276" i="23" s="1"/>
  <c r="J277" i="23"/>
  <c r="K277" i="23" s="1" a="1"/>
  <c r="K277" i="23" s="1"/>
  <c r="L277" i="23" s="1"/>
  <c r="J278" i="23"/>
  <c r="K278" i="23" s="1" a="1"/>
  <c r="K278" i="23" s="1"/>
  <c r="L278" i="23" s="1"/>
  <c r="J279" i="23"/>
  <c r="K279" i="23" s="1" a="1"/>
  <c r="K279" i="23" s="1"/>
  <c r="L279" i="23" s="1"/>
  <c r="J280" i="23"/>
  <c r="K280" i="23" s="1" a="1"/>
  <c r="K280" i="23" s="1"/>
  <c r="L280" i="23" s="1"/>
  <c r="J281" i="23"/>
  <c r="K281" i="23" s="1" a="1"/>
  <c r="K281" i="23" s="1"/>
  <c r="L281" i="23" s="1"/>
  <c r="J282" i="23"/>
  <c r="K282" i="23" s="1" a="1"/>
  <c r="K282" i="23" s="1"/>
  <c r="L282" i="23" s="1"/>
  <c r="J283" i="23"/>
  <c r="K283" i="23" s="1" a="1"/>
  <c r="K283" i="23" s="1"/>
  <c r="L283" i="23" s="1"/>
  <c r="J284" i="23"/>
  <c r="K284" i="23" s="1" a="1"/>
  <c r="K284" i="23" s="1"/>
  <c r="L284" i="23" s="1"/>
  <c r="J285" i="23"/>
  <c r="K285" i="23" s="1" a="1"/>
  <c r="K285" i="23" s="1"/>
  <c r="L285" i="23" s="1"/>
  <c r="J286" i="23"/>
  <c r="K286" i="23" s="1" a="1"/>
  <c r="K286" i="23" s="1"/>
  <c r="L286" i="23" s="1"/>
  <c r="J287" i="23"/>
  <c r="K287" i="23" s="1" a="1"/>
  <c r="K287" i="23" s="1"/>
  <c r="L287" i="23" s="1"/>
  <c r="J288" i="23"/>
  <c r="K288" i="23" s="1" a="1"/>
  <c r="K288" i="23" s="1"/>
  <c r="L288" i="23" s="1"/>
  <c r="J289" i="23"/>
  <c r="K289" i="23" s="1" a="1"/>
  <c r="K289" i="23" s="1"/>
  <c r="L289" i="23" s="1"/>
  <c r="J290" i="23"/>
  <c r="K290" i="23" s="1" a="1"/>
  <c r="K290" i="23" s="1"/>
  <c r="L290" i="23" s="1"/>
  <c r="J291" i="23"/>
  <c r="K291" i="23" s="1" a="1"/>
  <c r="K291" i="23" s="1"/>
  <c r="L291" i="23" s="1"/>
  <c r="J292" i="23"/>
  <c r="K292" i="23" s="1" a="1"/>
  <c r="K292" i="23" s="1"/>
  <c r="L292" i="23" s="1"/>
  <c r="J293" i="23"/>
  <c r="K293" i="23" s="1" a="1"/>
  <c r="K293" i="23" s="1"/>
  <c r="L293" i="23" s="1"/>
  <c r="J294" i="23"/>
  <c r="K294" i="23" s="1" a="1"/>
  <c r="K294" i="23" s="1"/>
  <c r="L294" i="23" s="1"/>
  <c r="J295" i="23"/>
  <c r="K295" i="23" s="1" a="1"/>
  <c r="K295" i="23" s="1"/>
  <c r="L295" i="23" s="1"/>
  <c r="J296" i="23"/>
  <c r="K296" i="23" s="1" a="1"/>
  <c r="K296" i="23" s="1"/>
  <c r="L296" i="23" s="1"/>
  <c r="J297" i="23"/>
  <c r="K297" i="23" s="1" a="1"/>
  <c r="K297" i="23" s="1"/>
  <c r="L297" i="23" s="1"/>
  <c r="J298" i="23"/>
  <c r="K298" i="23" s="1" a="1"/>
  <c r="K298" i="23" s="1"/>
  <c r="L298" i="23" s="1"/>
  <c r="J299" i="23"/>
  <c r="K299" i="23" s="1" a="1"/>
  <c r="K299" i="23" s="1"/>
  <c r="L299" i="23" s="1"/>
  <c r="J300" i="23"/>
  <c r="K300" i="23" s="1" a="1"/>
  <c r="K300" i="23" s="1"/>
  <c r="L300" i="23" s="1"/>
  <c r="J301" i="23"/>
  <c r="K301" i="23" s="1" a="1"/>
  <c r="K301" i="23" s="1"/>
  <c r="L301" i="23" s="1"/>
  <c r="J302" i="23"/>
  <c r="K302" i="23" s="1" a="1"/>
  <c r="K302" i="23" s="1"/>
  <c r="L302" i="23" s="1"/>
  <c r="J303" i="23"/>
  <c r="K303" i="23" s="1" a="1"/>
  <c r="K303" i="23" s="1"/>
  <c r="L303" i="23" s="1"/>
  <c r="J304" i="23"/>
  <c r="K304" i="23" s="1" a="1"/>
  <c r="K304" i="23" s="1"/>
  <c r="L304" i="23" s="1"/>
  <c r="J305" i="23"/>
  <c r="K305" i="23" s="1" a="1"/>
  <c r="K305" i="23" s="1"/>
  <c r="L305" i="23" s="1"/>
  <c r="J306" i="23"/>
  <c r="K306" i="23" s="1" a="1"/>
  <c r="K306" i="23" s="1"/>
  <c r="L306" i="23" s="1"/>
  <c r="J307" i="23"/>
  <c r="K307" i="23" s="1" a="1"/>
  <c r="K307" i="23" s="1"/>
  <c r="L307" i="23" s="1"/>
  <c r="J308" i="23"/>
  <c r="K308" i="23" s="1" a="1"/>
  <c r="K308" i="23" s="1"/>
  <c r="L308" i="23" s="1"/>
  <c r="J309" i="23"/>
  <c r="K309" i="23" s="1" a="1"/>
  <c r="K309" i="23" s="1"/>
  <c r="L309" i="23" s="1"/>
  <c r="J310" i="23"/>
  <c r="K310" i="23" s="1" a="1"/>
  <c r="K310" i="23" s="1"/>
  <c r="L310" i="23" s="1"/>
  <c r="J311" i="23"/>
  <c r="K311" i="23" s="1" a="1"/>
  <c r="K311" i="23" s="1"/>
  <c r="L311" i="23" s="1"/>
  <c r="J312" i="23"/>
  <c r="K312" i="23" s="1" a="1"/>
  <c r="K312" i="23" s="1"/>
  <c r="L312" i="23" s="1"/>
  <c r="J313" i="23"/>
  <c r="K313" i="23" s="1" a="1"/>
  <c r="K313" i="23" s="1"/>
  <c r="L313" i="23" s="1"/>
  <c r="J314" i="23"/>
  <c r="K314" i="23" s="1" a="1"/>
  <c r="K314" i="23" s="1"/>
  <c r="L314" i="23" s="1"/>
  <c r="J315" i="23"/>
  <c r="K315" i="23" s="1" a="1"/>
  <c r="K315" i="23" s="1"/>
  <c r="L315" i="23" s="1"/>
  <c r="J316" i="23"/>
  <c r="K316" i="23" s="1" a="1"/>
  <c r="K316" i="23" s="1"/>
  <c r="L316" i="23" s="1"/>
  <c r="J317" i="23"/>
  <c r="K317" i="23" s="1" a="1"/>
  <c r="K317" i="23" s="1"/>
  <c r="L317" i="23" s="1"/>
  <c r="J318" i="23"/>
  <c r="K318" i="23" s="1" a="1"/>
  <c r="K318" i="23" s="1"/>
  <c r="L318" i="23" s="1"/>
  <c r="J319" i="23"/>
  <c r="K319" i="23" s="1" a="1"/>
  <c r="K319" i="23" s="1"/>
  <c r="L319" i="23" s="1"/>
  <c r="J320" i="23"/>
  <c r="K320" i="23" s="1" a="1"/>
  <c r="K320" i="23" s="1"/>
  <c r="L320" i="23" s="1"/>
  <c r="J321" i="23"/>
  <c r="K321" i="23" s="1" a="1"/>
  <c r="K321" i="23" s="1"/>
  <c r="L321" i="23" s="1"/>
  <c r="J322" i="23"/>
  <c r="K322" i="23" s="1" a="1"/>
  <c r="K322" i="23" s="1"/>
  <c r="L322" i="23" s="1"/>
  <c r="J323" i="23"/>
  <c r="K323" i="23" s="1" a="1"/>
  <c r="K323" i="23" s="1"/>
  <c r="L323" i="23" s="1"/>
  <c r="J324" i="23"/>
  <c r="K324" i="23" s="1" a="1"/>
  <c r="K324" i="23" s="1"/>
  <c r="L324" i="23" s="1"/>
  <c r="J325" i="23"/>
  <c r="K325" i="23" s="1" a="1"/>
  <c r="K325" i="23" s="1"/>
  <c r="L325" i="23" s="1"/>
  <c r="J326" i="23"/>
  <c r="K326" i="23" s="1" a="1"/>
  <c r="K326" i="23" s="1"/>
  <c r="L326" i="23" s="1"/>
  <c r="J327" i="23"/>
  <c r="K327" i="23" s="1" a="1"/>
  <c r="K327" i="23" s="1"/>
  <c r="L327" i="23" s="1"/>
  <c r="J328" i="23"/>
  <c r="K328" i="23" s="1" a="1"/>
  <c r="K328" i="23" s="1"/>
  <c r="L328" i="23" s="1"/>
  <c r="J329" i="23"/>
  <c r="K329" i="23" s="1" a="1"/>
  <c r="K329" i="23" s="1"/>
  <c r="L329" i="23" s="1"/>
  <c r="J330" i="23"/>
  <c r="K330" i="23" s="1" a="1"/>
  <c r="K330" i="23" s="1"/>
  <c r="L330" i="23" s="1"/>
  <c r="J331" i="23"/>
  <c r="K331" i="23" s="1" a="1"/>
  <c r="K331" i="23" s="1"/>
  <c r="L331" i="23" s="1"/>
  <c r="J332" i="23"/>
  <c r="K332" i="23" s="1" a="1"/>
  <c r="K332" i="23" s="1"/>
  <c r="L332" i="23" s="1"/>
  <c r="J333" i="23"/>
  <c r="K333" i="23" s="1" a="1"/>
  <c r="K333" i="23" s="1"/>
  <c r="L333" i="23" s="1"/>
  <c r="J334" i="23"/>
  <c r="K334" i="23" s="1" a="1"/>
  <c r="K334" i="23" s="1"/>
  <c r="L334" i="23" s="1"/>
  <c r="J335" i="23"/>
  <c r="K335" i="23" s="1" a="1"/>
  <c r="K335" i="23" s="1"/>
  <c r="L335" i="23" s="1"/>
  <c r="J336" i="23"/>
  <c r="K336" i="23" s="1" a="1"/>
  <c r="K336" i="23" s="1"/>
  <c r="L336" i="23" s="1"/>
  <c r="J337" i="23"/>
  <c r="K337" i="23" s="1" a="1"/>
  <c r="K337" i="23" s="1"/>
  <c r="L337" i="23" s="1"/>
  <c r="J338" i="23"/>
  <c r="K338" i="23" s="1" a="1"/>
  <c r="K338" i="23" s="1"/>
  <c r="L338" i="23" s="1"/>
  <c r="J339" i="23"/>
  <c r="K339" i="23" s="1" a="1"/>
  <c r="K339" i="23" s="1"/>
  <c r="L339" i="23" s="1"/>
  <c r="J340" i="23"/>
  <c r="K340" i="23" s="1" a="1"/>
  <c r="K340" i="23" s="1"/>
  <c r="L340" i="23" s="1"/>
  <c r="J341" i="23"/>
  <c r="K341" i="23" s="1" a="1"/>
  <c r="K341" i="23" s="1"/>
  <c r="J342" i="23"/>
  <c r="K342" i="23" s="1" a="1"/>
  <c r="K342" i="23" s="1"/>
  <c r="J343" i="23"/>
  <c r="K343" i="23" s="1" a="1"/>
  <c r="K343" i="23" s="1"/>
  <c r="J344" i="23"/>
  <c r="K344" i="23" s="1" a="1"/>
  <c r="K344" i="23" s="1"/>
  <c r="J345" i="23"/>
  <c r="K345" i="23" s="1" a="1"/>
  <c r="K345" i="23" s="1"/>
  <c r="J346" i="23"/>
  <c r="K346" i="23" s="1" a="1"/>
  <c r="K346" i="23" s="1"/>
  <c r="J347" i="23"/>
  <c r="K347" i="23" s="1" a="1"/>
  <c r="K347" i="23" s="1"/>
  <c r="J348" i="23"/>
  <c r="K348" i="23" s="1" a="1"/>
  <c r="K348" i="23" s="1"/>
  <c r="J349" i="23"/>
  <c r="K349" i="23" s="1" a="1"/>
  <c r="K349" i="23" s="1"/>
  <c r="J350" i="23"/>
  <c r="K350" i="23" s="1" a="1"/>
  <c r="K350" i="23" s="1"/>
  <c r="J351" i="23"/>
  <c r="K351" i="23" s="1" a="1"/>
  <c r="K351" i="23" s="1"/>
  <c r="J352" i="23"/>
  <c r="K352" i="23" s="1" a="1"/>
  <c r="K352" i="23" s="1"/>
  <c r="J353" i="23"/>
  <c r="K353" i="23" s="1" a="1"/>
  <c r="K353" i="23" s="1"/>
  <c r="J354" i="23"/>
  <c r="K354" i="23" s="1" a="1"/>
  <c r="K354" i="23" s="1"/>
  <c r="J355" i="23"/>
  <c r="K355" i="23" s="1" a="1"/>
  <c r="K355" i="23" s="1"/>
  <c r="J356" i="23"/>
  <c r="K356" i="23" s="1" a="1"/>
  <c r="K356" i="23" s="1"/>
  <c r="J357" i="23"/>
  <c r="K357" i="23" s="1" a="1"/>
  <c r="K357" i="23" s="1"/>
  <c r="J358" i="23"/>
  <c r="K358" i="23" s="1" a="1"/>
  <c r="K358" i="23" s="1"/>
  <c r="J359" i="23"/>
  <c r="K359" i="23" s="1" a="1"/>
  <c r="K359" i="23" s="1"/>
  <c r="J360" i="23"/>
  <c r="K360" i="23" s="1" a="1"/>
  <c r="K360" i="23" s="1"/>
  <c r="J361" i="23"/>
  <c r="K361" i="23" s="1" a="1"/>
  <c r="K361" i="23" s="1"/>
  <c r="J362" i="23"/>
  <c r="K362" i="23" s="1" a="1"/>
  <c r="K362" i="23" s="1"/>
  <c r="J363" i="23"/>
  <c r="K363" i="23" s="1" a="1"/>
  <c r="K363" i="23" s="1"/>
  <c r="J364" i="23"/>
  <c r="K364" i="23" s="1" a="1"/>
  <c r="K364" i="23" s="1"/>
  <c r="J365" i="23"/>
  <c r="K365" i="23" s="1" a="1"/>
  <c r="K365" i="23" s="1"/>
  <c r="J366" i="23"/>
  <c r="K366" i="23" s="1" a="1"/>
  <c r="K366" i="23" s="1"/>
  <c r="J367" i="23"/>
  <c r="K367" i="23" s="1" a="1"/>
  <c r="K367" i="23" s="1"/>
  <c r="J368" i="23"/>
  <c r="K368" i="23" s="1" a="1"/>
  <c r="K368" i="23" s="1"/>
  <c r="J369" i="23"/>
  <c r="K369" i="23" s="1" a="1"/>
  <c r="K369" i="23" s="1"/>
  <c r="J370" i="23"/>
  <c r="K370" i="23" s="1" a="1"/>
  <c r="K370" i="23" s="1"/>
  <c r="J371" i="23"/>
  <c r="K371" i="23" s="1" a="1"/>
  <c r="K371" i="23" s="1"/>
  <c r="J372" i="23"/>
  <c r="K372" i="23" s="1" a="1"/>
  <c r="K372" i="23" s="1"/>
  <c r="J373" i="23"/>
  <c r="K373" i="23" s="1" a="1"/>
  <c r="K373" i="23" s="1"/>
  <c r="J374" i="23"/>
  <c r="K374" i="23" s="1" a="1"/>
  <c r="K374" i="23" s="1"/>
  <c r="J375" i="23"/>
  <c r="K375" i="23" s="1" a="1"/>
  <c r="K375" i="23" s="1"/>
  <c r="J376" i="23"/>
  <c r="K376" i="23" s="1" a="1"/>
  <c r="K376" i="23" s="1"/>
  <c r="J377" i="23"/>
  <c r="K377" i="23" s="1" a="1"/>
  <c r="K377" i="23" s="1"/>
  <c r="J378" i="23"/>
  <c r="K378" i="23" s="1" a="1"/>
  <c r="K378" i="23" s="1"/>
  <c r="J379" i="23"/>
  <c r="K379" i="23" s="1" a="1"/>
  <c r="K379" i="23" s="1"/>
  <c r="J380" i="23"/>
  <c r="K380" i="23" s="1" a="1"/>
  <c r="K380" i="23" s="1"/>
  <c r="J381" i="23"/>
  <c r="K381" i="23" s="1" a="1"/>
  <c r="K381" i="23" s="1"/>
  <c r="J382" i="23"/>
  <c r="K382" i="23" s="1" a="1"/>
  <c r="K382" i="23" s="1"/>
  <c r="J383" i="23"/>
  <c r="K383" i="23" s="1" a="1"/>
  <c r="K383" i="23" s="1"/>
  <c r="J384" i="23"/>
  <c r="K384" i="23" s="1" a="1"/>
  <c r="K384" i="23" s="1"/>
  <c r="J385" i="23"/>
  <c r="K385" i="23" s="1" a="1"/>
  <c r="K385" i="23" s="1"/>
  <c r="J386" i="23"/>
  <c r="K386" i="23" s="1" a="1"/>
  <c r="K386" i="23" s="1"/>
  <c r="J387" i="23"/>
  <c r="K387" i="23" s="1" a="1"/>
  <c r="K387" i="23" s="1"/>
  <c r="J388" i="23"/>
  <c r="K388" i="23" s="1" a="1"/>
  <c r="K388" i="23" s="1"/>
  <c r="J389" i="23"/>
  <c r="K389" i="23" s="1" a="1"/>
  <c r="K389" i="23" s="1"/>
  <c r="J390" i="23"/>
  <c r="K390" i="23" s="1" a="1"/>
  <c r="K390" i="23" s="1"/>
  <c r="J391" i="23"/>
  <c r="K391" i="23" s="1" a="1"/>
  <c r="K391" i="23" s="1"/>
  <c r="J392" i="23"/>
  <c r="K392" i="23" s="1" a="1"/>
  <c r="K392" i="23" s="1"/>
  <c r="J393" i="23"/>
  <c r="K393" i="23" s="1" a="1"/>
  <c r="K393" i="23" s="1"/>
  <c r="J394" i="23"/>
  <c r="K394" i="23" s="1" a="1"/>
  <c r="K394" i="23" s="1"/>
  <c r="J395" i="23"/>
  <c r="K395" i="23" s="1" a="1"/>
  <c r="K395" i="23" s="1"/>
  <c r="J396" i="23"/>
  <c r="K396" i="23" s="1" a="1"/>
  <c r="K396" i="23" s="1"/>
  <c r="J397" i="23"/>
  <c r="K397" i="23" s="1" a="1"/>
  <c r="K397" i="23" s="1"/>
  <c r="J398" i="23"/>
  <c r="K398" i="23" s="1" a="1"/>
  <c r="K398" i="23" s="1"/>
  <c r="J399" i="23"/>
  <c r="K399" i="23" s="1" a="1"/>
  <c r="K399" i="23" s="1"/>
  <c r="J400" i="23"/>
  <c r="K400" i="23" s="1" a="1"/>
  <c r="K400" i="23" s="1"/>
  <c r="J401" i="23"/>
  <c r="K401" i="23" s="1" a="1"/>
  <c r="K401" i="23" s="1"/>
  <c r="J402" i="23"/>
  <c r="K402" i="23" s="1" a="1"/>
  <c r="K402" i="23" s="1"/>
  <c r="J403" i="23"/>
  <c r="K403" i="23" s="1" a="1"/>
  <c r="K403" i="23" s="1"/>
  <c r="J404" i="23"/>
  <c r="K404" i="23" s="1" a="1"/>
  <c r="K404" i="23" s="1"/>
  <c r="J405" i="23"/>
  <c r="K405" i="23" s="1" a="1"/>
  <c r="K405" i="23" s="1"/>
  <c r="J406" i="23"/>
  <c r="K406" i="23" s="1" a="1"/>
  <c r="K406" i="23" s="1"/>
  <c r="J407" i="23"/>
  <c r="K407" i="23" s="1" a="1"/>
  <c r="K407" i="23" s="1"/>
  <c r="J408" i="23"/>
  <c r="K408" i="23" s="1" a="1"/>
  <c r="K408" i="23" s="1"/>
  <c r="J409" i="23"/>
  <c r="K409" i="23" s="1" a="1"/>
  <c r="K409" i="23" s="1"/>
  <c r="J410" i="23"/>
  <c r="K410" i="23" s="1" a="1"/>
  <c r="K410" i="23" s="1"/>
  <c r="J411" i="23"/>
  <c r="K411" i="23" s="1" a="1"/>
  <c r="K411" i="23" s="1"/>
  <c r="J412" i="23"/>
  <c r="K412" i="23" s="1" a="1"/>
  <c r="K412" i="23" s="1"/>
  <c r="J413" i="23"/>
  <c r="K413" i="23" s="1" a="1"/>
  <c r="K413" i="23" s="1"/>
  <c r="J414" i="23"/>
  <c r="K414" i="23" s="1" a="1"/>
  <c r="K414" i="23" s="1"/>
  <c r="J415" i="23"/>
  <c r="K415" i="23" s="1" a="1"/>
  <c r="K415" i="23" s="1"/>
  <c r="J416" i="23"/>
  <c r="K416" i="23" s="1" a="1"/>
  <c r="K416" i="23" s="1"/>
  <c r="J417" i="23"/>
  <c r="K417" i="23" s="1" a="1"/>
  <c r="K417" i="23" s="1"/>
  <c r="J418" i="23"/>
  <c r="K418" i="23" s="1" a="1"/>
  <c r="K418" i="23" s="1"/>
  <c r="J419" i="23"/>
  <c r="K419" i="23" s="1" a="1"/>
  <c r="K419" i="23" s="1"/>
  <c r="J420" i="23"/>
  <c r="K420" i="23" s="1" a="1"/>
  <c r="K420" i="23" s="1"/>
  <c r="J421" i="23"/>
  <c r="K421" i="23" s="1" a="1"/>
  <c r="K421" i="23" s="1"/>
  <c r="J422" i="23"/>
  <c r="K422" i="23" s="1" a="1"/>
  <c r="K422" i="23" s="1"/>
  <c r="J423" i="23"/>
  <c r="K423" i="23" s="1" a="1"/>
  <c r="K423" i="23" s="1"/>
  <c r="J424" i="23"/>
  <c r="K424" i="23" s="1" a="1"/>
  <c r="K424" i="23" s="1"/>
  <c r="J425" i="23"/>
  <c r="K425" i="23" s="1" a="1"/>
  <c r="K425" i="23" s="1"/>
  <c r="J426" i="23"/>
  <c r="K426" i="23" s="1" a="1"/>
  <c r="K426" i="23" s="1"/>
  <c r="J427" i="23"/>
  <c r="K427" i="23" s="1" a="1"/>
  <c r="K427" i="23" s="1"/>
  <c r="J428" i="23"/>
  <c r="K428" i="23" s="1" a="1"/>
  <c r="K428" i="23" s="1"/>
  <c r="J429" i="23"/>
  <c r="K429" i="23" s="1" a="1"/>
  <c r="K429" i="23" s="1"/>
  <c r="J430" i="23"/>
  <c r="K430" i="23" s="1" a="1"/>
  <c r="K430" i="23" s="1"/>
  <c r="J431" i="23"/>
  <c r="K431" i="23" s="1" a="1"/>
  <c r="K431" i="23" s="1"/>
  <c r="J432" i="23"/>
  <c r="K432" i="23" s="1" a="1"/>
  <c r="K432" i="23" s="1"/>
  <c r="J433" i="23"/>
  <c r="K433" i="23" s="1" a="1"/>
  <c r="K433" i="23" s="1"/>
  <c r="J434" i="23"/>
  <c r="K434" i="23" s="1" a="1"/>
  <c r="K434" i="23" s="1"/>
  <c r="J435" i="23"/>
  <c r="K435" i="23" s="1" a="1"/>
  <c r="K435" i="23" s="1"/>
  <c r="J436" i="23"/>
  <c r="K436" i="23" s="1" a="1"/>
  <c r="K436" i="23" s="1"/>
  <c r="J437" i="23"/>
  <c r="K437" i="23" s="1" a="1"/>
  <c r="K437" i="23" s="1"/>
  <c r="J438" i="23"/>
  <c r="K438" i="23" s="1" a="1"/>
  <c r="K438" i="23" s="1"/>
  <c r="J439" i="23"/>
  <c r="K439" i="23" s="1" a="1"/>
  <c r="K439" i="23" s="1"/>
  <c r="J440" i="23"/>
  <c r="K440" i="23" s="1" a="1"/>
  <c r="K440" i="23" s="1"/>
  <c r="J441" i="23"/>
  <c r="K441" i="23" s="1" a="1"/>
  <c r="K441" i="23" s="1"/>
  <c r="J442" i="23"/>
  <c r="K442" i="23" s="1" a="1"/>
  <c r="K442" i="23" s="1"/>
  <c r="J443" i="23"/>
  <c r="K443" i="23" s="1" a="1"/>
  <c r="K443" i="23" s="1"/>
  <c r="J444" i="23"/>
  <c r="K444" i="23" s="1" a="1"/>
  <c r="K444" i="23" s="1"/>
  <c r="J445" i="23"/>
  <c r="K445" i="23" s="1" a="1"/>
  <c r="K445" i="23" s="1"/>
  <c r="J446" i="23"/>
  <c r="K446" i="23" s="1" a="1"/>
  <c r="K446" i="23" s="1"/>
  <c r="J447" i="23"/>
  <c r="K447" i="23" s="1" a="1"/>
  <c r="K447" i="23" s="1"/>
  <c r="J448" i="23"/>
  <c r="K448" i="23" s="1" a="1"/>
  <c r="K448" i="23" s="1"/>
  <c r="J449" i="23"/>
  <c r="K449" i="23" s="1" a="1"/>
  <c r="K449" i="23" s="1"/>
  <c r="J450" i="23"/>
  <c r="K450" i="23" s="1" a="1"/>
  <c r="K450" i="23" s="1"/>
  <c r="J451" i="23"/>
  <c r="K451" i="23" s="1" a="1"/>
  <c r="K451" i="23" s="1"/>
  <c r="J452" i="23"/>
  <c r="K452" i="23" s="1" a="1"/>
  <c r="K452" i="23" s="1"/>
  <c r="J453" i="23"/>
  <c r="K453" i="23" s="1" a="1"/>
  <c r="K453" i="23" s="1"/>
  <c r="J454" i="23"/>
  <c r="K454" i="23" s="1" a="1"/>
  <c r="K454" i="23" s="1"/>
  <c r="J455" i="23"/>
  <c r="K455" i="23" s="1" a="1"/>
  <c r="K455" i="23" s="1"/>
  <c r="J456" i="23"/>
  <c r="K456" i="23" s="1" a="1"/>
  <c r="K456" i="23" s="1"/>
  <c r="J457" i="23"/>
  <c r="K457" i="23" s="1" a="1"/>
  <c r="K457" i="23" s="1"/>
  <c r="J458" i="23"/>
  <c r="K458" i="23" s="1" a="1"/>
  <c r="K458" i="23" s="1"/>
  <c r="J459" i="23"/>
  <c r="K459" i="23" s="1" a="1"/>
  <c r="K459" i="23" s="1"/>
  <c r="J460" i="23"/>
  <c r="K460" i="23" s="1" a="1"/>
  <c r="K460" i="23" s="1"/>
  <c r="J461" i="23"/>
  <c r="K461" i="23" s="1" a="1"/>
  <c r="K461" i="23" s="1"/>
  <c r="J462" i="23"/>
  <c r="K462" i="23" s="1" a="1"/>
  <c r="K462" i="23" s="1"/>
  <c r="J463" i="23"/>
  <c r="K463" i="23" s="1" a="1"/>
  <c r="K463" i="23" s="1"/>
  <c r="J464" i="23"/>
  <c r="K464" i="23" s="1" a="1"/>
  <c r="K464" i="23" s="1"/>
  <c r="J465" i="23"/>
  <c r="K465" i="23" s="1" a="1"/>
  <c r="K465" i="23" s="1"/>
  <c r="J466" i="23"/>
  <c r="K466" i="23" s="1" a="1"/>
  <c r="K466" i="23" s="1"/>
  <c r="J467" i="23"/>
  <c r="K467" i="23" s="1" a="1"/>
  <c r="K467" i="23" s="1"/>
  <c r="J468" i="23"/>
  <c r="K468" i="23" s="1" a="1"/>
  <c r="K468" i="23" s="1"/>
  <c r="J469" i="23"/>
  <c r="K469" i="23" s="1" a="1"/>
  <c r="K469" i="23" s="1"/>
  <c r="J470" i="23"/>
  <c r="K470" i="23" s="1" a="1"/>
  <c r="K470" i="23" s="1"/>
  <c r="J471" i="23"/>
  <c r="K471" i="23" s="1" a="1"/>
  <c r="K471" i="23" s="1"/>
  <c r="J472" i="23"/>
  <c r="K472" i="23" s="1" a="1"/>
  <c r="K472" i="23" s="1"/>
  <c r="J473" i="23"/>
  <c r="K473" i="23" s="1" a="1"/>
  <c r="K473" i="23" s="1"/>
  <c r="J474" i="23"/>
  <c r="K474" i="23" s="1" a="1"/>
  <c r="K474" i="23" s="1"/>
  <c r="J475" i="23"/>
  <c r="K475" i="23" s="1" a="1"/>
  <c r="K475" i="23" s="1"/>
  <c r="J476" i="23"/>
  <c r="K476" i="23" s="1" a="1"/>
  <c r="K476" i="23" s="1"/>
  <c r="J477" i="23"/>
  <c r="K477" i="23" s="1" a="1"/>
  <c r="K477" i="23" s="1"/>
  <c r="J478" i="23"/>
  <c r="K478" i="23" s="1" a="1"/>
  <c r="K478" i="23" s="1"/>
  <c r="J479" i="23"/>
  <c r="K479" i="23" s="1" a="1"/>
  <c r="K479" i="23" s="1"/>
  <c r="J480" i="23"/>
  <c r="K480" i="23" s="1" a="1"/>
  <c r="K480" i="23" s="1"/>
  <c r="J481" i="23"/>
  <c r="K481" i="23" s="1" a="1"/>
  <c r="K481" i="23" s="1"/>
  <c r="J482" i="23"/>
  <c r="K482" i="23" s="1" a="1"/>
  <c r="K482" i="23" s="1"/>
  <c r="J483" i="23"/>
  <c r="K483" i="23" s="1" a="1"/>
  <c r="K483" i="23" s="1"/>
  <c r="J484" i="23"/>
  <c r="K484" i="23" s="1" a="1"/>
  <c r="K484" i="23" s="1"/>
  <c r="J485" i="23"/>
  <c r="K485" i="23" s="1" a="1"/>
  <c r="K485" i="23" s="1"/>
  <c r="J486" i="23"/>
  <c r="K486" i="23" s="1" a="1"/>
  <c r="K486" i="23" s="1"/>
  <c r="J487" i="23"/>
  <c r="K487" i="23" s="1" a="1"/>
  <c r="K487" i="23" s="1"/>
  <c r="J488" i="23"/>
  <c r="K488" i="23" s="1" a="1"/>
  <c r="K488" i="23" s="1"/>
  <c r="J489" i="23"/>
  <c r="K489" i="23" s="1" a="1"/>
  <c r="K489" i="23" s="1"/>
  <c r="J490" i="23"/>
  <c r="K490" i="23" s="1" a="1"/>
  <c r="K490" i="23" s="1"/>
  <c r="L490" i="23" s="1"/>
  <c r="J491" i="23"/>
  <c r="K491" i="23" s="1" a="1"/>
  <c r="K491" i="23" s="1"/>
  <c r="L491" i="23" s="1"/>
  <c r="J492" i="23"/>
  <c r="K492" i="23" s="1" a="1"/>
  <c r="K492" i="23" s="1"/>
  <c r="L492" i="23" s="1"/>
  <c r="J493" i="23"/>
  <c r="K493" i="23" s="1" a="1"/>
  <c r="K493" i="23" s="1"/>
  <c r="L493" i="23" s="1"/>
  <c r="J494" i="23"/>
  <c r="K494" i="23" s="1" a="1"/>
  <c r="K494" i="23" s="1"/>
  <c r="L494" i="23" s="1"/>
  <c r="J495" i="23"/>
  <c r="K495" i="23" s="1" a="1"/>
  <c r="K495" i="23" s="1"/>
  <c r="L495" i="23" s="1"/>
  <c r="J496" i="23"/>
  <c r="K496" i="23" s="1" a="1"/>
  <c r="K496" i="23" s="1"/>
  <c r="L496" i="23" s="1"/>
  <c r="J497" i="23"/>
  <c r="K497" i="23" s="1" a="1"/>
  <c r="K497" i="23" s="1"/>
  <c r="L497" i="23" s="1"/>
  <c r="J498" i="23"/>
  <c r="K498" i="23" s="1" a="1"/>
  <c r="K498" i="23" s="1"/>
  <c r="L498" i="23" s="1"/>
  <c r="J499" i="23"/>
  <c r="K499" i="23" s="1" a="1"/>
  <c r="K499" i="23" s="1"/>
  <c r="L499" i="23" s="1"/>
  <c r="J500" i="23"/>
  <c r="K500" i="23" s="1" a="1"/>
  <c r="K500" i="23" s="1"/>
  <c r="L500" i="23" s="1"/>
  <c r="J501" i="23"/>
  <c r="K501" i="23" s="1" a="1"/>
  <c r="K501" i="23" s="1"/>
  <c r="L501" i="23" s="1"/>
  <c r="J502" i="23"/>
  <c r="K502" i="23" s="1" a="1"/>
  <c r="K502" i="23" s="1"/>
  <c r="L502" i="23" s="1"/>
  <c r="J503" i="23"/>
  <c r="K503" i="23" s="1" a="1"/>
  <c r="K503" i="23" s="1"/>
  <c r="L503" i="23" s="1"/>
  <c r="J504" i="23"/>
  <c r="K504" i="23" s="1" a="1"/>
  <c r="K504" i="23" s="1"/>
  <c r="L504" i="23" s="1"/>
  <c r="J505" i="23"/>
  <c r="K505" i="23" s="1" a="1"/>
  <c r="K505" i="23" s="1"/>
  <c r="L505" i="23" s="1"/>
  <c r="J506" i="23"/>
  <c r="K506" i="23" s="1" a="1"/>
  <c r="K506" i="23" s="1"/>
  <c r="L506" i="23" s="1"/>
  <c r="J507" i="23"/>
  <c r="K507" i="23" s="1" a="1"/>
  <c r="K507" i="23" s="1"/>
  <c r="L507" i="23" s="1"/>
  <c r="J508" i="23"/>
  <c r="K508" i="23" s="1" a="1"/>
  <c r="K508" i="23" s="1"/>
  <c r="L508" i="23" s="1"/>
  <c r="J509" i="23"/>
  <c r="K509" i="23" s="1" a="1"/>
  <c r="K509" i="23" s="1"/>
  <c r="L509" i="23" s="1"/>
  <c r="J510" i="23"/>
  <c r="K510" i="23" s="1" a="1"/>
  <c r="K510" i="23" s="1"/>
  <c r="L510" i="23" s="1"/>
  <c r="J511" i="23"/>
  <c r="K511" i="23" s="1" a="1"/>
  <c r="K511" i="23" s="1"/>
  <c r="L511" i="23" s="1"/>
  <c r="J512" i="23"/>
  <c r="K512" i="23" s="1" a="1"/>
  <c r="K512" i="23" s="1"/>
  <c r="L512" i="23" s="1"/>
  <c r="J513" i="23"/>
  <c r="K513" i="23" s="1" a="1"/>
  <c r="K513" i="23" s="1"/>
  <c r="L513" i="23" s="1"/>
  <c r="J514" i="23"/>
  <c r="K514" i="23" s="1" a="1"/>
  <c r="K514" i="23" s="1"/>
  <c r="L514" i="23" s="1"/>
  <c r="J515" i="23"/>
  <c r="K515" i="23" s="1" a="1"/>
  <c r="K515" i="23" s="1"/>
  <c r="L515" i="23" s="1"/>
  <c r="J516" i="23"/>
  <c r="K516" i="23" s="1" a="1"/>
  <c r="K516" i="23" s="1"/>
  <c r="L516" i="23" s="1"/>
  <c r="J517" i="23"/>
  <c r="K517" i="23" s="1" a="1"/>
  <c r="K517" i="23" s="1"/>
  <c r="L517" i="23" s="1"/>
  <c r="J518" i="23"/>
  <c r="K518" i="23" s="1" a="1"/>
  <c r="K518" i="23" s="1"/>
  <c r="L518" i="23" s="1"/>
  <c r="J519" i="23"/>
  <c r="K519" i="23" s="1" a="1"/>
  <c r="K519" i="23" s="1"/>
  <c r="L519" i="23" s="1"/>
  <c r="J520" i="23"/>
  <c r="K520" i="23" s="1" a="1"/>
  <c r="K520" i="23" s="1"/>
  <c r="L520" i="23" s="1"/>
  <c r="J521" i="23"/>
  <c r="K521" i="23" s="1" a="1"/>
  <c r="K521" i="23" s="1"/>
  <c r="L521" i="23" s="1"/>
  <c r="J522" i="23"/>
  <c r="K522" i="23" s="1" a="1"/>
  <c r="K522" i="23" s="1"/>
  <c r="L522" i="23" s="1"/>
  <c r="J523" i="23"/>
  <c r="K523" i="23" s="1" a="1"/>
  <c r="K523" i="23" s="1"/>
  <c r="L523" i="23" s="1"/>
  <c r="J524" i="23"/>
  <c r="K524" i="23" s="1" a="1"/>
  <c r="K524" i="23" s="1"/>
  <c r="L524" i="23" s="1"/>
  <c r="J525" i="23"/>
  <c r="K525" i="23" s="1" a="1"/>
  <c r="K525" i="23" s="1"/>
  <c r="L525" i="23" s="1"/>
  <c r="J526" i="23"/>
  <c r="K526" i="23" s="1" a="1"/>
  <c r="K526" i="23" s="1"/>
  <c r="L526" i="23" s="1"/>
  <c r="J527" i="23"/>
  <c r="K527" i="23" s="1" a="1"/>
  <c r="K527" i="23" s="1"/>
  <c r="L527" i="23" s="1"/>
  <c r="J528" i="23"/>
  <c r="K528" i="23" s="1" a="1"/>
  <c r="K528" i="23" s="1"/>
  <c r="L528" i="23" s="1"/>
  <c r="J529" i="23"/>
  <c r="K529" i="23" s="1" a="1"/>
  <c r="K529" i="23" s="1"/>
  <c r="L529" i="23" s="1"/>
  <c r="J530" i="23"/>
  <c r="K530" i="23" s="1" a="1"/>
  <c r="K530" i="23" s="1"/>
  <c r="L530" i="23" s="1"/>
  <c r="J531" i="23"/>
  <c r="K531" i="23" s="1" a="1"/>
  <c r="K531" i="23" s="1"/>
  <c r="L531" i="23" s="1"/>
  <c r="J532" i="23"/>
  <c r="K532" i="23" s="1" a="1"/>
  <c r="K532" i="23" s="1"/>
  <c r="L532" i="23" s="1"/>
  <c r="J533" i="23"/>
  <c r="K533" i="23" s="1" a="1"/>
  <c r="K533" i="23" s="1"/>
  <c r="L533" i="23" s="1"/>
  <c r="J534" i="23"/>
  <c r="K534" i="23" s="1" a="1"/>
  <c r="K534" i="23" s="1"/>
  <c r="L534" i="23" s="1"/>
  <c r="J535" i="23"/>
  <c r="K535" i="23" s="1" a="1"/>
  <c r="K535" i="23" s="1"/>
  <c r="L535" i="23" s="1"/>
  <c r="J536" i="23"/>
  <c r="K536" i="23" s="1" a="1"/>
  <c r="K536" i="23" s="1"/>
  <c r="L536" i="23" s="1"/>
  <c r="J537" i="23"/>
  <c r="K537" i="23" s="1" a="1"/>
  <c r="K537" i="23" s="1"/>
  <c r="L537" i="23" s="1"/>
  <c r="J538" i="23"/>
  <c r="K538" i="23" s="1" a="1"/>
  <c r="K538" i="23" s="1"/>
  <c r="L538" i="23" s="1"/>
  <c r="J539" i="23"/>
  <c r="K539" i="23" s="1" a="1"/>
  <c r="K539" i="23" s="1"/>
  <c r="L539" i="23" s="1"/>
  <c r="J540" i="23"/>
  <c r="K540" i="23" s="1" a="1"/>
  <c r="K540" i="23" s="1"/>
  <c r="L540" i="23" s="1"/>
  <c r="J541" i="23"/>
  <c r="K541" i="23" s="1" a="1"/>
  <c r="K541" i="23" s="1"/>
  <c r="L541" i="23" s="1"/>
  <c r="J542" i="23"/>
  <c r="K542" i="23" s="1" a="1"/>
  <c r="K542" i="23" s="1"/>
  <c r="L542" i="23" s="1"/>
  <c r="J543" i="23"/>
  <c r="K543" i="23" s="1" a="1"/>
  <c r="K543" i="23" s="1"/>
  <c r="L543" i="23" s="1"/>
  <c r="J544" i="23"/>
  <c r="K544" i="23" s="1" a="1"/>
  <c r="K544" i="23" s="1"/>
  <c r="L544" i="23" s="1"/>
  <c r="J545" i="23"/>
  <c r="K545" i="23" s="1" a="1"/>
  <c r="K545" i="23" s="1"/>
  <c r="L545" i="23" s="1"/>
  <c r="J546" i="23"/>
  <c r="K546" i="23" s="1" a="1"/>
  <c r="K546" i="23" s="1"/>
  <c r="L546" i="23" s="1"/>
  <c r="J547" i="23"/>
  <c r="K547" i="23" s="1" a="1"/>
  <c r="K547" i="23" s="1"/>
  <c r="L547" i="23" s="1"/>
  <c r="J548" i="23"/>
  <c r="K548" i="23" s="1" a="1"/>
  <c r="K548" i="23" s="1"/>
  <c r="L548" i="23" s="1"/>
  <c r="J549" i="23"/>
  <c r="K549" i="23" s="1" a="1"/>
  <c r="K549" i="23" s="1"/>
  <c r="L549" i="23" s="1"/>
  <c r="J550" i="23"/>
  <c r="K550" i="23" s="1" a="1"/>
  <c r="K550" i="23" s="1"/>
  <c r="L550" i="23" s="1"/>
  <c r="J551" i="23"/>
  <c r="K551" i="23" s="1" a="1"/>
  <c r="K551" i="23" s="1"/>
  <c r="L551" i="23" s="1"/>
  <c r="J552" i="23"/>
  <c r="K552" i="23" s="1" a="1"/>
  <c r="K552" i="23" s="1"/>
  <c r="L552" i="23" s="1"/>
  <c r="J553" i="23"/>
  <c r="K553" i="23" s="1" a="1"/>
  <c r="K553" i="23" s="1"/>
  <c r="L553" i="23" s="1"/>
  <c r="J554" i="23"/>
  <c r="K554" i="23" s="1" a="1"/>
  <c r="K554" i="23" s="1"/>
  <c r="L554" i="23" s="1"/>
  <c r="J555" i="23"/>
  <c r="K555" i="23" s="1" a="1"/>
  <c r="K555" i="23" s="1"/>
  <c r="L555" i="23" s="1"/>
  <c r="J556" i="23"/>
  <c r="K556" i="23" s="1" a="1"/>
  <c r="K556" i="23" s="1"/>
  <c r="L556" i="23" s="1"/>
  <c r="J557" i="23"/>
  <c r="K557" i="23" s="1" a="1"/>
  <c r="K557" i="23" s="1"/>
  <c r="L557" i="23" s="1"/>
  <c r="J558" i="23"/>
  <c r="K558" i="23" s="1" a="1"/>
  <c r="K558" i="23" s="1"/>
  <c r="L558" i="23" s="1"/>
  <c r="J559" i="23"/>
  <c r="K559" i="23" s="1" a="1"/>
  <c r="K559" i="23" s="1"/>
  <c r="L559" i="23" s="1"/>
  <c r="J560" i="23"/>
  <c r="K560" i="23" s="1" a="1"/>
  <c r="K560" i="23" s="1"/>
  <c r="L560" i="23" s="1"/>
  <c r="J561" i="23"/>
  <c r="K561" i="23" s="1" a="1"/>
  <c r="K561" i="23" s="1"/>
  <c r="L561" i="23" s="1"/>
  <c r="J562" i="23"/>
  <c r="K562" i="23" s="1" a="1"/>
  <c r="K562" i="23" s="1"/>
  <c r="L562" i="23" s="1"/>
  <c r="J563" i="23"/>
  <c r="K563" i="23" s="1" a="1"/>
  <c r="K563" i="23" s="1"/>
  <c r="L563" i="23" s="1"/>
  <c r="J564" i="23"/>
  <c r="K564" i="23" s="1" a="1"/>
  <c r="K564" i="23" s="1"/>
  <c r="L564" i="23" s="1"/>
  <c r="J565" i="23"/>
  <c r="K565" i="23" s="1" a="1"/>
  <c r="K565" i="23" s="1"/>
  <c r="L565" i="23" s="1"/>
  <c r="J566" i="23"/>
  <c r="K566" i="23" s="1" a="1"/>
  <c r="K566" i="23" s="1"/>
  <c r="L566" i="23" s="1"/>
  <c r="J567" i="23"/>
  <c r="K567" i="23" s="1" a="1"/>
  <c r="K567" i="23" s="1"/>
  <c r="L567" i="23" s="1"/>
  <c r="J568" i="23"/>
  <c r="K568" i="23" s="1" a="1"/>
  <c r="K568" i="23" s="1"/>
  <c r="L568" i="23" s="1"/>
  <c r="J569" i="23"/>
  <c r="K569" i="23" s="1" a="1"/>
  <c r="K569" i="23" s="1"/>
  <c r="L569" i="23" s="1"/>
  <c r="J570" i="23"/>
  <c r="K570" i="23" s="1" a="1"/>
  <c r="K570" i="23" s="1"/>
  <c r="L570" i="23" s="1"/>
  <c r="J571" i="23"/>
  <c r="K571" i="23" s="1" a="1"/>
  <c r="K571" i="23" s="1"/>
  <c r="L571" i="23" s="1"/>
  <c r="J572" i="23"/>
  <c r="K572" i="23" s="1" a="1"/>
  <c r="K572" i="23" s="1"/>
  <c r="L572" i="23" s="1"/>
  <c r="J573" i="23"/>
  <c r="K573" i="23" s="1" a="1"/>
  <c r="K573" i="23" s="1"/>
  <c r="L573" i="23" s="1"/>
  <c r="J574" i="23"/>
  <c r="K574" i="23" s="1" a="1"/>
  <c r="K574" i="23" s="1"/>
  <c r="L574" i="23" s="1"/>
  <c r="J575" i="23"/>
  <c r="K575" i="23" s="1" a="1"/>
  <c r="K575" i="23" s="1"/>
  <c r="L575" i="23" s="1"/>
  <c r="J576" i="23"/>
  <c r="K576" i="23" s="1" a="1"/>
  <c r="K576" i="23" s="1"/>
  <c r="L576" i="23" s="1"/>
  <c r="J577" i="23"/>
  <c r="K577" i="23" s="1" a="1"/>
  <c r="K577" i="23" s="1"/>
  <c r="L577" i="23" s="1"/>
  <c r="J578" i="23"/>
  <c r="K578" i="23" s="1" a="1"/>
  <c r="K578" i="23" s="1"/>
  <c r="L578" i="23" s="1"/>
  <c r="J579" i="23"/>
  <c r="K579" i="23" s="1" a="1"/>
  <c r="K579" i="23" s="1"/>
  <c r="L579" i="23" s="1"/>
  <c r="J580" i="23"/>
  <c r="K580" i="23" s="1" a="1"/>
  <c r="K580" i="23" s="1"/>
  <c r="L580" i="23" s="1"/>
  <c r="J581" i="23"/>
  <c r="K581" i="23" s="1" a="1"/>
  <c r="K581" i="23" s="1"/>
  <c r="L581" i="23" s="1"/>
  <c r="J582" i="23"/>
  <c r="K582" i="23" s="1" a="1"/>
  <c r="K582" i="23" s="1"/>
  <c r="L582" i="23" s="1"/>
  <c r="J583" i="23"/>
  <c r="K583" i="23" s="1" a="1"/>
  <c r="K583" i="23" s="1"/>
  <c r="L583" i="23" s="1"/>
  <c r="J584" i="23"/>
  <c r="K584" i="23" s="1" a="1"/>
  <c r="K584" i="23" s="1"/>
  <c r="L584" i="23" s="1"/>
  <c r="J585" i="23"/>
  <c r="K585" i="23" s="1" a="1"/>
  <c r="K585" i="23" s="1"/>
  <c r="L585" i="23" s="1"/>
  <c r="J586" i="23"/>
  <c r="K586" i="23" s="1" a="1"/>
  <c r="K586" i="23" s="1"/>
  <c r="L586" i="23" s="1"/>
  <c r="J587" i="23"/>
  <c r="K587" i="23" s="1" a="1"/>
  <c r="K587" i="23" s="1"/>
  <c r="L587" i="23" s="1"/>
  <c r="J588" i="23"/>
  <c r="K588" i="23" s="1" a="1"/>
  <c r="K588" i="23" s="1"/>
  <c r="L588" i="23" s="1"/>
  <c r="J589" i="23"/>
  <c r="K589" i="23" s="1" a="1"/>
  <c r="K589" i="23" s="1"/>
  <c r="L589" i="23" s="1"/>
  <c r="J590" i="23"/>
  <c r="K590" i="23" s="1" a="1"/>
  <c r="K590" i="23" s="1"/>
  <c r="L590" i="23" s="1"/>
  <c r="J591" i="23"/>
  <c r="K591" i="23" s="1" a="1"/>
  <c r="K591" i="23" s="1"/>
  <c r="L591" i="23" s="1"/>
  <c r="J592" i="23"/>
  <c r="K592" i="23" s="1" a="1"/>
  <c r="K592" i="23" s="1"/>
  <c r="L592" i="23" s="1"/>
  <c r="J593" i="23"/>
  <c r="K593" i="23" s="1" a="1"/>
  <c r="K593" i="23" s="1"/>
  <c r="L593" i="23" s="1"/>
  <c r="J594" i="23"/>
  <c r="K594" i="23" s="1" a="1"/>
  <c r="K594" i="23" s="1"/>
  <c r="L594" i="23" s="1"/>
  <c r="J595" i="23"/>
  <c r="K595" i="23" s="1" a="1"/>
  <c r="K595" i="23" s="1"/>
  <c r="L595" i="23" s="1"/>
  <c r="J596" i="23"/>
  <c r="K596" i="23" s="1" a="1"/>
  <c r="K596" i="23" s="1"/>
  <c r="L596" i="23" s="1"/>
  <c r="J597" i="23"/>
  <c r="K597" i="23" s="1" a="1"/>
  <c r="K597" i="23" s="1"/>
  <c r="L597" i="23" s="1"/>
  <c r="J598" i="23"/>
  <c r="K598" i="23" s="1" a="1"/>
  <c r="K598" i="23" s="1"/>
  <c r="L598" i="23" s="1"/>
  <c r="J599" i="23"/>
  <c r="K599" i="23" s="1" a="1"/>
  <c r="K599" i="23" s="1"/>
  <c r="L599" i="23" s="1"/>
  <c r="J600" i="23"/>
  <c r="K600" i="23" s="1" a="1"/>
  <c r="K600" i="23" s="1"/>
  <c r="L600" i="23" s="1"/>
  <c r="J601" i="23"/>
  <c r="K601" i="23" s="1" a="1"/>
  <c r="K601" i="23" s="1"/>
  <c r="L601" i="23" s="1"/>
  <c r="J602" i="23"/>
  <c r="K602" i="23" s="1" a="1"/>
  <c r="K602" i="23" s="1"/>
  <c r="L602" i="23" s="1"/>
  <c r="J603" i="23"/>
  <c r="K603" i="23" s="1" a="1"/>
  <c r="K603" i="23" s="1"/>
  <c r="L603" i="23" s="1"/>
  <c r="J604" i="23"/>
  <c r="K604" i="23" s="1" a="1"/>
  <c r="K604" i="23" s="1"/>
  <c r="L604" i="23" s="1"/>
  <c r="J605" i="23"/>
  <c r="K605" i="23" s="1" a="1"/>
  <c r="K605" i="23" s="1"/>
  <c r="L605" i="23" s="1"/>
  <c r="J606" i="23"/>
  <c r="K606" i="23" s="1" a="1"/>
  <c r="K606" i="23" s="1"/>
  <c r="L606" i="23" s="1"/>
  <c r="J607" i="23"/>
  <c r="K607" i="23" s="1" a="1"/>
  <c r="K607" i="23" s="1"/>
  <c r="L607" i="23" s="1"/>
  <c r="J608" i="23"/>
  <c r="K608" i="23" s="1" a="1"/>
  <c r="K608" i="23" s="1"/>
  <c r="L608" i="23" s="1"/>
  <c r="J609" i="23"/>
  <c r="K609" i="23" s="1" a="1"/>
  <c r="K609" i="23" s="1"/>
  <c r="L609" i="23" s="1"/>
  <c r="J610" i="23"/>
  <c r="K610" i="23" s="1" a="1"/>
  <c r="K610" i="23" s="1"/>
  <c r="L610" i="23" s="1"/>
  <c r="J611" i="23"/>
  <c r="K611" i="23" s="1" a="1"/>
  <c r="K611" i="23" s="1"/>
  <c r="L611" i="23" s="1"/>
  <c r="J612" i="23"/>
  <c r="K612" i="23" s="1" a="1"/>
  <c r="K612" i="23" s="1"/>
  <c r="L612" i="23" s="1"/>
  <c r="J613" i="23"/>
  <c r="K613" i="23" s="1" a="1"/>
  <c r="K613" i="23" s="1"/>
  <c r="L613" i="23" s="1"/>
  <c r="J614" i="23"/>
  <c r="K614" i="23" s="1" a="1"/>
  <c r="K614" i="23" s="1"/>
  <c r="L614" i="23" s="1"/>
  <c r="J615" i="23"/>
  <c r="K615" i="23" s="1" a="1"/>
  <c r="K615" i="23" s="1"/>
  <c r="L615" i="23" s="1"/>
  <c r="J616" i="23"/>
  <c r="K616" i="23" s="1" a="1"/>
  <c r="K616" i="23" s="1"/>
  <c r="L616" i="23" s="1"/>
  <c r="J617" i="23"/>
  <c r="K617" i="23" s="1" a="1"/>
  <c r="K617" i="23" s="1"/>
  <c r="L617" i="23" s="1"/>
  <c r="J618" i="23"/>
  <c r="K618" i="23" s="1" a="1"/>
  <c r="K618" i="23" s="1"/>
  <c r="L618" i="23" s="1"/>
  <c r="J619" i="23"/>
  <c r="K619" i="23" s="1" a="1"/>
  <c r="K619" i="23" s="1"/>
  <c r="L619" i="23" s="1"/>
  <c r="J620" i="23"/>
  <c r="K620" i="23" s="1" a="1"/>
  <c r="K620" i="23" s="1"/>
  <c r="L620" i="23" s="1"/>
  <c r="J621" i="23"/>
  <c r="K621" i="23" s="1" a="1"/>
  <c r="K621" i="23" s="1"/>
  <c r="L621" i="23" s="1"/>
  <c r="J622" i="23"/>
  <c r="K622" i="23" s="1" a="1"/>
  <c r="K622" i="23" s="1"/>
  <c r="L622" i="23" s="1"/>
  <c r="J623" i="23"/>
  <c r="K623" i="23" s="1" a="1"/>
  <c r="K623" i="23" s="1"/>
  <c r="L623" i="23" s="1"/>
  <c r="J624" i="23"/>
  <c r="K624" i="23" s="1" a="1"/>
  <c r="K624" i="23" s="1"/>
  <c r="L624" i="23" s="1"/>
  <c r="J625" i="23"/>
  <c r="K625" i="23" s="1" a="1"/>
  <c r="K625" i="23" s="1"/>
  <c r="L625" i="23" s="1"/>
  <c r="J626" i="23"/>
  <c r="K626" i="23" s="1" a="1"/>
  <c r="K626" i="23" s="1"/>
  <c r="L626" i="23" s="1"/>
  <c r="J627" i="23"/>
  <c r="K627" i="23" s="1" a="1"/>
  <c r="K627" i="23" s="1"/>
  <c r="L627" i="23" s="1"/>
  <c r="J628" i="23"/>
  <c r="K628" i="23" s="1" a="1"/>
  <c r="K628" i="23" s="1"/>
  <c r="L628" i="23" s="1"/>
  <c r="J629" i="23"/>
  <c r="K629" i="23" s="1" a="1"/>
  <c r="K629" i="23" s="1"/>
  <c r="L629" i="23" s="1"/>
  <c r="J630" i="23"/>
  <c r="K630" i="23" s="1" a="1"/>
  <c r="K630" i="23" s="1"/>
  <c r="L630" i="23" s="1"/>
  <c r="J631" i="23"/>
  <c r="K631" i="23" s="1" a="1"/>
  <c r="K631" i="23" s="1"/>
  <c r="L631" i="23" s="1"/>
  <c r="J632" i="23"/>
  <c r="K632" i="23" s="1" a="1"/>
  <c r="K632" i="23" s="1"/>
  <c r="L632" i="23" s="1"/>
  <c r="J633" i="23"/>
  <c r="K633" i="23" s="1" a="1"/>
  <c r="K633" i="23" s="1"/>
  <c r="L633" i="23" s="1"/>
  <c r="J634" i="23"/>
  <c r="K634" i="23" s="1" a="1"/>
  <c r="K634" i="23" s="1"/>
  <c r="L634" i="23" s="1"/>
  <c r="J635" i="23"/>
  <c r="K635" i="23" s="1" a="1"/>
  <c r="K635" i="23" s="1"/>
  <c r="L635" i="23" s="1"/>
  <c r="J636" i="23"/>
  <c r="K636" i="23" s="1" a="1"/>
  <c r="K636" i="23" s="1"/>
  <c r="L636" i="23" s="1"/>
  <c r="J637" i="23"/>
  <c r="K637" i="23" s="1" a="1"/>
  <c r="K637" i="23" s="1"/>
  <c r="L637" i="23" s="1"/>
  <c r="J638" i="23"/>
  <c r="K638" i="23" s="1" a="1"/>
  <c r="K638" i="23" s="1"/>
  <c r="L638" i="23" s="1"/>
  <c r="J639" i="23"/>
  <c r="K639" i="23" s="1" a="1"/>
  <c r="K639" i="23" s="1"/>
  <c r="L639" i="23" s="1"/>
  <c r="J640" i="23"/>
  <c r="K640" i="23" s="1" a="1"/>
  <c r="K640" i="23" s="1"/>
  <c r="L640" i="23" s="1"/>
  <c r="J641" i="23"/>
  <c r="K641" i="23" s="1" a="1"/>
  <c r="K641" i="23" s="1"/>
  <c r="L641" i="23" s="1"/>
  <c r="J642" i="23"/>
  <c r="K642" i="23" s="1" a="1"/>
  <c r="K642" i="23" s="1"/>
  <c r="L642" i="23" s="1"/>
  <c r="J643" i="23"/>
  <c r="K643" i="23" s="1" a="1"/>
  <c r="K643" i="23" s="1"/>
  <c r="L643" i="23" s="1"/>
  <c r="J644" i="23"/>
  <c r="K644" i="23" s="1" a="1"/>
  <c r="K644" i="23" s="1"/>
  <c r="L644" i="23" s="1"/>
  <c r="J645" i="23"/>
  <c r="K645" i="23" s="1" a="1"/>
  <c r="K645" i="23" s="1"/>
  <c r="L645" i="23" s="1"/>
  <c r="J646" i="23"/>
  <c r="K646" i="23" s="1" a="1"/>
  <c r="K646" i="23" s="1"/>
  <c r="L646" i="23" s="1"/>
  <c r="J647" i="23"/>
  <c r="K647" i="23" s="1" a="1"/>
  <c r="K647" i="23" s="1"/>
  <c r="L647" i="23" s="1"/>
  <c r="J648" i="23"/>
  <c r="K648" i="23" s="1" a="1"/>
  <c r="K648" i="23" s="1"/>
  <c r="L648" i="23" s="1"/>
  <c r="J649" i="23"/>
  <c r="K649" i="23" s="1" a="1"/>
  <c r="K649" i="23" s="1"/>
  <c r="L649" i="23" s="1"/>
  <c r="J650" i="23"/>
  <c r="K650" i="23" s="1" a="1"/>
  <c r="K650" i="23" s="1"/>
  <c r="L650" i="23" s="1"/>
  <c r="J651" i="23"/>
  <c r="K651" i="23" s="1" a="1"/>
  <c r="K651" i="23" s="1"/>
  <c r="L651" i="23" s="1"/>
  <c r="J652" i="23"/>
  <c r="K652" i="23" s="1" a="1"/>
  <c r="K652" i="23" s="1"/>
  <c r="L652" i="23" s="1"/>
  <c r="J653" i="23"/>
  <c r="K653" i="23" s="1" a="1"/>
  <c r="K653" i="23" s="1"/>
  <c r="L653" i="23" s="1"/>
  <c r="J654" i="23"/>
  <c r="K654" i="23" s="1" a="1"/>
  <c r="K654" i="23" s="1"/>
  <c r="L654" i="23" s="1"/>
  <c r="J655" i="23"/>
  <c r="K655" i="23" s="1" a="1"/>
  <c r="K655" i="23" s="1"/>
  <c r="L655" i="23" s="1"/>
  <c r="J656" i="23"/>
  <c r="K656" i="23" s="1" a="1"/>
  <c r="K656" i="23" s="1"/>
  <c r="L656" i="23" s="1"/>
  <c r="J657" i="23"/>
  <c r="K657" i="23" s="1" a="1"/>
  <c r="K657" i="23" s="1"/>
  <c r="L657" i="23" s="1"/>
  <c r="J658" i="23"/>
  <c r="K658" i="23" s="1" a="1"/>
  <c r="K658" i="23" s="1"/>
  <c r="L658" i="23" s="1"/>
  <c r="J659" i="23"/>
  <c r="K659" i="23" s="1" a="1"/>
  <c r="K659" i="23" s="1"/>
  <c r="L659" i="23" s="1"/>
  <c r="J660" i="23"/>
  <c r="K660" i="23" s="1" a="1"/>
  <c r="K660" i="23" s="1"/>
  <c r="L660" i="23" s="1"/>
  <c r="J661" i="23"/>
  <c r="K661" i="23" s="1" a="1"/>
  <c r="K661" i="23" s="1"/>
  <c r="L661" i="23" s="1"/>
  <c r="J662" i="23"/>
  <c r="K662" i="23" s="1" a="1"/>
  <c r="K662" i="23" s="1"/>
  <c r="L662" i="23" s="1"/>
  <c r="J663" i="23"/>
  <c r="K663" i="23" s="1" a="1"/>
  <c r="K663" i="23" s="1"/>
  <c r="L663" i="23" s="1"/>
  <c r="J664" i="23"/>
  <c r="K664" i="23" s="1" a="1"/>
  <c r="K664" i="23" s="1"/>
  <c r="L664" i="23" s="1"/>
  <c r="J665" i="23"/>
  <c r="K665" i="23" s="1" a="1"/>
  <c r="K665" i="23" s="1"/>
  <c r="L665" i="23" s="1"/>
  <c r="J666" i="23"/>
  <c r="K666" i="23" s="1" a="1"/>
  <c r="K666" i="23" s="1"/>
  <c r="L666" i="23" s="1"/>
  <c r="J667" i="23"/>
  <c r="K667" i="23" s="1" a="1"/>
  <c r="K667" i="23" s="1"/>
  <c r="L667" i="23" s="1"/>
  <c r="J668" i="23"/>
  <c r="K668" i="23" s="1" a="1"/>
  <c r="K668" i="23" s="1"/>
  <c r="L668" i="23" s="1"/>
  <c r="J669" i="23"/>
  <c r="K669" i="23" s="1" a="1"/>
  <c r="K669" i="23" s="1"/>
  <c r="L669" i="23" s="1"/>
  <c r="J670" i="23"/>
  <c r="K670" i="23" s="1" a="1"/>
  <c r="K670" i="23" s="1"/>
  <c r="L670" i="23" s="1"/>
  <c r="J671" i="23"/>
  <c r="K671" i="23" s="1" a="1"/>
  <c r="K671" i="23" s="1"/>
  <c r="L671" i="23" s="1"/>
  <c r="J672" i="23"/>
  <c r="K672" i="23" s="1" a="1"/>
  <c r="K672" i="23" s="1"/>
  <c r="L672" i="23" s="1"/>
  <c r="J673" i="23"/>
  <c r="K673" i="23" s="1" a="1"/>
  <c r="K673" i="23" s="1"/>
  <c r="L673" i="23" s="1"/>
  <c r="J674" i="23"/>
  <c r="K674" i="23" s="1" a="1"/>
  <c r="K674" i="23" s="1"/>
  <c r="L674" i="23" s="1"/>
  <c r="J675" i="23"/>
  <c r="K675" i="23" s="1" a="1"/>
  <c r="K675" i="23" s="1"/>
  <c r="L675" i="23" s="1"/>
  <c r="J676" i="23"/>
  <c r="K676" i="23" s="1" a="1"/>
  <c r="K676" i="23" s="1"/>
  <c r="L676" i="23" s="1"/>
  <c r="J677" i="23"/>
  <c r="K677" i="23" s="1" a="1"/>
  <c r="K677" i="23" s="1"/>
  <c r="L677" i="23" s="1"/>
  <c r="J678" i="23"/>
  <c r="K678" i="23" s="1" a="1"/>
  <c r="K678" i="23" s="1"/>
  <c r="L678" i="23" s="1"/>
  <c r="J679" i="23"/>
  <c r="K679" i="23" s="1" a="1"/>
  <c r="K679" i="23" s="1"/>
  <c r="L679" i="23" s="1"/>
  <c r="J680" i="23"/>
  <c r="K680" i="23" s="1" a="1"/>
  <c r="K680" i="23" s="1"/>
  <c r="L680" i="23" s="1"/>
  <c r="J681" i="23"/>
  <c r="K681" i="23" s="1" a="1"/>
  <c r="K681" i="23" s="1"/>
  <c r="L681" i="23" s="1"/>
  <c r="J682" i="23"/>
  <c r="K682" i="23" s="1" a="1"/>
  <c r="K682" i="23" s="1"/>
  <c r="L682" i="23" s="1"/>
  <c r="J683" i="23"/>
  <c r="K683" i="23" s="1" a="1"/>
  <c r="K683" i="23" s="1"/>
  <c r="L683" i="23" s="1"/>
  <c r="J684" i="23"/>
  <c r="K684" i="23" s="1" a="1"/>
  <c r="K684" i="23" s="1"/>
  <c r="L684" i="23" s="1"/>
  <c r="J685" i="23"/>
  <c r="K685" i="23" s="1" a="1"/>
  <c r="K685" i="23" s="1"/>
  <c r="L685" i="23" s="1"/>
  <c r="J686" i="23"/>
  <c r="K686" i="23" s="1" a="1"/>
  <c r="K686" i="23" s="1"/>
  <c r="L686" i="23" s="1"/>
  <c r="J687" i="23"/>
  <c r="K687" i="23" s="1" a="1"/>
  <c r="K687" i="23" s="1"/>
  <c r="L687" i="23" s="1"/>
  <c r="J688" i="23"/>
  <c r="K688" i="23" s="1" a="1"/>
  <c r="K688" i="23" s="1"/>
  <c r="L688" i="23" s="1"/>
  <c r="J689" i="23"/>
  <c r="K689" i="23" s="1" a="1"/>
  <c r="K689" i="23" s="1"/>
  <c r="L689" i="23" s="1"/>
  <c r="J690" i="23"/>
  <c r="K690" i="23" s="1" a="1"/>
  <c r="K690" i="23" s="1"/>
  <c r="L690" i="23" s="1"/>
  <c r="J691" i="23"/>
  <c r="K691" i="23" s="1" a="1"/>
  <c r="K691" i="23" s="1"/>
  <c r="L691" i="23" s="1"/>
  <c r="J692" i="23"/>
  <c r="K692" i="23" s="1" a="1"/>
  <c r="K692" i="23" s="1"/>
  <c r="L692" i="23" s="1"/>
  <c r="J693" i="23"/>
  <c r="K693" i="23" s="1" a="1"/>
  <c r="K693" i="23" s="1"/>
  <c r="L693" i="23" s="1"/>
  <c r="J694" i="23"/>
  <c r="K694" i="23" s="1" a="1"/>
  <c r="K694" i="23" s="1"/>
  <c r="L694" i="23" s="1"/>
  <c r="J695" i="23"/>
  <c r="K695" i="23" s="1" a="1"/>
  <c r="K695" i="23" s="1"/>
  <c r="L695" i="23" s="1"/>
  <c r="J696" i="23"/>
  <c r="K696" i="23" s="1" a="1"/>
  <c r="K696" i="23" s="1"/>
  <c r="L696" i="23" s="1"/>
  <c r="J697" i="23"/>
  <c r="K697" i="23" s="1" a="1"/>
  <c r="K697" i="23" s="1"/>
  <c r="L697" i="23" s="1"/>
  <c r="J698" i="23"/>
  <c r="K698" i="23" s="1" a="1"/>
  <c r="K698" i="23" s="1"/>
  <c r="L698" i="23" s="1"/>
  <c r="J699" i="23"/>
  <c r="K699" i="23" s="1" a="1"/>
  <c r="K699" i="23" s="1"/>
  <c r="L699" i="23" s="1"/>
  <c r="J700" i="23"/>
  <c r="K700" i="23" s="1" a="1"/>
  <c r="K700" i="23" s="1"/>
  <c r="L700" i="23" s="1"/>
  <c r="J701" i="23"/>
  <c r="K701" i="23" s="1" a="1"/>
  <c r="K701" i="23" s="1"/>
  <c r="L701" i="23" s="1"/>
  <c r="J702" i="23"/>
  <c r="K702" i="23" s="1" a="1"/>
  <c r="K702" i="23" s="1"/>
  <c r="L702" i="23" s="1"/>
  <c r="J703" i="23"/>
  <c r="K703" i="23" s="1" a="1"/>
  <c r="K703" i="23" s="1"/>
  <c r="L703" i="23" s="1"/>
  <c r="J704" i="23"/>
  <c r="K704" i="23" s="1" a="1"/>
  <c r="K704" i="23" s="1"/>
  <c r="L704" i="23" s="1"/>
  <c r="J705" i="23"/>
  <c r="K705" i="23" s="1" a="1"/>
  <c r="K705" i="23" s="1"/>
  <c r="L705" i="23" s="1"/>
  <c r="J706" i="23"/>
  <c r="K706" i="23" s="1" a="1"/>
  <c r="K706" i="23" s="1"/>
  <c r="L706" i="23" s="1"/>
  <c r="J707" i="23"/>
  <c r="K707" i="23" s="1" a="1"/>
  <c r="K707" i="23" s="1"/>
  <c r="L707" i="23" s="1"/>
  <c r="J708" i="23"/>
  <c r="K708" i="23" s="1" a="1"/>
  <c r="K708" i="23" s="1"/>
  <c r="L708" i="23" s="1"/>
  <c r="J709" i="23"/>
  <c r="K709" i="23" s="1" a="1"/>
  <c r="K709" i="23" s="1"/>
  <c r="L709" i="23" s="1"/>
  <c r="J710" i="23"/>
  <c r="K710" i="23" s="1" a="1"/>
  <c r="K710" i="23" s="1"/>
  <c r="L710" i="23" s="1"/>
  <c r="J711" i="23"/>
  <c r="K711" i="23" s="1" a="1"/>
  <c r="K711" i="23" s="1"/>
  <c r="L711" i="23" s="1"/>
  <c r="J712" i="23"/>
  <c r="K712" i="23" s="1" a="1"/>
  <c r="K712" i="23" s="1"/>
  <c r="L712" i="23" s="1"/>
  <c r="J713" i="23"/>
  <c r="K713" i="23" s="1" a="1"/>
  <c r="K713" i="23" s="1"/>
  <c r="L713" i="23" s="1"/>
  <c r="J714" i="23"/>
  <c r="K714" i="23" s="1" a="1"/>
  <c r="K714" i="23" s="1"/>
  <c r="L714" i="23" s="1"/>
  <c r="J715" i="23"/>
  <c r="K715" i="23" s="1" a="1"/>
  <c r="K715" i="23" s="1"/>
  <c r="L715" i="23" s="1"/>
  <c r="J716" i="23"/>
  <c r="K716" i="23" s="1" a="1"/>
  <c r="K716" i="23" s="1"/>
  <c r="L716" i="23" s="1"/>
  <c r="J717" i="23"/>
  <c r="K717" i="23" s="1" a="1"/>
  <c r="K717" i="23" s="1"/>
  <c r="L717" i="23" s="1"/>
  <c r="J718" i="23"/>
  <c r="K718" i="23" s="1" a="1"/>
  <c r="K718" i="23" s="1"/>
  <c r="L718" i="23" s="1"/>
  <c r="J719" i="23"/>
  <c r="K719" i="23" s="1" a="1"/>
  <c r="K719" i="23" s="1"/>
  <c r="L719" i="23" s="1"/>
  <c r="J720" i="23"/>
  <c r="K720" i="23" s="1" a="1"/>
  <c r="K720" i="23" s="1"/>
  <c r="L720" i="23" s="1"/>
  <c r="J721" i="23"/>
  <c r="K721" i="23" s="1" a="1"/>
  <c r="K721" i="23" s="1"/>
  <c r="L721" i="23" s="1"/>
  <c r="J722" i="23"/>
  <c r="K722" i="23" s="1" a="1"/>
  <c r="K722" i="23" s="1"/>
  <c r="L722" i="23" s="1"/>
  <c r="J723" i="23"/>
  <c r="K723" i="23" s="1" a="1"/>
  <c r="K723" i="23" s="1"/>
  <c r="L723" i="23" s="1"/>
  <c r="J724" i="23"/>
  <c r="K724" i="23" s="1" a="1"/>
  <c r="K724" i="23" s="1"/>
  <c r="L724" i="23" s="1"/>
  <c r="J725" i="23"/>
  <c r="K725" i="23" s="1" a="1"/>
  <c r="K725" i="23" s="1"/>
  <c r="L725" i="23" s="1"/>
  <c r="J726" i="23"/>
  <c r="K726" i="23" s="1" a="1"/>
  <c r="K726" i="23" s="1"/>
  <c r="L726" i="23" s="1"/>
  <c r="J727" i="23"/>
  <c r="K727" i="23" s="1" a="1"/>
  <c r="K727" i="23" s="1"/>
  <c r="L727" i="23" s="1"/>
  <c r="J728" i="23"/>
  <c r="K728" i="23" s="1" a="1"/>
  <c r="K728" i="23" s="1"/>
  <c r="L728" i="23" s="1"/>
  <c r="J729" i="23"/>
  <c r="K729" i="23" s="1" a="1"/>
  <c r="K729" i="23" s="1"/>
  <c r="J730" i="23"/>
  <c r="K730" i="23" s="1" a="1"/>
  <c r="K730" i="23" s="1"/>
  <c r="J731" i="23"/>
  <c r="K731" i="23" s="1" a="1"/>
  <c r="K731" i="23" s="1"/>
  <c r="J732" i="23"/>
  <c r="K732" i="23" s="1" a="1"/>
  <c r="K732" i="23" s="1"/>
  <c r="J733" i="23"/>
  <c r="K733" i="23" s="1" a="1"/>
  <c r="K733" i="23" s="1"/>
  <c r="J734" i="23"/>
  <c r="K734" i="23" s="1" a="1"/>
  <c r="K734" i="23" s="1"/>
  <c r="J735" i="23"/>
  <c r="K735" i="23" s="1" a="1"/>
  <c r="K735" i="23" s="1"/>
  <c r="J736" i="23"/>
  <c r="K736" i="23" s="1" a="1"/>
  <c r="K736" i="23" s="1"/>
  <c r="J737" i="23"/>
  <c r="K737" i="23" s="1" a="1"/>
  <c r="K737" i="23" s="1"/>
  <c r="J738" i="23"/>
  <c r="K738" i="23" s="1" a="1"/>
  <c r="K738" i="23" s="1"/>
  <c r="J739" i="23"/>
  <c r="K739" i="23" s="1" a="1"/>
  <c r="K739" i="23" s="1"/>
  <c r="J740" i="23"/>
  <c r="K740" i="23" s="1" a="1"/>
  <c r="K740" i="23" s="1"/>
  <c r="J741" i="23"/>
  <c r="K741" i="23" s="1" a="1"/>
  <c r="K741" i="23" s="1"/>
  <c r="J742" i="23"/>
  <c r="K742" i="23" s="1" a="1"/>
  <c r="K742" i="23" s="1"/>
  <c r="J743" i="23"/>
  <c r="K743" i="23" s="1" a="1"/>
  <c r="K743" i="23" s="1"/>
  <c r="J744" i="23"/>
  <c r="K744" i="23" s="1" a="1"/>
  <c r="K744" i="23" s="1"/>
  <c r="J745" i="23"/>
  <c r="K745" i="23" s="1" a="1"/>
  <c r="K745" i="23" s="1"/>
  <c r="J746" i="23"/>
  <c r="K746" i="23" s="1" a="1"/>
  <c r="K746" i="23" s="1"/>
  <c r="J747" i="23"/>
  <c r="K747" i="23" s="1" a="1"/>
  <c r="K747" i="23" s="1"/>
  <c r="J748" i="23"/>
  <c r="K748" i="23" s="1" a="1"/>
  <c r="K748" i="23" s="1"/>
  <c r="J749" i="23"/>
  <c r="K749" i="23" s="1" a="1"/>
  <c r="K749" i="23" s="1"/>
  <c r="J750" i="23"/>
  <c r="K750" i="23" s="1" a="1"/>
  <c r="K750" i="23" s="1"/>
  <c r="J751" i="23"/>
  <c r="K751" i="23" s="1" a="1"/>
  <c r="K751" i="23" s="1"/>
  <c r="J752" i="23"/>
  <c r="K752" i="23" s="1" a="1"/>
  <c r="K752" i="23" s="1"/>
  <c r="J753" i="23"/>
  <c r="K753" i="23" s="1" a="1"/>
  <c r="K753" i="23" s="1"/>
  <c r="J754" i="23"/>
  <c r="K754" i="23" s="1" a="1"/>
  <c r="K754" i="23" s="1"/>
  <c r="J755" i="23"/>
  <c r="K755" i="23" s="1" a="1"/>
  <c r="K755" i="23" s="1"/>
  <c r="J756" i="23"/>
  <c r="K756" i="23" s="1" a="1"/>
  <c r="K756" i="23" s="1"/>
  <c r="J757" i="23"/>
  <c r="K757" i="23" s="1" a="1"/>
  <c r="K757" i="23" s="1"/>
  <c r="J758" i="23"/>
  <c r="K758" i="23" s="1" a="1"/>
  <c r="K758" i="23" s="1"/>
  <c r="J759" i="23"/>
  <c r="K759" i="23" s="1" a="1"/>
  <c r="K759" i="23" s="1"/>
  <c r="J760" i="23"/>
  <c r="K760" i="23" s="1" a="1"/>
  <c r="K760" i="23" s="1"/>
  <c r="J761" i="23"/>
  <c r="K761" i="23" s="1" a="1"/>
  <c r="K761" i="23" s="1"/>
  <c r="J762" i="23"/>
  <c r="K762" i="23" s="1" a="1"/>
  <c r="K762" i="23" s="1"/>
  <c r="J763" i="23"/>
  <c r="K763" i="23" s="1" a="1"/>
  <c r="K763" i="23" s="1"/>
  <c r="J764" i="23"/>
  <c r="K764" i="23" s="1" a="1"/>
  <c r="K764" i="23" s="1"/>
  <c r="J765" i="23"/>
  <c r="K765" i="23" s="1" a="1"/>
  <c r="K765" i="23" s="1"/>
  <c r="J766" i="23"/>
  <c r="K766" i="23" s="1" a="1"/>
  <c r="K766" i="23" s="1"/>
  <c r="J767" i="23"/>
  <c r="K767" i="23" s="1" a="1"/>
  <c r="K767" i="23" s="1"/>
  <c r="J768" i="23"/>
  <c r="K768" i="23" s="1" a="1"/>
  <c r="K768" i="23" s="1"/>
  <c r="J769" i="23"/>
  <c r="K769" i="23" s="1" a="1"/>
  <c r="K769" i="23" s="1"/>
  <c r="J770" i="23"/>
  <c r="K770" i="23" s="1" a="1"/>
  <c r="K770" i="23" s="1"/>
  <c r="J771" i="23"/>
  <c r="K771" i="23" s="1" a="1"/>
  <c r="K771" i="23" s="1"/>
  <c r="J772" i="23"/>
  <c r="K772" i="23" s="1" a="1"/>
  <c r="K772" i="23" s="1"/>
  <c r="J773" i="23"/>
  <c r="K773" i="23" s="1" a="1"/>
  <c r="K773" i="23" s="1"/>
  <c r="J774" i="23"/>
  <c r="K774" i="23" s="1" a="1"/>
  <c r="K774" i="23" s="1"/>
  <c r="J775" i="23"/>
  <c r="K775" i="23" s="1" a="1"/>
  <c r="K775" i="23" s="1"/>
  <c r="J776" i="23"/>
  <c r="K776" i="23" s="1" a="1"/>
  <c r="K776" i="23" s="1"/>
  <c r="J777" i="23"/>
  <c r="K777" i="23" s="1" a="1"/>
  <c r="K777" i="23" s="1"/>
  <c r="J778" i="23"/>
  <c r="K778" i="23" s="1" a="1"/>
  <c r="K778" i="23" s="1"/>
  <c r="J779" i="23"/>
  <c r="K779" i="23" s="1" a="1"/>
  <c r="K779" i="23" s="1"/>
  <c r="J780" i="23"/>
  <c r="K780" i="23" s="1" a="1"/>
  <c r="K780" i="23" s="1"/>
  <c r="J781" i="23"/>
  <c r="K781" i="23" s="1" a="1"/>
  <c r="K781" i="23" s="1"/>
  <c r="J782" i="23"/>
  <c r="K782" i="23" s="1" a="1"/>
  <c r="K782" i="23" s="1"/>
  <c r="J783" i="23"/>
  <c r="K783" i="23" s="1" a="1"/>
  <c r="K783" i="23" s="1"/>
  <c r="J784" i="23"/>
  <c r="K784" i="23" s="1" a="1"/>
  <c r="K784" i="23" s="1"/>
  <c r="J785" i="23"/>
  <c r="K785" i="23" s="1" a="1"/>
  <c r="K785" i="23" s="1"/>
  <c r="J786" i="23"/>
  <c r="K786" i="23" s="1" a="1"/>
  <c r="K786" i="23" s="1"/>
  <c r="J787" i="23"/>
  <c r="K787" i="23" s="1" a="1"/>
  <c r="K787" i="23" s="1"/>
  <c r="J788" i="23"/>
  <c r="K788" i="23" s="1" a="1"/>
  <c r="K788" i="23" s="1"/>
  <c r="J789" i="23"/>
  <c r="K789" i="23" s="1" a="1"/>
  <c r="K789" i="23" s="1"/>
  <c r="J790" i="23"/>
  <c r="K790" i="23" s="1" a="1"/>
  <c r="K790" i="23" s="1"/>
  <c r="J791" i="23"/>
  <c r="K791" i="23" s="1" a="1"/>
  <c r="K791" i="23" s="1"/>
  <c r="J792" i="23"/>
  <c r="K792" i="23" s="1" a="1"/>
  <c r="K792" i="23" s="1"/>
  <c r="J793" i="23"/>
  <c r="K793" i="23" s="1" a="1"/>
  <c r="K793" i="23" s="1"/>
  <c r="J794" i="23"/>
  <c r="K794" i="23" s="1" a="1"/>
  <c r="K794" i="23" s="1"/>
  <c r="J795" i="23"/>
  <c r="K795" i="23" s="1" a="1"/>
  <c r="K795" i="23" s="1"/>
  <c r="J796" i="23"/>
  <c r="K796" i="23" s="1" a="1"/>
  <c r="K796" i="23" s="1"/>
  <c r="J797" i="23"/>
  <c r="K797" i="23" s="1" a="1"/>
  <c r="K797" i="23" s="1"/>
  <c r="J798" i="23"/>
  <c r="K798" i="23" s="1" a="1"/>
  <c r="K798" i="23" s="1"/>
  <c r="J799" i="23"/>
  <c r="K799" i="23" s="1" a="1"/>
  <c r="K799" i="23" s="1"/>
  <c r="J800" i="23"/>
  <c r="K800" i="23" s="1" a="1"/>
  <c r="K800" i="23" s="1"/>
  <c r="J801" i="23"/>
  <c r="K801" i="23" s="1" a="1"/>
  <c r="K801" i="23" s="1"/>
  <c r="J802" i="23"/>
  <c r="K802" i="23" s="1" a="1"/>
  <c r="K802" i="23" s="1"/>
  <c r="J803" i="23"/>
  <c r="K803" i="23" s="1" a="1"/>
  <c r="K803" i="23" s="1"/>
  <c r="J804" i="23"/>
  <c r="K804" i="23" s="1" a="1"/>
  <c r="K804" i="23" s="1"/>
  <c r="J805" i="23"/>
  <c r="K805" i="23" s="1" a="1"/>
  <c r="K805" i="23" s="1"/>
  <c r="J806" i="23"/>
  <c r="K806" i="23" s="1" a="1"/>
  <c r="K806" i="23" s="1"/>
  <c r="J807" i="23"/>
  <c r="K807" i="23" s="1" a="1"/>
  <c r="K807" i="23" s="1"/>
  <c r="J808" i="23"/>
  <c r="K808" i="23" s="1" a="1"/>
  <c r="K808" i="23" s="1"/>
  <c r="J809" i="23"/>
  <c r="K809" i="23" s="1" a="1"/>
  <c r="K809" i="23" s="1"/>
  <c r="J810" i="23"/>
  <c r="K810" i="23" s="1" a="1"/>
  <c r="K810" i="23" s="1"/>
  <c r="J811" i="23"/>
  <c r="K811" i="23" s="1" a="1"/>
  <c r="K811" i="23" s="1"/>
  <c r="J812" i="23"/>
  <c r="K812" i="23" s="1" a="1"/>
  <c r="K812" i="23" s="1"/>
  <c r="J813" i="23"/>
  <c r="K813" i="23" s="1" a="1"/>
  <c r="K813" i="23" s="1"/>
  <c r="J814" i="23"/>
  <c r="K814" i="23" s="1" a="1"/>
  <c r="K814" i="23" s="1"/>
  <c r="J815" i="23"/>
  <c r="K815" i="23" s="1" a="1"/>
  <c r="K815" i="23" s="1"/>
  <c r="J816" i="23"/>
  <c r="K816" i="23" s="1" a="1"/>
  <c r="K816" i="23" s="1"/>
  <c r="J817" i="23"/>
  <c r="K817" i="23" s="1" a="1"/>
  <c r="K817" i="23" s="1"/>
  <c r="J818" i="23"/>
  <c r="K818" i="23" s="1" a="1"/>
  <c r="K818" i="23" s="1"/>
  <c r="J819" i="23"/>
  <c r="K819" i="23" s="1" a="1"/>
  <c r="K819" i="23" s="1"/>
  <c r="J820" i="23"/>
  <c r="K820" i="23" s="1" a="1"/>
  <c r="K820" i="23" s="1"/>
  <c r="J821" i="23"/>
  <c r="K821" i="23" s="1" a="1"/>
  <c r="K821" i="23" s="1"/>
  <c r="J822" i="23"/>
  <c r="K822" i="23" s="1" a="1"/>
  <c r="K822" i="23" s="1"/>
  <c r="J823" i="23"/>
  <c r="K823" i="23" s="1" a="1"/>
  <c r="K823" i="23" s="1"/>
  <c r="J824" i="23"/>
  <c r="K824" i="23" s="1" a="1"/>
  <c r="K824" i="23" s="1"/>
  <c r="J825" i="23"/>
  <c r="K825" i="23" s="1" a="1"/>
  <c r="K825" i="23" s="1"/>
  <c r="J826" i="23"/>
  <c r="K826" i="23" s="1" a="1"/>
  <c r="K826" i="23" s="1"/>
  <c r="J827" i="23"/>
  <c r="K827" i="23" s="1" a="1"/>
  <c r="K827" i="23" s="1"/>
  <c r="J828" i="23"/>
  <c r="K828" i="23" s="1" a="1"/>
  <c r="K828" i="23" s="1"/>
  <c r="J829" i="23"/>
  <c r="K829" i="23" s="1" a="1"/>
  <c r="K829" i="23" s="1"/>
  <c r="J830" i="23"/>
  <c r="K830" i="23" s="1" a="1"/>
  <c r="K830" i="23" s="1"/>
  <c r="J831" i="23"/>
  <c r="K831" i="23" s="1" a="1"/>
  <c r="K831" i="23" s="1"/>
  <c r="J832" i="23"/>
  <c r="K832" i="23" s="1" a="1"/>
  <c r="K832" i="23" s="1"/>
  <c r="J833" i="23"/>
  <c r="K833" i="23" s="1" a="1"/>
  <c r="K833" i="23" s="1"/>
  <c r="J834" i="23"/>
  <c r="K834" i="23" s="1" a="1"/>
  <c r="K834" i="23" s="1"/>
  <c r="J835" i="23"/>
  <c r="K835" i="23" s="1" a="1"/>
  <c r="K835" i="23" s="1"/>
  <c r="J836" i="23"/>
  <c r="K836" i="23" s="1" a="1"/>
  <c r="K836" i="23" s="1"/>
  <c r="J837" i="23"/>
  <c r="K837" i="23" s="1" a="1"/>
  <c r="K837" i="23" s="1"/>
  <c r="J838" i="23"/>
  <c r="K838" i="23" s="1" a="1"/>
  <c r="K838" i="23" s="1"/>
  <c r="J839" i="23"/>
  <c r="K839" i="23" s="1" a="1"/>
  <c r="K839" i="23" s="1"/>
  <c r="J840" i="23"/>
  <c r="K840" i="23" s="1" a="1"/>
  <c r="K840" i="23" s="1"/>
  <c r="J841" i="23"/>
  <c r="K841" i="23" s="1" a="1"/>
  <c r="K841" i="23" s="1"/>
  <c r="J842" i="23"/>
  <c r="K842" i="23" s="1" a="1"/>
  <c r="K842" i="23" s="1"/>
  <c r="J843" i="23"/>
  <c r="K843" i="23" s="1" a="1"/>
  <c r="K843" i="23" s="1"/>
  <c r="J844" i="23"/>
  <c r="K844" i="23" s="1" a="1"/>
  <c r="K844" i="23" s="1"/>
  <c r="J845" i="23"/>
  <c r="K845" i="23" s="1" a="1"/>
  <c r="K845" i="23" s="1"/>
  <c r="J846" i="23"/>
  <c r="K846" i="23" s="1" a="1"/>
  <c r="K846" i="23" s="1"/>
  <c r="J847" i="23"/>
  <c r="K847" i="23" s="1" a="1"/>
  <c r="K847" i="23" s="1"/>
  <c r="J848" i="23"/>
  <c r="K848" i="23" s="1" a="1"/>
  <c r="K848" i="23" s="1"/>
  <c r="J849" i="23"/>
  <c r="K849" i="23" s="1" a="1"/>
  <c r="K849" i="23" s="1"/>
  <c r="J850" i="23"/>
  <c r="K850" i="23" s="1" a="1"/>
  <c r="K850" i="23" s="1"/>
  <c r="J851" i="23"/>
  <c r="K851" i="23" s="1" a="1"/>
  <c r="K851" i="23" s="1"/>
  <c r="J852" i="23"/>
  <c r="K852" i="23" s="1" a="1"/>
  <c r="K852" i="23" s="1"/>
  <c r="J853" i="23"/>
  <c r="K853" i="23" s="1" a="1"/>
  <c r="K853" i="23" s="1"/>
  <c r="J854" i="23"/>
  <c r="K854" i="23" s="1" a="1"/>
  <c r="K854" i="23" s="1"/>
  <c r="J855" i="23"/>
  <c r="K855" i="23" s="1" a="1"/>
  <c r="K855" i="23" s="1"/>
  <c r="J856" i="23"/>
  <c r="K856" i="23" s="1" a="1"/>
  <c r="K856" i="23" s="1"/>
  <c r="J857" i="23"/>
  <c r="K857" i="23" s="1" a="1"/>
  <c r="K857" i="23" s="1"/>
  <c r="J858" i="23"/>
  <c r="K858" i="23" s="1" a="1"/>
  <c r="K858" i="23" s="1"/>
  <c r="J859" i="23"/>
  <c r="K859" i="23" s="1" a="1"/>
  <c r="K859" i="23" s="1"/>
  <c r="J860" i="23"/>
  <c r="K860" i="23" s="1" a="1"/>
  <c r="K860" i="23" s="1"/>
  <c r="J861" i="23"/>
  <c r="K861" i="23" s="1" a="1"/>
  <c r="K861" i="23" s="1"/>
  <c r="J862" i="23"/>
  <c r="K862" i="23" s="1" a="1"/>
  <c r="K862" i="23" s="1"/>
  <c r="J863" i="23"/>
  <c r="K863" i="23" s="1" a="1"/>
  <c r="K863" i="23" s="1"/>
  <c r="J864" i="23"/>
  <c r="K864" i="23" s="1" a="1"/>
  <c r="K864" i="23" s="1"/>
  <c r="J865" i="23"/>
  <c r="K865" i="23" s="1" a="1"/>
  <c r="K865" i="23" s="1"/>
  <c r="J866" i="23"/>
  <c r="K866" i="23" s="1" a="1"/>
  <c r="K866" i="23" s="1"/>
  <c r="J867" i="23"/>
  <c r="K867" i="23" s="1" a="1"/>
  <c r="K867" i="23" s="1"/>
  <c r="J868" i="23"/>
  <c r="K868" i="23" s="1" a="1"/>
  <c r="K868" i="23" s="1"/>
  <c r="J869" i="23"/>
  <c r="K869" i="23" s="1" a="1"/>
  <c r="K869" i="23" s="1"/>
  <c r="J870" i="23"/>
  <c r="K870" i="23" s="1" a="1"/>
  <c r="K870" i="23" s="1"/>
  <c r="J871" i="23"/>
  <c r="K871" i="23" s="1" a="1"/>
  <c r="K871" i="23" s="1"/>
  <c r="J872" i="23"/>
  <c r="K872" i="23" s="1" a="1"/>
  <c r="K872" i="23" s="1"/>
  <c r="J873" i="23"/>
  <c r="K873" i="23" s="1" a="1"/>
  <c r="K873" i="23" s="1"/>
  <c r="J874" i="23"/>
  <c r="K874" i="23" s="1" a="1"/>
  <c r="K874" i="23" s="1"/>
  <c r="J875" i="23"/>
  <c r="K875" i="23" s="1" a="1"/>
  <c r="K875" i="23" s="1"/>
  <c r="J876" i="23"/>
  <c r="K876" i="23" s="1" a="1"/>
  <c r="K876" i="23" s="1"/>
  <c r="J877" i="23"/>
  <c r="K877" i="23" s="1" a="1"/>
  <c r="K877" i="23" s="1"/>
  <c r="J878" i="23"/>
  <c r="K878" i="23" s="1" a="1"/>
  <c r="K878" i="23" s="1"/>
  <c r="J879" i="23"/>
  <c r="K879" i="23" s="1" a="1"/>
  <c r="K879" i="23" s="1"/>
  <c r="J880" i="23"/>
  <c r="K880" i="23" s="1" a="1"/>
  <c r="K880" i="23" s="1"/>
  <c r="J881" i="23"/>
  <c r="K881" i="23" s="1" a="1"/>
  <c r="K881" i="23" s="1"/>
  <c r="J882" i="23"/>
  <c r="K882" i="23" s="1" a="1"/>
  <c r="K882" i="23" s="1"/>
  <c r="J883" i="23"/>
  <c r="K883" i="23" s="1" a="1"/>
  <c r="K883" i="23" s="1"/>
  <c r="J884" i="23"/>
  <c r="K884" i="23" s="1" a="1"/>
  <c r="K884" i="23" s="1"/>
  <c r="J885" i="23"/>
  <c r="K885" i="23" s="1" a="1"/>
  <c r="K885" i="23" s="1"/>
  <c r="J886" i="23"/>
  <c r="K886" i="23" s="1" a="1"/>
  <c r="K886" i="23" s="1"/>
  <c r="J887" i="23"/>
  <c r="K887" i="23" s="1" a="1"/>
  <c r="K887" i="23" s="1"/>
  <c r="J888" i="23"/>
  <c r="K888" i="23" s="1" a="1"/>
  <c r="K888" i="23" s="1"/>
  <c r="J889" i="23"/>
  <c r="K889" i="23" s="1" a="1"/>
  <c r="K889" i="23" s="1"/>
  <c r="J890" i="23"/>
  <c r="K890" i="23" s="1" a="1"/>
  <c r="K890" i="23" s="1"/>
  <c r="J891" i="23"/>
  <c r="K891" i="23" s="1" a="1"/>
  <c r="K891" i="23" s="1"/>
  <c r="J892" i="23"/>
  <c r="K892" i="23" s="1" a="1"/>
  <c r="K892" i="23" s="1"/>
  <c r="J893" i="23"/>
  <c r="K893" i="23" s="1" a="1"/>
  <c r="K893" i="23" s="1"/>
  <c r="J894" i="23"/>
  <c r="K894" i="23" s="1" a="1"/>
  <c r="K894" i="23" s="1"/>
  <c r="J895" i="23"/>
  <c r="K895" i="23" s="1" a="1"/>
  <c r="K895" i="23" s="1"/>
  <c r="J896" i="23"/>
  <c r="K896" i="23" s="1" a="1"/>
  <c r="K896" i="23" s="1"/>
  <c r="J897" i="23"/>
  <c r="K897" i="23" s="1" a="1"/>
  <c r="K897" i="23" s="1"/>
  <c r="J898" i="23"/>
  <c r="K898" i="23" s="1" a="1"/>
  <c r="K898" i="23" s="1"/>
  <c r="J899" i="23"/>
  <c r="K899" i="23" s="1" a="1"/>
  <c r="K899" i="23" s="1"/>
  <c r="J900" i="23"/>
  <c r="K900" i="23" s="1" a="1"/>
  <c r="K900" i="23" s="1"/>
  <c r="J901" i="23"/>
  <c r="K901" i="23" s="1" a="1"/>
  <c r="K901" i="23" s="1"/>
  <c r="J902" i="23"/>
  <c r="K902" i="23" s="1" a="1"/>
  <c r="K902" i="23" s="1"/>
  <c r="J903" i="23"/>
  <c r="K903" i="23" s="1" a="1"/>
  <c r="K903" i="23" s="1"/>
  <c r="J904" i="23"/>
  <c r="K904" i="23" s="1" a="1"/>
  <c r="K904" i="23" s="1"/>
  <c r="J905" i="23"/>
  <c r="K905" i="23" s="1" a="1"/>
  <c r="K905" i="23" s="1"/>
  <c r="J906" i="23"/>
  <c r="K906" i="23" s="1" a="1"/>
  <c r="K906" i="23" s="1"/>
  <c r="J907" i="23"/>
  <c r="K907" i="23" s="1" a="1"/>
  <c r="K907" i="23" s="1"/>
  <c r="J908" i="23"/>
  <c r="K908" i="23" s="1" a="1"/>
  <c r="K908" i="23" s="1"/>
  <c r="J909" i="23"/>
  <c r="K909" i="23" s="1" a="1"/>
  <c r="K909" i="23" s="1"/>
  <c r="J910" i="23"/>
  <c r="K910" i="23" s="1" a="1"/>
  <c r="K910" i="23" s="1"/>
  <c r="J911" i="23"/>
  <c r="K911" i="23" s="1" a="1"/>
  <c r="K911" i="23" s="1"/>
  <c r="J912" i="23"/>
  <c r="K912" i="23" s="1" a="1"/>
  <c r="K912" i="23" s="1"/>
  <c r="J913" i="23"/>
  <c r="K913" i="23" s="1" a="1"/>
  <c r="K913" i="23" s="1"/>
  <c r="J914" i="23"/>
  <c r="K914" i="23" s="1" a="1"/>
  <c r="K914" i="23" s="1"/>
  <c r="J915" i="23"/>
  <c r="K915" i="23" s="1" a="1"/>
  <c r="K915" i="23" s="1"/>
  <c r="J916" i="23"/>
  <c r="K916" i="23" s="1" a="1"/>
  <c r="K916" i="23" s="1"/>
  <c r="J917" i="23"/>
  <c r="K917" i="23" s="1" a="1"/>
  <c r="K917" i="23" s="1"/>
  <c r="J918" i="23"/>
  <c r="K918" i="23" s="1" a="1"/>
  <c r="K918" i="23" s="1"/>
  <c r="J919" i="23"/>
  <c r="K919" i="23" s="1" a="1"/>
  <c r="K919" i="23" s="1"/>
  <c r="J920" i="23"/>
  <c r="K920" i="23" s="1" a="1"/>
  <c r="K920" i="23" s="1"/>
  <c r="J921" i="23"/>
  <c r="K921" i="23" s="1" a="1"/>
  <c r="K921" i="23" s="1"/>
  <c r="J922" i="23"/>
  <c r="K922" i="23" s="1" a="1"/>
  <c r="K922" i="23" s="1"/>
  <c r="J923" i="23"/>
  <c r="K923" i="23" s="1" a="1"/>
  <c r="K923" i="23" s="1"/>
  <c r="J924" i="23"/>
  <c r="K924" i="23" s="1" a="1"/>
  <c r="K924" i="23" s="1"/>
  <c r="J925" i="23"/>
  <c r="K925" i="23" s="1" a="1"/>
  <c r="K925" i="23" s="1"/>
  <c r="J926" i="23"/>
  <c r="K926" i="23" s="1" a="1"/>
  <c r="K926" i="23" s="1"/>
  <c r="J927" i="23"/>
  <c r="K927" i="23" s="1" a="1"/>
  <c r="K927" i="23" s="1"/>
  <c r="J928" i="23"/>
  <c r="K928" i="23" s="1" a="1"/>
  <c r="K928" i="23" s="1"/>
  <c r="J929" i="23"/>
  <c r="K929" i="23" s="1" a="1"/>
  <c r="K929" i="23" s="1"/>
  <c r="J930" i="23"/>
  <c r="K930" i="23" s="1" a="1"/>
  <c r="K930" i="23" s="1"/>
  <c r="J931" i="23"/>
  <c r="K931" i="23" s="1" a="1"/>
  <c r="K931" i="23" s="1"/>
  <c r="J932" i="23"/>
  <c r="K932" i="23" s="1" a="1"/>
  <c r="K932" i="23" s="1"/>
  <c r="J933" i="23"/>
  <c r="K933" i="23" s="1" a="1"/>
  <c r="K933" i="23" s="1"/>
  <c r="J934" i="23"/>
  <c r="K934" i="23" s="1" a="1"/>
  <c r="K934" i="23" s="1"/>
  <c r="J935" i="23"/>
  <c r="K935" i="23" s="1" a="1"/>
  <c r="K935" i="23" s="1"/>
  <c r="J936" i="23"/>
  <c r="K936" i="23" s="1" a="1"/>
  <c r="K936" i="23" s="1"/>
  <c r="J937" i="23"/>
  <c r="K937" i="23" s="1" a="1"/>
  <c r="K937" i="23" s="1"/>
  <c r="J938" i="23"/>
  <c r="K938" i="23" s="1" a="1"/>
  <c r="K938" i="23" s="1"/>
  <c r="J939" i="23"/>
  <c r="K939" i="23" s="1" a="1"/>
  <c r="K939" i="23" s="1"/>
  <c r="J940" i="23"/>
  <c r="K940" i="23" s="1" a="1"/>
  <c r="K940" i="23" s="1"/>
  <c r="J941" i="23"/>
  <c r="K941" i="23" s="1" a="1"/>
  <c r="K941" i="23" s="1"/>
  <c r="J942" i="23"/>
  <c r="K942" i="23" s="1" a="1"/>
  <c r="K942" i="23" s="1"/>
  <c r="J943" i="23"/>
  <c r="K943" i="23" s="1" a="1"/>
  <c r="K943" i="23" s="1"/>
  <c r="J944" i="23"/>
  <c r="K944" i="23" s="1" a="1"/>
  <c r="K944" i="23" s="1"/>
  <c r="J945" i="23"/>
  <c r="K945" i="23" s="1" a="1"/>
  <c r="K945" i="23" s="1"/>
  <c r="J946" i="23"/>
  <c r="K946" i="23" s="1" a="1"/>
  <c r="K946" i="23" s="1"/>
  <c r="J947" i="23"/>
  <c r="K947" i="23" s="1" a="1"/>
  <c r="K947" i="23" s="1"/>
  <c r="J948" i="23"/>
  <c r="K948" i="23" s="1" a="1"/>
  <c r="K948" i="23" s="1"/>
  <c r="J949" i="23"/>
  <c r="K949" i="23" s="1" a="1"/>
  <c r="K949" i="23" s="1"/>
  <c r="J950" i="23"/>
  <c r="K950" i="23" s="1" a="1"/>
  <c r="K950" i="23" s="1"/>
  <c r="J951" i="23"/>
  <c r="K951" i="23" s="1" a="1"/>
  <c r="K951" i="23" s="1"/>
  <c r="J952" i="23"/>
  <c r="K952" i="23" s="1" a="1"/>
  <c r="K952" i="23" s="1"/>
  <c r="J953" i="23"/>
  <c r="K953" i="23" s="1" a="1"/>
  <c r="K953" i="23" s="1"/>
  <c r="J954" i="23"/>
  <c r="K954" i="23" s="1" a="1"/>
  <c r="K954" i="23" s="1"/>
  <c r="J955" i="23"/>
  <c r="K955" i="23" s="1" a="1"/>
  <c r="K955" i="23" s="1"/>
  <c r="J956" i="23"/>
  <c r="K956" i="23" s="1" a="1"/>
  <c r="K956" i="23" s="1"/>
  <c r="J957" i="23"/>
  <c r="K957" i="23" s="1" a="1"/>
  <c r="K957" i="23" s="1"/>
  <c r="J958" i="23"/>
  <c r="K958" i="23" s="1" a="1"/>
  <c r="K958" i="23" s="1"/>
  <c r="J959" i="23"/>
  <c r="K959" i="23" s="1" a="1"/>
  <c r="K959" i="23" s="1"/>
  <c r="J960" i="23"/>
  <c r="K960" i="23" s="1" a="1"/>
  <c r="K960" i="23" s="1"/>
  <c r="J961" i="23"/>
  <c r="K961" i="23" s="1" a="1"/>
  <c r="K961" i="23" s="1"/>
  <c r="J962" i="23"/>
  <c r="K962" i="23" s="1" a="1"/>
  <c r="K962" i="23" s="1"/>
  <c r="J963" i="23"/>
  <c r="K963" i="23" s="1" a="1"/>
  <c r="K963" i="23" s="1"/>
  <c r="J964" i="23"/>
  <c r="K964" i="23" s="1" a="1"/>
  <c r="K964" i="23" s="1"/>
  <c r="J965" i="23"/>
  <c r="K965" i="23" s="1" a="1"/>
  <c r="K965" i="23" s="1"/>
  <c r="J966" i="23"/>
  <c r="K966" i="23" s="1" a="1"/>
  <c r="K966" i="23" s="1"/>
  <c r="J967" i="23"/>
  <c r="K967" i="23" s="1" a="1"/>
  <c r="K967" i="23" s="1"/>
  <c r="J968" i="23"/>
  <c r="K968" i="23" s="1" a="1"/>
  <c r="K968" i="23" s="1"/>
  <c r="J969" i="23"/>
  <c r="K969" i="23" s="1" a="1"/>
  <c r="K969" i="23" s="1"/>
  <c r="J970" i="23"/>
  <c r="K970" i="23" s="1" a="1"/>
  <c r="K970" i="23" s="1"/>
  <c r="J971" i="23"/>
  <c r="K971" i="23" s="1" a="1"/>
  <c r="K971" i="23" s="1"/>
  <c r="J972" i="23"/>
  <c r="K972" i="23" s="1" a="1"/>
  <c r="K972" i="23" s="1"/>
  <c r="J973" i="23"/>
  <c r="K973" i="23" s="1" a="1"/>
  <c r="K973" i="23" s="1"/>
  <c r="J974" i="23"/>
  <c r="K974" i="23" s="1" a="1"/>
  <c r="K974" i="23" s="1"/>
  <c r="J975" i="23"/>
  <c r="K975" i="23" s="1" a="1"/>
  <c r="K975" i="23" s="1"/>
  <c r="J976" i="23"/>
  <c r="K976" i="23" s="1" a="1"/>
  <c r="K976" i="23" s="1"/>
  <c r="J977" i="23"/>
  <c r="K977" i="23" s="1" a="1"/>
  <c r="K977" i="23" s="1"/>
  <c r="J978" i="23"/>
  <c r="K978" i="23" s="1" a="1"/>
  <c r="K978" i="23" s="1"/>
  <c r="J979" i="23"/>
  <c r="K979" i="23" s="1" a="1"/>
  <c r="K979" i="23" s="1"/>
  <c r="J980" i="23"/>
  <c r="K980" i="23" s="1" a="1"/>
  <c r="K980" i="23" s="1"/>
  <c r="J981" i="23"/>
  <c r="K981" i="23" s="1" a="1"/>
  <c r="K981" i="23" s="1"/>
  <c r="J982" i="23"/>
  <c r="K982" i="23" s="1" a="1"/>
  <c r="K982" i="23" s="1"/>
  <c r="J983" i="23"/>
  <c r="K983" i="23" s="1" a="1"/>
  <c r="K983" i="23" s="1"/>
  <c r="J984" i="23"/>
  <c r="K984" i="23" s="1" a="1"/>
  <c r="K984" i="23" s="1"/>
  <c r="J985" i="23"/>
  <c r="K985" i="23" s="1" a="1"/>
  <c r="K985" i="23" s="1"/>
  <c r="J986" i="23"/>
  <c r="K986" i="23" s="1" a="1"/>
  <c r="K986" i="23" s="1"/>
  <c r="J987" i="23"/>
  <c r="K987" i="23" s="1" a="1"/>
  <c r="K987" i="23" s="1"/>
  <c r="J988" i="23"/>
  <c r="K988" i="23" s="1" a="1"/>
  <c r="K988" i="23" s="1"/>
  <c r="J989" i="23"/>
  <c r="K989" i="23" s="1" a="1"/>
  <c r="K989" i="23" s="1"/>
  <c r="J990" i="23"/>
  <c r="K990" i="23" s="1" a="1"/>
  <c r="K990" i="23" s="1"/>
  <c r="J991" i="23"/>
  <c r="K991" i="23" s="1" a="1"/>
  <c r="K991" i="23" s="1"/>
  <c r="J992" i="23"/>
  <c r="K992" i="23" s="1" a="1"/>
  <c r="K992" i="23" s="1"/>
  <c r="J993" i="23"/>
  <c r="K993" i="23" s="1" a="1"/>
  <c r="K993" i="23" s="1"/>
  <c r="J994" i="23"/>
  <c r="K994" i="23" s="1" a="1"/>
  <c r="K994" i="23" s="1"/>
  <c r="J995" i="23"/>
  <c r="K995" i="23" s="1" a="1"/>
  <c r="K995" i="23" s="1"/>
  <c r="J996" i="23"/>
  <c r="K996" i="23" s="1" a="1"/>
  <c r="K996" i="23" s="1"/>
  <c r="J997" i="23"/>
  <c r="K997" i="23" s="1" a="1"/>
  <c r="K997" i="23" s="1"/>
  <c r="J998" i="23"/>
  <c r="K998" i="23" s="1" a="1"/>
  <c r="K998" i="23" s="1"/>
  <c r="J999" i="23"/>
  <c r="K999" i="23" s="1" a="1"/>
  <c r="K999" i="23" s="1"/>
  <c r="J1000" i="23"/>
  <c r="K1000" i="23" s="1" a="1"/>
  <c r="K1000" i="23" s="1"/>
  <c r="J1001" i="23"/>
  <c r="K1001" i="23" s="1" a="1"/>
  <c r="K1001" i="23" s="1"/>
  <c r="J1002" i="23"/>
  <c r="K1002" i="23" s="1" a="1"/>
  <c r="K1002" i="23" s="1"/>
  <c r="J1003" i="23"/>
  <c r="K1003" i="23" s="1" a="1"/>
  <c r="K1003" i="23" s="1"/>
  <c r="J1004" i="23"/>
  <c r="K1004" i="23" s="1" a="1"/>
  <c r="K1004" i="23" s="1"/>
  <c r="J1005" i="23"/>
  <c r="K1005" i="23" s="1" a="1"/>
  <c r="K1005" i="23" s="1"/>
  <c r="J1006" i="23"/>
  <c r="K1006" i="23" s="1" a="1"/>
  <c r="K1006" i="23" s="1"/>
  <c r="J1007" i="23"/>
  <c r="K1007" i="23" s="1" a="1"/>
  <c r="K1007" i="23" s="1"/>
  <c r="J1008" i="23"/>
  <c r="K1008" i="23" s="1" a="1"/>
  <c r="K1008" i="23" s="1"/>
  <c r="J1009" i="23"/>
  <c r="K1009" i="23" s="1" a="1"/>
  <c r="K1009" i="23" s="1"/>
  <c r="J1010" i="23"/>
  <c r="K1010" i="23" s="1" a="1"/>
  <c r="K1010" i="23" s="1"/>
  <c r="J1011" i="23"/>
  <c r="K1011" i="23" s="1" a="1"/>
  <c r="K1011" i="23" s="1"/>
  <c r="J1012" i="23"/>
  <c r="K1012" i="23" s="1" a="1"/>
  <c r="K1012" i="23" s="1"/>
  <c r="J1013" i="23"/>
  <c r="K1013" i="23" s="1" a="1"/>
  <c r="K1013" i="23" s="1"/>
  <c r="J1014" i="23"/>
  <c r="K1014" i="23" s="1" a="1"/>
  <c r="K1014" i="23" s="1"/>
  <c r="J1015" i="23"/>
  <c r="K1015" i="23" s="1" a="1"/>
  <c r="K1015" i="23" s="1"/>
  <c r="J1016" i="23"/>
  <c r="K1016" i="23" s="1" a="1"/>
  <c r="K1016" i="23" s="1"/>
  <c r="J1017" i="23"/>
  <c r="K1017" i="23" s="1" a="1"/>
  <c r="K1017" i="23" s="1"/>
  <c r="J1018" i="23"/>
  <c r="K1018" i="23" s="1" a="1"/>
  <c r="K1018" i="23" s="1"/>
  <c r="J1019" i="23"/>
  <c r="K1019" i="23" s="1" a="1"/>
  <c r="K1019" i="23" s="1"/>
  <c r="J1020" i="23"/>
  <c r="K1020" i="23" s="1" a="1"/>
  <c r="K1020" i="23" s="1"/>
  <c r="J1021" i="23"/>
  <c r="K1021" i="23" s="1" a="1"/>
  <c r="K1021" i="23" s="1"/>
  <c r="J1022" i="23"/>
  <c r="K1022" i="23" s="1" a="1"/>
  <c r="K1022" i="23" s="1"/>
  <c r="J1023" i="23"/>
  <c r="K1023" i="23" s="1" a="1"/>
  <c r="K1023" i="23" s="1"/>
  <c r="J1024" i="23"/>
  <c r="K1024" i="23" s="1" a="1"/>
  <c r="K1024" i="23" s="1"/>
  <c r="J1025" i="23"/>
  <c r="K1025" i="23" s="1" a="1"/>
  <c r="K1025" i="23" s="1"/>
  <c r="J1026" i="23"/>
  <c r="K1026" i="23" s="1" a="1"/>
  <c r="K1026" i="23" s="1"/>
  <c r="J1027" i="23"/>
  <c r="K1027" i="23" s="1" a="1"/>
  <c r="K1027" i="23" s="1"/>
  <c r="J1028" i="23"/>
  <c r="K1028" i="23" s="1" a="1"/>
  <c r="K1028" i="23" s="1"/>
  <c r="J1029" i="23"/>
  <c r="K1029" i="23" s="1" a="1"/>
  <c r="K1029" i="23" s="1"/>
  <c r="J1030" i="23"/>
  <c r="K1030" i="23" s="1" a="1"/>
  <c r="K1030" i="23" s="1"/>
  <c r="J1031" i="23"/>
  <c r="K1031" i="23" s="1" a="1"/>
  <c r="K1031" i="23" s="1"/>
  <c r="J1032" i="23"/>
  <c r="K1032" i="23" s="1" a="1"/>
  <c r="K1032" i="23" s="1"/>
  <c r="J1033" i="23"/>
  <c r="K1033" i="23" s="1" a="1"/>
  <c r="K1033" i="23" s="1"/>
  <c r="J1034" i="23"/>
  <c r="K1034" i="23" s="1" a="1"/>
  <c r="K1034" i="23" s="1"/>
  <c r="J1035" i="23"/>
  <c r="K1035" i="23" s="1" a="1"/>
  <c r="K1035" i="23" s="1"/>
  <c r="J1036" i="23"/>
  <c r="K1036" i="23" s="1" a="1"/>
  <c r="K1036" i="23" s="1"/>
  <c r="J1037" i="23"/>
  <c r="K1037" i="23" s="1" a="1"/>
  <c r="K1037" i="23" s="1"/>
  <c r="J1038" i="23"/>
  <c r="K1038" i="23" s="1" a="1"/>
  <c r="K1038" i="23" s="1"/>
  <c r="J1039" i="23"/>
  <c r="K1039" i="23" s="1" a="1"/>
  <c r="K1039" i="23" s="1"/>
  <c r="J1040" i="23"/>
  <c r="K1040" i="23" s="1" a="1"/>
  <c r="K1040" i="23" s="1"/>
  <c r="J1041" i="23"/>
  <c r="K1041" i="23" s="1" a="1"/>
  <c r="K1041" i="23" s="1"/>
  <c r="J1042" i="23"/>
  <c r="K1042" i="23" s="1" a="1"/>
  <c r="K1042" i="23" s="1"/>
  <c r="J1043" i="23"/>
  <c r="K1043" i="23" s="1" a="1"/>
  <c r="K1043" i="23" s="1"/>
  <c r="J1044" i="23"/>
  <c r="K1044" i="23" s="1" a="1"/>
  <c r="K1044" i="23" s="1"/>
  <c r="J1045" i="23"/>
  <c r="K1045" i="23" s="1" a="1"/>
  <c r="K1045" i="23" s="1"/>
  <c r="J1046" i="23"/>
  <c r="K1046" i="23" s="1" a="1"/>
  <c r="K1046" i="23" s="1"/>
  <c r="J1047" i="23"/>
  <c r="K1047" i="23" s="1" a="1"/>
  <c r="K1047" i="23" s="1"/>
  <c r="J1048" i="23"/>
  <c r="K1048" i="23" s="1" a="1"/>
  <c r="K1048" i="23" s="1"/>
  <c r="J1049" i="23"/>
  <c r="K1049" i="23" s="1" a="1"/>
  <c r="K1049" i="23" s="1"/>
  <c r="J1050" i="23"/>
  <c r="K1050" i="23" s="1" a="1"/>
  <c r="K1050" i="23" s="1"/>
  <c r="J1051" i="23"/>
  <c r="K1051" i="23" s="1" a="1"/>
  <c r="K1051" i="23" s="1"/>
  <c r="J1052" i="23"/>
  <c r="K1052" i="23" s="1" a="1"/>
  <c r="K1052" i="23" s="1"/>
  <c r="J1053" i="23"/>
  <c r="K1053" i="23" s="1" a="1"/>
  <c r="K1053" i="23" s="1"/>
  <c r="J1054" i="23"/>
  <c r="K1054" i="23" s="1" a="1"/>
  <c r="K1054" i="23" s="1"/>
  <c r="J1055" i="23"/>
  <c r="K1055" i="23" s="1" a="1"/>
  <c r="K1055" i="23" s="1"/>
  <c r="J1056" i="23"/>
  <c r="K1056" i="23" s="1" a="1"/>
  <c r="K1056" i="23" s="1"/>
  <c r="J1057" i="23"/>
  <c r="K1057" i="23" s="1" a="1"/>
  <c r="K1057" i="23" s="1"/>
  <c r="J1058" i="23"/>
  <c r="K1058" i="23" s="1" a="1"/>
  <c r="K1058" i="23" s="1"/>
  <c r="J1059" i="23"/>
  <c r="K1059" i="23" s="1" a="1"/>
  <c r="K1059" i="23" s="1"/>
  <c r="J1060" i="23"/>
  <c r="K1060" i="23" s="1" a="1"/>
  <c r="K1060" i="23" s="1"/>
  <c r="J1061" i="23"/>
  <c r="K1061" i="23" s="1" a="1"/>
  <c r="K1061" i="23" s="1"/>
  <c r="J1062" i="23"/>
  <c r="K1062" i="23" s="1" a="1"/>
  <c r="K1062" i="23" s="1"/>
  <c r="J1063" i="23"/>
  <c r="K1063" i="23" s="1" a="1"/>
  <c r="K1063" i="23" s="1"/>
  <c r="J1064" i="23"/>
  <c r="K1064" i="23" s="1" a="1"/>
  <c r="K1064" i="23" s="1"/>
  <c r="J1065" i="23"/>
  <c r="K1065" i="23" s="1" a="1"/>
  <c r="K1065" i="23" s="1"/>
  <c r="J1066" i="23"/>
  <c r="K1066" i="23" s="1" a="1"/>
  <c r="K1066" i="23" s="1"/>
  <c r="J1067" i="23"/>
  <c r="K1067" i="23" s="1" a="1"/>
  <c r="K1067" i="23" s="1"/>
  <c r="J1068" i="23"/>
  <c r="K1068" i="23" s="1" a="1"/>
  <c r="K1068" i="23" s="1"/>
  <c r="J1069" i="23"/>
  <c r="K1069" i="23" s="1" a="1"/>
  <c r="K1069" i="23" s="1"/>
  <c r="J1070" i="23"/>
  <c r="K1070" i="23" s="1" a="1"/>
  <c r="K1070" i="23" s="1"/>
  <c r="J1071" i="23"/>
  <c r="K1071" i="23" s="1" a="1"/>
  <c r="K1071" i="23" s="1"/>
  <c r="J1072" i="23"/>
  <c r="K1072" i="23" s="1" a="1"/>
  <c r="K1072" i="23" s="1"/>
  <c r="J1073" i="23"/>
  <c r="K1073" i="23" s="1" a="1"/>
  <c r="K1073" i="23" s="1"/>
  <c r="J1074" i="23"/>
  <c r="K1074" i="23" s="1" a="1"/>
  <c r="K1074" i="23" s="1"/>
  <c r="J1075" i="23"/>
  <c r="K1075" i="23" s="1" a="1"/>
  <c r="K1075" i="23" s="1"/>
  <c r="J1076" i="23"/>
  <c r="K1076" i="23" s="1" a="1"/>
  <c r="K1076" i="23" s="1"/>
  <c r="J1077" i="23"/>
  <c r="K1077" i="23" s="1" a="1"/>
  <c r="K1077" i="23" s="1"/>
  <c r="J1078" i="23"/>
  <c r="K1078" i="23" s="1" a="1"/>
  <c r="K1078" i="23" s="1"/>
  <c r="J1079" i="23"/>
  <c r="K1079" i="23" s="1" a="1"/>
  <c r="K1079" i="23" s="1"/>
  <c r="J1080" i="23"/>
  <c r="K1080" i="23" s="1" a="1"/>
  <c r="K1080" i="23" s="1"/>
  <c r="J1081" i="23"/>
  <c r="K1081" i="23" s="1" a="1"/>
  <c r="K1081" i="23" s="1"/>
  <c r="J1082" i="23"/>
  <c r="K1082" i="23" s="1" a="1"/>
  <c r="K1082" i="23" s="1"/>
  <c r="J1083" i="23"/>
  <c r="K1083" i="23" s="1" a="1"/>
  <c r="K1083" i="23" s="1"/>
  <c r="J1084" i="23"/>
  <c r="K1084" i="23" s="1" a="1"/>
  <c r="K1084" i="23" s="1"/>
  <c r="J1085" i="23"/>
  <c r="K1085" i="23" s="1" a="1"/>
  <c r="K1085" i="23" s="1"/>
  <c r="J1086" i="23"/>
  <c r="K1086" i="23" s="1" a="1"/>
  <c r="K1086" i="23" s="1"/>
  <c r="J1087" i="23"/>
  <c r="K1087" i="23" s="1" a="1"/>
  <c r="K1087" i="23" s="1"/>
  <c r="J1088" i="23"/>
  <c r="K1088" i="23" s="1" a="1"/>
  <c r="K1088" i="23" s="1"/>
  <c r="J1089" i="23"/>
  <c r="K1089" i="23" s="1" a="1"/>
  <c r="K1089" i="23" s="1"/>
  <c r="J1090" i="23"/>
  <c r="K1090" i="23" s="1" a="1"/>
  <c r="K1090" i="23" s="1"/>
  <c r="J1091" i="23"/>
  <c r="K1091" i="23" s="1" a="1"/>
  <c r="K1091" i="23" s="1"/>
  <c r="J1092" i="23"/>
  <c r="K1092" i="23" s="1" a="1"/>
  <c r="K1092" i="23" s="1"/>
  <c r="J1093" i="23"/>
  <c r="K1093" i="23" s="1" a="1"/>
  <c r="K1093" i="23" s="1"/>
  <c r="J1094" i="23"/>
  <c r="K1094" i="23" s="1" a="1"/>
  <c r="K1094" i="23" s="1"/>
  <c r="J1095" i="23"/>
  <c r="K1095" i="23" s="1" a="1"/>
  <c r="K1095" i="23" s="1"/>
  <c r="J1096" i="23"/>
  <c r="K1096" i="23" s="1" a="1"/>
  <c r="K1096" i="23" s="1"/>
  <c r="J1097" i="23"/>
  <c r="K1097" i="23" s="1" a="1"/>
  <c r="K1097" i="23" s="1"/>
  <c r="J1098" i="23"/>
  <c r="K1098" i="23" s="1" a="1"/>
  <c r="K1098" i="23" s="1"/>
  <c r="J1099" i="23"/>
  <c r="K1099" i="23" s="1" a="1"/>
  <c r="K1099" i="23" s="1"/>
  <c r="J1100" i="23"/>
  <c r="K1100" i="23" s="1" a="1"/>
  <c r="K1100" i="23" s="1"/>
  <c r="J1101" i="23"/>
  <c r="K1101" i="23" s="1" a="1"/>
  <c r="K1101" i="23" s="1"/>
  <c r="J1102" i="23"/>
  <c r="K1102" i="23" s="1" a="1"/>
  <c r="K1102" i="23" s="1"/>
  <c r="J1103" i="23"/>
  <c r="K1103" i="23" s="1" a="1"/>
  <c r="K1103" i="23" s="1"/>
  <c r="J1104" i="23"/>
  <c r="K1104" i="23" s="1" a="1"/>
  <c r="K1104" i="23" s="1"/>
  <c r="J1105" i="23"/>
  <c r="K1105" i="23" s="1" a="1"/>
  <c r="K1105" i="23" s="1"/>
  <c r="J1106" i="23"/>
  <c r="K1106" i="23" s="1" a="1"/>
  <c r="K1106" i="23" s="1"/>
  <c r="J1107" i="23"/>
  <c r="K1107" i="23" s="1" a="1"/>
  <c r="K1107" i="23" s="1"/>
  <c r="J1108" i="23"/>
  <c r="K1108" i="23" s="1" a="1"/>
  <c r="K1108" i="23" s="1"/>
  <c r="J1109" i="23"/>
  <c r="K1109" i="23" s="1" a="1"/>
  <c r="K1109" i="23" s="1"/>
  <c r="J1110" i="23"/>
  <c r="K1110" i="23" s="1" a="1"/>
  <c r="K1110" i="23" s="1"/>
  <c r="J1111" i="23"/>
  <c r="K1111" i="23" s="1" a="1"/>
  <c r="K1111" i="23" s="1"/>
  <c r="J1112" i="23"/>
  <c r="K1112" i="23" s="1" a="1"/>
  <c r="K1112" i="23" s="1"/>
  <c r="J1113" i="23"/>
  <c r="K1113" i="23" s="1" a="1"/>
  <c r="K1113" i="23" s="1"/>
  <c r="J1114" i="23"/>
  <c r="K1114" i="23" s="1" a="1"/>
  <c r="K1114" i="23" s="1"/>
  <c r="J1115" i="23"/>
  <c r="K1115" i="23" s="1" a="1"/>
  <c r="K1115" i="23" s="1"/>
  <c r="J1116" i="23"/>
  <c r="K1116" i="23" s="1" a="1"/>
  <c r="K1116" i="23" s="1"/>
  <c r="J1117" i="23"/>
  <c r="K1117" i="23" s="1" a="1"/>
  <c r="K1117" i="23" s="1"/>
  <c r="J1118" i="23"/>
  <c r="K1118" i="23" s="1" a="1"/>
  <c r="K1118" i="23" s="1"/>
  <c r="J1119" i="23"/>
  <c r="K1119" i="23" s="1" a="1"/>
  <c r="K1119" i="23" s="1"/>
  <c r="J1120" i="23"/>
  <c r="K1120" i="23" s="1" a="1"/>
  <c r="K1120" i="23" s="1"/>
  <c r="J1121" i="23"/>
  <c r="K1121" i="23" s="1" a="1"/>
  <c r="K1121" i="23" s="1"/>
  <c r="J1122" i="23"/>
  <c r="K1122" i="23" s="1" a="1"/>
  <c r="K1122" i="23" s="1"/>
  <c r="J1123" i="23"/>
  <c r="K1123" i="23" s="1" a="1"/>
  <c r="K1123" i="23" s="1"/>
  <c r="J1124" i="23"/>
  <c r="K1124" i="23" s="1" a="1"/>
  <c r="K1124" i="23" s="1"/>
  <c r="J1125" i="23"/>
  <c r="K1125" i="23" s="1" a="1"/>
  <c r="K1125" i="23" s="1"/>
  <c r="J1126" i="23"/>
  <c r="K1126" i="23" s="1" a="1"/>
  <c r="K1126" i="23" s="1"/>
  <c r="J1127" i="23"/>
  <c r="K1127" i="23" s="1" a="1"/>
  <c r="K1127" i="23" s="1"/>
  <c r="J1128" i="23"/>
  <c r="K1128" i="23" s="1" a="1"/>
  <c r="K1128" i="23" s="1"/>
  <c r="J1129" i="23"/>
  <c r="K1129" i="23" s="1" a="1"/>
  <c r="K1129" i="23" s="1"/>
  <c r="J1130" i="23"/>
  <c r="K1130" i="23" s="1" a="1"/>
  <c r="K1130" i="23" s="1"/>
  <c r="J1131" i="23"/>
  <c r="K1131" i="23" s="1" a="1"/>
  <c r="K1131" i="23" s="1"/>
  <c r="J1132" i="23"/>
  <c r="K1132" i="23" s="1" a="1"/>
  <c r="K1132" i="23" s="1"/>
  <c r="J1133" i="23"/>
  <c r="K1133" i="23" s="1" a="1"/>
  <c r="K1133" i="23" s="1"/>
  <c r="J1134" i="23"/>
  <c r="K1134" i="23" s="1" a="1"/>
  <c r="K1134" i="23" s="1"/>
  <c r="J1135" i="23"/>
  <c r="K1135" i="23" s="1" a="1"/>
  <c r="K1135" i="23" s="1"/>
  <c r="J1136" i="23"/>
  <c r="K1136" i="23" s="1" a="1"/>
  <c r="K1136" i="23" s="1"/>
  <c r="J1137" i="23"/>
  <c r="K1137" i="23" s="1" a="1"/>
  <c r="K1137" i="23" s="1"/>
  <c r="J1138" i="23"/>
  <c r="K1138" i="23" s="1" a="1"/>
  <c r="K1138" i="23" s="1"/>
  <c r="J1139" i="23"/>
  <c r="K1139" i="23" s="1" a="1"/>
  <c r="K1139" i="23" s="1"/>
  <c r="J1140" i="23"/>
  <c r="K1140" i="23" s="1" a="1"/>
  <c r="K1140" i="23" s="1"/>
  <c r="J1141" i="23"/>
  <c r="K1141" i="23" s="1" a="1"/>
  <c r="K1141" i="23" s="1"/>
  <c r="J1142" i="23"/>
  <c r="K1142" i="23" s="1" a="1"/>
  <c r="K1142" i="23" s="1"/>
  <c r="J1143" i="23"/>
  <c r="K1143" i="23" s="1" a="1"/>
  <c r="K1143" i="23" s="1"/>
  <c r="J1144" i="23"/>
  <c r="K1144" i="23" s="1" a="1"/>
  <c r="K1144" i="23" s="1"/>
  <c r="J1145" i="23"/>
  <c r="K1145" i="23" s="1" a="1"/>
  <c r="K1145" i="23" s="1"/>
  <c r="J1146" i="23"/>
  <c r="K1146" i="23" s="1" a="1"/>
  <c r="K1146" i="23" s="1"/>
  <c r="J1147" i="23"/>
  <c r="K1147" i="23" s="1" a="1"/>
  <c r="K1147" i="23" s="1"/>
  <c r="J1148" i="23"/>
  <c r="K1148" i="23" s="1" a="1"/>
  <c r="K1148" i="23" s="1"/>
  <c r="J1149" i="23"/>
  <c r="K1149" i="23" s="1" a="1"/>
  <c r="K1149" i="23" s="1"/>
  <c r="J1150" i="23"/>
  <c r="K1150" i="23" s="1" a="1"/>
  <c r="K1150" i="23" s="1"/>
  <c r="J1151" i="23"/>
  <c r="K1151" i="23" s="1" a="1"/>
  <c r="K1151" i="23" s="1"/>
  <c r="J1152" i="23"/>
  <c r="K1152" i="23" s="1" a="1"/>
  <c r="K1152" i="23" s="1"/>
  <c r="J1153" i="23"/>
  <c r="K1153" i="23" s="1" a="1"/>
  <c r="K1153" i="23" s="1"/>
  <c r="J1154" i="23"/>
  <c r="K1154" i="23" s="1" a="1"/>
  <c r="K1154" i="23" s="1"/>
  <c r="J1155" i="23"/>
  <c r="K1155" i="23" s="1" a="1"/>
  <c r="K1155" i="23" s="1"/>
  <c r="J1156" i="23"/>
  <c r="K1156" i="23" s="1" a="1"/>
  <c r="K1156" i="23" s="1"/>
  <c r="J1157" i="23"/>
  <c r="K1157" i="23" s="1" a="1"/>
  <c r="K1157" i="23" s="1"/>
  <c r="J1158" i="23"/>
  <c r="K1158" i="23" s="1" a="1"/>
  <c r="K1158" i="23" s="1"/>
  <c r="J1159" i="23"/>
  <c r="K1159" i="23" s="1" a="1"/>
  <c r="K1159" i="23" s="1"/>
  <c r="J1160" i="23"/>
  <c r="K1160" i="23" s="1" a="1"/>
  <c r="K1160" i="23" s="1"/>
  <c r="J1161" i="23"/>
  <c r="K1161" i="23" s="1" a="1"/>
  <c r="K1161" i="23" s="1"/>
  <c r="J1162" i="23"/>
  <c r="K1162" i="23" s="1" a="1"/>
  <c r="K1162" i="23" s="1"/>
  <c r="J1163" i="23"/>
  <c r="K1163" i="23" s="1" a="1"/>
  <c r="K1163" i="23" s="1"/>
  <c r="J1164" i="23"/>
  <c r="K1164" i="23" s="1" a="1"/>
  <c r="K1164" i="23" s="1"/>
  <c r="J1165" i="23"/>
  <c r="K1165" i="23" s="1" a="1"/>
  <c r="K1165" i="23" s="1"/>
  <c r="J1166" i="23"/>
  <c r="K1166" i="23" s="1" a="1"/>
  <c r="K1166" i="23" s="1"/>
  <c r="J1167" i="23"/>
  <c r="K1167" i="23" s="1" a="1"/>
  <c r="K1167" i="23" s="1"/>
  <c r="J1168" i="23"/>
  <c r="K1168" i="23" s="1" a="1"/>
  <c r="K1168" i="23" s="1"/>
  <c r="J1169" i="23"/>
  <c r="K1169" i="23" s="1" a="1"/>
  <c r="K1169" i="23" s="1"/>
  <c r="J1170" i="23"/>
  <c r="K1170" i="23" s="1" a="1"/>
  <c r="K1170" i="23" s="1"/>
  <c r="L1170" i="23" s="1"/>
  <c r="J1171" i="23"/>
  <c r="K1171" i="23" s="1" a="1"/>
  <c r="K1171" i="23" s="1"/>
  <c r="L1171" i="23" s="1"/>
  <c r="J1172" i="23"/>
  <c r="K1172" i="23" s="1" a="1"/>
  <c r="K1172" i="23" s="1"/>
  <c r="L1172" i="23" s="1"/>
  <c r="J1173" i="23"/>
  <c r="K1173" i="23" s="1" a="1"/>
  <c r="K1173" i="23" s="1"/>
  <c r="L1173" i="23" s="1"/>
  <c r="J1174" i="23"/>
  <c r="K1174" i="23" s="1" a="1"/>
  <c r="K1174" i="23" s="1"/>
  <c r="L1174" i="23" s="1"/>
  <c r="J1175" i="23"/>
  <c r="K1175" i="23" s="1" a="1"/>
  <c r="K1175" i="23" s="1"/>
  <c r="L1175" i="23" s="1"/>
  <c r="J1176" i="23"/>
  <c r="K1176" i="23" s="1" a="1"/>
  <c r="K1176" i="23" s="1"/>
  <c r="L1176" i="23" s="1"/>
  <c r="J1177" i="23"/>
  <c r="K1177" i="23" s="1" a="1"/>
  <c r="K1177" i="23" s="1"/>
  <c r="L1177" i="23" s="1"/>
  <c r="J1178" i="23"/>
  <c r="K1178" i="23" s="1" a="1"/>
  <c r="K1178" i="23" s="1"/>
  <c r="L1178" i="23" s="1"/>
  <c r="J1179" i="23"/>
  <c r="K1179" i="23" s="1" a="1"/>
  <c r="K1179" i="23" s="1"/>
  <c r="L1179" i="23" s="1"/>
  <c r="J1180" i="23"/>
  <c r="K1180" i="23" s="1" a="1"/>
  <c r="K1180" i="23" s="1"/>
  <c r="L1180" i="23" s="1"/>
  <c r="J1181" i="23"/>
  <c r="K1181" i="23" s="1" a="1"/>
  <c r="K1181" i="23" s="1"/>
  <c r="L1181" i="23" s="1"/>
  <c r="J1182" i="23"/>
  <c r="K1182" i="23" s="1" a="1"/>
  <c r="K1182" i="23" s="1"/>
  <c r="L1182" i="23" s="1"/>
  <c r="J1183" i="23"/>
  <c r="K1183" i="23" s="1" a="1"/>
  <c r="K1183" i="23" s="1"/>
  <c r="L1183" i="23" s="1"/>
  <c r="J1184" i="23"/>
  <c r="K1184" i="23" s="1" a="1"/>
  <c r="K1184" i="23" s="1"/>
  <c r="L1184" i="23" s="1"/>
  <c r="J1185" i="23"/>
  <c r="K1185" i="23" s="1" a="1"/>
  <c r="K1185" i="23" s="1"/>
  <c r="L1185" i="23" s="1"/>
  <c r="J1186" i="23"/>
  <c r="K1186" i="23" s="1" a="1"/>
  <c r="K1186" i="23" s="1"/>
  <c r="L1186" i="23" s="1"/>
  <c r="J1187" i="23"/>
  <c r="K1187" i="23" s="1" a="1"/>
  <c r="K1187" i="23" s="1"/>
  <c r="L1187" i="23" s="1"/>
  <c r="J1188" i="23"/>
  <c r="K1188" i="23" s="1" a="1"/>
  <c r="K1188" i="23" s="1"/>
  <c r="L1188" i="23" s="1"/>
  <c r="J1189" i="23"/>
  <c r="K1189" i="23" s="1" a="1"/>
  <c r="K1189" i="23" s="1"/>
  <c r="L1189" i="23" s="1"/>
  <c r="J1190" i="23"/>
  <c r="K1190" i="23" s="1" a="1"/>
  <c r="K1190" i="23" s="1"/>
  <c r="L1190" i="23" s="1"/>
  <c r="J1191" i="23"/>
  <c r="K1191" i="23" s="1" a="1"/>
  <c r="K1191" i="23" s="1"/>
  <c r="L1191" i="23" s="1"/>
  <c r="J1192" i="23"/>
  <c r="K1192" i="23" s="1" a="1"/>
  <c r="K1192" i="23" s="1"/>
  <c r="L1192" i="23" s="1"/>
  <c r="J1193" i="23"/>
  <c r="K1193" i="23" s="1" a="1"/>
  <c r="K1193" i="23" s="1"/>
  <c r="L1193" i="23" s="1"/>
  <c r="J1194" i="23"/>
  <c r="K1194" i="23" s="1" a="1"/>
  <c r="K1194" i="23" s="1"/>
  <c r="L1194" i="23" s="1"/>
  <c r="J1195" i="23"/>
  <c r="K1195" i="23" s="1" a="1"/>
  <c r="K1195" i="23" s="1"/>
  <c r="L1195" i="23" s="1"/>
  <c r="J1196" i="23"/>
  <c r="K1196" i="23" s="1" a="1"/>
  <c r="K1196" i="23" s="1"/>
  <c r="L1196" i="23" s="1"/>
  <c r="J1197" i="23"/>
  <c r="K1197" i="23" s="1" a="1"/>
  <c r="K1197" i="23" s="1"/>
  <c r="L1197" i="23" s="1"/>
  <c r="J1198" i="23"/>
  <c r="K1198" i="23" s="1" a="1"/>
  <c r="K1198" i="23" s="1"/>
  <c r="L1198" i="23" s="1"/>
  <c r="J1199" i="23"/>
  <c r="K1199" i="23" s="1" a="1"/>
  <c r="K1199" i="23" s="1"/>
  <c r="L1199" i="23" s="1"/>
  <c r="J1200" i="23"/>
  <c r="K1200" i="23" s="1" a="1"/>
  <c r="K1200" i="23" s="1"/>
  <c r="L1200" i="23" s="1"/>
  <c r="J1201" i="23"/>
  <c r="K1201" i="23" s="1" a="1"/>
  <c r="K1201" i="23" s="1"/>
  <c r="L1201" i="23" s="1"/>
  <c r="J1202" i="23"/>
  <c r="K1202" i="23" s="1" a="1"/>
  <c r="K1202" i="23" s="1"/>
  <c r="L1202" i="23" s="1"/>
  <c r="J1203" i="23"/>
  <c r="K1203" i="23" s="1" a="1"/>
  <c r="K1203" i="23" s="1"/>
  <c r="L1203" i="23" s="1"/>
  <c r="J1204" i="23"/>
  <c r="K1204" i="23" s="1" a="1"/>
  <c r="K1204" i="23" s="1"/>
  <c r="L1204" i="23" s="1"/>
  <c r="J1205" i="23"/>
  <c r="K1205" i="23" s="1" a="1"/>
  <c r="K1205" i="23" s="1"/>
  <c r="L1205" i="23" s="1"/>
  <c r="J1206" i="23"/>
  <c r="K1206" i="23" s="1" a="1"/>
  <c r="K1206" i="23" s="1"/>
  <c r="L1206" i="23" s="1"/>
  <c r="J1207" i="23"/>
  <c r="K1207" i="23" s="1" a="1"/>
  <c r="K1207" i="23" s="1"/>
  <c r="L1207" i="23" s="1"/>
  <c r="J1208" i="23"/>
  <c r="K1208" i="23" s="1" a="1"/>
  <c r="K1208" i="23" s="1"/>
  <c r="L1208" i="23" s="1"/>
  <c r="J1209" i="23"/>
  <c r="K1209" i="23" s="1" a="1"/>
  <c r="K1209" i="23" s="1"/>
  <c r="L1209" i="23" s="1"/>
  <c r="J1210" i="23"/>
  <c r="K1210" i="23" s="1" a="1"/>
  <c r="K1210" i="23" s="1"/>
  <c r="L1210" i="23" s="1"/>
  <c r="J1211" i="23"/>
  <c r="K1211" i="23" s="1" a="1"/>
  <c r="K1211" i="23" s="1"/>
  <c r="L1211" i="23" s="1"/>
  <c r="J1212" i="23"/>
  <c r="K1212" i="23" s="1" a="1"/>
  <c r="K1212" i="23" s="1"/>
  <c r="L1212" i="23" s="1"/>
  <c r="J1213" i="23"/>
  <c r="K1213" i="23" s="1" a="1"/>
  <c r="K1213" i="23" s="1"/>
  <c r="L1213" i="23" s="1"/>
  <c r="J1214" i="23"/>
  <c r="K1214" i="23" s="1" a="1"/>
  <c r="K1214" i="23" s="1"/>
  <c r="L1214" i="23" s="1"/>
  <c r="J1215" i="23"/>
  <c r="K1215" i="23" s="1" a="1"/>
  <c r="K1215" i="23" s="1"/>
  <c r="L1215" i="23" s="1"/>
  <c r="J1216" i="23"/>
  <c r="K1216" i="23" s="1" a="1"/>
  <c r="K1216" i="23" s="1"/>
  <c r="L1216" i="23" s="1"/>
  <c r="J1217" i="23"/>
  <c r="K1217" i="23" s="1" a="1"/>
  <c r="K1217" i="23" s="1"/>
  <c r="L1217" i="23" s="1"/>
  <c r="J1218" i="23"/>
  <c r="K1218" i="23" s="1" a="1"/>
  <c r="K1218" i="23" s="1"/>
  <c r="L1218" i="23" s="1"/>
  <c r="J1219" i="23"/>
  <c r="K1219" i="23" s="1" a="1"/>
  <c r="K1219" i="23" s="1"/>
  <c r="L1219" i="23" s="1"/>
  <c r="J1220" i="23"/>
  <c r="K1220" i="23" s="1" a="1"/>
  <c r="K1220" i="23" s="1"/>
  <c r="L1220" i="23" s="1"/>
  <c r="J1221" i="23"/>
  <c r="K1221" i="23" s="1" a="1"/>
  <c r="K1221" i="23" s="1"/>
  <c r="L1221" i="23" s="1"/>
  <c r="J1222" i="23"/>
  <c r="K1222" i="23" s="1" a="1"/>
  <c r="K1222" i="23" s="1"/>
  <c r="L1222" i="23" s="1"/>
  <c r="J1223" i="23"/>
  <c r="K1223" i="23" s="1" a="1"/>
  <c r="K1223" i="23" s="1"/>
  <c r="L1223" i="23" s="1"/>
  <c r="J1224" i="23"/>
  <c r="K1224" i="23" s="1" a="1"/>
  <c r="K1224" i="23" s="1"/>
  <c r="L1224" i="23" s="1"/>
  <c r="J1225" i="23"/>
  <c r="K1225" i="23" s="1" a="1"/>
  <c r="K1225" i="23" s="1"/>
  <c r="L1225" i="23" s="1"/>
  <c r="J1226" i="23"/>
  <c r="K1226" i="23" s="1" a="1"/>
  <c r="K1226" i="23" s="1"/>
  <c r="L1226" i="23" s="1"/>
  <c r="J1227" i="23"/>
  <c r="K1227" i="23" s="1" a="1"/>
  <c r="K1227" i="23" s="1"/>
  <c r="L1227" i="23" s="1"/>
  <c r="J1228" i="23"/>
  <c r="K1228" i="23" s="1" a="1"/>
  <c r="K1228" i="23" s="1"/>
  <c r="L1228" i="23" s="1"/>
  <c r="J1229" i="23"/>
  <c r="K1229" i="23" s="1" a="1"/>
  <c r="K1229" i="23" s="1"/>
  <c r="L1229" i="23" s="1"/>
  <c r="J1230" i="23"/>
  <c r="K1230" i="23" s="1" a="1"/>
  <c r="K1230" i="23" s="1"/>
  <c r="L1230" i="23" s="1"/>
  <c r="J1231" i="23"/>
  <c r="K1231" i="23" s="1" a="1"/>
  <c r="K1231" i="23" s="1"/>
  <c r="L1231" i="23" s="1"/>
  <c r="J1232" i="23"/>
  <c r="K1232" i="23" s="1" a="1"/>
  <c r="K1232" i="23" s="1"/>
  <c r="L1232" i="23" s="1"/>
  <c r="J1233" i="23"/>
  <c r="K1233" i="23" s="1" a="1"/>
  <c r="K1233" i="23" s="1"/>
  <c r="L1233" i="23" s="1"/>
  <c r="J1234" i="23"/>
  <c r="K1234" i="23" s="1" a="1"/>
  <c r="K1234" i="23" s="1"/>
  <c r="L1234" i="23" s="1"/>
  <c r="J1235" i="23"/>
  <c r="K1235" i="23" s="1" a="1"/>
  <c r="K1235" i="23" s="1"/>
  <c r="L1235" i="23" s="1"/>
  <c r="J1236" i="23"/>
  <c r="K1236" i="23" s="1" a="1"/>
  <c r="K1236" i="23" s="1"/>
  <c r="L1236" i="23" s="1"/>
  <c r="J1237" i="23"/>
  <c r="K1237" i="23" s="1" a="1"/>
  <c r="K1237" i="23" s="1"/>
  <c r="L1237" i="23" s="1"/>
  <c r="J1238" i="23"/>
  <c r="K1238" i="23" s="1" a="1"/>
  <c r="K1238" i="23" s="1"/>
  <c r="L1238" i="23" s="1"/>
  <c r="J1239" i="23"/>
  <c r="K1239" i="23" s="1" a="1"/>
  <c r="K1239" i="23" s="1"/>
  <c r="L1239" i="23" s="1"/>
  <c r="J1240" i="23"/>
  <c r="K1240" i="23" s="1" a="1"/>
  <c r="K1240" i="23" s="1"/>
  <c r="L1240" i="23" s="1"/>
  <c r="J1241" i="23"/>
  <c r="K1241" i="23" s="1" a="1"/>
  <c r="K1241" i="23" s="1"/>
  <c r="L1241" i="23" s="1"/>
  <c r="J1242" i="23"/>
  <c r="K1242" i="23" s="1" a="1"/>
  <c r="K1242" i="23" s="1"/>
  <c r="L1242" i="23" s="1"/>
  <c r="J1243" i="23"/>
  <c r="K1243" i="23" s="1" a="1"/>
  <c r="K1243" i="23" s="1"/>
  <c r="L1243" i="23" s="1"/>
  <c r="J1244" i="23"/>
  <c r="K1244" i="23" s="1" a="1"/>
  <c r="K1244" i="23" s="1"/>
  <c r="L1244" i="23" s="1"/>
  <c r="J1245" i="23"/>
  <c r="K1245" i="23" s="1" a="1"/>
  <c r="K1245" i="23" s="1"/>
  <c r="L1245" i="23" s="1"/>
  <c r="J1246" i="23"/>
  <c r="K1246" i="23" s="1" a="1"/>
  <c r="K1246" i="23" s="1"/>
  <c r="L1246" i="23" s="1"/>
  <c r="J1247" i="23"/>
  <c r="K1247" i="23" s="1" a="1"/>
  <c r="K1247" i="23" s="1"/>
  <c r="L1247" i="23" s="1"/>
  <c r="J1248" i="23"/>
  <c r="K1248" i="23" s="1" a="1"/>
  <c r="K1248" i="23" s="1"/>
  <c r="L1248" i="23" s="1"/>
  <c r="J1249" i="23"/>
  <c r="K1249" i="23" s="1" a="1"/>
  <c r="K1249" i="23" s="1"/>
  <c r="L1249" i="23" s="1"/>
  <c r="J1250" i="23"/>
  <c r="K1250" i="23" s="1" a="1"/>
  <c r="K1250" i="23" s="1"/>
  <c r="L1250" i="23" s="1"/>
  <c r="J1251" i="23"/>
  <c r="K1251" i="23" s="1" a="1"/>
  <c r="K1251" i="23" s="1"/>
  <c r="L1251" i="23" s="1"/>
  <c r="J1252" i="23"/>
  <c r="K1252" i="23" s="1" a="1"/>
  <c r="K1252" i="23" s="1"/>
  <c r="L1252" i="23" s="1"/>
  <c r="J1253" i="23"/>
  <c r="K1253" i="23" s="1" a="1"/>
  <c r="K1253" i="23" s="1"/>
  <c r="L1253" i="23" s="1"/>
  <c r="J1254" i="23"/>
  <c r="K1254" i="23" s="1" a="1"/>
  <c r="K1254" i="23" s="1"/>
  <c r="L1254" i="23" s="1"/>
  <c r="J1255" i="23"/>
  <c r="K1255" i="23" s="1" a="1"/>
  <c r="K1255" i="23" s="1"/>
  <c r="L1255" i="23" s="1"/>
  <c r="J1256" i="23"/>
  <c r="K1256" i="23" s="1" a="1"/>
  <c r="K1256" i="23" s="1"/>
  <c r="L1256" i="23" s="1"/>
  <c r="J1257" i="23"/>
  <c r="K1257" i="23" s="1" a="1"/>
  <c r="K1257" i="23" s="1"/>
  <c r="L1257" i="23" s="1"/>
  <c r="J1258" i="23"/>
  <c r="K1258" i="23" s="1" a="1"/>
  <c r="K1258" i="23" s="1"/>
  <c r="L1258" i="23" s="1"/>
  <c r="J1259" i="23"/>
  <c r="K1259" i="23" s="1" a="1"/>
  <c r="K1259" i="23" s="1"/>
  <c r="L1259" i="23" s="1"/>
  <c r="J1260" i="23"/>
  <c r="K1260" i="23" s="1" a="1"/>
  <c r="K1260" i="23" s="1"/>
  <c r="L1260" i="23" s="1"/>
  <c r="J1261" i="23"/>
  <c r="K1261" i="23" s="1" a="1"/>
  <c r="K1261" i="23" s="1"/>
  <c r="L1261" i="23" s="1"/>
  <c r="J1262" i="23"/>
  <c r="K1262" i="23" s="1" a="1"/>
  <c r="K1262" i="23" s="1"/>
  <c r="L1262" i="23" s="1"/>
  <c r="J1263" i="23"/>
  <c r="K1263" i="23" s="1" a="1"/>
  <c r="K1263" i="23" s="1"/>
  <c r="L1263" i="23" s="1"/>
  <c r="J1264" i="23"/>
  <c r="K1264" i="23" s="1" a="1"/>
  <c r="K1264" i="23" s="1"/>
  <c r="L1264" i="23" s="1"/>
  <c r="J1265" i="23"/>
  <c r="K1265" i="23" s="1" a="1"/>
  <c r="K1265" i="23" s="1"/>
  <c r="L1265" i="23" s="1"/>
  <c r="J1266" i="23"/>
  <c r="K1266" i="23" s="1" a="1"/>
  <c r="K1266" i="23" s="1"/>
  <c r="L1266" i="23" s="1"/>
  <c r="J1267" i="23"/>
  <c r="K1267" i="23" s="1" a="1"/>
  <c r="K1267" i="23" s="1"/>
  <c r="L1267" i="23" s="1"/>
  <c r="J1268" i="23"/>
  <c r="K1268" i="23" s="1" a="1"/>
  <c r="K1268" i="23" s="1"/>
  <c r="L1268" i="23" s="1"/>
  <c r="J1269" i="23"/>
  <c r="K1269" i="23" s="1" a="1"/>
  <c r="K1269" i="23" s="1"/>
  <c r="L1269" i="23" s="1"/>
  <c r="J1270" i="23"/>
  <c r="K1270" i="23" s="1" a="1"/>
  <c r="K1270" i="23" s="1"/>
  <c r="L1270" i="23" s="1"/>
  <c r="J1271" i="23"/>
  <c r="K1271" i="23" s="1" a="1"/>
  <c r="K1271" i="23" s="1"/>
  <c r="L1271" i="23" s="1"/>
  <c r="J1272" i="23"/>
  <c r="K1272" i="23" s="1" a="1"/>
  <c r="K1272" i="23" s="1"/>
  <c r="L1272" i="23" s="1"/>
  <c r="J1273" i="23"/>
  <c r="K1273" i="23" s="1" a="1"/>
  <c r="K1273" i="23" s="1"/>
  <c r="L1273" i="23" s="1"/>
  <c r="J1274" i="23"/>
  <c r="K1274" i="23" s="1" a="1"/>
  <c r="K1274" i="23" s="1"/>
  <c r="L1274" i="23" s="1"/>
  <c r="J1275" i="23"/>
  <c r="K1275" i="23" s="1" a="1"/>
  <c r="K1275" i="23" s="1"/>
  <c r="L1275" i="23" s="1"/>
  <c r="J1276" i="23"/>
  <c r="K1276" i="23" s="1" a="1"/>
  <c r="K1276" i="23" s="1"/>
  <c r="L1276" i="23" s="1"/>
  <c r="J1277" i="23"/>
  <c r="K1277" i="23" s="1" a="1"/>
  <c r="K1277" i="23" s="1"/>
  <c r="L1277" i="23" s="1"/>
  <c r="J1278" i="23"/>
  <c r="K1278" i="23" s="1" a="1"/>
  <c r="K1278" i="23" s="1"/>
  <c r="L1278" i="23" s="1"/>
  <c r="J1279" i="23"/>
  <c r="K1279" i="23" s="1" a="1"/>
  <c r="K1279" i="23" s="1"/>
  <c r="L1279" i="23" s="1"/>
  <c r="J1280" i="23"/>
  <c r="K1280" i="23" s="1" a="1"/>
  <c r="K1280" i="23" s="1"/>
  <c r="L1280" i="23" s="1"/>
  <c r="J1281" i="23"/>
  <c r="K1281" i="23" s="1" a="1"/>
  <c r="K1281" i="23" s="1"/>
  <c r="L1281" i="23" s="1"/>
  <c r="J1282" i="23"/>
  <c r="K1282" i="23" s="1" a="1"/>
  <c r="K1282" i="23" s="1"/>
  <c r="L1282" i="23" s="1"/>
  <c r="J1283" i="23"/>
  <c r="K1283" i="23" s="1" a="1"/>
  <c r="K1283" i="23" s="1"/>
  <c r="L1283" i="23" s="1"/>
  <c r="J1284" i="23"/>
  <c r="K1284" i="23" s="1" a="1"/>
  <c r="K1284" i="23" s="1"/>
  <c r="L1284" i="23" s="1"/>
  <c r="J1285" i="23"/>
  <c r="K1285" i="23" s="1" a="1"/>
  <c r="K1285" i="23" s="1"/>
  <c r="L1285" i="23" s="1"/>
  <c r="J1286" i="23"/>
  <c r="K1286" i="23" s="1" a="1"/>
  <c r="K1286" i="23" s="1"/>
  <c r="L1286" i="23" s="1"/>
  <c r="J1287" i="23"/>
  <c r="K1287" i="23" s="1" a="1"/>
  <c r="K1287" i="23" s="1"/>
  <c r="L1287" i="23" s="1"/>
  <c r="J1288" i="23"/>
  <c r="K1288" i="23" s="1" a="1"/>
  <c r="K1288" i="23" s="1"/>
  <c r="L1288" i="23" s="1"/>
  <c r="J1289" i="23"/>
  <c r="K1289" i="23" s="1" a="1"/>
  <c r="K1289" i="23" s="1"/>
  <c r="L1289" i="23" s="1"/>
  <c r="J1290" i="23"/>
  <c r="K1290" i="23" s="1" a="1"/>
  <c r="K1290" i="23" s="1"/>
  <c r="L1290" i="23" s="1"/>
  <c r="J1291" i="23"/>
  <c r="K1291" i="23" s="1" a="1"/>
  <c r="K1291" i="23" s="1"/>
  <c r="L1291" i="23" s="1"/>
  <c r="J1292" i="23"/>
  <c r="K1292" i="23" s="1" a="1"/>
  <c r="K1292" i="23" s="1"/>
  <c r="L1292" i="23" s="1"/>
  <c r="J1293" i="23"/>
  <c r="K1293" i="23" s="1" a="1"/>
  <c r="K1293" i="23" s="1"/>
  <c r="L1293" i="23" s="1"/>
  <c r="J1294" i="23"/>
  <c r="K1294" i="23" s="1" a="1"/>
  <c r="K1294" i="23" s="1"/>
  <c r="L1294" i="23" s="1"/>
  <c r="J1295" i="23"/>
  <c r="K1295" i="23" s="1" a="1"/>
  <c r="K1295" i="23" s="1"/>
  <c r="L1295" i="23" s="1"/>
  <c r="J1296" i="23"/>
  <c r="K1296" i="23" s="1" a="1"/>
  <c r="K1296" i="23" s="1"/>
  <c r="L1296" i="23" s="1"/>
  <c r="J1297" i="23"/>
  <c r="K1297" i="23" s="1" a="1"/>
  <c r="K1297" i="23" s="1"/>
  <c r="L1297" i="23" s="1"/>
  <c r="J1298" i="23"/>
  <c r="K1298" i="23" s="1" a="1"/>
  <c r="K1298" i="23" s="1"/>
  <c r="L1298" i="23" s="1"/>
  <c r="J1299" i="23"/>
  <c r="K1299" i="23" s="1" a="1"/>
  <c r="K1299" i="23" s="1"/>
  <c r="L1299" i="23" s="1"/>
  <c r="J1300" i="23"/>
  <c r="K1300" i="23" s="1" a="1"/>
  <c r="K1300" i="23" s="1"/>
  <c r="L1300" i="23" s="1"/>
  <c r="J1301" i="23"/>
  <c r="K1301" i="23" s="1" a="1"/>
  <c r="K1301" i="23" s="1"/>
  <c r="L1301" i="23" s="1"/>
  <c r="J1302" i="23"/>
  <c r="K1302" i="23" s="1" a="1"/>
  <c r="K1302" i="23" s="1"/>
  <c r="L1302" i="23" s="1"/>
  <c r="J1303" i="23"/>
  <c r="K1303" i="23" s="1" a="1"/>
  <c r="K1303" i="23" s="1"/>
  <c r="L1303" i="23" s="1"/>
  <c r="J1304" i="23"/>
  <c r="K1304" i="23" s="1" a="1"/>
  <c r="K1304" i="23" s="1"/>
  <c r="L1304" i="23" s="1"/>
  <c r="J1305" i="23"/>
  <c r="K1305" i="23" s="1" a="1"/>
  <c r="K1305" i="23" s="1"/>
  <c r="L1305" i="23" s="1"/>
  <c r="J1306" i="23"/>
  <c r="K1306" i="23" s="1" a="1"/>
  <c r="K1306" i="23" s="1"/>
  <c r="L1306" i="23" s="1"/>
  <c r="J1307" i="23"/>
  <c r="K1307" i="23" s="1" a="1"/>
  <c r="K1307" i="23" s="1"/>
  <c r="L1307" i="23" s="1"/>
  <c r="J1308" i="23"/>
  <c r="K1308" i="23" s="1" a="1"/>
  <c r="K1308" i="23" s="1"/>
  <c r="L1308" i="23" s="1"/>
  <c r="J1309" i="23"/>
  <c r="K1309" i="23" s="1" a="1"/>
  <c r="K1309" i="23" s="1"/>
  <c r="L1309" i="23" s="1"/>
  <c r="J1310" i="23"/>
  <c r="K1310" i="23" s="1" a="1"/>
  <c r="K1310" i="23" s="1"/>
  <c r="L1310" i="23" s="1"/>
  <c r="J1311" i="23"/>
  <c r="K1311" i="23" s="1" a="1"/>
  <c r="K1311" i="23" s="1"/>
  <c r="L1311" i="23" s="1"/>
  <c r="J1312" i="23"/>
  <c r="K1312" i="23" s="1" a="1"/>
  <c r="K1312" i="23" s="1"/>
  <c r="L1312" i="23" s="1"/>
  <c r="J1313" i="23"/>
  <c r="K1313" i="23" s="1" a="1"/>
  <c r="K1313" i="23" s="1"/>
  <c r="L1313" i="23" s="1"/>
  <c r="J1314" i="23"/>
  <c r="K1314" i="23" s="1" a="1"/>
  <c r="K1314" i="23" s="1"/>
  <c r="L1314" i="23" s="1"/>
  <c r="J1315" i="23"/>
  <c r="K1315" i="23" s="1" a="1"/>
  <c r="K1315" i="23" s="1"/>
  <c r="L1315" i="23" s="1"/>
  <c r="J1316" i="23"/>
  <c r="K1316" i="23" s="1" a="1"/>
  <c r="K1316" i="23" s="1"/>
  <c r="L1316" i="23" s="1"/>
  <c r="J1317" i="23"/>
  <c r="K1317" i="23" s="1" a="1"/>
  <c r="K1317" i="23" s="1"/>
  <c r="L1317" i="23" s="1"/>
  <c r="J1318" i="23"/>
  <c r="K1318" i="23" s="1" a="1"/>
  <c r="K1318" i="23" s="1"/>
  <c r="L1318" i="23" s="1"/>
  <c r="J1319" i="23"/>
  <c r="K1319" i="23" s="1" a="1"/>
  <c r="K1319" i="23" s="1"/>
  <c r="L1319" i="23" s="1"/>
  <c r="J1320" i="23"/>
  <c r="K1320" i="23" s="1" a="1"/>
  <c r="K1320" i="23" s="1"/>
  <c r="L1320" i="23" s="1"/>
  <c r="J1321" i="23"/>
  <c r="K1321" i="23" s="1" a="1"/>
  <c r="K1321" i="23" s="1"/>
  <c r="L1321" i="23" s="1"/>
  <c r="J1322" i="23"/>
  <c r="K1322" i="23" s="1" a="1"/>
  <c r="K1322" i="23" s="1"/>
  <c r="L1322" i="23" s="1"/>
  <c r="J1323" i="23"/>
  <c r="K1323" i="23" s="1" a="1"/>
  <c r="K1323" i="23" s="1"/>
  <c r="L1323" i="23" s="1"/>
  <c r="J1324" i="23"/>
  <c r="K1324" i="23" s="1" a="1"/>
  <c r="K1324" i="23" s="1"/>
  <c r="L1324" i="23" s="1"/>
  <c r="J1325" i="23"/>
  <c r="K1325" i="23" s="1" a="1"/>
  <c r="K1325" i="23" s="1"/>
  <c r="L1325" i="23" s="1"/>
  <c r="J1326" i="23"/>
  <c r="K1326" i="23" s="1" a="1"/>
  <c r="K1326" i="23" s="1"/>
  <c r="L1326" i="23" s="1"/>
  <c r="J1327" i="23"/>
  <c r="K1327" i="23" s="1" a="1"/>
  <c r="K1327" i="23" s="1"/>
  <c r="L1327" i="23" s="1"/>
  <c r="J1328" i="23"/>
  <c r="K1328" i="23" s="1" a="1"/>
  <c r="K1328" i="23" s="1"/>
  <c r="L1328" i="23" s="1"/>
  <c r="J1329" i="23"/>
  <c r="K1329" i="23" s="1" a="1"/>
  <c r="K1329" i="23" s="1"/>
  <c r="L1329" i="23" s="1"/>
  <c r="J1330" i="23"/>
  <c r="K1330" i="23" s="1" a="1"/>
  <c r="K1330" i="23" s="1"/>
  <c r="L1330" i="23" s="1"/>
  <c r="J1331" i="23"/>
  <c r="K1331" i="23" s="1" a="1"/>
  <c r="K1331" i="23" s="1"/>
  <c r="L1331" i="23" s="1"/>
  <c r="J1332" i="23"/>
  <c r="K1332" i="23" s="1" a="1"/>
  <c r="K1332" i="23" s="1"/>
  <c r="L1332" i="23" s="1"/>
  <c r="J1333" i="23"/>
  <c r="K1333" i="23" s="1" a="1"/>
  <c r="K1333" i="23" s="1"/>
  <c r="L1333" i="23" s="1"/>
  <c r="J1334" i="23"/>
  <c r="K1334" i="23" s="1" a="1"/>
  <c r="K1334" i="23" s="1"/>
  <c r="L1334" i="23" s="1"/>
  <c r="J1335" i="23"/>
  <c r="K1335" i="23" s="1" a="1"/>
  <c r="K1335" i="23" s="1"/>
  <c r="L1335" i="23" s="1"/>
  <c r="J1336" i="23"/>
  <c r="K1336" i="23" s="1" a="1"/>
  <c r="K1336" i="23" s="1"/>
  <c r="L1336" i="23" s="1"/>
  <c r="J1337" i="23"/>
  <c r="K1337" i="23" s="1" a="1"/>
  <c r="K1337" i="23" s="1"/>
  <c r="L1337" i="23" s="1"/>
  <c r="J1338" i="23"/>
  <c r="K1338" i="23" s="1" a="1"/>
  <c r="K1338" i="23" s="1"/>
  <c r="L1338" i="23" s="1"/>
  <c r="J1339" i="23"/>
  <c r="K1339" i="23" s="1" a="1"/>
  <c r="K1339" i="23" s="1"/>
  <c r="L1339" i="23" s="1"/>
  <c r="J1340" i="23"/>
  <c r="K1340" i="23" s="1" a="1"/>
  <c r="K1340" i="23" s="1"/>
  <c r="L1340" i="23" s="1"/>
  <c r="J1341" i="23"/>
  <c r="K1341" i="23" s="1" a="1"/>
  <c r="K1341" i="23" s="1"/>
  <c r="L1341" i="23" s="1"/>
  <c r="J1342" i="23"/>
  <c r="K1342" i="23" s="1" a="1"/>
  <c r="K1342" i="23" s="1"/>
  <c r="L1342" i="23" s="1"/>
  <c r="J1343" i="23"/>
  <c r="K1343" i="23" s="1" a="1"/>
  <c r="K1343" i="23" s="1"/>
  <c r="L1343" i="23" s="1"/>
  <c r="J1344" i="23"/>
  <c r="K1344" i="23" s="1" a="1"/>
  <c r="K1344" i="23" s="1"/>
  <c r="L1344" i="23" s="1"/>
  <c r="J1345" i="23"/>
  <c r="K1345" i="23" s="1" a="1"/>
  <c r="K1345" i="23" s="1"/>
  <c r="L1345" i="23" s="1"/>
  <c r="J1346" i="23"/>
  <c r="K1346" i="23" s="1" a="1"/>
  <c r="K1346" i="23" s="1"/>
  <c r="L1346" i="23" s="1"/>
  <c r="J1347" i="23"/>
  <c r="K1347" i="23" s="1" a="1"/>
  <c r="K1347" i="23" s="1"/>
  <c r="L1347" i="23" s="1"/>
  <c r="J1348" i="23"/>
  <c r="K1348" i="23" s="1" a="1"/>
  <c r="K1348" i="23" s="1"/>
  <c r="L1348" i="23" s="1"/>
  <c r="J1349" i="23"/>
  <c r="K1349" i="23" s="1" a="1"/>
  <c r="K1349" i="23" s="1"/>
  <c r="L1349" i="23" s="1"/>
  <c r="J1350" i="23"/>
  <c r="K1350" i="23" s="1" a="1"/>
  <c r="K1350" i="23" s="1"/>
  <c r="L1350" i="23" s="1"/>
  <c r="J1351" i="23"/>
  <c r="K1351" i="23" s="1" a="1"/>
  <c r="K1351" i="23" s="1"/>
  <c r="L1351" i="23" s="1"/>
  <c r="J1352" i="23"/>
  <c r="K1352" i="23" s="1" a="1"/>
  <c r="K1352" i="23" s="1"/>
  <c r="L1352" i="23" s="1"/>
  <c r="J1353" i="23"/>
  <c r="K1353" i="23" s="1" a="1"/>
  <c r="K1353" i="23" s="1"/>
  <c r="L1353" i="23" s="1"/>
  <c r="J1354" i="23"/>
  <c r="K1354" i="23" s="1" a="1"/>
  <c r="K1354" i="23" s="1"/>
  <c r="L1354" i="23" s="1"/>
  <c r="J1355" i="23"/>
  <c r="K1355" i="23" s="1" a="1"/>
  <c r="K1355" i="23" s="1"/>
  <c r="L1355" i="23" s="1"/>
  <c r="J1356" i="23"/>
  <c r="K1356" i="23" s="1" a="1"/>
  <c r="K1356" i="23" s="1"/>
  <c r="L1356" i="23" s="1"/>
  <c r="J1357" i="23"/>
  <c r="K1357" i="23" s="1" a="1"/>
  <c r="K1357" i="23" s="1"/>
  <c r="L1357" i="23" s="1"/>
  <c r="J1358" i="23"/>
  <c r="K1358" i="23" s="1" a="1"/>
  <c r="K1358" i="23" s="1"/>
  <c r="L1358" i="23" s="1"/>
  <c r="J1359" i="23"/>
  <c r="K1359" i="23" s="1" a="1"/>
  <c r="K1359" i="23" s="1"/>
  <c r="L1359" i="23" s="1"/>
  <c r="J1360" i="23"/>
  <c r="K1360" i="23" s="1" a="1"/>
  <c r="K1360" i="23" s="1"/>
  <c r="L1360" i="23" s="1"/>
  <c r="J1361" i="23"/>
  <c r="K1361" i="23" s="1" a="1"/>
  <c r="K1361" i="23" s="1"/>
  <c r="L1361" i="23" s="1"/>
  <c r="J1362" i="23"/>
  <c r="K1362" i="23" s="1" a="1"/>
  <c r="K1362" i="23" s="1"/>
  <c r="L1362" i="23" s="1"/>
  <c r="J1363" i="23"/>
  <c r="K1363" i="23" s="1" a="1"/>
  <c r="K1363" i="23" s="1"/>
  <c r="L1363" i="23" s="1"/>
  <c r="J1364" i="23"/>
  <c r="K1364" i="23" s="1" a="1"/>
  <c r="K1364" i="23" s="1"/>
  <c r="L1364" i="23" s="1"/>
  <c r="J1365" i="23"/>
  <c r="K1365" i="23" s="1" a="1"/>
  <c r="K1365" i="23" s="1"/>
  <c r="L1365" i="23" s="1"/>
  <c r="J1366" i="23"/>
  <c r="K1366" i="23" s="1" a="1"/>
  <c r="K1366" i="23" s="1"/>
  <c r="L1366" i="23" s="1"/>
  <c r="J1367" i="23"/>
  <c r="K1367" i="23" s="1" a="1"/>
  <c r="K1367" i="23" s="1"/>
  <c r="L1367" i="23" s="1"/>
  <c r="J1368" i="23"/>
  <c r="K1368" i="23" s="1" a="1"/>
  <c r="K1368" i="23" s="1"/>
  <c r="L1368" i="23" s="1"/>
  <c r="J1369" i="23"/>
  <c r="K1369" i="23" s="1" a="1"/>
  <c r="K1369" i="23" s="1"/>
  <c r="L1369" i="23" s="1"/>
  <c r="J1370" i="23"/>
  <c r="K1370" i="23" s="1" a="1"/>
  <c r="K1370" i="23" s="1"/>
  <c r="L1370" i="23" s="1"/>
  <c r="J1371" i="23"/>
  <c r="K1371" i="23" s="1" a="1"/>
  <c r="K1371" i="23" s="1"/>
  <c r="L1371" i="23" s="1"/>
  <c r="J1372" i="23"/>
  <c r="K1372" i="23" s="1" a="1"/>
  <c r="K1372" i="23" s="1"/>
  <c r="L1372" i="23" s="1"/>
  <c r="J1373" i="23"/>
  <c r="K1373" i="23" s="1" a="1"/>
  <c r="K1373" i="23" s="1"/>
  <c r="L1373" i="23" s="1"/>
  <c r="J1374" i="23"/>
  <c r="K1374" i="23" s="1" a="1"/>
  <c r="K1374" i="23" s="1"/>
  <c r="L1374" i="23" s="1"/>
  <c r="J1375" i="23"/>
  <c r="K1375" i="23" s="1" a="1"/>
  <c r="K1375" i="23" s="1"/>
  <c r="L1375" i="23" s="1"/>
  <c r="J1376" i="23"/>
  <c r="K1376" i="23" s="1" a="1"/>
  <c r="K1376" i="23" s="1"/>
  <c r="L1376" i="23" s="1"/>
  <c r="J1377" i="23"/>
  <c r="K1377" i="23" s="1" a="1"/>
  <c r="K1377" i="23" s="1"/>
  <c r="L1377" i="23" s="1"/>
  <c r="J1378" i="23"/>
  <c r="K1378" i="23" s="1" a="1"/>
  <c r="K1378" i="23" s="1"/>
  <c r="L1378" i="23" s="1"/>
  <c r="J1379" i="23"/>
  <c r="K1379" i="23" s="1" a="1"/>
  <c r="K1379" i="23" s="1"/>
  <c r="L1379" i="23" s="1"/>
  <c r="J1380" i="23"/>
  <c r="K1380" i="23" s="1" a="1"/>
  <c r="K1380" i="23" s="1"/>
  <c r="L1380" i="23" s="1"/>
  <c r="J1381" i="23"/>
  <c r="K1381" i="23" s="1" a="1"/>
  <c r="K1381" i="23" s="1"/>
  <c r="L1381" i="23" s="1"/>
  <c r="J1382" i="23"/>
  <c r="K1382" i="23" s="1" a="1"/>
  <c r="K1382" i="23" s="1"/>
  <c r="L1382" i="23" s="1"/>
  <c r="J1383" i="23"/>
  <c r="K1383" i="23" s="1" a="1"/>
  <c r="K1383" i="23" s="1"/>
  <c r="L1383" i="23" s="1"/>
  <c r="J1384" i="23"/>
  <c r="K1384" i="23" s="1" a="1"/>
  <c r="K1384" i="23" s="1"/>
  <c r="L1384" i="23" s="1"/>
  <c r="J1385" i="23"/>
  <c r="K1385" i="23" s="1" a="1"/>
  <c r="K1385" i="23" s="1"/>
  <c r="L1385" i="23" s="1"/>
  <c r="J1386" i="23"/>
  <c r="K1386" i="23" s="1" a="1"/>
  <c r="K1386" i="23" s="1"/>
  <c r="L1386" i="23" s="1"/>
  <c r="J1387" i="23"/>
  <c r="K1387" i="23" s="1" a="1"/>
  <c r="K1387" i="23" s="1"/>
  <c r="L1387" i="23" s="1"/>
  <c r="J1388" i="23"/>
  <c r="K1388" i="23" s="1" a="1"/>
  <c r="K1388" i="23" s="1"/>
  <c r="L1388" i="23" s="1"/>
  <c r="J1389" i="23"/>
  <c r="K1389" i="23" s="1" a="1"/>
  <c r="K1389" i="23" s="1"/>
  <c r="L1389" i="23" s="1"/>
  <c r="J1390" i="23"/>
  <c r="K1390" i="23" s="1" a="1"/>
  <c r="K1390" i="23" s="1"/>
  <c r="L1390" i="23" s="1"/>
  <c r="J1391" i="23"/>
  <c r="K1391" i="23" s="1" a="1"/>
  <c r="K1391" i="23" s="1"/>
  <c r="L1391" i="23" s="1"/>
  <c r="J1392" i="23"/>
  <c r="K1392" i="23" s="1" a="1"/>
  <c r="K1392" i="23" s="1"/>
  <c r="L1392" i="23" s="1"/>
  <c r="J1393" i="23"/>
  <c r="K1393" i="23" s="1" a="1"/>
  <c r="K1393" i="23" s="1"/>
  <c r="L1393" i="23" s="1"/>
  <c r="J1394" i="23"/>
  <c r="K1394" i="23" s="1" a="1"/>
  <c r="K1394" i="23" s="1"/>
  <c r="L1394" i="23" s="1"/>
  <c r="J1395" i="23"/>
  <c r="K1395" i="23" s="1" a="1"/>
  <c r="K1395" i="23" s="1"/>
  <c r="L1395" i="23" s="1"/>
  <c r="J1396" i="23"/>
  <c r="K1396" i="23" s="1" a="1"/>
  <c r="K1396" i="23" s="1"/>
  <c r="L1396" i="23" s="1"/>
  <c r="J1397" i="23"/>
  <c r="K1397" i="23" s="1" a="1"/>
  <c r="K1397" i="23" s="1"/>
  <c r="L1397" i="23" s="1"/>
  <c r="J1398" i="23"/>
  <c r="K1398" i="23" s="1" a="1"/>
  <c r="K1398" i="23" s="1"/>
  <c r="L1398" i="23" s="1"/>
  <c r="J1399" i="23"/>
  <c r="K1399" i="23" s="1" a="1"/>
  <c r="K1399" i="23" s="1"/>
  <c r="L1399" i="23" s="1"/>
  <c r="J1400" i="23"/>
  <c r="K1400" i="23" s="1" a="1"/>
  <c r="K1400" i="23" s="1"/>
  <c r="L1400" i="23" s="1"/>
  <c r="J1401" i="23"/>
  <c r="K1401" i="23" s="1" a="1"/>
  <c r="K1401" i="23" s="1"/>
  <c r="L1401" i="23" s="1"/>
  <c r="J1402" i="23"/>
  <c r="K1402" i="23" s="1" a="1"/>
  <c r="K1402" i="23" s="1"/>
  <c r="L1402" i="23" s="1"/>
  <c r="J1403" i="23"/>
  <c r="K1403" i="23" s="1" a="1"/>
  <c r="K1403" i="23" s="1"/>
  <c r="L1403" i="23" s="1"/>
  <c r="J1404" i="23"/>
  <c r="K1404" i="23" s="1" a="1"/>
  <c r="K1404" i="23" s="1"/>
  <c r="L1404" i="23" s="1"/>
  <c r="J1405" i="23"/>
  <c r="K1405" i="23" s="1" a="1"/>
  <c r="K1405" i="23" s="1"/>
  <c r="L1405" i="23" s="1"/>
  <c r="J1406" i="23"/>
  <c r="K1406" i="23" s="1" a="1"/>
  <c r="K1406" i="23" s="1"/>
  <c r="L1406" i="23" s="1"/>
  <c r="J1407" i="23"/>
  <c r="K1407" i="23" s="1" a="1"/>
  <c r="K1407" i="23" s="1"/>
  <c r="L1407" i="23" s="1"/>
  <c r="J1408" i="23"/>
  <c r="K1408" i="23" s="1" a="1"/>
  <c r="K1408" i="23" s="1"/>
  <c r="L1408" i="23" s="1"/>
  <c r="J1409" i="23"/>
  <c r="K1409" i="23" s="1" a="1"/>
  <c r="K1409" i="23" s="1"/>
  <c r="L1409" i="23" s="1"/>
  <c r="J1410" i="23"/>
  <c r="K1410" i="23" s="1" a="1"/>
  <c r="K1410" i="23" s="1"/>
  <c r="L1410" i="23" s="1"/>
  <c r="J1411" i="23"/>
  <c r="K1411" i="23" s="1" a="1"/>
  <c r="K1411" i="23" s="1"/>
  <c r="L1411" i="23" s="1"/>
  <c r="J1412" i="23"/>
  <c r="K1412" i="23" s="1" a="1"/>
  <c r="K1412" i="23" s="1"/>
  <c r="L1412" i="23" s="1"/>
  <c r="J1413" i="23"/>
  <c r="K1413" i="23" s="1" a="1"/>
  <c r="K1413" i="23" s="1"/>
  <c r="L1413" i="23" s="1"/>
  <c r="J1414" i="23"/>
  <c r="K1414" i="23" s="1" a="1"/>
  <c r="K1414" i="23" s="1"/>
  <c r="L1414" i="23" s="1"/>
  <c r="J1415" i="23"/>
  <c r="K1415" i="23" s="1" a="1"/>
  <c r="K1415" i="23" s="1"/>
  <c r="L1415" i="23" s="1"/>
  <c r="J1416" i="23"/>
  <c r="K1416" i="23" s="1" a="1"/>
  <c r="K1416" i="23" s="1"/>
  <c r="L1416" i="23" s="1"/>
  <c r="J1417" i="23"/>
  <c r="K1417" i="23" s="1" a="1"/>
  <c r="K1417" i="23" s="1"/>
  <c r="L1417" i="23" s="1"/>
  <c r="J1418" i="23"/>
  <c r="K1418" i="23" s="1" a="1"/>
  <c r="K1418" i="23" s="1"/>
  <c r="L1418" i="23" s="1"/>
  <c r="J1419" i="23"/>
  <c r="K1419" i="23" s="1" a="1"/>
  <c r="K1419" i="23" s="1"/>
  <c r="L1419" i="23" s="1"/>
  <c r="J1420" i="23"/>
  <c r="K1420" i="23" s="1" a="1"/>
  <c r="K1420" i="23" s="1"/>
  <c r="L1420" i="23" s="1"/>
  <c r="J1421" i="23"/>
  <c r="K1421" i="23" s="1" a="1"/>
  <c r="K1421" i="23" s="1"/>
  <c r="L1421" i="23" s="1"/>
  <c r="J1422" i="23"/>
  <c r="K1422" i="23" s="1" a="1"/>
  <c r="K1422" i="23" s="1"/>
  <c r="L1422" i="23" s="1"/>
  <c r="J1423" i="23"/>
  <c r="K1423" i="23" s="1" a="1"/>
  <c r="K1423" i="23" s="1"/>
  <c r="L1423" i="23" s="1"/>
  <c r="J1424" i="23"/>
  <c r="K1424" i="23" s="1" a="1"/>
  <c r="K1424" i="23" s="1"/>
  <c r="L1424" i="23" s="1"/>
  <c r="J1425" i="23"/>
  <c r="K1425" i="23" s="1" a="1"/>
  <c r="K1425" i="23" s="1"/>
  <c r="L1425" i="23" s="1"/>
  <c r="J1426" i="23"/>
  <c r="K1426" i="23" s="1" a="1"/>
  <c r="K1426" i="23" s="1"/>
  <c r="L1426" i="23" s="1"/>
  <c r="J1427" i="23"/>
  <c r="K1427" i="23" s="1" a="1"/>
  <c r="K1427" i="23" s="1"/>
  <c r="L1427" i="23" s="1"/>
  <c r="J1428" i="23"/>
  <c r="K1428" i="23" s="1" a="1"/>
  <c r="K1428" i="23" s="1"/>
  <c r="L1428" i="23" s="1"/>
  <c r="J1429" i="23"/>
  <c r="K1429" i="23" s="1" a="1"/>
  <c r="K1429" i="23" s="1"/>
  <c r="L1429" i="23" s="1"/>
  <c r="J1430" i="23"/>
  <c r="K1430" i="23" s="1" a="1"/>
  <c r="K1430" i="23" s="1"/>
  <c r="L1430" i="23" s="1"/>
  <c r="J1431" i="23"/>
  <c r="K1431" i="23" s="1" a="1"/>
  <c r="K1431" i="23" s="1"/>
  <c r="L1431" i="23" s="1"/>
  <c r="J1432" i="23"/>
  <c r="K1432" i="23" s="1" a="1"/>
  <c r="K1432" i="23" s="1"/>
  <c r="L1432" i="23" s="1"/>
  <c r="J1433" i="23"/>
  <c r="K1433" i="23" s="1" a="1"/>
  <c r="K1433" i="23" s="1"/>
  <c r="L1433" i="23" s="1"/>
  <c r="J1434" i="23"/>
  <c r="K1434" i="23" s="1" a="1"/>
  <c r="K1434" i="23" s="1"/>
  <c r="L1434" i="23" s="1"/>
  <c r="J1435" i="23"/>
  <c r="K1435" i="23" s="1" a="1"/>
  <c r="K1435" i="23" s="1"/>
  <c r="L1435" i="23" s="1"/>
  <c r="J1436" i="23"/>
  <c r="K1436" i="23" s="1" a="1"/>
  <c r="K1436" i="23" s="1"/>
  <c r="L1436" i="23" s="1"/>
  <c r="J1437" i="23"/>
  <c r="K1437" i="23" s="1" a="1"/>
  <c r="K1437" i="23" s="1"/>
  <c r="L1437" i="23" s="1"/>
  <c r="J1438" i="23"/>
  <c r="K1438" i="23" s="1" a="1"/>
  <c r="K1438" i="23" s="1"/>
  <c r="L1438" i="23" s="1"/>
  <c r="J1439" i="23"/>
  <c r="K1439" i="23" s="1" a="1"/>
  <c r="K1439" i="23" s="1"/>
  <c r="L1439" i="23" s="1"/>
  <c r="J1440" i="23"/>
  <c r="K1440" i="23" s="1" a="1"/>
  <c r="K1440" i="23" s="1"/>
  <c r="L1440" i="23" s="1"/>
  <c r="J1441" i="23"/>
  <c r="K1441" i="23" s="1" a="1"/>
  <c r="K1441" i="23" s="1"/>
  <c r="L1441" i="23" s="1"/>
  <c r="J1442" i="23"/>
  <c r="K1442" i="23" s="1" a="1"/>
  <c r="K1442" i="23" s="1"/>
  <c r="L1442" i="23" s="1"/>
  <c r="J1443" i="23"/>
  <c r="K1443" i="23" s="1" a="1"/>
  <c r="K1443" i="23" s="1"/>
  <c r="L1443" i="23" s="1"/>
  <c r="J1444" i="23"/>
  <c r="K1444" i="23" s="1" a="1"/>
  <c r="K1444" i="23" s="1"/>
  <c r="L1444" i="23" s="1"/>
  <c r="J1445" i="23"/>
  <c r="K1445" i="23" s="1" a="1"/>
  <c r="K1445" i="23" s="1"/>
  <c r="L1445" i="23" s="1"/>
  <c r="J1446" i="23"/>
  <c r="K1446" i="23" s="1" a="1"/>
  <c r="K1446" i="23" s="1"/>
  <c r="L1446" i="23" s="1"/>
  <c r="J1447" i="23"/>
  <c r="K1447" i="23" s="1" a="1"/>
  <c r="K1447" i="23" s="1"/>
  <c r="L1447" i="23" s="1"/>
  <c r="J1448" i="23"/>
  <c r="K1448" i="23" s="1" a="1"/>
  <c r="K1448" i="23" s="1"/>
  <c r="L1448" i="23" s="1"/>
  <c r="J1449" i="23"/>
  <c r="K1449" i="23" s="1" a="1"/>
  <c r="K1449" i="23" s="1"/>
  <c r="L1449" i="23" s="1"/>
  <c r="J1450" i="23"/>
  <c r="K1450" i="23" s="1" a="1"/>
  <c r="K1450" i="23" s="1"/>
  <c r="L1450" i="23" s="1"/>
  <c r="J1451" i="23"/>
  <c r="K1451" i="23" s="1" a="1"/>
  <c r="K1451" i="23" s="1"/>
  <c r="L1451" i="23" s="1"/>
  <c r="J1452" i="23"/>
  <c r="K1452" i="23" s="1" a="1"/>
  <c r="K1452" i="23" s="1"/>
  <c r="L1452" i="23" s="1"/>
  <c r="J1453" i="23"/>
  <c r="K1453" i="23" s="1" a="1"/>
  <c r="K1453" i="23" s="1"/>
  <c r="L1453" i="23" s="1"/>
  <c r="J1454" i="23"/>
  <c r="K1454" i="23" s="1" a="1"/>
  <c r="K1454" i="23" s="1"/>
  <c r="L1454" i="23" s="1"/>
  <c r="J1455" i="23"/>
  <c r="K1455" i="23" s="1" a="1"/>
  <c r="K1455" i="23" s="1"/>
  <c r="L1455" i="23" s="1"/>
  <c r="J1456" i="23"/>
  <c r="K1456" i="23" s="1" a="1"/>
  <c r="K1456" i="23" s="1"/>
  <c r="L1456" i="23" s="1"/>
  <c r="J1457" i="23"/>
  <c r="K1457" i="23" s="1" a="1"/>
  <c r="K1457" i="23" s="1"/>
  <c r="L1457" i="23" s="1"/>
  <c r="J1458" i="23"/>
  <c r="K1458" i="23" s="1" a="1"/>
  <c r="K1458" i="23" s="1"/>
  <c r="L1458" i="23" s="1"/>
  <c r="J1459" i="23"/>
  <c r="K1459" i="23" s="1" a="1"/>
  <c r="K1459" i="23" s="1"/>
  <c r="L1459" i="23" s="1"/>
  <c r="J1460" i="23"/>
  <c r="K1460" i="23" s="1" a="1"/>
  <c r="K1460" i="23" s="1"/>
  <c r="L1460" i="23" s="1"/>
  <c r="J1461" i="23"/>
  <c r="K1461" i="23" s="1" a="1"/>
  <c r="K1461" i="23" s="1"/>
  <c r="L1461" i="23" s="1"/>
  <c r="J1462" i="23"/>
  <c r="K1462" i="23" s="1" a="1"/>
  <c r="K1462" i="23" s="1"/>
  <c r="L1462" i="23" s="1"/>
  <c r="J1463" i="23"/>
  <c r="K1463" i="23" s="1" a="1"/>
  <c r="K1463" i="23" s="1"/>
  <c r="L1463" i="23" s="1"/>
  <c r="J1464" i="23"/>
  <c r="K1464" i="23" s="1" a="1"/>
  <c r="K1464" i="23" s="1"/>
  <c r="L1464" i="23" s="1"/>
  <c r="J1465" i="23"/>
  <c r="K1465" i="23" s="1" a="1"/>
  <c r="K1465" i="23" s="1"/>
  <c r="L1465" i="23" s="1"/>
  <c r="J1466" i="23"/>
  <c r="K1466" i="23" s="1" a="1"/>
  <c r="K1466" i="23" s="1"/>
  <c r="L1466" i="23" s="1"/>
  <c r="J1467" i="23"/>
  <c r="K1467" i="23" s="1" a="1"/>
  <c r="K1467" i="23" s="1"/>
  <c r="L1467" i="23" s="1"/>
  <c r="J1468" i="23"/>
  <c r="K1468" i="23" s="1" a="1"/>
  <c r="K1468" i="23" s="1"/>
  <c r="L1468" i="23" s="1"/>
  <c r="J1469" i="23"/>
  <c r="K1469" i="23" s="1" a="1"/>
  <c r="K1469" i="23" s="1"/>
  <c r="L1469" i="23" s="1"/>
  <c r="J1470" i="23"/>
  <c r="K1470" i="23" s="1" a="1"/>
  <c r="K1470" i="23" s="1"/>
  <c r="L1470" i="23" s="1"/>
  <c r="J1471" i="23"/>
  <c r="K1471" i="23" s="1" a="1"/>
  <c r="K1471" i="23" s="1"/>
  <c r="L1471" i="23" s="1"/>
  <c r="J1472" i="23"/>
  <c r="K1472" i="23" s="1" a="1"/>
  <c r="K1472" i="23" s="1"/>
  <c r="L1472" i="23" s="1"/>
  <c r="J1473" i="23"/>
  <c r="K1473" i="23" s="1" a="1"/>
  <c r="K1473" i="23" s="1"/>
  <c r="L1473" i="23" s="1"/>
  <c r="J1474" i="23"/>
  <c r="K1474" i="23" s="1" a="1"/>
  <c r="K1474" i="23" s="1"/>
  <c r="L1474" i="23" s="1"/>
  <c r="J1475" i="23"/>
  <c r="K1475" i="23" s="1" a="1"/>
  <c r="K1475" i="23" s="1"/>
  <c r="L1475" i="23" s="1"/>
  <c r="J1476" i="23"/>
  <c r="K1476" i="23" s="1" a="1"/>
  <c r="K1476" i="23" s="1"/>
  <c r="L1476" i="23" s="1"/>
  <c r="J1477" i="23"/>
  <c r="K1477" i="23" s="1" a="1"/>
  <c r="K1477" i="23" s="1"/>
  <c r="L1477" i="23" s="1"/>
  <c r="J1478" i="23"/>
  <c r="K1478" i="23" s="1" a="1"/>
  <c r="K1478" i="23" s="1"/>
  <c r="L1478" i="23" s="1"/>
  <c r="J1479" i="23"/>
  <c r="K1479" i="23" s="1" a="1"/>
  <c r="K1479" i="23" s="1"/>
  <c r="L1479" i="23" s="1"/>
  <c r="J1480" i="23"/>
  <c r="K1480" i="23" s="1" a="1"/>
  <c r="K1480" i="23" s="1"/>
  <c r="L1480" i="23" s="1"/>
  <c r="J1481" i="23"/>
  <c r="K1481" i="23" s="1" a="1"/>
  <c r="K1481" i="23" s="1"/>
  <c r="L1481" i="23" s="1"/>
  <c r="J1482" i="23"/>
  <c r="K1482" i="23" s="1" a="1"/>
  <c r="K1482" i="23" s="1"/>
  <c r="L1482" i="23" s="1"/>
  <c r="J1483" i="23"/>
  <c r="K1483" i="23" s="1" a="1"/>
  <c r="K1483" i="23" s="1"/>
  <c r="L1483" i="23" s="1"/>
  <c r="J1484" i="23"/>
  <c r="K1484" i="23" s="1" a="1"/>
  <c r="K1484" i="23" s="1"/>
  <c r="L1484" i="23" s="1"/>
  <c r="J1485" i="23"/>
  <c r="K1485" i="23" s="1" a="1"/>
  <c r="K1485" i="23" s="1"/>
  <c r="L1485" i="23" s="1"/>
  <c r="J1486" i="23"/>
  <c r="K1486" i="23" s="1" a="1"/>
  <c r="K1486" i="23" s="1"/>
  <c r="L1486" i="23" s="1"/>
  <c r="J1487" i="23"/>
  <c r="K1487" i="23" s="1" a="1"/>
  <c r="K1487" i="23" s="1"/>
  <c r="L1487" i="23" s="1"/>
  <c r="J1488" i="23"/>
  <c r="K1488" i="23" s="1" a="1"/>
  <c r="K1488" i="23" s="1"/>
  <c r="L1488" i="23" s="1"/>
  <c r="J1489" i="23"/>
  <c r="K1489" i="23" s="1" a="1"/>
  <c r="K1489" i="23" s="1"/>
  <c r="L1489" i="23" s="1"/>
  <c r="J1490" i="23"/>
  <c r="K1490" i="23" s="1" a="1"/>
  <c r="K1490" i="23" s="1"/>
  <c r="L1490" i="23" s="1"/>
  <c r="J1491" i="23"/>
  <c r="K1491" i="23" s="1" a="1"/>
  <c r="K1491" i="23" s="1"/>
  <c r="L1491" i="23" s="1"/>
  <c r="J1492" i="23"/>
  <c r="K1492" i="23" s="1" a="1"/>
  <c r="K1492" i="23" s="1"/>
  <c r="L1492" i="23" s="1"/>
  <c r="J1493" i="23"/>
  <c r="K1493" i="23" s="1" a="1"/>
  <c r="K1493" i="23" s="1"/>
  <c r="L1493" i="23" s="1"/>
  <c r="J1494" i="23"/>
  <c r="K1494" i="23" s="1" a="1"/>
  <c r="K1494" i="23" s="1"/>
  <c r="L1494" i="23" s="1"/>
  <c r="J1495" i="23"/>
  <c r="K1495" i="23" s="1" a="1"/>
  <c r="K1495" i="23" s="1"/>
  <c r="L1495" i="23" s="1"/>
  <c r="J1496" i="23"/>
  <c r="K1496" i="23" s="1" a="1"/>
  <c r="K1496" i="23" s="1"/>
  <c r="L1496" i="23" s="1"/>
  <c r="J1497" i="23"/>
  <c r="K1497" i="23" s="1" a="1"/>
  <c r="K1497" i="23" s="1"/>
  <c r="L1497" i="23" s="1"/>
  <c r="J1498" i="23"/>
  <c r="K1498" i="23" s="1" a="1"/>
  <c r="K1498" i="23" s="1"/>
  <c r="L1498" i="23" s="1"/>
  <c r="J1499" i="23"/>
  <c r="K1499" i="23" s="1" a="1"/>
  <c r="K1499" i="23" s="1"/>
  <c r="L1499" i="23" s="1"/>
  <c r="J1500" i="23"/>
  <c r="K1500" i="23" s="1" a="1"/>
  <c r="K1500" i="23" s="1"/>
  <c r="L1500" i="23" s="1"/>
  <c r="J1501" i="23"/>
  <c r="K1501" i="23" s="1" a="1"/>
  <c r="K1501" i="23" s="1"/>
  <c r="L1501" i="23" s="1"/>
  <c r="J1502" i="23"/>
  <c r="K1502" i="23" s="1" a="1"/>
  <c r="K1502" i="23" s="1"/>
  <c r="L1502" i="23" s="1"/>
  <c r="J1503" i="23"/>
  <c r="K1503" i="23" s="1" a="1"/>
  <c r="K1503" i="23" s="1"/>
  <c r="L1503" i="23" s="1"/>
  <c r="J1504" i="23"/>
  <c r="K1504" i="23" s="1" a="1"/>
  <c r="K1504" i="23" s="1"/>
  <c r="L1504" i="23" s="1"/>
  <c r="J1505" i="23"/>
  <c r="K1505" i="23" s="1" a="1"/>
  <c r="K1505" i="23" s="1"/>
  <c r="L1505" i="23" s="1"/>
  <c r="J1506" i="23"/>
  <c r="K1506" i="23" s="1" a="1"/>
  <c r="K1506" i="23" s="1"/>
  <c r="L1506" i="23" s="1"/>
  <c r="J1507" i="23"/>
  <c r="K1507" i="23" s="1" a="1"/>
  <c r="K1507" i="23" s="1"/>
  <c r="J1508" i="23"/>
  <c r="K1508" i="23" s="1" a="1"/>
  <c r="K1508" i="23" s="1"/>
  <c r="J1509" i="23"/>
  <c r="K1509" i="23" s="1" a="1"/>
  <c r="K1509" i="23" s="1"/>
  <c r="J1510" i="23"/>
  <c r="K1510" i="23" s="1" a="1"/>
  <c r="K1510" i="23" s="1"/>
  <c r="J1511" i="23"/>
  <c r="K1511" i="23" s="1" a="1"/>
  <c r="K1511" i="23" s="1"/>
  <c r="J1512" i="23"/>
  <c r="K1512" i="23" s="1" a="1"/>
  <c r="K1512" i="23" s="1"/>
  <c r="J1513" i="23"/>
  <c r="K1513" i="23" s="1" a="1"/>
  <c r="K1513" i="23" s="1"/>
  <c r="J1514" i="23"/>
  <c r="K1514" i="23" s="1" a="1"/>
  <c r="K1514" i="23" s="1"/>
  <c r="J1515" i="23"/>
  <c r="K1515" i="23" s="1" a="1"/>
  <c r="K1515" i="23" s="1"/>
  <c r="J1516" i="23"/>
  <c r="K1516" i="23" s="1" a="1"/>
  <c r="K1516" i="23" s="1"/>
  <c r="J1517" i="23"/>
  <c r="K1517" i="23" s="1" a="1"/>
  <c r="K1517" i="23" s="1"/>
  <c r="J1518" i="23"/>
  <c r="K1518" i="23" s="1" a="1"/>
  <c r="K1518" i="23" s="1"/>
  <c r="J1519" i="23"/>
  <c r="K1519" i="23" s="1" a="1"/>
  <c r="K1519" i="23" s="1"/>
  <c r="J1520" i="23"/>
  <c r="K1520" i="23" s="1" a="1"/>
  <c r="K1520" i="23" s="1"/>
  <c r="J1521" i="23"/>
  <c r="K1521" i="23" s="1" a="1"/>
  <c r="K1521" i="23" s="1"/>
  <c r="J1522" i="23"/>
  <c r="K1522" i="23" s="1" a="1"/>
  <c r="K1522" i="23" s="1"/>
  <c r="J1523" i="23"/>
  <c r="K1523" i="23" s="1" a="1"/>
  <c r="K1523" i="23" s="1"/>
  <c r="J1524" i="23"/>
  <c r="K1524" i="23" s="1" a="1"/>
  <c r="K1524" i="23" s="1"/>
  <c r="J1525" i="23"/>
  <c r="K1525" i="23" s="1" a="1"/>
  <c r="K1525" i="23" s="1"/>
  <c r="J1526" i="23"/>
  <c r="K1526" i="23" s="1" a="1"/>
  <c r="K1526" i="23" s="1"/>
  <c r="J1527" i="23"/>
  <c r="K1527" i="23" s="1" a="1"/>
  <c r="K1527" i="23" s="1"/>
  <c r="J1528" i="23"/>
  <c r="K1528" i="23" s="1" a="1"/>
  <c r="K1528" i="23" s="1"/>
  <c r="J1529" i="23"/>
  <c r="K1529" i="23" s="1" a="1"/>
  <c r="K1529" i="23" s="1"/>
  <c r="J1530" i="23"/>
  <c r="K1530" i="23" s="1" a="1"/>
  <c r="K1530" i="23" s="1"/>
  <c r="J1531" i="23"/>
  <c r="K1531" i="23" s="1" a="1"/>
  <c r="K1531" i="23" s="1"/>
  <c r="J1532" i="23"/>
  <c r="K1532" i="23" s="1" a="1"/>
  <c r="K1532" i="23" s="1"/>
  <c r="J1533" i="23"/>
  <c r="K1533" i="23" s="1" a="1"/>
  <c r="K1533" i="23" s="1"/>
  <c r="J1534" i="23"/>
  <c r="K1534" i="23" s="1" a="1"/>
  <c r="K1534" i="23" s="1"/>
  <c r="J1535" i="23"/>
  <c r="K1535" i="23" s="1" a="1"/>
  <c r="K1535" i="23" s="1"/>
  <c r="J1536" i="23"/>
  <c r="K1536" i="23" s="1" a="1"/>
  <c r="K1536" i="23" s="1"/>
  <c r="J1537" i="23"/>
  <c r="K1537" i="23" s="1" a="1"/>
  <c r="K1537" i="23" s="1"/>
  <c r="J1538" i="23"/>
  <c r="K1538" i="23" s="1" a="1"/>
  <c r="K1538" i="23" s="1"/>
  <c r="J1539" i="23"/>
  <c r="K1539" i="23" s="1" a="1"/>
  <c r="K1539" i="23" s="1"/>
  <c r="J1540" i="23"/>
  <c r="K1540" i="23" s="1" a="1"/>
  <c r="K1540" i="23" s="1"/>
  <c r="J1541" i="23"/>
  <c r="K1541" i="23" s="1" a="1"/>
  <c r="K1541" i="23" s="1"/>
  <c r="J1542" i="23"/>
  <c r="K1542" i="23" s="1" a="1"/>
  <c r="K1542" i="23" s="1"/>
  <c r="J1543" i="23"/>
  <c r="K1543" i="23" s="1" a="1"/>
  <c r="K1543" i="23" s="1"/>
  <c r="J1544" i="23"/>
  <c r="K1544" i="23" s="1" a="1"/>
  <c r="K1544" i="23" s="1"/>
  <c r="J1545" i="23"/>
  <c r="K1545" i="23" s="1" a="1"/>
  <c r="K1545" i="23" s="1"/>
  <c r="J1546" i="23"/>
  <c r="K1546" i="23" s="1" a="1"/>
  <c r="K1546" i="23" s="1"/>
  <c r="J1547" i="23"/>
  <c r="K1547" i="23" s="1" a="1"/>
  <c r="K1547" i="23" s="1"/>
  <c r="J1548" i="23"/>
  <c r="K1548" i="23" s="1" a="1"/>
  <c r="K1548" i="23" s="1"/>
  <c r="J1549" i="23"/>
  <c r="K1549" i="23" s="1" a="1"/>
  <c r="K1549" i="23" s="1"/>
  <c r="J1550" i="23"/>
  <c r="K1550" i="23" s="1" a="1"/>
  <c r="K1550" i="23" s="1"/>
  <c r="J1551" i="23"/>
  <c r="K1551" i="23" s="1" a="1"/>
  <c r="K1551" i="23" s="1"/>
  <c r="J1552" i="23"/>
  <c r="K1552" i="23" s="1" a="1"/>
  <c r="K1552" i="23" s="1"/>
  <c r="J1553" i="23"/>
  <c r="K1553" i="23" s="1" a="1"/>
  <c r="K1553" i="23" s="1"/>
  <c r="J1554" i="23"/>
  <c r="K1554" i="23" s="1" a="1"/>
  <c r="K1554" i="23" s="1"/>
  <c r="J1555" i="23"/>
  <c r="K1555" i="23" s="1" a="1"/>
  <c r="K1555" i="23" s="1"/>
  <c r="J1556" i="23"/>
  <c r="K1556" i="23" s="1" a="1"/>
  <c r="K1556" i="23" s="1"/>
  <c r="J1557" i="23"/>
  <c r="K1557" i="23" s="1" a="1"/>
  <c r="K1557" i="23" s="1"/>
  <c r="J1558" i="23"/>
  <c r="K1558" i="23" s="1" a="1"/>
  <c r="K1558" i="23" s="1"/>
  <c r="J1559" i="23"/>
  <c r="K1559" i="23" s="1" a="1"/>
  <c r="K1559" i="23" s="1"/>
  <c r="J1560" i="23"/>
  <c r="K1560" i="23" s="1" a="1"/>
  <c r="K1560" i="23" s="1"/>
  <c r="J1561" i="23"/>
  <c r="K1561" i="23" s="1" a="1"/>
  <c r="K1561" i="23" s="1"/>
  <c r="J1562" i="23"/>
  <c r="K1562" i="23" s="1" a="1"/>
  <c r="K1562" i="23" s="1"/>
  <c r="J1563" i="23"/>
  <c r="K1563" i="23" s="1" a="1"/>
  <c r="K1563" i="23" s="1"/>
  <c r="J1564" i="23"/>
  <c r="K1564" i="23" s="1" a="1"/>
  <c r="K1564" i="23" s="1"/>
  <c r="J1565" i="23"/>
  <c r="K1565" i="23" s="1" a="1"/>
  <c r="K1565" i="23" s="1"/>
  <c r="J1566" i="23"/>
  <c r="K1566" i="23" s="1" a="1"/>
  <c r="K1566" i="23" s="1"/>
  <c r="J1567" i="23"/>
  <c r="K1567" i="23" s="1" a="1"/>
  <c r="K1567" i="23" s="1"/>
  <c r="J1568" i="23"/>
  <c r="K1568" i="23" s="1" a="1"/>
  <c r="K1568" i="23" s="1"/>
  <c r="J1569" i="23"/>
  <c r="K1569" i="23" s="1" a="1"/>
  <c r="K1569" i="23" s="1"/>
  <c r="J1570" i="23"/>
  <c r="K1570" i="23" s="1" a="1"/>
  <c r="K1570" i="23" s="1"/>
  <c r="J1571" i="23"/>
  <c r="K1571" i="23" s="1" a="1"/>
  <c r="K1571" i="23" s="1"/>
  <c r="J1572" i="23"/>
  <c r="K1572" i="23" s="1" a="1"/>
  <c r="K1572" i="23" s="1"/>
  <c r="J1573" i="23"/>
  <c r="K1573" i="23" s="1" a="1"/>
  <c r="K1573" i="23" s="1"/>
  <c r="J1574" i="23"/>
  <c r="K1574" i="23" s="1" a="1"/>
  <c r="K1574" i="23" s="1"/>
  <c r="J1575" i="23"/>
  <c r="K1575" i="23" s="1" a="1"/>
  <c r="K1575" i="23" s="1"/>
  <c r="J1576" i="23"/>
  <c r="K1576" i="23" s="1" a="1"/>
  <c r="K1576" i="23" s="1"/>
  <c r="J1577" i="23"/>
  <c r="K1577" i="23" s="1" a="1"/>
  <c r="K1577" i="23" s="1"/>
  <c r="J1578" i="23"/>
  <c r="K1578" i="23" s="1" a="1"/>
  <c r="K1578" i="23" s="1"/>
  <c r="J1579" i="23"/>
  <c r="K1579" i="23" s="1" a="1"/>
  <c r="K1579" i="23" s="1"/>
  <c r="J1580" i="23"/>
  <c r="K1580" i="23" s="1" a="1"/>
  <c r="K1580" i="23" s="1"/>
  <c r="J1581" i="23"/>
  <c r="K1581" i="23" s="1" a="1"/>
  <c r="K1581" i="23" s="1"/>
  <c r="J1582" i="23"/>
  <c r="K1582" i="23" s="1" a="1"/>
  <c r="K1582" i="23" s="1"/>
  <c r="J1583" i="23"/>
  <c r="K1583" i="23" s="1" a="1"/>
  <c r="K1583" i="23" s="1"/>
  <c r="J1584" i="23"/>
  <c r="K1584" i="23" s="1" a="1"/>
  <c r="K1584" i="23" s="1"/>
  <c r="J1585" i="23"/>
  <c r="K1585" i="23" s="1" a="1"/>
  <c r="K1585" i="23" s="1"/>
  <c r="J1586" i="23"/>
  <c r="K1586" i="23" s="1" a="1"/>
  <c r="K1586" i="23" s="1"/>
  <c r="J1587" i="23"/>
  <c r="K1587" i="23" s="1" a="1"/>
  <c r="K1587" i="23" s="1"/>
  <c r="J1588" i="23"/>
  <c r="K1588" i="23" s="1" a="1"/>
  <c r="K1588" i="23" s="1"/>
  <c r="J1589" i="23"/>
  <c r="K1589" i="23" s="1" a="1"/>
  <c r="K1589" i="23" s="1"/>
  <c r="J1590" i="23"/>
  <c r="K1590" i="23" s="1" a="1"/>
  <c r="K1590" i="23" s="1"/>
  <c r="J1591" i="23"/>
  <c r="K1591" i="23" s="1" a="1"/>
  <c r="K1591" i="23" s="1"/>
  <c r="J1592" i="23"/>
  <c r="K1592" i="23" s="1" a="1"/>
  <c r="K1592" i="23" s="1"/>
  <c r="J1593" i="23"/>
  <c r="K1593" i="23" s="1" a="1"/>
  <c r="K1593" i="23" s="1"/>
  <c r="J1594" i="23"/>
  <c r="K1594" i="23" s="1" a="1"/>
  <c r="K1594" i="23" s="1"/>
  <c r="J1595" i="23"/>
  <c r="K1595" i="23" s="1" a="1"/>
  <c r="K1595" i="23" s="1"/>
  <c r="J1596" i="23"/>
  <c r="K1596" i="23" s="1" a="1"/>
  <c r="K1596" i="23" s="1"/>
  <c r="J1597" i="23"/>
  <c r="K1597" i="23" s="1" a="1"/>
  <c r="K1597" i="23" s="1"/>
  <c r="J1598" i="23"/>
  <c r="K1598" i="23" s="1" a="1"/>
  <c r="K1598" i="23" s="1"/>
  <c r="J1599" i="23"/>
  <c r="K1599" i="23" s="1" a="1"/>
  <c r="K1599" i="23" s="1"/>
  <c r="J1600" i="23"/>
  <c r="K1600" i="23" s="1" a="1"/>
  <c r="K1600" i="23" s="1"/>
  <c r="J1601" i="23"/>
  <c r="K1601" i="23" s="1" a="1"/>
  <c r="K1601" i="23" s="1"/>
  <c r="J1602" i="23"/>
  <c r="K1602" i="23" s="1" a="1"/>
  <c r="K1602" i="23" s="1"/>
  <c r="J1603" i="23"/>
  <c r="K1603" i="23" s="1" a="1"/>
  <c r="K1603" i="23" s="1"/>
  <c r="J1604" i="23"/>
  <c r="K1604" i="23" s="1" a="1"/>
  <c r="K1604" i="23" s="1"/>
  <c r="J1605" i="23"/>
  <c r="K1605" i="23" s="1" a="1"/>
  <c r="K1605" i="23" s="1"/>
  <c r="J1606" i="23"/>
  <c r="K1606" i="23" s="1" a="1"/>
  <c r="K1606" i="23" s="1"/>
  <c r="J1607" i="23"/>
  <c r="K1607" i="23" s="1" a="1"/>
  <c r="K1607" i="23" s="1"/>
  <c r="J1608" i="23"/>
  <c r="K1608" i="23" s="1" a="1"/>
  <c r="K1608" i="23" s="1"/>
  <c r="J1609" i="23"/>
  <c r="K1609" i="23" s="1" a="1"/>
  <c r="K1609" i="23" s="1"/>
  <c r="J1610" i="23"/>
  <c r="K1610" i="23" s="1" a="1"/>
  <c r="K1610" i="23" s="1"/>
  <c r="J1611" i="23"/>
  <c r="K1611" i="23" s="1" a="1"/>
  <c r="K1611" i="23" s="1"/>
  <c r="J1612" i="23"/>
  <c r="K1612" i="23" s="1" a="1"/>
  <c r="K1612" i="23" s="1"/>
  <c r="J1613" i="23"/>
  <c r="K1613" i="23" s="1" a="1"/>
  <c r="K1613" i="23" s="1"/>
  <c r="J1614" i="23"/>
  <c r="K1614" i="23" s="1" a="1"/>
  <c r="K1614" i="23" s="1"/>
  <c r="J1615" i="23"/>
  <c r="K1615" i="23" s="1" a="1"/>
  <c r="K1615" i="23" s="1"/>
  <c r="J1616" i="23"/>
  <c r="K1616" i="23" s="1" a="1"/>
  <c r="K1616" i="23" s="1"/>
  <c r="J1617" i="23"/>
  <c r="K1617" i="23" s="1" a="1"/>
  <c r="K1617" i="23" s="1"/>
  <c r="J1618" i="23"/>
  <c r="K1618" i="23" s="1" a="1"/>
  <c r="K1618" i="23" s="1"/>
  <c r="J1619" i="23"/>
  <c r="K1619" i="23" s="1" a="1"/>
  <c r="K1619" i="23" s="1"/>
  <c r="J1620" i="23"/>
  <c r="K1620" i="23" s="1" a="1"/>
  <c r="K1620" i="23" s="1"/>
  <c r="J1621" i="23"/>
  <c r="K1621" i="23" s="1" a="1"/>
  <c r="K1621" i="23" s="1"/>
  <c r="J1622" i="23"/>
  <c r="K1622" i="23" s="1" a="1"/>
  <c r="K1622" i="23" s="1"/>
  <c r="J1623" i="23"/>
  <c r="K1623" i="23" s="1" a="1"/>
  <c r="K1623" i="23" s="1"/>
  <c r="J1624" i="23"/>
  <c r="K1624" i="23" s="1" a="1"/>
  <c r="K1624" i="23" s="1"/>
  <c r="J1625" i="23"/>
  <c r="K1625" i="23" s="1" a="1"/>
  <c r="K1625" i="23" s="1"/>
  <c r="J1626" i="23"/>
  <c r="K1626" i="23" s="1" a="1"/>
  <c r="K1626" i="23" s="1"/>
  <c r="J1627" i="23"/>
  <c r="K1627" i="23" s="1" a="1"/>
  <c r="K1627" i="23" s="1"/>
  <c r="J1628" i="23"/>
  <c r="K1628" i="23" s="1" a="1"/>
  <c r="K1628" i="23" s="1"/>
  <c r="J1629" i="23"/>
  <c r="K1629" i="23" s="1" a="1"/>
  <c r="K1629" i="23" s="1"/>
  <c r="J1630" i="23"/>
  <c r="K1630" i="23" s="1" a="1"/>
  <c r="K1630" i="23" s="1"/>
  <c r="J1631" i="23"/>
  <c r="K1631" i="23" s="1" a="1"/>
  <c r="K1631" i="23" s="1"/>
  <c r="J1632" i="23"/>
  <c r="K1632" i="23" s="1" a="1"/>
  <c r="K1632" i="23" s="1"/>
  <c r="J1633" i="23"/>
  <c r="K1633" i="23" s="1" a="1"/>
  <c r="K1633" i="23" s="1"/>
  <c r="J1634" i="23"/>
  <c r="K1634" i="23" s="1" a="1"/>
  <c r="K1634" i="23" s="1"/>
  <c r="J1635" i="23"/>
  <c r="K1635" i="23" s="1" a="1"/>
  <c r="K1635" i="23" s="1"/>
  <c r="J1636" i="23"/>
  <c r="K1636" i="23" s="1" a="1"/>
  <c r="K1636" i="23" s="1"/>
  <c r="J1637" i="23"/>
  <c r="K1637" i="23" s="1" a="1"/>
  <c r="K1637" i="23" s="1"/>
  <c r="J1638" i="23"/>
  <c r="K1638" i="23" s="1" a="1"/>
  <c r="K1638" i="23" s="1"/>
  <c r="J1639" i="23"/>
  <c r="K1639" i="23" s="1" a="1"/>
  <c r="K1639" i="23" s="1"/>
  <c r="J1640" i="23"/>
  <c r="K1640" i="23" s="1" a="1"/>
  <c r="K1640" i="23" s="1"/>
  <c r="J1641" i="23"/>
  <c r="K1641" i="23" s="1" a="1"/>
  <c r="K1641" i="23" s="1"/>
  <c r="J1642" i="23"/>
  <c r="K1642" i="23" s="1" a="1"/>
  <c r="K1642" i="23" s="1"/>
  <c r="J1643" i="23"/>
  <c r="K1643" i="23" s="1" a="1"/>
  <c r="K1643" i="23" s="1"/>
  <c r="J1644" i="23"/>
  <c r="K1644" i="23" s="1" a="1"/>
  <c r="K1644" i="23" s="1"/>
  <c r="J1645" i="23"/>
  <c r="K1645" i="23" s="1" a="1"/>
  <c r="K1645" i="23" s="1"/>
  <c r="J1646" i="23"/>
  <c r="K1646" i="23" s="1" a="1"/>
  <c r="K1646" i="23" s="1"/>
  <c r="J1647" i="23"/>
  <c r="K1647" i="23" s="1" a="1"/>
  <c r="K1647" i="23" s="1"/>
  <c r="J1648" i="23"/>
  <c r="K1648" i="23" s="1" a="1"/>
  <c r="K1648" i="23" s="1"/>
  <c r="J1649" i="23"/>
  <c r="K1649" i="23" s="1" a="1"/>
  <c r="K1649" i="23" s="1"/>
  <c r="J1650" i="23"/>
  <c r="K1650" i="23" s="1" a="1"/>
  <c r="K1650" i="23" s="1"/>
  <c r="J1651" i="23"/>
  <c r="K1651" i="23" s="1" a="1"/>
  <c r="K1651" i="23" s="1"/>
  <c r="J1652" i="23"/>
  <c r="K1652" i="23" s="1" a="1"/>
  <c r="K1652" i="23" s="1"/>
  <c r="J1653" i="23"/>
  <c r="K1653" i="23" s="1" a="1"/>
  <c r="K1653" i="23" s="1"/>
  <c r="J1654" i="23"/>
  <c r="K1654" i="23" s="1" a="1"/>
  <c r="K1654" i="23" s="1"/>
  <c r="J1655" i="23"/>
  <c r="K1655" i="23" s="1" a="1"/>
  <c r="K1655" i="23" s="1"/>
  <c r="J1656" i="23"/>
  <c r="K1656" i="23" s="1" a="1"/>
  <c r="K1656" i="23" s="1"/>
  <c r="J1657" i="23"/>
  <c r="K1657" i="23" s="1" a="1"/>
  <c r="K1657" i="23" s="1"/>
  <c r="J1658" i="23"/>
  <c r="K1658" i="23" s="1" a="1"/>
  <c r="K1658" i="23" s="1"/>
  <c r="J1659" i="23"/>
  <c r="K1659" i="23" s="1" a="1"/>
  <c r="K1659" i="23" s="1"/>
  <c r="J1660" i="23"/>
  <c r="K1660" i="23" s="1" a="1"/>
  <c r="K1660" i="23" s="1"/>
  <c r="J1661" i="23"/>
  <c r="K1661" i="23" s="1" a="1"/>
  <c r="K1661" i="23" s="1"/>
  <c r="J1662" i="23"/>
  <c r="K1662" i="23" s="1" a="1"/>
  <c r="K1662" i="23" s="1"/>
  <c r="J1663" i="23"/>
  <c r="K1663" i="23" s="1" a="1"/>
  <c r="K1663" i="23" s="1"/>
  <c r="J1664" i="23"/>
  <c r="K1664" i="23" s="1" a="1"/>
  <c r="K1664" i="23" s="1"/>
  <c r="J1665" i="23"/>
  <c r="K1665" i="23" s="1" a="1"/>
  <c r="K1665" i="23" s="1"/>
  <c r="J1666" i="23"/>
  <c r="K1666" i="23" s="1" a="1"/>
  <c r="K1666" i="23" s="1"/>
  <c r="J1667" i="23"/>
  <c r="K1667" i="23" s="1" a="1"/>
  <c r="K1667" i="23" s="1"/>
  <c r="J1668" i="23"/>
  <c r="K1668" i="23" s="1" a="1"/>
  <c r="K1668" i="23" s="1"/>
  <c r="J1669" i="23"/>
  <c r="K1669" i="23" s="1" a="1"/>
  <c r="K1669" i="23" s="1"/>
  <c r="J1670" i="23"/>
  <c r="K1670" i="23" s="1" a="1"/>
  <c r="K1670" i="23" s="1"/>
  <c r="J1671" i="23"/>
  <c r="K1671" i="23" s="1" a="1"/>
  <c r="K1671" i="23" s="1"/>
  <c r="J1672" i="23"/>
  <c r="K1672" i="23" s="1" a="1"/>
  <c r="K1672" i="23" s="1"/>
  <c r="J1673" i="23"/>
  <c r="K1673" i="23" s="1" a="1"/>
  <c r="K1673" i="23" s="1"/>
  <c r="J1674" i="23"/>
  <c r="K1674" i="23" s="1" a="1"/>
  <c r="K1674" i="23" s="1"/>
  <c r="J1675" i="23"/>
  <c r="K1675" i="23" s="1" a="1"/>
  <c r="K1675" i="23" s="1"/>
  <c r="J1676" i="23"/>
  <c r="K1676" i="23" s="1" a="1"/>
  <c r="K1676" i="23" s="1"/>
  <c r="J1677" i="23"/>
  <c r="K1677" i="23" s="1" a="1"/>
  <c r="K1677" i="23" s="1"/>
  <c r="J1678" i="23"/>
  <c r="K1678" i="23" s="1" a="1"/>
  <c r="K1678" i="23" s="1"/>
  <c r="J1679" i="23"/>
  <c r="K1679" i="23" s="1" a="1"/>
  <c r="K1679" i="23" s="1"/>
  <c r="J1680" i="23"/>
  <c r="K1680" i="23" s="1" a="1"/>
  <c r="K1680" i="23" s="1"/>
  <c r="J1681" i="23"/>
  <c r="K1681" i="23" s="1" a="1"/>
  <c r="K1681" i="23" s="1"/>
  <c r="J1682" i="23"/>
  <c r="K1682" i="23" s="1" a="1"/>
  <c r="K1682" i="23" s="1"/>
  <c r="J1683" i="23"/>
  <c r="K1683" i="23" s="1" a="1"/>
  <c r="K1683" i="23" s="1"/>
  <c r="J1684" i="23"/>
  <c r="K1684" i="23" s="1" a="1"/>
  <c r="K1684" i="23" s="1"/>
  <c r="J1685" i="23"/>
  <c r="K1685" i="23" s="1" a="1"/>
  <c r="K1685" i="23" s="1"/>
  <c r="J1686" i="23"/>
  <c r="K1686" i="23" s="1" a="1"/>
  <c r="K1686" i="23" s="1"/>
  <c r="J1687" i="23"/>
  <c r="K1687" i="23" s="1" a="1"/>
  <c r="K1687" i="23" s="1"/>
  <c r="J1688" i="23"/>
  <c r="K1688" i="23" s="1" a="1"/>
  <c r="K1688" i="23" s="1"/>
  <c r="J1689" i="23"/>
  <c r="K1689" i="23" s="1" a="1"/>
  <c r="K1689" i="23" s="1"/>
  <c r="J1690" i="23"/>
  <c r="K1690" i="23" s="1" a="1"/>
  <c r="K1690" i="23" s="1"/>
  <c r="J1691" i="23"/>
  <c r="K1691" i="23" s="1" a="1"/>
  <c r="K1691" i="23" s="1"/>
  <c r="J1692" i="23"/>
  <c r="K1692" i="23" s="1" a="1"/>
  <c r="K1692" i="23" s="1"/>
  <c r="J1693" i="23"/>
  <c r="K1693" i="23" s="1" a="1"/>
  <c r="K1693" i="23" s="1"/>
  <c r="J1694" i="23"/>
  <c r="K1694" i="23" s="1" a="1"/>
  <c r="K1694" i="23" s="1"/>
  <c r="J1695" i="23"/>
  <c r="K1695" i="23" s="1" a="1"/>
  <c r="K1695" i="23" s="1"/>
  <c r="J1696" i="23"/>
  <c r="K1696" i="23" s="1" a="1"/>
  <c r="K1696" i="23" s="1"/>
  <c r="J1697" i="23"/>
  <c r="K1697" i="23" s="1" a="1"/>
  <c r="K1697" i="23" s="1"/>
  <c r="J1698" i="23"/>
  <c r="K1698" i="23" s="1" a="1"/>
  <c r="K1698" i="23" s="1"/>
  <c r="J1699" i="23"/>
  <c r="K1699" i="23" s="1" a="1"/>
  <c r="K1699" i="23" s="1"/>
  <c r="J1700" i="23"/>
  <c r="K1700" i="23" s="1" a="1"/>
  <c r="K1700" i="23" s="1"/>
  <c r="J1701" i="23"/>
  <c r="K1701" i="23" s="1" a="1"/>
  <c r="K1701" i="23" s="1"/>
  <c r="J1702" i="23"/>
  <c r="K1702" i="23" s="1" a="1"/>
  <c r="K1702" i="23" s="1"/>
  <c r="J1703" i="23"/>
  <c r="K1703" i="23" s="1" a="1"/>
  <c r="K1703" i="23" s="1"/>
  <c r="J1704" i="23"/>
  <c r="K1704" i="23" s="1" a="1"/>
  <c r="K1704" i="23" s="1"/>
  <c r="J1705" i="23"/>
  <c r="K1705" i="23" s="1" a="1"/>
  <c r="K1705" i="23" s="1"/>
  <c r="J1706" i="23"/>
  <c r="K1706" i="23" s="1" a="1"/>
  <c r="K1706" i="23" s="1"/>
  <c r="J1707" i="23"/>
  <c r="K1707" i="23" s="1" a="1"/>
  <c r="K1707" i="23" s="1"/>
  <c r="J1708" i="23"/>
  <c r="K1708" i="23" s="1" a="1"/>
  <c r="K1708" i="23" s="1"/>
  <c r="J1709" i="23"/>
  <c r="K1709" i="23" s="1" a="1"/>
  <c r="K1709" i="23" s="1"/>
  <c r="J1710" i="23"/>
  <c r="K1710" i="23" s="1" a="1"/>
  <c r="K1710" i="23" s="1"/>
  <c r="J1711" i="23"/>
  <c r="K1711" i="23" s="1" a="1"/>
  <c r="K1711" i="23" s="1"/>
  <c r="J1712" i="23"/>
  <c r="K1712" i="23" s="1" a="1"/>
  <c r="K1712" i="23" s="1"/>
  <c r="J1713" i="23"/>
  <c r="K1713" i="23" s="1" a="1"/>
  <c r="K1713" i="23" s="1"/>
  <c r="J1714" i="23"/>
  <c r="K1714" i="23" s="1" a="1"/>
  <c r="K1714" i="23" s="1"/>
  <c r="J1715" i="23"/>
  <c r="K1715" i="23" s="1" a="1"/>
  <c r="K1715" i="23" s="1"/>
  <c r="J1716" i="23"/>
  <c r="K1716" i="23" s="1" a="1"/>
  <c r="K1716" i="23" s="1"/>
  <c r="J1717" i="23"/>
  <c r="K1717" i="23" s="1" a="1"/>
  <c r="K1717" i="23" s="1"/>
  <c r="J1718" i="23"/>
  <c r="K1718" i="23" s="1" a="1"/>
  <c r="K1718" i="23" s="1"/>
  <c r="J1719" i="23"/>
  <c r="K1719" i="23" s="1" a="1"/>
  <c r="K1719" i="23" s="1"/>
  <c r="J1720" i="23"/>
  <c r="K1720" i="23" s="1" a="1"/>
  <c r="K1720" i="23" s="1"/>
  <c r="J1721" i="23"/>
  <c r="K1721" i="23" s="1" a="1"/>
  <c r="K1721" i="23" s="1"/>
  <c r="J1722" i="23"/>
  <c r="K1722" i="23" s="1" a="1"/>
  <c r="K1722" i="23" s="1"/>
  <c r="J1723" i="23"/>
  <c r="K1723" i="23" s="1" a="1"/>
  <c r="K1723" i="23" s="1"/>
  <c r="J1724" i="23"/>
  <c r="K1724" i="23" s="1" a="1"/>
  <c r="K1724" i="23" s="1"/>
  <c r="J1725" i="23"/>
  <c r="K1725" i="23" s="1" a="1"/>
  <c r="K1725" i="23" s="1"/>
  <c r="J1726" i="23"/>
  <c r="K1726" i="23" s="1" a="1"/>
  <c r="K1726" i="23" s="1"/>
  <c r="J1727" i="23"/>
  <c r="K1727" i="23" s="1" a="1"/>
  <c r="K1727" i="23" s="1"/>
  <c r="J1728" i="23"/>
  <c r="K1728" i="23" s="1" a="1"/>
  <c r="K1728" i="23" s="1"/>
  <c r="J1729" i="23"/>
  <c r="K1729" i="23" s="1" a="1"/>
  <c r="K1729" i="23" s="1"/>
  <c r="J1730" i="23"/>
  <c r="K1730" i="23" s="1" a="1"/>
  <c r="K1730" i="23" s="1"/>
  <c r="J1731" i="23"/>
  <c r="K1731" i="23" s="1" a="1"/>
  <c r="K1731" i="23" s="1"/>
  <c r="J1732" i="23"/>
  <c r="K1732" i="23" s="1" a="1"/>
  <c r="K1732" i="23" s="1"/>
  <c r="J1733" i="23"/>
  <c r="K1733" i="23" s="1" a="1"/>
  <c r="K1733" i="23" s="1"/>
  <c r="J1734" i="23"/>
  <c r="K1734" i="23" s="1" a="1"/>
  <c r="K1734" i="23" s="1"/>
  <c r="J1735" i="23"/>
  <c r="K1735" i="23" s="1" a="1"/>
  <c r="K1735" i="23" s="1"/>
  <c r="J1736" i="23"/>
  <c r="K1736" i="23" s="1" a="1"/>
  <c r="K1736" i="23" s="1"/>
  <c r="J1737" i="23"/>
  <c r="K1737" i="23" s="1" a="1"/>
  <c r="K1737" i="23" s="1"/>
  <c r="J1738" i="23"/>
  <c r="K1738" i="23" s="1" a="1"/>
  <c r="K1738" i="23" s="1"/>
  <c r="J1739" i="23"/>
  <c r="K1739" i="23" s="1" a="1"/>
  <c r="K1739" i="23" s="1"/>
  <c r="J1740" i="23"/>
  <c r="K1740" i="23" s="1" a="1"/>
  <c r="K1740" i="23" s="1"/>
  <c r="J1741" i="23"/>
  <c r="K1741" i="23" s="1" a="1"/>
  <c r="K1741" i="23" s="1"/>
  <c r="J1742" i="23"/>
  <c r="K1742" i="23" s="1" a="1"/>
  <c r="K1742" i="23" s="1"/>
  <c r="J1743" i="23"/>
  <c r="K1743" i="23" s="1" a="1"/>
  <c r="K1743" i="23" s="1"/>
  <c r="J1744" i="23"/>
  <c r="K1744" i="23" s="1" a="1"/>
  <c r="K1744" i="23" s="1"/>
  <c r="J1745" i="23"/>
  <c r="K1745" i="23" s="1" a="1"/>
  <c r="K1745" i="23" s="1"/>
  <c r="J1746" i="23"/>
  <c r="K1746" i="23" s="1" a="1"/>
  <c r="K1746" i="23" s="1"/>
  <c r="J1747" i="23"/>
  <c r="K1747" i="23" s="1" a="1"/>
  <c r="K1747" i="23" s="1"/>
  <c r="J1748" i="23"/>
  <c r="K1748" i="23" s="1" a="1"/>
  <c r="K1748" i="23" s="1"/>
  <c r="J1749" i="23"/>
  <c r="K1749" i="23" s="1" a="1"/>
  <c r="K1749" i="23" s="1"/>
  <c r="J1750" i="23"/>
  <c r="K1750" i="23" s="1" a="1"/>
  <c r="K1750" i="23" s="1"/>
  <c r="J1751" i="23"/>
  <c r="K1751" i="23" s="1" a="1"/>
  <c r="K1751" i="23" s="1"/>
  <c r="J1752" i="23"/>
  <c r="K1752" i="23" s="1" a="1"/>
  <c r="K1752" i="23" s="1"/>
  <c r="J1753" i="23"/>
  <c r="K1753" i="23" s="1" a="1"/>
  <c r="K1753" i="23" s="1"/>
  <c r="J1754" i="23"/>
  <c r="K1754" i="23" s="1" a="1"/>
  <c r="K1754" i="23" s="1"/>
  <c r="J1755" i="23"/>
  <c r="K1755" i="23" s="1" a="1"/>
  <c r="K1755" i="23" s="1"/>
  <c r="J1756" i="23"/>
  <c r="K1756" i="23" s="1" a="1"/>
  <c r="K1756" i="23" s="1"/>
  <c r="J1757" i="23"/>
  <c r="K1757" i="23" s="1" a="1"/>
  <c r="K1757" i="23" s="1"/>
  <c r="J1758" i="23"/>
  <c r="K1758" i="23" s="1" a="1"/>
  <c r="K1758" i="23" s="1"/>
  <c r="J1759" i="23"/>
  <c r="K1759" i="23" s="1" a="1"/>
  <c r="K1759" i="23" s="1"/>
  <c r="J1760" i="23"/>
  <c r="K1760" i="23" s="1" a="1"/>
  <c r="K1760" i="23" s="1"/>
  <c r="J1761" i="23"/>
  <c r="K1761" i="23" s="1" a="1"/>
  <c r="K1761" i="23" s="1"/>
  <c r="J1762" i="23"/>
  <c r="K1762" i="23" s="1" a="1"/>
  <c r="K1762" i="23" s="1"/>
  <c r="J1763" i="23"/>
  <c r="K1763" i="23" s="1" a="1"/>
  <c r="K1763" i="23" s="1"/>
  <c r="J1764" i="23"/>
  <c r="K1764" i="23" s="1" a="1"/>
  <c r="K1764" i="23" s="1"/>
  <c r="J1765" i="23"/>
  <c r="K1765" i="23" s="1" a="1"/>
  <c r="K1765" i="23" s="1"/>
  <c r="J1766" i="23"/>
  <c r="K1766" i="23" s="1" a="1"/>
  <c r="K1766" i="23" s="1"/>
  <c r="J1767" i="23"/>
  <c r="K1767" i="23" s="1" a="1"/>
  <c r="K1767" i="23" s="1"/>
  <c r="J1768" i="23"/>
  <c r="K1768" i="23" s="1" a="1"/>
  <c r="K1768" i="23" s="1"/>
  <c r="J1769" i="23"/>
  <c r="K1769" i="23" s="1" a="1"/>
  <c r="K1769" i="23" s="1"/>
  <c r="J1770" i="23"/>
  <c r="K1770" i="23" s="1" a="1"/>
  <c r="K1770" i="23" s="1"/>
  <c r="J1771" i="23"/>
  <c r="K1771" i="23" s="1" a="1"/>
  <c r="K1771" i="23" s="1"/>
  <c r="J1772" i="23"/>
  <c r="K1772" i="23" s="1" a="1"/>
  <c r="K1772" i="23" s="1"/>
  <c r="J1773" i="23"/>
  <c r="K1773" i="23" s="1" a="1"/>
  <c r="K1773" i="23" s="1"/>
  <c r="J1774" i="23"/>
  <c r="K1774" i="23" s="1" a="1"/>
  <c r="K1774" i="23" s="1"/>
  <c r="J1775" i="23"/>
  <c r="K1775" i="23" s="1" a="1"/>
  <c r="K1775" i="23" s="1"/>
  <c r="J1776" i="23"/>
  <c r="K1776" i="23" s="1" a="1"/>
  <c r="K1776" i="23" s="1"/>
  <c r="J1777" i="23"/>
  <c r="K1777" i="23" s="1" a="1"/>
  <c r="K1777" i="23" s="1"/>
  <c r="J1778" i="23"/>
  <c r="K1778" i="23" s="1" a="1"/>
  <c r="K1778" i="23" s="1"/>
  <c r="J1779" i="23"/>
  <c r="K1779" i="23" s="1" a="1"/>
  <c r="K1779" i="23" s="1"/>
  <c r="J1780" i="23"/>
  <c r="K1780" i="23" s="1" a="1"/>
  <c r="K1780" i="23" s="1"/>
  <c r="J1781" i="23"/>
  <c r="K1781" i="23" s="1" a="1"/>
  <c r="K1781" i="23" s="1"/>
  <c r="J1782" i="23"/>
  <c r="K1782" i="23" s="1" a="1"/>
  <c r="K1782" i="23" s="1"/>
  <c r="J1783" i="23"/>
  <c r="K1783" i="23" s="1" a="1"/>
  <c r="K1783" i="23" s="1"/>
  <c r="J1784" i="23"/>
  <c r="K1784" i="23" s="1" a="1"/>
  <c r="K1784" i="23" s="1"/>
  <c r="J1785" i="23"/>
  <c r="K1785" i="23" s="1" a="1"/>
  <c r="K1785" i="23" s="1"/>
  <c r="J1786" i="23"/>
  <c r="K1786" i="23" s="1" a="1"/>
  <c r="K1786" i="23" s="1"/>
  <c r="J1787" i="23"/>
  <c r="K1787" i="23" s="1" a="1"/>
  <c r="K1787" i="23" s="1"/>
  <c r="J1788" i="23"/>
  <c r="K1788" i="23" s="1" a="1"/>
  <c r="K1788" i="23" s="1"/>
  <c r="J1789" i="23"/>
  <c r="K1789" i="23" s="1" a="1"/>
  <c r="K1789" i="23" s="1"/>
  <c r="J1790" i="23"/>
  <c r="K1790" i="23" s="1" a="1"/>
  <c r="K1790" i="23" s="1"/>
  <c r="J1791" i="23"/>
  <c r="K1791" i="23" s="1" a="1"/>
  <c r="K1791" i="23" s="1"/>
  <c r="J1792" i="23"/>
  <c r="K1792" i="23" s="1" a="1"/>
  <c r="K1792" i="23" s="1"/>
  <c r="J1793" i="23"/>
  <c r="K1793" i="23" s="1" a="1"/>
  <c r="K1793" i="23" s="1"/>
  <c r="J1794" i="23"/>
  <c r="K1794" i="23" s="1" a="1"/>
  <c r="K1794" i="23" s="1"/>
  <c r="J1795" i="23"/>
  <c r="K1795" i="23" s="1" a="1"/>
  <c r="K1795" i="23" s="1"/>
  <c r="J1796" i="23"/>
  <c r="K1796" i="23" s="1" a="1"/>
  <c r="K1796" i="23" s="1"/>
  <c r="J1797" i="23"/>
  <c r="K1797" i="23" s="1" a="1"/>
  <c r="K1797" i="23" s="1"/>
  <c r="J1798" i="23"/>
  <c r="K1798" i="23" s="1" a="1"/>
  <c r="K1798" i="23" s="1"/>
  <c r="J1799" i="23"/>
  <c r="K1799" i="23" s="1" a="1"/>
  <c r="K1799" i="23" s="1"/>
  <c r="J1800" i="23"/>
  <c r="K1800" i="23" s="1" a="1"/>
  <c r="K1800" i="23" s="1"/>
  <c r="J1801" i="23"/>
  <c r="K1801" i="23" s="1" a="1"/>
  <c r="K1801" i="23" s="1"/>
  <c r="J1802" i="23"/>
  <c r="K1802" i="23" s="1" a="1"/>
  <c r="K1802" i="23" s="1"/>
  <c r="J1803" i="23"/>
  <c r="K1803" i="23" s="1" a="1"/>
  <c r="K1803" i="23" s="1"/>
  <c r="J1804" i="23"/>
  <c r="K1804" i="23" s="1" a="1"/>
  <c r="K1804" i="23" s="1"/>
  <c r="J1805" i="23"/>
  <c r="K1805" i="23" s="1" a="1"/>
  <c r="K1805" i="23" s="1"/>
  <c r="J1806" i="23"/>
  <c r="K1806" i="23" s="1" a="1"/>
  <c r="K1806" i="23" s="1"/>
  <c r="J1807" i="23"/>
  <c r="K1807" i="23" s="1" a="1"/>
  <c r="K1807" i="23" s="1"/>
  <c r="J1808" i="23"/>
  <c r="K1808" i="23" s="1" a="1"/>
  <c r="K1808" i="23" s="1"/>
  <c r="J1809" i="23"/>
  <c r="K1809" i="23" s="1" a="1"/>
  <c r="K1809" i="23" s="1"/>
  <c r="J1810" i="23"/>
  <c r="K1810" i="23" s="1" a="1"/>
  <c r="K1810" i="23" s="1"/>
  <c r="J1811" i="23"/>
  <c r="K1811" i="23" s="1" a="1"/>
  <c r="K1811" i="23" s="1"/>
  <c r="J1812" i="23"/>
  <c r="K1812" i="23" s="1" a="1"/>
  <c r="K1812" i="23" s="1"/>
  <c r="J1813" i="23"/>
  <c r="K1813" i="23" s="1" a="1"/>
  <c r="K1813" i="23" s="1"/>
  <c r="J1814" i="23"/>
  <c r="K1814" i="23" s="1" a="1"/>
  <c r="K1814" i="23" s="1"/>
  <c r="J1815" i="23"/>
  <c r="K1815" i="23" s="1" a="1"/>
  <c r="K1815" i="23" s="1"/>
  <c r="J1816" i="23"/>
  <c r="K1816" i="23" s="1" a="1"/>
  <c r="K1816" i="23" s="1"/>
  <c r="J1817" i="23"/>
  <c r="K1817" i="23" s="1" a="1"/>
  <c r="K1817" i="23" s="1"/>
  <c r="J1818" i="23"/>
  <c r="K1818" i="23" s="1" a="1"/>
  <c r="K1818" i="23" s="1"/>
  <c r="J1819" i="23"/>
  <c r="K1819" i="23" s="1" a="1"/>
  <c r="K1819" i="23" s="1"/>
  <c r="J1820" i="23"/>
  <c r="K1820" i="23" s="1" a="1"/>
  <c r="K1820" i="23" s="1"/>
  <c r="J1821" i="23"/>
  <c r="K1821" i="23" s="1" a="1"/>
  <c r="K1821" i="23" s="1"/>
  <c r="J1822" i="23"/>
  <c r="K1822" i="23" s="1" a="1"/>
  <c r="K1822" i="23" s="1"/>
  <c r="J1823" i="23"/>
  <c r="K1823" i="23" s="1" a="1"/>
  <c r="K1823" i="23" s="1"/>
  <c r="J1824" i="23"/>
  <c r="K1824" i="23" s="1" a="1"/>
  <c r="K1824" i="23" s="1"/>
  <c r="J1825" i="23"/>
  <c r="K1825" i="23" s="1" a="1"/>
  <c r="K1825" i="23" s="1"/>
  <c r="J1826" i="23"/>
  <c r="K1826" i="23" s="1" a="1"/>
  <c r="K1826" i="23" s="1"/>
  <c r="J1827" i="23"/>
  <c r="K1827" i="23" s="1" a="1"/>
  <c r="K1827" i="23" s="1"/>
  <c r="J1828" i="23"/>
  <c r="K1828" i="23" s="1" a="1"/>
  <c r="K1828" i="23" s="1"/>
  <c r="J1829" i="23"/>
  <c r="K1829" i="23" s="1" a="1"/>
  <c r="K1829" i="23" s="1"/>
  <c r="J1830" i="23"/>
  <c r="K1830" i="23" s="1" a="1"/>
  <c r="K1830" i="23" s="1"/>
  <c r="J1831" i="23"/>
  <c r="K1831" i="23" s="1" a="1"/>
  <c r="K1831" i="23" s="1"/>
  <c r="J1832" i="23"/>
  <c r="K1832" i="23" s="1" a="1"/>
  <c r="K1832" i="23" s="1"/>
  <c r="J1833" i="23"/>
  <c r="K1833" i="23" s="1" a="1"/>
  <c r="K1833" i="23" s="1"/>
  <c r="J1834" i="23"/>
  <c r="K1834" i="23" s="1" a="1"/>
  <c r="K1834" i="23" s="1"/>
  <c r="J1835" i="23"/>
  <c r="K1835" i="23" s="1" a="1"/>
  <c r="K1835" i="23" s="1"/>
  <c r="J1836" i="23"/>
  <c r="K1836" i="23" s="1" a="1"/>
  <c r="K1836" i="23" s="1"/>
  <c r="J1837" i="23"/>
  <c r="K1837" i="23" s="1" a="1"/>
  <c r="K1837" i="23" s="1"/>
  <c r="J1838" i="23"/>
  <c r="K1838" i="23" s="1" a="1"/>
  <c r="K1838" i="23" s="1"/>
  <c r="J1839" i="23"/>
  <c r="K1839" i="23" s="1" a="1"/>
  <c r="K1839" i="23" s="1"/>
  <c r="J1840" i="23"/>
  <c r="K1840" i="23" s="1" a="1"/>
  <c r="K1840" i="23" s="1"/>
  <c r="J1841" i="23"/>
  <c r="K1841" i="23" s="1" a="1"/>
  <c r="K1841" i="23" s="1"/>
  <c r="J1842" i="23"/>
  <c r="K1842" i="23" s="1" a="1"/>
  <c r="K1842" i="23" s="1"/>
  <c r="J1843" i="23"/>
  <c r="K1843" i="23" s="1" a="1"/>
  <c r="K1843" i="23" s="1"/>
  <c r="J1844" i="23"/>
  <c r="K1844" i="23" s="1" a="1"/>
  <c r="K1844" i="23" s="1"/>
  <c r="J1845" i="23"/>
  <c r="K1845" i="23" s="1" a="1"/>
  <c r="K1845" i="23" s="1"/>
  <c r="J1846" i="23"/>
  <c r="K1846" i="23" s="1" a="1"/>
  <c r="K1846" i="23" s="1"/>
  <c r="J1847" i="23"/>
  <c r="K1847" i="23" s="1" a="1"/>
  <c r="K1847" i="23" s="1"/>
  <c r="J1848" i="23"/>
  <c r="K1848" i="23" s="1" a="1"/>
  <c r="K1848" i="23" s="1"/>
  <c r="J1849" i="23"/>
  <c r="K1849" i="23" s="1" a="1"/>
  <c r="K1849" i="23" s="1"/>
  <c r="J1850" i="23"/>
  <c r="K1850" i="23" s="1" a="1"/>
  <c r="K1850" i="23" s="1"/>
  <c r="J1851" i="23"/>
  <c r="K1851" i="23" s="1" a="1"/>
  <c r="K1851" i="23" s="1"/>
  <c r="J1852" i="23"/>
  <c r="K1852" i="23" s="1" a="1"/>
  <c r="K1852" i="23" s="1"/>
  <c r="J1853" i="23"/>
  <c r="K1853" i="23" s="1" a="1"/>
  <c r="K1853" i="23" s="1"/>
  <c r="J1854" i="23"/>
  <c r="K1854" i="23" s="1" a="1"/>
  <c r="K1854" i="23" s="1"/>
  <c r="J1855" i="23"/>
  <c r="K1855" i="23" s="1" a="1"/>
  <c r="K1855" i="23" s="1"/>
  <c r="J1856" i="23"/>
  <c r="K1856" i="23" s="1" a="1"/>
  <c r="K1856" i="23" s="1"/>
  <c r="J1857" i="23"/>
  <c r="K1857" i="23" s="1" a="1"/>
  <c r="K1857" i="23" s="1"/>
  <c r="J1858" i="23"/>
  <c r="K1858" i="23" s="1" a="1"/>
  <c r="K1858" i="23" s="1"/>
  <c r="J1859" i="23"/>
  <c r="K1859" i="23" s="1" a="1"/>
  <c r="K1859" i="23" s="1"/>
  <c r="J1860" i="23"/>
  <c r="K1860" i="23" s="1" a="1"/>
  <c r="K1860" i="23" s="1"/>
  <c r="J1861" i="23"/>
  <c r="K1861" i="23" s="1" a="1"/>
  <c r="K1861" i="23" s="1"/>
  <c r="J1862" i="23"/>
  <c r="K1862" i="23" s="1" a="1"/>
  <c r="K1862" i="23" s="1"/>
  <c r="J1863" i="23"/>
  <c r="K1863" i="23" s="1" a="1"/>
  <c r="K1863" i="23" s="1"/>
  <c r="J1864" i="23"/>
  <c r="K1864" i="23" s="1" a="1"/>
  <c r="K1864" i="23" s="1"/>
  <c r="J1865" i="23"/>
  <c r="K1865" i="23" s="1" a="1"/>
  <c r="K1865" i="23" s="1"/>
  <c r="J1866" i="23"/>
  <c r="K1866" i="23" s="1" a="1"/>
  <c r="K1866" i="23" s="1"/>
  <c r="J1867" i="23"/>
  <c r="K1867" i="23" s="1" a="1"/>
  <c r="K1867" i="23" s="1"/>
  <c r="J1868" i="23"/>
  <c r="K1868" i="23" s="1" a="1"/>
  <c r="K1868" i="23" s="1"/>
  <c r="J1869" i="23"/>
  <c r="K1869" i="23" s="1" a="1"/>
  <c r="K1869" i="23" s="1"/>
  <c r="J1870" i="23"/>
  <c r="K1870" i="23" s="1" a="1"/>
  <c r="K1870" i="23" s="1"/>
  <c r="J1871" i="23"/>
  <c r="K1871" i="23" s="1" a="1"/>
  <c r="K1871" i="23" s="1"/>
  <c r="J1872" i="23"/>
  <c r="K1872" i="23" s="1" a="1"/>
  <c r="K1872" i="23" s="1"/>
  <c r="J1873" i="23"/>
  <c r="K1873" i="23" s="1" a="1"/>
  <c r="K1873" i="23" s="1"/>
  <c r="J1874" i="23"/>
  <c r="K1874" i="23" s="1" a="1"/>
  <c r="K1874" i="23" s="1"/>
  <c r="J1875" i="23"/>
  <c r="K1875" i="23" s="1" a="1"/>
  <c r="K1875" i="23" s="1"/>
  <c r="J1876" i="23"/>
  <c r="K1876" i="23" s="1" a="1"/>
  <c r="K1876" i="23" s="1"/>
  <c r="J1877" i="23"/>
  <c r="K1877" i="23" s="1" a="1"/>
  <c r="K1877" i="23" s="1"/>
  <c r="J1878" i="23"/>
  <c r="K1878" i="23" s="1" a="1"/>
  <c r="K1878" i="23" s="1"/>
  <c r="J1879" i="23"/>
  <c r="K1879" i="23" s="1" a="1"/>
  <c r="K1879" i="23" s="1"/>
  <c r="J1880" i="23"/>
  <c r="K1880" i="23" s="1" a="1"/>
  <c r="K1880" i="23" s="1"/>
  <c r="J1881" i="23"/>
  <c r="K1881" i="23" s="1" a="1"/>
  <c r="K1881" i="23" s="1"/>
  <c r="J1882" i="23"/>
  <c r="K1882" i="23" s="1" a="1"/>
  <c r="K1882" i="23" s="1"/>
  <c r="J1883" i="23"/>
  <c r="K1883" i="23" s="1" a="1"/>
  <c r="K1883" i="23" s="1"/>
  <c r="J1884" i="23"/>
  <c r="K1884" i="23" s="1" a="1"/>
  <c r="K1884" i="23" s="1"/>
  <c r="J1885" i="23"/>
  <c r="K1885" i="23" s="1" a="1"/>
  <c r="K1885" i="23" s="1"/>
  <c r="J1886" i="23"/>
  <c r="K1886" i="23" s="1" a="1"/>
  <c r="K1886" i="23" s="1"/>
  <c r="J1887" i="23"/>
  <c r="K1887" i="23" s="1" a="1"/>
  <c r="K1887" i="23" s="1"/>
  <c r="J1888" i="23"/>
  <c r="K1888" i="23" s="1" a="1"/>
  <c r="K1888" i="23" s="1"/>
  <c r="J1889" i="23"/>
  <c r="K1889" i="23" s="1" a="1"/>
  <c r="K1889" i="23" s="1"/>
  <c r="J1890" i="23"/>
  <c r="K1890" i="23" s="1" a="1"/>
  <c r="K1890" i="23" s="1"/>
  <c r="J1891" i="23"/>
  <c r="K1891" i="23" s="1" a="1"/>
  <c r="K1891" i="23" s="1"/>
  <c r="J1892" i="23"/>
  <c r="K1892" i="23" s="1" a="1"/>
  <c r="K1892" i="23" s="1"/>
  <c r="J1893" i="23"/>
  <c r="K1893" i="23" s="1" a="1"/>
  <c r="K1893" i="23" s="1"/>
  <c r="J1894" i="23"/>
  <c r="K1894" i="23" s="1" a="1"/>
  <c r="K1894" i="23" s="1"/>
  <c r="J1895" i="23"/>
  <c r="K1895" i="23" s="1" a="1"/>
  <c r="K1895" i="23" s="1"/>
  <c r="J1896" i="23"/>
  <c r="K1896" i="23" s="1" a="1"/>
  <c r="K1896" i="23" s="1"/>
  <c r="J1897" i="23"/>
  <c r="K1897" i="23" s="1" a="1"/>
  <c r="K1897" i="23" s="1"/>
  <c r="J1898" i="23"/>
  <c r="K1898" i="23" s="1" a="1"/>
  <c r="K1898" i="23" s="1"/>
  <c r="J1899" i="23"/>
  <c r="K1899" i="23" s="1" a="1"/>
  <c r="K1899" i="23" s="1"/>
  <c r="J1900" i="23"/>
  <c r="K1900" i="23" s="1" a="1"/>
  <c r="K1900" i="23" s="1"/>
  <c r="J1901" i="23"/>
  <c r="K1901" i="23" s="1" a="1"/>
  <c r="K1901" i="23" s="1"/>
  <c r="J1902" i="23"/>
  <c r="K1902" i="23" s="1" a="1"/>
  <c r="K1902" i="23" s="1"/>
  <c r="J1903" i="23"/>
  <c r="K1903" i="23" s="1" a="1"/>
  <c r="K1903" i="23" s="1"/>
  <c r="J1904" i="23"/>
  <c r="K1904" i="23" s="1" a="1"/>
  <c r="K1904" i="23" s="1"/>
  <c r="J1905" i="23"/>
  <c r="K1905" i="23" s="1" a="1"/>
  <c r="K1905" i="23" s="1"/>
  <c r="J1906" i="23"/>
  <c r="K1906" i="23" s="1" a="1"/>
  <c r="K1906" i="23" s="1"/>
  <c r="J1907" i="23"/>
  <c r="K1907" i="23" s="1" a="1"/>
  <c r="K1907" i="23" s="1"/>
  <c r="J1908" i="23"/>
  <c r="K1908" i="23" s="1" a="1"/>
  <c r="K1908" i="23" s="1"/>
  <c r="J1909" i="23"/>
  <c r="K1909" i="23" s="1" a="1"/>
  <c r="K1909" i="23" s="1"/>
  <c r="J1910" i="23"/>
  <c r="K1910" i="23" s="1" a="1"/>
  <c r="K1910" i="23" s="1"/>
  <c r="J1911" i="23"/>
  <c r="K1911" i="23" s="1" a="1"/>
  <c r="K1911" i="23" s="1"/>
  <c r="J1912" i="23"/>
  <c r="K1912" i="23" s="1" a="1"/>
  <c r="K1912" i="23" s="1"/>
  <c r="J1913" i="23"/>
  <c r="K1913" i="23" s="1" a="1"/>
  <c r="K1913" i="23" s="1"/>
  <c r="J1914" i="23"/>
  <c r="K1914" i="23" s="1" a="1"/>
  <c r="K1914" i="23" s="1"/>
  <c r="J1915" i="23"/>
  <c r="K1915" i="23" s="1" a="1"/>
  <c r="K1915" i="23" s="1"/>
  <c r="J1916" i="23"/>
  <c r="K1916" i="23" s="1" a="1"/>
  <c r="K1916" i="23" s="1"/>
  <c r="J1917" i="23"/>
  <c r="K1917" i="23" s="1" a="1"/>
  <c r="K1917" i="23" s="1"/>
  <c r="J1918" i="23"/>
  <c r="K1918" i="23" s="1" a="1"/>
  <c r="K1918" i="23" s="1"/>
  <c r="J1919" i="23"/>
  <c r="K1919" i="23" s="1" a="1"/>
  <c r="K1919" i="23" s="1"/>
  <c r="J1920" i="23"/>
  <c r="K1920" i="23" s="1" a="1"/>
  <c r="K1920" i="23" s="1"/>
  <c r="J1921" i="23"/>
  <c r="K1921" i="23" s="1" a="1"/>
  <c r="K1921" i="23" s="1"/>
  <c r="J1922" i="23"/>
  <c r="K1922" i="23" s="1" a="1"/>
  <c r="K1922" i="23" s="1"/>
  <c r="J1923" i="23"/>
  <c r="K1923" i="23" s="1" a="1"/>
  <c r="K1923" i="23" s="1"/>
  <c r="J1924" i="23"/>
  <c r="K1924" i="23" s="1" a="1"/>
  <c r="K1924" i="23" s="1"/>
  <c r="J1925" i="23"/>
  <c r="K1925" i="23" s="1" a="1"/>
  <c r="K1925" i="23" s="1"/>
  <c r="J1926" i="23"/>
  <c r="K1926" i="23" s="1" a="1"/>
  <c r="K1926" i="23" s="1"/>
  <c r="J1927" i="23"/>
  <c r="K1927" i="23" s="1" a="1"/>
  <c r="K1927" i="23" s="1"/>
  <c r="J1928" i="23"/>
  <c r="K1928" i="23" s="1" a="1"/>
  <c r="K1928" i="23" s="1"/>
  <c r="J1929" i="23"/>
  <c r="K1929" i="23" s="1" a="1"/>
  <c r="K1929" i="23" s="1"/>
  <c r="J1930" i="23"/>
  <c r="K1930" i="23" s="1" a="1"/>
  <c r="K1930" i="23" s="1"/>
  <c r="J1931" i="23"/>
  <c r="K1931" i="23" s="1" a="1"/>
  <c r="K1931" i="23" s="1"/>
  <c r="J1932" i="23"/>
  <c r="K1932" i="23" s="1" a="1"/>
  <c r="K1932" i="23" s="1"/>
  <c r="J1933" i="23"/>
  <c r="K1933" i="23" s="1" a="1"/>
  <c r="K1933" i="23" s="1"/>
  <c r="J1934" i="23"/>
  <c r="K1934" i="23" s="1" a="1"/>
  <c r="K1934" i="23" s="1"/>
  <c r="J1935" i="23"/>
  <c r="K1935" i="23" s="1" a="1"/>
  <c r="K1935" i="23" s="1"/>
  <c r="J1936" i="23"/>
  <c r="K1936" i="23" s="1" a="1"/>
  <c r="K1936" i="23" s="1"/>
  <c r="J1937" i="23"/>
  <c r="K1937" i="23" s="1" a="1"/>
  <c r="K1937" i="23" s="1"/>
  <c r="J1938" i="23"/>
  <c r="K1938" i="23" s="1" a="1"/>
  <c r="K1938" i="23" s="1"/>
  <c r="J1939" i="23"/>
  <c r="K1939" i="23" s="1" a="1"/>
  <c r="K1939" i="23" s="1"/>
  <c r="J1940" i="23"/>
  <c r="K1940" i="23" s="1" a="1"/>
  <c r="K1940" i="23" s="1"/>
  <c r="J1941" i="23"/>
  <c r="K1941" i="23" s="1" a="1"/>
  <c r="K1941" i="23" s="1"/>
  <c r="J1942" i="23"/>
  <c r="K1942" i="23" s="1" a="1"/>
  <c r="K1942" i="23" s="1"/>
  <c r="J1943" i="23"/>
  <c r="K1943" i="23" s="1" a="1"/>
  <c r="K1943" i="23" s="1"/>
  <c r="J1944" i="23"/>
  <c r="K1944" i="23" s="1" a="1"/>
  <c r="K1944" i="23" s="1"/>
  <c r="J1945" i="23"/>
  <c r="K1945" i="23" s="1" a="1"/>
  <c r="K1945" i="23" s="1"/>
  <c r="J1946" i="23"/>
  <c r="K1946" i="23" s="1" a="1"/>
  <c r="K1946" i="23" s="1"/>
  <c r="J1947" i="23"/>
  <c r="K1947" i="23" s="1" a="1"/>
  <c r="K1947" i="23" s="1"/>
  <c r="J1948" i="23"/>
  <c r="K1948" i="23" s="1" a="1"/>
  <c r="K1948" i="23" s="1"/>
  <c r="J1949" i="23"/>
  <c r="K1949" i="23" s="1" a="1"/>
  <c r="K1949" i="23" s="1"/>
  <c r="J1950" i="23"/>
  <c r="K1950" i="23" s="1" a="1"/>
  <c r="K1950" i="23" s="1"/>
  <c r="J1951" i="23"/>
  <c r="K1951" i="23" s="1" a="1"/>
  <c r="K1951" i="23" s="1"/>
  <c r="J1952" i="23"/>
  <c r="K1952" i="23" s="1" a="1"/>
  <c r="K1952" i="23" s="1"/>
  <c r="J1953" i="23"/>
  <c r="K1953" i="23" s="1" a="1"/>
  <c r="K1953" i="23" s="1"/>
  <c r="J1954" i="23"/>
  <c r="K1954" i="23" s="1" a="1"/>
  <c r="K1954" i="23" s="1"/>
  <c r="J1955" i="23"/>
  <c r="K1955" i="23" s="1" a="1"/>
  <c r="K1955" i="23" s="1"/>
  <c r="J1956" i="23"/>
  <c r="K1956" i="23" s="1" a="1"/>
  <c r="K1956" i="23" s="1"/>
  <c r="J1957" i="23"/>
  <c r="K1957" i="23" s="1" a="1"/>
  <c r="K1957" i="23" s="1"/>
  <c r="J1958" i="23"/>
  <c r="K1958" i="23" s="1" a="1"/>
  <c r="K1958" i="23" s="1"/>
  <c r="J1959" i="23"/>
  <c r="K1959" i="23" s="1" a="1"/>
  <c r="K1959" i="23" s="1"/>
  <c r="J1960" i="23"/>
  <c r="K1960" i="23" s="1" a="1"/>
  <c r="K1960" i="23" s="1"/>
  <c r="J1961" i="23"/>
  <c r="K1961" i="23" s="1" a="1"/>
  <c r="K1961" i="23" s="1"/>
  <c r="J1962" i="23"/>
  <c r="K1962" i="23" s="1" a="1"/>
  <c r="K1962" i="23" s="1"/>
  <c r="J1963" i="23"/>
  <c r="K1963" i="23" s="1" a="1"/>
  <c r="K1963" i="23" s="1"/>
  <c r="J1964" i="23"/>
  <c r="K1964" i="23" s="1" a="1"/>
  <c r="K1964" i="23" s="1"/>
  <c r="J1965" i="23"/>
  <c r="K1965" i="23" s="1" a="1"/>
  <c r="K1965" i="23" s="1"/>
  <c r="J1966" i="23"/>
  <c r="K1966" i="23" s="1" a="1"/>
  <c r="K1966" i="23" s="1"/>
  <c r="J1967" i="23"/>
  <c r="K1967" i="23" s="1" a="1"/>
  <c r="K1967" i="23" s="1"/>
  <c r="J1968" i="23"/>
  <c r="K1968" i="23" s="1" a="1"/>
  <c r="K1968" i="23" s="1"/>
  <c r="J1969" i="23"/>
  <c r="K1969" i="23" s="1" a="1"/>
  <c r="K1969" i="23" s="1"/>
  <c r="J1970" i="23"/>
  <c r="K1970" i="23" s="1" a="1"/>
  <c r="K1970" i="23" s="1"/>
  <c r="J1971" i="23"/>
  <c r="K1971" i="23" s="1" a="1"/>
  <c r="K1971" i="23" s="1"/>
  <c r="J1972" i="23"/>
  <c r="K1972" i="23" s="1" a="1"/>
  <c r="K1972" i="23" s="1"/>
  <c r="J1973" i="23"/>
  <c r="K1973" i="23" s="1" a="1"/>
  <c r="K1973" i="23" s="1"/>
  <c r="J1974" i="23"/>
  <c r="K1974" i="23" s="1" a="1"/>
  <c r="K1974" i="23" s="1"/>
  <c r="J1975" i="23"/>
  <c r="K1975" i="23" s="1" a="1"/>
  <c r="K1975" i="23" s="1"/>
  <c r="J1976" i="23"/>
  <c r="K1976" i="23" s="1" a="1"/>
  <c r="K1976" i="23" s="1"/>
  <c r="J1977" i="23"/>
  <c r="K1977" i="23" s="1" a="1"/>
  <c r="K1977" i="23" s="1"/>
  <c r="J1978" i="23"/>
  <c r="K1978" i="23" s="1" a="1"/>
  <c r="K1978" i="23" s="1"/>
  <c r="J1979" i="23"/>
  <c r="K1979" i="23" s="1" a="1"/>
  <c r="K1979" i="23" s="1"/>
  <c r="J1980" i="23"/>
  <c r="K1980" i="23" s="1" a="1"/>
  <c r="K1980" i="23" s="1"/>
  <c r="J1981" i="23"/>
  <c r="K1981" i="23" s="1" a="1"/>
  <c r="K1981" i="23" s="1"/>
  <c r="J1982" i="23"/>
  <c r="K1982" i="23" s="1" a="1"/>
  <c r="K1982" i="23" s="1"/>
  <c r="J1983" i="23"/>
  <c r="K1983" i="23" s="1" a="1"/>
  <c r="K1983" i="23" s="1"/>
  <c r="J1984" i="23"/>
  <c r="K1984" i="23" s="1" a="1"/>
  <c r="K1984" i="23" s="1"/>
  <c r="J1985" i="23"/>
  <c r="K1985" i="23" s="1" a="1"/>
  <c r="K1985" i="23" s="1"/>
  <c r="J1986" i="23"/>
  <c r="K1986" i="23" s="1" a="1"/>
  <c r="K1986" i="23" s="1"/>
  <c r="J1987" i="23"/>
  <c r="K1987" i="23" s="1" a="1"/>
  <c r="K1987" i="23" s="1"/>
  <c r="J1988" i="23"/>
  <c r="K1988" i="23" s="1" a="1"/>
  <c r="K1988" i="23" s="1"/>
  <c r="J1989" i="23"/>
  <c r="K1989" i="23" s="1" a="1"/>
  <c r="K1989" i="23" s="1"/>
  <c r="J1990" i="23"/>
  <c r="K1990" i="23" s="1" a="1"/>
  <c r="K1990" i="23" s="1"/>
  <c r="J1991" i="23"/>
  <c r="K1991" i="23" s="1" a="1"/>
  <c r="K1991" i="23" s="1"/>
  <c r="J1992" i="23"/>
  <c r="K1992" i="23" s="1" a="1"/>
  <c r="K1992" i="23" s="1"/>
  <c r="J1993" i="23"/>
  <c r="K1993" i="23" s="1" a="1"/>
  <c r="K1993" i="23" s="1"/>
  <c r="J1994" i="23"/>
  <c r="K1994" i="23" s="1" a="1"/>
  <c r="K1994" i="23" s="1"/>
  <c r="J1995" i="23"/>
  <c r="K1995" i="23" s="1" a="1"/>
  <c r="K1995" i="23" s="1"/>
  <c r="J1996" i="23"/>
  <c r="K1996" i="23" s="1" a="1"/>
  <c r="K1996" i="23" s="1"/>
  <c r="J1997" i="23"/>
  <c r="K1997" i="23" s="1" a="1"/>
  <c r="K1997" i="23" s="1"/>
  <c r="J1998" i="23"/>
  <c r="K1998" i="23" s="1" a="1"/>
  <c r="K1998" i="23" s="1"/>
  <c r="J1999" i="23"/>
  <c r="K1999" i="23" s="1" a="1"/>
  <c r="K1999" i="23" s="1"/>
  <c r="J2000" i="23"/>
  <c r="K2000" i="23" s="1" a="1"/>
  <c r="K2000" i="23" s="1"/>
  <c r="J2001" i="23"/>
  <c r="K2001" i="23" s="1" a="1"/>
  <c r="K2001" i="23" s="1"/>
  <c r="J2002" i="23"/>
  <c r="K2002" i="23" s="1" a="1"/>
  <c r="K2002" i="23" s="1"/>
  <c r="J2003" i="23"/>
  <c r="K2003" i="23" s="1" a="1"/>
  <c r="K2003" i="23" s="1"/>
  <c r="J2004" i="23"/>
  <c r="K2004" i="23" s="1" a="1"/>
  <c r="K2004" i="23" s="1"/>
  <c r="J2005" i="23"/>
  <c r="K2005" i="23" s="1" a="1"/>
  <c r="K2005" i="23" s="1"/>
  <c r="J2006" i="23"/>
  <c r="K2006" i="23" s="1" a="1"/>
  <c r="K2006" i="23" s="1"/>
  <c r="J2007" i="23"/>
  <c r="K2007" i="23" s="1" a="1"/>
  <c r="K2007" i="23" s="1"/>
  <c r="J2008" i="23"/>
  <c r="K2008" i="23" s="1" a="1"/>
  <c r="K2008" i="23" s="1"/>
  <c r="J2009" i="23"/>
  <c r="K2009" i="23" s="1" a="1"/>
  <c r="K2009" i="23" s="1"/>
  <c r="J2010" i="23"/>
  <c r="K2010" i="23" s="1" a="1"/>
  <c r="K2010" i="23" s="1"/>
  <c r="J2011" i="23"/>
  <c r="K2011" i="23" s="1" a="1"/>
  <c r="K2011" i="23" s="1"/>
  <c r="J2012" i="23"/>
  <c r="K2012" i="23" s="1" a="1"/>
  <c r="K2012" i="23" s="1"/>
  <c r="J2013" i="23"/>
  <c r="K2013" i="23" s="1" a="1"/>
  <c r="K2013" i="23" s="1"/>
  <c r="J2014" i="23"/>
  <c r="K2014" i="23" s="1" a="1"/>
  <c r="K2014" i="23" s="1"/>
  <c r="J2015" i="23"/>
  <c r="K2015" i="23" s="1" a="1"/>
  <c r="K2015" i="23" s="1"/>
  <c r="J2016" i="23"/>
  <c r="K2016" i="23" s="1" a="1"/>
  <c r="K2016" i="23" s="1"/>
  <c r="J2017" i="23"/>
  <c r="K2017" i="23" s="1" a="1"/>
  <c r="K2017" i="23" s="1"/>
  <c r="J2018" i="23"/>
  <c r="K2018" i="23" s="1" a="1"/>
  <c r="K2018" i="23" s="1"/>
  <c r="J2019" i="23"/>
  <c r="K2019" i="23" s="1" a="1"/>
  <c r="K2019" i="23" s="1"/>
  <c r="J2020" i="23"/>
  <c r="K2020" i="23" s="1" a="1"/>
  <c r="K2020" i="23" s="1"/>
  <c r="J2021" i="23"/>
  <c r="K2021" i="23" s="1" a="1"/>
  <c r="K2021" i="23" s="1"/>
  <c r="J2022" i="23"/>
  <c r="K2022" i="23" s="1" a="1"/>
  <c r="K2022" i="23" s="1"/>
  <c r="J2023" i="23"/>
  <c r="K2023" i="23" s="1" a="1"/>
  <c r="K2023" i="23" s="1"/>
  <c r="J2024" i="23"/>
  <c r="K2024" i="23" s="1" a="1"/>
  <c r="K2024" i="23" s="1"/>
  <c r="J2025" i="23"/>
  <c r="K2025" i="23" s="1" a="1"/>
  <c r="K2025" i="23" s="1"/>
  <c r="J2026" i="23"/>
  <c r="K2026" i="23" s="1" a="1"/>
  <c r="K2026" i="23" s="1"/>
  <c r="J2027" i="23"/>
  <c r="K2027" i="23" s="1" a="1"/>
  <c r="K2027" i="23" s="1"/>
  <c r="J2028" i="23"/>
  <c r="K2028" i="23" s="1" a="1"/>
  <c r="K2028" i="23" s="1"/>
  <c r="J2029" i="23"/>
  <c r="K2029" i="23" s="1" a="1"/>
  <c r="K2029" i="23" s="1"/>
  <c r="J2030" i="23"/>
  <c r="K2030" i="23" s="1" a="1"/>
  <c r="K2030" i="23" s="1"/>
  <c r="J2031" i="23"/>
  <c r="K2031" i="23" s="1" a="1"/>
  <c r="K2031" i="23" s="1"/>
  <c r="J2032" i="23"/>
  <c r="K2032" i="23" s="1" a="1"/>
  <c r="K2032" i="23" s="1"/>
  <c r="J2033" i="23"/>
  <c r="K2033" i="23" s="1" a="1"/>
  <c r="K2033" i="23" s="1"/>
  <c r="J2034" i="23"/>
  <c r="K2034" i="23" s="1" a="1"/>
  <c r="K2034" i="23" s="1"/>
  <c r="J2035" i="23"/>
  <c r="K2035" i="23" s="1" a="1"/>
  <c r="K2035" i="23" s="1"/>
  <c r="J2036" i="23"/>
  <c r="K2036" i="23" s="1" a="1"/>
  <c r="K2036" i="23" s="1"/>
  <c r="J2037" i="23"/>
  <c r="K2037" i="23" s="1" a="1"/>
  <c r="K2037" i="23" s="1"/>
  <c r="J2038" i="23"/>
  <c r="K2038" i="23" s="1" a="1"/>
  <c r="K2038" i="23" s="1"/>
  <c r="J2039" i="23"/>
  <c r="K2039" i="23" s="1" a="1"/>
  <c r="K2039" i="23" s="1"/>
  <c r="J2040" i="23"/>
  <c r="K2040" i="23" s="1" a="1"/>
  <c r="K2040" i="23" s="1"/>
  <c r="J2041" i="23"/>
  <c r="K2041" i="23" s="1" a="1"/>
  <c r="K2041" i="23" s="1"/>
  <c r="J2042" i="23"/>
  <c r="K2042" i="23" s="1" a="1"/>
  <c r="K2042" i="23" s="1"/>
  <c r="J2043" i="23"/>
  <c r="K2043" i="23" s="1" a="1"/>
  <c r="K2043" i="23" s="1"/>
  <c r="J2044" i="23"/>
  <c r="K2044" i="23" s="1" a="1"/>
  <c r="K2044" i="23" s="1"/>
  <c r="J2045" i="23"/>
  <c r="K2045" i="23" s="1" a="1"/>
  <c r="K2045" i="23" s="1"/>
  <c r="J2046" i="23"/>
  <c r="K2046" i="23" s="1" a="1"/>
  <c r="K2046" i="23" s="1"/>
  <c r="J2047" i="23"/>
  <c r="K2047" i="23" s="1" a="1"/>
  <c r="K2047" i="23" s="1"/>
  <c r="J2048" i="23"/>
  <c r="K2048" i="23" s="1" a="1"/>
  <c r="K2048" i="23" s="1"/>
  <c r="J2049" i="23"/>
  <c r="K2049" i="23" s="1" a="1"/>
  <c r="K2049" i="23" s="1"/>
  <c r="J2050" i="23"/>
  <c r="K2050" i="23" s="1" a="1"/>
  <c r="K2050" i="23" s="1"/>
  <c r="J2051" i="23"/>
  <c r="K2051" i="23" s="1" a="1"/>
  <c r="K2051" i="23" s="1"/>
  <c r="J2052" i="23"/>
  <c r="K2052" i="23" s="1" a="1"/>
  <c r="K2052" i="23" s="1"/>
  <c r="J2053" i="23"/>
  <c r="K2053" i="23" s="1" a="1"/>
  <c r="K2053" i="23" s="1"/>
  <c r="J2054" i="23"/>
  <c r="K2054" i="23" s="1" a="1"/>
  <c r="K2054" i="23" s="1"/>
  <c r="J2055" i="23"/>
  <c r="K2055" i="23" s="1" a="1"/>
  <c r="K2055" i="23" s="1"/>
  <c r="J2056" i="23"/>
  <c r="K2056" i="23" s="1" a="1"/>
  <c r="K2056" i="23" s="1"/>
  <c r="J2057" i="23"/>
  <c r="K2057" i="23" s="1" a="1"/>
  <c r="K2057" i="23" s="1"/>
  <c r="J2058" i="23"/>
  <c r="K2058" i="23" s="1" a="1"/>
  <c r="K2058" i="23" s="1"/>
  <c r="J2059" i="23"/>
  <c r="K2059" i="23" s="1" a="1"/>
  <c r="K2059" i="23" s="1"/>
  <c r="J2060" i="23"/>
  <c r="K2060" i="23" s="1" a="1"/>
  <c r="K2060" i="23" s="1"/>
  <c r="J2061" i="23"/>
  <c r="K2061" i="23" s="1" a="1"/>
  <c r="K2061" i="23" s="1"/>
  <c r="J2062" i="23"/>
  <c r="K2062" i="23" s="1" a="1"/>
  <c r="K2062" i="23" s="1"/>
  <c r="J2063" i="23"/>
  <c r="K2063" i="23" s="1" a="1"/>
  <c r="K2063" i="23" s="1"/>
  <c r="J2064" i="23"/>
  <c r="K2064" i="23" s="1" a="1"/>
  <c r="K2064" i="23" s="1"/>
  <c r="J2065" i="23"/>
  <c r="K2065" i="23" s="1" a="1"/>
  <c r="K2065" i="23" s="1"/>
  <c r="J2066" i="23"/>
  <c r="K2066" i="23" s="1" a="1"/>
  <c r="K2066" i="23" s="1"/>
  <c r="J2067" i="23"/>
  <c r="K2067" i="23" s="1" a="1"/>
  <c r="K2067" i="23" s="1"/>
  <c r="J2068" i="23"/>
  <c r="K2068" i="23" s="1" a="1"/>
  <c r="K2068" i="23" s="1"/>
  <c r="J2069" i="23"/>
  <c r="K2069" i="23" s="1" a="1"/>
  <c r="K2069" i="23" s="1"/>
  <c r="J2070" i="23"/>
  <c r="K2070" i="23" s="1" a="1"/>
  <c r="K2070" i="23" s="1"/>
  <c r="J2071" i="23"/>
  <c r="K2071" i="23" s="1" a="1"/>
  <c r="K2071" i="23" s="1"/>
  <c r="J2072" i="23"/>
  <c r="K2072" i="23" s="1" a="1"/>
  <c r="K2072" i="23" s="1"/>
  <c r="J2073" i="23"/>
  <c r="K2073" i="23" s="1" a="1"/>
  <c r="K2073" i="23" s="1"/>
  <c r="J2074" i="23"/>
  <c r="K2074" i="23" s="1" a="1"/>
  <c r="K2074" i="23" s="1"/>
  <c r="J2075" i="23"/>
  <c r="K2075" i="23" s="1" a="1"/>
  <c r="K2075" i="23" s="1"/>
  <c r="J2076" i="23"/>
  <c r="K2076" i="23" s="1" a="1"/>
  <c r="K2076" i="23" s="1"/>
  <c r="J2077" i="23"/>
  <c r="K2077" i="23" s="1" a="1"/>
  <c r="K2077" i="23" s="1"/>
  <c r="J2078" i="23"/>
  <c r="K2078" i="23" s="1" a="1"/>
  <c r="K2078" i="23" s="1"/>
  <c r="J2079" i="23"/>
  <c r="K2079" i="23" s="1" a="1"/>
  <c r="K2079" i="23" s="1"/>
  <c r="J2080" i="23"/>
  <c r="K2080" i="23" s="1" a="1"/>
  <c r="K2080" i="23" s="1"/>
  <c r="J2081" i="23"/>
  <c r="K2081" i="23" s="1" a="1"/>
  <c r="K2081" i="23" s="1"/>
  <c r="J2082" i="23"/>
  <c r="K2082" i="23" s="1" a="1"/>
  <c r="K2082" i="23" s="1"/>
  <c r="J2083" i="23"/>
  <c r="K2083" i="23" s="1" a="1"/>
  <c r="K2083" i="23" s="1"/>
  <c r="J2084" i="23"/>
  <c r="K2084" i="23" s="1" a="1"/>
  <c r="K2084" i="23" s="1"/>
  <c r="J2085" i="23"/>
  <c r="K2085" i="23" s="1" a="1"/>
  <c r="K2085" i="23" s="1"/>
  <c r="J2086" i="23"/>
  <c r="K2086" i="23" s="1" a="1"/>
  <c r="K2086" i="23" s="1"/>
  <c r="J2087" i="23"/>
  <c r="K2087" i="23" s="1" a="1"/>
  <c r="K2087" i="23" s="1"/>
  <c r="J2088" i="23"/>
  <c r="K2088" i="23" s="1" a="1"/>
  <c r="K2088" i="23" s="1"/>
  <c r="J2089" i="23"/>
  <c r="K2089" i="23" s="1" a="1"/>
  <c r="K2089" i="23" s="1"/>
  <c r="J2090" i="23"/>
  <c r="K2090" i="23" s="1" a="1"/>
  <c r="K2090" i="23" s="1"/>
  <c r="J2091" i="23"/>
  <c r="K2091" i="23" s="1" a="1"/>
  <c r="K2091" i="23" s="1"/>
  <c r="J2092" i="23"/>
  <c r="K2092" i="23" s="1" a="1"/>
  <c r="K2092" i="23" s="1"/>
  <c r="J2093" i="23"/>
  <c r="K2093" i="23" s="1" a="1"/>
  <c r="K2093" i="23" s="1"/>
  <c r="J2094" i="23"/>
  <c r="K2094" i="23" s="1" a="1"/>
  <c r="K2094" i="23" s="1"/>
  <c r="J2095" i="23"/>
  <c r="K2095" i="23" s="1" a="1"/>
  <c r="K2095" i="23" s="1"/>
  <c r="J2096" i="23"/>
  <c r="K2096" i="23" s="1" a="1"/>
  <c r="K2096" i="23" s="1"/>
  <c r="J2097" i="23"/>
  <c r="K2097" i="23" s="1" a="1"/>
  <c r="K2097" i="23" s="1"/>
  <c r="J2098" i="23"/>
  <c r="K2098" i="23" s="1" a="1"/>
  <c r="K2098" i="23" s="1"/>
  <c r="J2099" i="23"/>
  <c r="K2099" i="23" s="1" a="1"/>
  <c r="K2099" i="23" s="1"/>
  <c r="J2100" i="23"/>
  <c r="K2100" i="23" s="1" a="1"/>
  <c r="K2100" i="23" s="1"/>
  <c r="J2101" i="23"/>
  <c r="K2101" i="23" s="1" a="1"/>
  <c r="K2101" i="23" s="1"/>
  <c r="J2102" i="23"/>
  <c r="K2102" i="23" s="1" a="1"/>
  <c r="K2102" i="23" s="1"/>
  <c r="J2103" i="23"/>
  <c r="K2103" i="23" s="1" a="1"/>
  <c r="K2103" i="23" s="1"/>
  <c r="J2104" i="23"/>
  <c r="K2104" i="23" s="1" a="1"/>
  <c r="K2104" i="23" s="1"/>
  <c r="J2105" i="23"/>
  <c r="K2105" i="23" s="1" a="1"/>
  <c r="K2105" i="23" s="1"/>
  <c r="J2106" i="23"/>
  <c r="K2106" i="23" s="1" a="1"/>
  <c r="K2106" i="23" s="1"/>
  <c r="J2107" i="23"/>
  <c r="K2107" i="23" s="1" a="1"/>
  <c r="K2107" i="23" s="1"/>
  <c r="J2108" i="23"/>
  <c r="K2108" i="23" s="1" a="1"/>
  <c r="K2108" i="23" s="1"/>
  <c r="J2109" i="23"/>
  <c r="K2109" i="23" s="1" a="1"/>
  <c r="K2109" i="23" s="1"/>
  <c r="J2110" i="23"/>
  <c r="K2110" i="23" s="1" a="1"/>
  <c r="K2110" i="23" s="1"/>
  <c r="J2111" i="23"/>
  <c r="K2111" i="23" s="1" a="1"/>
  <c r="K2111" i="23" s="1"/>
  <c r="J2112" i="23"/>
  <c r="K2112" i="23" s="1" a="1"/>
  <c r="K2112" i="23" s="1"/>
  <c r="J2113" i="23"/>
  <c r="K2113" i="23" s="1" a="1"/>
  <c r="K2113" i="23" s="1"/>
  <c r="J2114" i="23"/>
  <c r="K2114" i="23" s="1" a="1"/>
  <c r="K2114" i="23" s="1"/>
  <c r="J2115" i="23"/>
  <c r="K2115" i="23" s="1" a="1"/>
  <c r="K2115" i="23" s="1"/>
  <c r="J2116" i="23"/>
  <c r="K2116" i="23" s="1" a="1"/>
  <c r="K2116" i="23" s="1"/>
  <c r="J2117" i="23"/>
  <c r="K2117" i="23" s="1" a="1"/>
  <c r="K2117" i="23" s="1"/>
  <c r="J2118" i="23"/>
  <c r="K2118" i="23" s="1" a="1"/>
  <c r="K2118" i="23" s="1"/>
  <c r="J2119" i="23"/>
  <c r="K2119" i="23" s="1" a="1"/>
  <c r="K2119" i="23" s="1"/>
  <c r="J2120" i="23"/>
  <c r="K2120" i="23" s="1" a="1"/>
  <c r="K2120" i="23" s="1"/>
  <c r="J2121" i="23"/>
  <c r="K2121" i="23" s="1" a="1"/>
  <c r="K2121" i="23" s="1"/>
  <c r="J2122" i="23"/>
  <c r="K2122" i="23" s="1" a="1"/>
  <c r="K2122" i="23" s="1"/>
  <c r="J2123" i="23"/>
  <c r="K2123" i="23" s="1" a="1"/>
  <c r="K2123" i="23" s="1"/>
  <c r="J2124" i="23"/>
  <c r="K2124" i="23" s="1" a="1"/>
  <c r="K2124" i="23" s="1"/>
  <c r="J2125" i="23"/>
  <c r="K2125" i="23" s="1" a="1"/>
  <c r="K2125" i="23" s="1"/>
  <c r="J2126" i="23"/>
  <c r="K2126" i="23" s="1" a="1"/>
  <c r="K2126" i="23" s="1"/>
  <c r="J2127" i="23"/>
  <c r="K2127" i="23" s="1" a="1"/>
  <c r="K2127" i="23" s="1"/>
  <c r="J2128" i="23"/>
  <c r="K2128" i="23" s="1" a="1"/>
  <c r="K2128" i="23" s="1"/>
  <c r="J2129" i="23"/>
  <c r="K2129" i="23" s="1" a="1"/>
  <c r="K2129" i="23" s="1"/>
  <c r="J2130" i="23"/>
  <c r="K2130" i="23" s="1" a="1"/>
  <c r="K2130" i="23" s="1"/>
  <c r="J2131" i="23"/>
  <c r="K2131" i="23" s="1" a="1"/>
  <c r="K2131" i="23" s="1"/>
  <c r="J2132" i="23"/>
  <c r="K2132" i="23" s="1" a="1"/>
  <c r="K2132" i="23" s="1"/>
  <c r="J2133" i="23"/>
  <c r="K2133" i="23" s="1" a="1"/>
  <c r="K2133" i="23" s="1"/>
  <c r="J2134" i="23"/>
  <c r="K2134" i="23" s="1" a="1"/>
  <c r="K2134" i="23" s="1"/>
  <c r="J2135" i="23"/>
  <c r="K2135" i="23" s="1" a="1"/>
  <c r="K2135" i="23" s="1"/>
  <c r="J2136" i="23"/>
  <c r="K2136" i="23" s="1" a="1"/>
  <c r="K2136" i="23" s="1"/>
  <c r="J2137" i="23"/>
  <c r="K2137" i="23" s="1" a="1"/>
  <c r="K2137" i="23" s="1"/>
  <c r="J2138" i="23"/>
  <c r="K2138" i="23" s="1" a="1"/>
  <c r="K2138" i="23" s="1"/>
  <c r="J2139" i="23"/>
  <c r="K2139" i="23" s="1" a="1"/>
  <c r="K2139" i="23" s="1"/>
  <c r="J2140" i="23"/>
  <c r="K2140" i="23" s="1" a="1"/>
  <c r="K2140" i="23" s="1"/>
  <c r="J2141" i="23"/>
  <c r="K2141" i="23" s="1" a="1"/>
  <c r="K2141" i="23" s="1"/>
  <c r="J2142" i="23"/>
  <c r="K2142" i="23" s="1" a="1"/>
  <c r="K2142" i="23" s="1"/>
  <c r="J2143" i="23"/>
  <c r="K2143" i="23" s="1" a="1"/>
  <c r="K2143" i="23" s="1"/>
  <c r="J2144" i="23"/>
  <c r="K2144" i="23" s="1" a="1"/>
  <c r="K2144" i="23" s="1"/>
  <c r="J2145" i="23"/>
  <c r="K2145" i="23" s="1" a="1"/>
  <c r="K2145" i="23" s="1"/>
  <c r="J2146" i="23"/>
  <c r="K2146" i="23" s="1" a="1"/>
  <c r="K2146" i="23" s="1"/>
  <c r="J2147" i="23"/>
  <c r="K2147" i="23" s="1" a="1"/>
  <c r="K2147" i="23" s="1"/>
  <c r="J2148" i="23"/>
  <c r="K2148" i="23" s="1" a="1"/>
  <c r="K2148" i="23" s="1"/>
  <c r="J2149" i="23"/>
  <c r="K2149" i="23" s="1" a="1"/>
  <c r="K2149" i="23" s="1"/>
  <c r="J2150" i="23"/>
  <c r="K2150" i="23" s="1" a="1"/>
  <c r="K2150" i="23" s="1"/>
  <c r="J2151" i="23"/>
  <c r="K2151" i="23" s="1" a="1"/>
  <c r="K2151" i="23" s="1"/>
  <c r="J2152" i="23"/>
  <c r="K2152" i="23" s="1" a="1"/>
  <c r="K2152" i="23" s="1"/>
  <c r="J2153" i="23"/>
  <c r="K2153" i="23" s="1" a="1"/>
  <c r="K2153" i="23" s="1"/>
  <c r="J2154" i="23"/>
  <c r="K2154" i="23" s="1" a="1"/>
  <c r="K2154" i="23" s="1"/>
  <c r="J2155" i="23"/>
  <c r="K2155" i="23" s="1" a="1"/>
  <c r="K2155" i="23" s="1"/>
  <c r="J2156" i="23"/>
  <c r="K2156" i="23" s="1" a="1"/>
  <c r="K2156" i="23" s="1"/>
  <c r="J2157" i="23"/>
  <c r="K2157" i="23" s="1" a="1"/>
  <c r="K2157" i="23" s="1"/>
  <c r="J2158" i="23"/>
  <c r="K2158" i="23" s="1" a="1"/>
  <c r="K2158" i="23" s="1"/>
  <c r="J2159" i="23"/>
  <c r="K2159" i="23" s="1" a="1"/>
  <c r="K2159" i="23" s="1"/>
  <c r="J2160" i="23"/>
  <c r="K2160" i="23" s="1" a="1"/>
  <c r="K2160" i="23" s="1"/>
  <c r="J2161" i="23"/>
  <c r="K2161" i="23" s="1" a="1"/>
  <c r="K2161" i="23" s="1"/>
  <c r="J2162" i="23"/>
  <c r="K2162" i="23" s="1" a="1"/>
  <c r="K2162" i="23" s="1"/>
  <c r="J2163" i="23"/>
  <c r="K2163" i="23" s="1" a="1"/>
  <c r="K2163" i="23" s="1"/>
  <c r="J2164" i="23"/>
  <c r="K2164" i="23" s="1" a="1"/>
  <c r="K2164" i="23" s="1"/>
  <c r="J2165" i="23"/>
  <c r="K2165" i="23" s="1" a="1"/>
  <c r="K2165" i="23" s="1"/>
  <c r="J2166" i="23"/>
  <c r="K2166" i="23" s="1" a="1"/>
  <c r="K2166" i="23" s="1"/>
  <c r="J2167" i="23"/>
  <c r="K2167" i="23" s="1" a="1"/>
  <c r="K2167" i="23" s="1"/>
  <c r="J2168" i="23"/>
  <c r="K2168" i="23" s="1" a="1"/>
  <c r="K2168" i="23" s="1"/>
  <c r="J2169" i="23"/>
  <c r="K2169" i="23" s="1" a="1"/>
  <c r="K2169" i="23" s="1"/>
  <c r="J2170" i="23"/>
  <c r="K2170" i="23" s="1" a="1"/>
  <c r="K2170" i="23" s="1"/>
  <c r="J2171" i="23"/>
  <c r="K2171" i="23" s="1" a="1"/>
  <c r="K2171" i="23" s="1"/>
  <c r="J2172" i="23"/>
  <c r="K2172" i="23" s="1" a="1"/>
  <c r="K2172" i="23" s="1"/>
  <c r="J2173" i="23"/>
  <c r="K2173" i="23" s="1" a="1"/>
  <c r="K2173" i="23" s="1"/>
  <c r="J2174" i="23"/>
  <c r="K2174" i="23" s="1" a="1"/>
  <c r="K2174" i="23" s="1"/>
  <c r="J2175" i="23"/>
  <c r="K2175" i="23" s="1" a="1"/>
  <c r="K2175" i="23" s="1"/>
  <c r="J2176" i="23"/>
  <c r="K2176" i="23" s="1" a="1"/>
  <c r="K2176" i="23" s="1"/>
  <c r="J2177" i="23"/>
  <c r="K2177" i="23" s="1" a="1"/>
  <c r="K2177" i="23" s="1"/>
  <c r="J2178" i="23"/>
  <c r="K2178" i="23" s="1" a="1"/>
  <c r="K2178" i="23" s="1"/>
  <c r="J2179" i="23"/>
  <c r="K2179" i="23" s="1" a="1"/>
  <c r="K2179" i="23" s="1"/>
  <c r="J2180" i="23"/>
  <c r="K2180" i="23" s="1" a="1"/>
  <c r="K2180" i="23" s="1"/>
  <c r="J2181" i="23"/>
  <c r="K2181" i="23" s="1" a="1"/>
  <c r="K2181" i="23" s="1"/>
  <c r="J2182" i="23"/>
  <c r="K2182" i="23" s="1" a="1"/>
  <c r="K2182" i="23" s="1"/>
  <c r="J2183" i="23"/>
  <c r="K2183" i="23" s="1" a="1"/>
  <c r="K2183" i="23" s="1"/>
  <c r="J2184" i="23"/>
  <c r="K2184" i="23" s="1" a="1"/>
  <c r="K2184" i="23" s="1"/>
  <c r="J2185" i="23"/>
  <c r="K2185" i="23" s="1" a="1"/>
  <c r="K2185" i="23" s="1"/>
  <c r="J2186" i="23"/>
  <c r="K2186" i="23" s="1" a="1"/>
  <c r="K2186" i="23" s="1"/>
  <c r="J2187" i="23"/>
  <c r="K2187" i="23" s="1" a="1"/>
  <c r="K2187" i="23" s="1"/>
  <c r="J2188" i="23"/>
  <c r="K2188" i="23" s="1" a="1"/>
  <c r="K2188" i="23" s="1"/>
  <c r="J2189" i="23"/>
  <c r="K2189" i="23" s="1" a="1"/>
  <c r="K2189" i="23" s="1"/>
  <c r="J2190" i="23"/>
  <c r="K2190" i="23" s="1" a="1"/>
  <c r="K2190" i="23" s="1"/>
  <c r="J2191" i="23"/>
  <c r="K2191" i="23" s="1" a="1"/>
  <c r="K2191" i="23" s="1"/>
  <c r="J2192" i="23"/>
  <c r="K2192" i="23" s="1" a="1"/>
  <c r="K2192" i="23" s="1"/>
  <c r="J2193" i="23"/>
  <c r="K2193" i="23" s="1" a="1"/>
  <c r="K2193" i="23" s="1"/>
  <c r="J2194" i="23"/>
  <c r="K2194" i="23" s="1" a="1"/>
  <c r="K2194" i="23" s="1"/>
  <c r="J2195" i="23"/>
  <c r="K2195" i="23" s="1" a="1"/>
  <c r="K2195" i="23" s="1"/>
  <c r="J2196" i="23"/>
  <c r="K2196" i="23" s="1" a="1"/>
  <c r="K2196" i="23" s="1"/>
  <c r="J2197" i="23"/>
  <c r="K2197" i="23" s="1" a="1"/>
  <c r="K2197" i="23" s="1"/>
  <c r="J2198" i="23"/>
  <c r="K2198" i="23" s="1" a="1"/>
  <c r="K2198" i="23" s="1"/>
  <c r="J2199" i="23"/>
  <c r="K2199" i="23" s="1" a="1"/>
  <c r="K2199" i="23" s="1"/>
  <c r="J2200" i="23"/>
  <c r="K2200" i="23" s="1" a="1"/>
  <c r="K2200" i="23" s="1"/>
  <c r="J2201" i="23"/>
  <c r="K2201" i="23" s="1" a="1"/>
  <c r="K2201" i="23" s="1"/>
  <c r="J2202" i="23"/>
  <c r="K2202" i="23" s="1" a="1"/>
  <c r="K2202" i="23" s="1"/>
  <c r="J2203" i="23"/>
  <c r="K2203" i="23" s="1" a="1"/>
  <c r="K2203" i="23" s="1"/>
  <c r="J2204" i="23"/>
  <c r="K2204" i="23" s="1" a="1"/>
  <c r="K2204" i="23" s="1"/>
  <c r="J2205" i="23"/>
  <c r="K2205" i="23" s="1" a="1"/>
  <c r="K2205" i="23" s="1"/>
  <c r="J2206" i="23"/>
  <c r="K2206" i="23" s="1" a="1"/>
  <c r="K2206" i="23" s="1"/>
  <c r="J2207" i="23"/>
  <c r="K2207" i="23" s="1" a="1"/>
  <c r="K2207" i="23" s="1"/>
  <c r="J2208" i="23"/>
  <c r="K2208" i="23" s="1" a="1"/>
  <c r="K2208" i="23" s="1"/>
  <c r="J2209" i="23"/>
  <c r="K2209" i="23" s="1" a="1"/>
  <c r="K2209" i="23" s="1"/>
  <c r="J2210" i="23"/>
  <c r="K2210" i="23" s="1" a="1"/>
  <c r="K2210" i="23" s="1"/>
  <c r="J2211" i="23"/>
  <c r="K2211" i="23" s="1" a="1"/>
  <c r="K2211" i="23" s="1"/>
  <c r="J2212" i="23"/>
  <c r="K2212" i="23" s="1" a="1"/>
  <c r="K2212" i="23" s="1"/>
  <c r="J2213" i="23"/>
  <c r="K2213" i="23" s="1" a="1"/>
  <c r="K2213" i="23" s="1"/>
  <c r="J2214" i="23"/>
  <c r="K2214" i="23" s="1" a="1"/>
  <c r="K2214" i="23" s="1"/>
  <c r="J2215" i="23"/>
  <c r="K2215" i="23" s="1" a="1"/>
  <c r="K2215" i="23" s="1"/>
  <c r="J2216" i="23"/>
  <c r="K2216" i="23" s="1" a="1"/>
  <c r="K2216" i="23" s="1"/>
  <c r="J2217" i="23"/>
  <c r="K2217" i="23" s="1" a="1"/>
  <c r="K2217" i="23" s="1"/>
  <c r="J2218" i="23"/>
  <c r="K2218" i="23" s="1" a="1"/>
  <c r="K2218" i="23" s="1"/>
  <c r="J2219" i="23"/>
  <c r="K2219" i="23" s="1" a="1"/>
  <c r="K2219" i="23" s="1"/>
  <c r="J2220" i="23"/>
  <c r="K2220" i="23" s="1" a="1"/>
  <c r="K2220" i="23" s="1"/>
  <c r="J2221" i="23"/>
  <c r="K2221" i="23" s="1" a="1"/>
  <c r="K2221" i="23" s="1"/>
  <c r="J2222" i="23"/>
  <c r="K2222" i="23" s="1" a="1"/>
  <c r="K2222" i="23" s="1"/>
  <c r="J2223" i="23"/>
  <c r="K2223" i="23" s="1" a="1"/>
  <c r="K2223" i="23" s="1"/>
  <c r="J2224" i="23"/>
  <c r="K2224" i="23" s="1" a="1"/>
  <c r="K2224" i="23" s="1"/>
  <c r="J2225" i="23"/>
  <c r="K2225" i="23" s="1" a="1"/>
  <c r="K2225" i="23" s="1"/>
  <c r="J2226" i="23"/>
  <c r="K2226" i="23" s="1" a="1"/>
  <c r="K2226" i="23" s="1"/>
  <c r="J2227" i="23"/>
  <c r="K2227" i="23" s="1" a="1"/>
  <c r="K2227" i="23" s="1"/>
  <c r="J2228" i="23"/>
  <c r="K2228" i="23" s="1" a="1"/>
  <c r="K2228" i="23" s="1"/>
  <c r="J2229" i="23"/>
  <c r="K2229" i="23" s="1" a="1"/>
  <c r="K2229" i="23" s="1"/>
  <c r="J2230" i="23"/>
  <c r="K2230" i="23" s="1" a="1"/>
  <c r="K2230" i="23" s="1"/>
  <c r="J2231" i="23"/>
  <c r="K2231" i="23" s="1" a="1"/>
  <c r="K2231" i="23" s="1"/>
  <c r="J2232" i="23"/>
  <c r="K2232" i="23" s="1" a="1"/>
  <c r="K2232" i="23" s="1"/>
  <c r="J2233" i="23"/>
  <c r="K2233" i="23" s="1" a="1"/>
  <c r="K2233" i="23" s="1"/>
  <c r="J2234" i="23"/>
  <c r="K2234" i="23" s="1" a="1"/>
  <c r="K2234" i="23" s="1"/>
  <c r="J2235" i="23"/>
  <c r="K2235" i="23" s="1" a="1"/>
  <c r="K2235" i="23" s="1"/>
  <c r="J2236" i="23"/>
  <c r="K2236" i="23" s="1" a="1"/>
  <c r="K2236" i="23" s="1"/>
  <c r="J2237" i="23"/>
  <c r="K2237" i="23" s="1" a="1"/>
  <c r="K2237" i="23" s="1"/>
  <c r="J2238" i="23"/>
  <c r="K2238" i="23" s="1" a="1"/>
  <c r="K2238" i="23" s="1"/>
  <c r="J2239" i="23"/>
  <c r="K2239" i="23" s="1" a="1"/>
  <c r="K2239" i="23" s="1"/>
  <c r="J2240" i="23"/>
  <c r="K2240" i="23" s="1" a="1"/>
  <c r="K2240" i="23" s="1"/>
  <c r="J2241" i="23"/>
  <c r="K2241" i="23" s="1" a="1"/>
  <c r="K2241" i="23" s="1"/>
  <c r="J2242" i="23"/>
  <c r="K2242" i="23" s="1" a="1"/>
  <c r="K2242" i="23" s="1"/>
  <c r="J2243" i="23"/>
  <c r="K2243" i="23" s="1" a="1"/>
  <c r="K2243" i="23" s="1"/>
  <c r="J2244" i="23"/>
  <c r="K2244" i="23" s="1" a="1"/>
  <c r="K2244" i="23" s="1"/>
  <c r="J2245" i="23"/>
  <c r="K2245" i="23" s="1" a="1"/>
  <c r="K2245" i="23" s="1"/>
  <c r="J2246" i="23"/>
  <c r="K2246" i="23" s="1" a="1"/>
  <c r="K2246" i="23" s="1"/>
  <c r="J2247" i="23"/>
  <c r="K2247" i="23" s="1" a="1"/>
  <c r="K2247" i="23" s="1"/>
  <c r="J2248" i="23"/>
  <c r="K2248" i="23" s="1" a="1"/>
  <c r="K2248" i="23" s="1"/>
  <c r="J2249" i="23"/>
  <c r="K2249" i="23" s="1" a="1"/>
  <c r="K2249" i="23" s="1"/>
  <c r="J2250" i="23"/>
  <c r="K2250" i="23" s="1" a="1"/>
  <c r="K2250" i="23" s="1"/>
  <c r="J2251" i="23"/>
  <c r="K2251" i="23" s="1" a="1"/>
  <c r="K2251" i="23" s="1"/>
  <c r="J2252" i="23"/>
  <c r="K2252" i="23" s="1" a="1"/>
  <c r="K2252" i="23" s="1"/>
  <c r="J2253" i="23"/>
  <c r="K2253" i="23" s="1" a="1"/>
  <c r="K2253" i="23" s="1"/>
  <c r="J2254" i="23"/>
  <c r="K2254" i="23" s="1" a="1"/>
  <c r="K2254" i="23" s="1"/>
  <c r="J2255" i="23"/>
  <c r="K2255" i="23" s="1" a="1"/>
  <c r="K2255" i="23" s="1"/>
  <c r="J2256" i="23"/>
  <c r="K2256" i="23" s="1" a="1"/>
  <c r="K2256" i="23" s="1"/>
  <c r="J2257" i="23"/>
  <c r="K2257" i="23" s="1" a="1"/>
  <c r="K2257" i="23" s="1"/>
  <c r="J2258" i="23"/>
  <c r="K2258" i="23" s="1" a="1"/>
  <c r="K2258" i="23" s="1"/>
  <c r="J2259" i="23"/>
  <c r="K2259" i="23" s="1" a="1"/>
  <c r="K2259" i="23" s="1"/>
  <c r="J2260" i="23"/>
  <c r="K2260" i="23" s="1" a="1"/>
  <c r="K2260" i="23" s="1"/>
  <c r="J2261" i="23"/>
  <c r="K2261" i="23" s="1" a="1"/>
  <c r="K2261" i="23" s="1"/>
  <c r="J2262" i="23"/>
  <c r="K2262" i="23" s="1" a="1"/>
  <c r="K2262" i="23" s="1"/>
  <c r="J2263" i="23"/>
  <c r="K2263" i="23" s="1" a="1"/>
  <c r="K2263" i="23" s="1"/>
  <c r="J2264" i="23"/>
  <c r="K2264" i="23" s="1" a="1"/>
  <c r="K2264" i="23" s="1"/>
  <c r="J2265" i="23"/>
  <c r="K2265" i="23" s="1" a="1"/>
  <c r="K2265" i="23" s="1"/>
  <c r="J2266" i="23"/>
  <c r="K2266" i="23" s="1" a="1"/>
  <c r="K2266" i="23" s="1"/>
  <c r="J2267" i="23"/>
  <c r="K2267" i="23" s="1" a="1"/>
  <c r="K2267" i="23" s="1"/>
  <c r="J2268" i="23"/>
  <c r="K2268" i="23" s="1" a="1"/>
  <c r="K2268" i="23" s="1"/>
  <c r="J2269" i="23"/>
  <c r="K2269" i="23" s="1" a="1"/>
  <c r="K2269" i="23" s="1"/>
  <c r="J2270" i="23"/>
  <c r="K2270" i="23" s="1" a="1"/>
  <c r="K2270" i="23" s="1"/>
  <c r="J2271" i="23"/>
  <c r="K2271" i="23" s="1" a="1"/>
  <c r="K2271" i="23" s="1"/>
  <c r="J2272" i="23"/>
  <c r="K2272" i="23" s="1" a="1"/>
  <c r="K2272" i="23" s="1"/>
  <c r="J2273" i="23"/>
  <c r="K2273" i="23" s="1" a="1"/>
  <c r="K2273" i="23" s="1"/>
  <c r="J2274" i="23"/>
  <c r="K2274" i="23" s="1" a="1"/>
  <c r="K2274" i="23" s="1"/>
  <c r="J2275" i="23"/>
  <c r="K2275" i="23" s="1" a="1"/>
  <c r="K2275" i="23" s="1"/>
  <c r="J2276" i="23"/>
  <c r="K2276" i="23" s="1" a="1"/>
  <c r="K2276" i="23" s="1"/>
  <c r="J2277" i="23"/>
  <c r="K2277" i="23" s="1" a="1"/>
  <c r="K2277" i="23" s="1"/>
  <c r="J2278" i="23"/>
  <c r="K2278" i="23" s="1" a="1"/>
  <c r="K2278" i="23" s="1"/>
  <c r="J2279" i="23"/>
  <c r="K2279" i="23" s="1" a="1"/>
  <c r="K2279" i="23" s="1"/>
  <c r="J2280" i="23"/>
  <c r="K2280" i="23" s="1" a="1"/>
  <c r="K2280" i="23" s="1"/>
  <c r="J2281" i="23"/>
  <c r="K2281" i="23" s="1" a="1"/>
  <c r="K2281" i="23" s="1"/>
  <c r="J2282" i="23"/>
  <c r="K2282" i="23" s="1" a="1"/>
  <c r="K2282" i="23" s="1"/>
  <c r="J2283" i="23"/>
  <c r="K2283" i="23" s="1" a="1"/>
  <c r="K2283" i="23" s="1"/>
  <c r="J2284" i="23"/>
  <c r="K2284" i="23" s="1" a="1"/>
  <c r="K2284" i="23" s="1"/>
  <c r="J2285" i="23"/>
  <c r="K2285" i="23" s="1" a="1"/>
  <c r="K2285" i="23" s="1"/>
  <c r="J2286" i="23"/>
  <c r="K2286" i="23" s="1" a="1"/>
  <c r="K2286" i="23" s="1"/>
  <c r="J2287" i="23"/>
  <c r="K2287" i="23" s="1" a="1"/>
  <c r="K2287" i="23" s="1"/>
  <c r="J2288" i="23"/>
  <c r="K2288" i="23" s="1" a="1"/>
  <c r="K2288" i="23" s="1"/>
  <c r="J2289" i="23"/>
  <c r="K2289" i="23" s="1" a="1"/>
  <c r="K2289" i="23" s="1"/>
  <c r="J2290" i="23"/>
  <c r="K2290" i="23" s="1" a="1"/>
  <c r="K2290" i="23" s="1"/>
  <c r="J2291" i="23"/>
  <c r="K2291" i="23" s="1" a="1"/>
  <c r="K2291" i="23" s="1"/>
  <c r="J2292" i="23"/>
  <c r="K2292" i="23" s="1" a="1"/>
  <c r="K2292" i="23" s="1"/>
  <c r="J2293" i="23"/>
  <c r="K2293" i="23" s="1" a="1"/>
  <c r="K2293" i="23" s="1"/>
  <c r="J2294" i="23"/>
  <c r="K2294" i="23" s="1" a="1"/>
  <c r="K2294" i="23" s="1"/>
  <c r="J2295" i="23"/>
  <c r="K2295" i="23" s="1" a="1"/>
  <c r="K2295" i="23" s="1"/>
  <c r="J2296" i="23"/>
  <c r="K2296" i="23" s="1" a="1"/>
  <c r="K2296" i="23" s="1"/>
  <c r="J2297" i="23"/>
  <c r="K2297" i="23" s="1" a="1"/>
  <c r="K2297" i="23" s="1"/>
  <c r="J2298" i="23"/>
  <c r="K2298" i="23" s="1" a="1"/>
  <c r="K2298" i="23" s="1"/>
  <c r="J2299" i="23"/>
  <c r="K2299" i="23" s="1" a="1"/>
  <c r="K2299" i="23" s="1"/>
  <c r="J2300" i="23"/>
  <c r="K2300" i="23" s="1" a="1"/>
  <c r="K2300" i="23" s="1"/>
  <c r="J2301" i="23"/>
  <c r="K2301" i="23" s="1" a="1"/>
  <c r="K2301" i="23" s="1"/>
  <c r="J2302" i="23"/>
  <c r="K2302" i="23" s="1" a="1"/>
  <c r="K2302" i="23" s="1"/>
  <c r="J2303" i="23"/>
  <c r="K2303" i="23" s="1" a="1"/>
  <c r="K2303" i="23" s="1"/>
  <c r="J2304" i="23"/>
  <c r="K2304" i="23" s="1" a="1"/>
  <c r="K2304" i="23" s="1"/>
  <c r="J2305" i="23"/>
  <c r="K2305" i="23" s="1" a="1"/>
  <c r="K2305" i="23" s="1"/>
  <c r="J2306" i="23"/>
  <c r="K2306" i="23" s="1" a="1"/>
  <c r="K2306" i="23" s="1"/>
  <c r="J2307" i="23"/>
  <c r="K2307" i="23" s="1" a="1"/>
  <c r="K2307" i="23" s="1"/>
  <c r="J2308" i="23"/>
  <c r="K2308" i="23" s="1" a="1"/>
  <c r="K2308" i="23" s="1"/>
  <c r="J2309" i="23"/>
  <c r="K2309" i="23" s="1" a="1"/>
  <c r="K2309" i="23" s="1"/>
  <c r="J2310" i="23"/>
  <c r="K2310" i="23" s="1" a="1"/>
  <c r="K2310" i="23" s="1"/>
  <c r="J2311" i="23"/>
  <c r="K2311" i="23" s="1" a="1"/>
  <c r="K2311" i="23" s="1"/>
  <c r="J2312" i="23"/>
  <c r="K2312" i="23" s="1" a="1"/>
  <c r="K2312" i="23" s="1"/>
  <c r="J2313" i="23"/>
  <c r="K2313" i="23" s="1" a="1"/>
  <c r="K2313" i="23" s="1"/>
  <c r="J2314" i="23"/>
  <c r="K2314" i="23" s="1" a="1"/>
  <c r="K2314" i="23" s="1"/>
  <c r="J2315" i="23"/>
  <c r="K2315" i="23" s="1" a="1"/>
  <c r="K2315" i="23" s="1"/>
  <c r="J2316" i="23"/>
  <c r="K2316" i="23" s="1" a="1"/>
  <c r="K2316" i="23" s="1"/>
  <c r="J2317" i="23"/>
  <c r="K2317" i="23" s="1" a="1"/>
  <c r="K2317" i="23" s="1"/>
  <c r="J2318" i="23"/>
  <c r="K2318" i="23" s="1" a="1"/>
  <c r="K2318" i="23" s="1"/>
  <c r="J2319" i="23"/>
  <c r="K2319" i="23" s="1" a="1"/>
  <c r="K2319" i="23" s="1"/>
  <c r="J2320" i="23"/>
  <c r="K2320" i="23" s="1" a="1"/>
  <c r="K2320" i="23" s="1"/>
  <c r="J2321" i="23"/>
  <c r="K2321" i="23" s="1" a="1"/>
  <c r="K2321" i="23" s="1"/>
  <c r="J2322" i="23"/>
  <c r="K2322" i="23" s="1" a="1"/>
  <c r="K2322" i="23" s="1"/>
  <c r="J2323" i="23"/>
  <c r="K2323" i="23" s="1" a="1"/>
  <c r="K2323" i="23" s="1"/>
  <c r="J2324" i="23"/>
  <c r="K2324" i="23" s="1" a="1"/>
  <c r="K2324" i="23" s="1"/>
  <c r="J2325" i="23"/>
  <c r="K2325" i="23" s="1" a="1"/>
  <c r="K2325" i="23" s="1"/>
  <c r="J2326" i="23"/>
  <c r="K2326" i="23" s="1" a="1"/>
  <c r="K2326" i="23" s="1"/>
  <c r="J2327" i="23"/>
  <c r="K2327" i="23" s="1" a="1"/>
  <c r="K2327" i="23" s="1"/>
  <c r="J2328" i="23"/>
  <c r="K2328" i="23" s="1" a="1"/>
  <c r="K2328" i="23" s="1"/>
  <c r="J2329" i="23"/>
  <c r="K2329" i="23" s="1" a="1"/>
  <c r="K2329" i="23" s="1"/>
  <c r="J2330" i="23"/>
  <c r="K2330" i="23" s="1" a="1"/>
  <c r="K2330" i="23" s="1"/>
  <c r="J2331" i="23"/>
  <c r="K2331" i="23" s="1" a="1"/>
  <c r="K2331" i="23" s="1"/>
  <c r="J2332" i="23"/>
  <c r="K2332" i="23" s="1" a="1"/>
  <c r="K2332" i="23" s="1"/>
  <c r="J2333" i="23"/>
  <c r="K2333" i="23" s="1" a="1"/>
  <c r="K2333" i="23" s="1"/>
  <c r="J2334" i="23"/>
  <c r="K2334" i="23" s="1" a="1"/>
  <c r="K2334" i="23" s="1"/>
  <c r="J2335" i="23"/>
  <c r="K2335" i="23" s="1" a="1"/>
  <c r="K2335" i="23" s="1"/>
  <c r="J2336" i="23"/>
  <c r="K2336" i="23" s="1" a="1"/>
  <c r="K2336" i="23" s="1"/>
  <c r="L2336" i="23" s="1"/>
  <c r="J2337" i="23"/>
  <c r="K2337" i="23" s="1" a="1"/>
  <c r="K2337" i="23" s="1"/>
  <c r="L2337" i="23" s="1"/>
  <c r="J2338" i="23"/>
  <c r="K2338" i="23" s="1" a="1"/>
  <c r="K2338" i="23" s="1"/>
  <c r="L2338" i="23" s="1"/>
  <c r="J2339" i="23"/>
  <c r="K2339" i="23" s="1" a="1"/>
  <c r="K2339" i="23" s="1"/>
  <c r="L2339" i="23" s="1"/>
  <c r="J2340" i="23"/>
  <c r="K2340" i="23" s="1" a="1"/>
  <c r="K2340" i="23" s="1"/>
  <c r="L2340" i="23" s="1"/>
  <c r="J2341" i="23"/>
  <c r="K2341" i="23" s="1" a="1"/>
  <c r="K2341" i="23" s="1"/>
  <c r="L2341" i="23" s="1"/>
  <c r="J2342" i="23"/>
  <c r="K2342" i="23" s="1" a="1"/>
  <c r="K2342" i="23" s="1"/>
  <c r="L2342" i="23" s="1"/>
  <c r="J2343" i="23"/>
  <c r="K2343" i="23" s="1" a="1"/>
  <c r="K2343" i="23" s="1"/>
  <c r="L2343" i="23" s="1"/>
  <c r="J2344" i="23"/>
  <c r="K2344" i="23" s="1" a="1"/>
  <c r="K2344" i="23" s="1"/>
  <c r="L2344" i="23" s="1"/>
  <c r="J2345" i="23"/>
  <c r="K2345" i="23" s="1" a="1"/>
  <c r="K2345" i="23" s="1"/>
  <c r="L2345" i="23" s="1"/>
  <c r="J2346" i="23"/>
  <c r="K2346" i="23" s="1" a="1"/>
  <c r="K2346" i="23" s="1"/>
  <c r="L2346" i="23" s="1"/>
  <c r="J2347" i="23"/>
  <c r="K2347" i="23" s="1" a="1"/>
  <c r="K2347" i="23" s="1"/>
  <c r="L2347" i="23" s="1"/>
  <c r="J2348" i="23"/>
  <c r="K2348" i="23" s="1" a="1"/>
  <c r="K2348" i="23" s="1"/>
  <c r="L2348" i="23" s="1"/>
  <c r="J2349" i="23"/>
  <c r="K2349" i="23" s="1" a="1"/>
  <c r="K2349" i="23" s="1"/>
  <c r="L2349" i="23" s="1"/>
  <c r="J2350" i="23"/>
  <c r="K2350" i="23" s="1" a="1"/>
  <c r="K2350" i="23" s="1"/>
  <c r="L2350" i="23" s="1"/>
  <c r="J2351" i="23"/>
  <c r="K2351" i="23" s="1" a="1"/>
  <c r="K2351" i="23" s="1"/>
  <c r="L2351" i="23" s="1"/>
  <c r="J2352" i="23"/>
  <c r="K2352" i="23" s="1" a="1"/>
  <c r="K2352" i="23" s="1"/>
  <c r="L2352" i="23" s="1"/>
  <c r="J2353" i="23"/>
  <c r="K2353" i="23" s="1" a="1"/>
  <c r="K2353" i="23" s="1"/>
  <c r="L2353" i="23" s="1"/>
  <c r="J2354" i="23"/>
  <c r="K2354" i="23" s="1" a="1"/>
  <c r="K2354" i="23" s="1"/>
  <c r="L2354" i="23" s="1"/>
  <c r="J2355" i="23"/>
  <c r="K2355" i="23" s="1" a="1"/>
  <c r="K2355" i="23" s="1"/>
  <c r="L2355" i="23" s="1"/>
  <c r="J2356" i="23"/>
  <c r="K2356" i="23" s="1" a="1"/>
  <c r="K2356" i="23" s="1"/>
  <c r="L2356" i="23" s="1"/>
  <c r="J2357" i="23"/>
  <c r="K2357" i="23" s="1" a="1"/>
  <c r="K2357" i="23" s="1"/>
  <c r="L2357" i="23" s="1"/>
  <c r="J2358" i="23"/>
  <c r="K2358" i="23" s="1" a="1"/>
  <c r="K2358" i="23" s="1"/>
  <c r="L2358" i="23" s="1"/>
  <c r="J2359" i="23"/>
  <c r="K2359" i="23" s="1" a="1"/>
  <c r="K2359" i="23" s="1"/>
  <c r="L2359" i="23" s="1"/>
  <c r="J2360" i="23"/>
  <c r="K2360" i="23" s="1" a="1"/>
  <c r="K2360" i="23" s="1"/>
  <c r="L2360" i="23" s="1"/>
  <c r="J2361" i="23"/>
  <c r="K2361" i="23" s="1" a="1"/>
  <c r="K2361" i="23" s="1"/>
  <c r="L2361" i="23" s="1"/>
  <c r="J2362" i="23"/>
  <c r="K2362" i="23" s="1" a="1"/>
  <c r="K2362" i="23" s="1"/>
  <c r="L2362" i="23" s="1"/>
  <c r="J2363" i="23"/>
  <c r="K2363" i="23" s="1" a="1"/>
  <c r="K2363" i="23" s="1"/>
  <c r="L2363" i="23" s="1"/>
  <c r="J2364" i="23"/>
  <c r="K2364" i="23" s="1" a="1"/>
  <c r="K2364" i="23" s="1"/>
  <c r="L2364" i="23" s="1"/>
  <c r="J2365" i="23"/>
  <c r="K2365" i="23" s="1" a="1"/>
  <c r="K2365" i="23" s="1"/>
  <c r="L2365" i="23" s="1"/>
  <c r="J2366" i="23"/>
  <c r="K2366" i="23" s="1" a="1"/>
  <c r="K2366" i="23" s="1"/>
  <c r="L2366" i="23" s="1"/>
  <c r="J2367" i="23"/>
  <c r="K2367" i="23" s="1" a="1"/>
  <c r="K2367" i="23" s="1"/>
  <c r="L2367" i="23" s="1"/>
  <c r="J2368" i="23"/>
  <c r="K2368" i="23" s="1" a="1"/>
  <c r="K2368" i="23" s="1"/>
  <c r="L2368" i="23" s="1"/>
  <c r="J2369" i="23"/>
  <c r="K2369" i="23" s="1" a="1"/>
  <c r="K2369" i="23" s="1"/>
  <c r="L2369" i="23" s="1"/>
  <c r="J2370" i="23"/>
  <c r="K2370" i="23" s="1" a="1"/>
  <c r="K2370" i="23" s="1"/>
  <c r="L2370" i="23" s="1"/>
  <c r="J2371" i="23"/>
  <c r="K2371" i="23" s="1" a="1"/>
  <c r="K2371" i="23" s="1"/>
  <c r="L2371" i="23" s="1"/>
  <c r="J2372" i="23"/>
  <c r="K2372" i="23" s="1" a="1"/>
  <c r="K2372" i="23" s="1"/>
  <c r="L2372" i="23" s="1"/>
  <c r="J2373" i="23"/>
  <c r="K2373" i="23" s="1" a="1"/>
  <c r="K2373" i="23" s="1"/>
  <c r="L2373" i="23" s="1"/>
  <c r="J2374" i="23"/>
  <c r="K2374" i="23" s="1" a="1"/>
  <c r="K2374" i="23" s="1"/>
  <c r="L2374" i="23" s="1"/>
  <c r="J2375" i="23"/>
  <c r="K2375" i="23" s="1" a="1"/>
  <c r="K2375" i="23" s="1"/>
  <c r="L2375" i="23" s="1"/>
  <c r="J2376" i="23"/>
  <c r="K2376" i="23" s="1" a="1"/>
  <c r="K2376" i="23" s="1"/>
  <c r="L2376" i="23" s="1"/>
  <c r="J2377" i="23"/>
  <c r="K2377" i="23" s="1" a="1"/>
  <c r="K2377" i="23" s="1"/>
  <c r="L2377" i="23" s="1"/>
  <c r="J2378" i="23"/>
  <c r="K2378" i="23" s="1" a="1"/>
  <c r="K2378" i="23" s="1"/>
  <c r="L2378" i="23" s="1"/>
  <c r="J2379" i="23"/>
  <c r="K2379" i="23" s="1" a="1"/>
  <c r="K2379" i="23" s="1"/>
  <c r="L2379" i="23" s="1"/>
  <c r="J2380" i="23"/>
  <c r="K2380" i="23" s="1" a="1"/>
  <c r="K2380" i="23" s="1"/>
  <c r="L2380" i="23" s="1"/>
  <c r="J2381" i="23"/>
  <c r="K2381" i="23" s="1" a="1"/>
  <c r="K2381" i="23" s="1"/>
  <c r="L2381" i="23" s="1"/>
  <c r="J2382" i="23"/>
  <c r="K2382" i="23" s="1" a="1"/>
  <c r="K2382" i="23" s="1"/>
  <c r="L2382" i="23" s="1"/>
  <c r="J2383" i="23"/>
  <c r="K2383" i="23" s="1" a="1"/>
  <c r="K2383" i="23" s="1"/>
  <c r="L2383" i="23" s="1"/>
  <c r="J2384" i="23"/>
  <c r="K2384" i="23" s="1" a="1"/>
  <c r="K2384" i="23" s="1"/>
  <c r="L2384" i="23" s="1"/>
  <c r="J2385" i="23"/>
  <c r="K2385" i="23" s="1" a="1"/>
  <c r="K2385" i="23" s="1"/>
  <c r="L2385" i="23" s="1"/>
  <c r="J2386" i="23"/>
  <c r="K2386" i="23" s="1" a="1"/>
  <c r="K2386" i="23" s="1"/>
  <c r="L2386" i="23" s="1"/>
  <c r="J2387" i="23"/>
  <c r="K2387" i="23" s="1" a="1"/>
  <c r="K2387" i="23" s="1"/>
  <c r="L2387" i="23" s="1"/>
  <c r="J2388" i="23"/>
  <c r="K2388" i="23" s="1" a="1"/>
  <c r="K2388" i="23" s="1"/>
  <c r="L2388" i="23" s="1"/>
  <c r="J2389" i="23"/>
  <c r="K2389" i="23" s="1" a="1"/>
  <c r="K2389" i="23" s="1"/>
  <c r="L2389" i="23" s="1"/>
  <c r="J2390" i="23"/>
  <c r="K2390" i="23" s="1" a="1"/>
  <c r="K2390" i="23" s="1"/>
  <c r="L2390" i="23" s="1"/>
  <c r="J2391" i="23"/>
  <c r="K2391" i="23" s="1" a="1"/>
  <c r="K2391" i="23" s="1"/>
  <c r="L2391" i="23" s="1"/>
  <c r="J2392" i="23"/>
  <c r="K2392" i="23" s="1" a="1"/>
  <c r="K2392" i="23" s="1"/>
  <c r="L2392" i="23" s="1"/>
  <c r="J2393" i="23"/>
  <c r="K2393" i="23" s="1" a="1"/>
  <c r="K2393" i="23" s="1"/>
  <c r="L2393" i="23" s="1"/>
  <c r="J2394" i="23"/>
  <c r="K2394" i="23" s="1" a="1"/>
  <c r="K2394" i="23" s="1"/>
  <c r="L2394" i="23" s="1"/>
  <c r="J2395" i="23"/>
  <c r="K2395" i="23" s="1" a="1"/>
  <c r="K2395" i="23" s="1"/>
  <c r="L2395" i="23" s="1"/>
  <c r="J2396" i="23"/>
  <c r="K2396" i="23" s="1" a="1"/>
  <c r="K2396" i="23" s="1"/>
  <c r="L2396" i="23" s="1"/>
  <c r="J2397" i="23"/>
  <c r="K2397" i="23" s="1" a="1"/>
  <c r="K2397" i="23" s="1"/>
  <c r="L2397" i="23" s="1"/>
  <c r="J2398" i="23"/>
  <c r="K2398" i="23" s="1" a="1"/>
  <c r="K2398" i="23" s="1"/>
  <c r="L2398" i="23" s="1"/>
  <c r="J2399" i="23"/>
  <c r="K2399" i="23" s="1" a="1"/>
  <c r="K2399" i="23" s="1"/>
  <c r="L2399" i="23" s="1"/>
  <c r="J2400" i="23"/>
  <c r="K2400" i="23" s="1" a="1"/>
  <c r="K2400" i="23" s="1"/>
  <c r="L2400" i="23" s="1"/>
  <c r="J2401" i="23"/>
  <c r="K2401" i="23" s="1" a="1"/>
  <c r="K2401" i="23" s="1"/>
  <c r="L2401" i="23" s="1"/>
  <c r="J2402" i="23"/>
  <c r="K2402" i="23" s="1" a="1"/>
  <c r="K2402" i="23" s="1"/>
  <c r="L2402" i="23" s="1"/>
  <c r="J2403" i="23"/>
  <c r="K2403" i="23" s="1" a="1"/>
  <c r="K2403" i="23" s="1"/>
  <c r="L2403" i="23" s="1"/>
  <c r="J2404" i="23"/>
  <c r="K2404" i="23" s="1" a="1"/>
  <c r="K2404" i="23" s="1"/>
  <c r="L2404" i="23" s="1"/>
  <c r="J2405" i="23"/>
  <c r="K2405" i="23" s="1" a="1"/>
  <c r="K2405" i="23" s="1"/>
  <c r="L2405" i="23" s="1"/>
  <c r="J2406" i="23"/>
  <c r="K2406" i="23" s="1" a="1"/>
  <c r="K2406" i="23" s="1"/>
  <c r="L2406" i="23" s="1"/>
  <c r="J2407" i="23"/>
  <c r="K2407" i="23" s="1" a="1"/>
  <c r="K2407" i="23" s="1"/>
  <c r="L2407" i="23" s="1"/>
  <c r="J2408" i="23"/>
  <c r="K2408" i="23" s="1" a="1"/>
  <c r="K2408" i="23" s="1"/>
  <c r="L2408" i="23" s="1"/>
  <c r="J2409" i="23"/>
  <c r="K2409" i="23" s="1" a="1"/>
  <c r="K2409" i="23" s="1"/>
  <c r="L2409" i="23" s="1"/>
  <c r="J2410" i="23"/>
  <c r="K2410" i="23" s="1" a="1"/>
  <c r="K2410" i="23" s="1"/>
  <c r="L2410" i="23" s="1"/>
  <c r="J2411" i="23"/>
  <c r="K2411" i="23" s="1" a="1"/>
  <c r="K2411" i="23" s="1"/>
  <c r="L2411" i="23" s="1"/>
  <c r="J2412" i="23"/>
  <c r="K2412" i="23" s="1" a="1"/>
  <c r="K2412" i="23" s="1"/>
  <c r="L2412" i="23" s="1"/>
  <c r="J2413" i="23"/>
  <c r="K2413" i="23" s="1" a="1"/>
  <c r="K2413" i="23" s="1"/>
  <c r="L2413" i="23" s="1"/>
  <c r="J2414" i="23"/>
  <c r="K2414" i="23" s="1" a="1"/>
  <c r="K2414" i="23" s="1"/>
  <c r="L2414" i="23" s="1"/>
  <c r="J2415" i="23"/>
  <c r="K2415" i="23" s="1" a="1"/>
  <c r="K2415" i="23" s="1"/>
  <c r="L2415" i="23" s="1"/>
  <c r="J2416" i="23"/>
  <c r="K2416" i="23" s="1" a="1"/>
  <c r="K2416" i="23" s="1"/>
  <c r="L2416" i="23" s="1"/>
  <c r="J2417" i="23"/>
  <c r="K2417" i="23" s="1" a="1"/>
  <c r="K2417" i="23" s="1"/>
  <c r="L2417" i="23" s="1"/>
  <c r="J2418" i="23"/>
  <c r="K2418" i="23" s="1" a="1"/>
  <c r="K2418" i="23" s="1"/>
  <c r="L2418" i="23" s="1"/>
  <c r="J2419" i="23"/>
  <c r="K2419" i="23" s="1" a="1"/>
  <c r="K2419" i="23" s="1"/>
  <c r="L2419" i="23" s="1"/>
  <c r="J2420" i="23"/>
  <c r="K2420" i="23" s="1" a="1"/>
  <c r="K2420" i="23" s="1"/>
  <c r="L2420" i="23" s="1"/>
  <c r="J2421" i="23"/>
  <c r="K2421" i="23" s="1" a="1"/>
  <c r="K2421" i="23" s="1"/>
  <c r="L2421" i="23" s="1"/>
  <c r="J2422" i="23"/>
  <c r="K2422" i="23" s="1" a="1"/>
  <c r="K2422" i="23" s="1"/>
  <c r="L2422" i="23" s="1"/>
  <c r="J2423" i="23"/>
  <c r="K2423" i="23" s="1" a="1"/>
  <c r="K2423" i="23" s="1"/>
  <c r="L2423" i="23" s="1"/>
  <c r="J2424" i="23"/>
  <c r="K2424" i="23" s="1" a="1"/>
  <c r="K2424" i="23" s="1"/>
  <c r="L2424" i="23" s="1"/>
  <c r="J2425" i="23"/>
  <c r="K2425" i="23" s="1" a="1"/>
  <c r="K2425" i="23" s="1"/>
  <c r="L2425" i="23" s="1"/>
  <c r="J2426" i="23"/>
  <c r="K2426" i="23" s="1" a="1"/>
  <c r="K2426" i="23" s="1"/>
  <c r="L2426" i="23" s="1"/>
  <c r="J2427" i="23"/>
  <c r="K2427" i="23" s="1" a="1"/>
  <c r="K2427" i="23" s="1"/>
  <c r="L2427" i="23" s="1"/>
  <c r="J2428" i="23"/>
  <c r="K2428" i="23" s="1" a="1"/>
  <c r="K2428" i="23" s="1"/>
  <c r="L2428" i="23" s="1"/>
  <c r="J2429" i="23"/>
  <c r="K2429" i="23" s="1" a="1"/>
  <c r="K2429" i="23" s="1"/>
  <c r="L2429" i="23" s="1"/>
  <c r="J2430" i="23"/>
  <c r="K2430" i="23" s="1" a="1"/>
  <c r="K2430" i="23" s="1"/>
  <c r="L2430" i="23" s="1"/>
  <c r="J2431" i="23"/>
  <c r="K2431" i="23" s="1" a="1"/>
  <c r="K2431" i="23" s="1"/>
  <c r="L2431" i="23" s="1"/>
  <c r="J2432" i="23"/>
  <c r="K2432" i="23" s="1" a="1"/>
  <c r="K2432" i="23" s="1"/>
  <c r="L2432" i="23" s="1"/>
  <c r="J2433" i="23"/>
  <c r="K2433" i="23" s="1" a="1"/>
  <c r="K2433" i="23" s="1"/>
  <c r="L2433" i="23" s="1"/>
  <c r="J2434" i="23"/>
  <c r="K2434" i="23" s="1" a="1"/>
  <c r="K2434" i="23" s="1"/>
  <c r="L2434" i="23" s="1"/>
  <c r="J2435" i="23"/>
  <c r="K2435" i="23" s="1" a="1"/>
  <c r="K2435" i="23" s="1"/>
  <c r="L2435" i="23" s="1"/>
  <c r="J2436" i="23"/>
  <c r="K2436" i="23" s="1" a="1"/>
  <c r="K2436" i="23" s="1"/>
  <c r="L2436" i="23" s="1"/>
  <c r="J2437" i="23"/>
  <c r="K2437" i="23" s="1" a="1"/>
  <c r="K2437" i="23" s="1"/>
  <c r="L2437" i="23" s="1"/>
  <c r="J2438" i="23"/>
  <c r="K2438" i="23" s="1" a="1"/>
  <c r="K2438" i="23" s="1"/>
  <c r="L2438" i="23" s="1"/>
  <c r="J2439" i="23"/>
  <c r="K2439" i="23" s="1" a="1"/>
  <c r="K2439" i="23" s="1"/>
  <c r="L2439" i="23" s="1"/>
  <c r="J2440" i="23"/>
  <c r="K2440" i="23" s="1" a="1"/>
  <c r="K2440" i="23" s="1"/>
  <c r="L2440" i="23" s="1"/>
  <c r="J2441" i="23"/>
  <c r="K2441" i="23" s="1" a="1"/>
  <c r="K2441" i="23" s="1"/>
  <c r="L2441" i="23" s="1"/>
  <c r="J2442" i="23"/>
  <c r="K2442" i="23" s="1" a="1"/>
  <c r="K2442" i="23" s="1"/>
  <c r="L2442" i="23" s="1"/>
  <c r="J2443" i="23"/>
  <c r="K2443" i="23" s="1" a="1"/>
  <c r="K2443" i="23" s="1"/>
  <c r="L2443" i="23" s="1"/>
  <c r="J2444" i="23"/>
  <c r="K2444" i="23" s="1" a="1"/>
  <c r="K2444" i="23" s="1"/>
  <c r="L2444" i="23" s="1"/>
  <c r="J2445" i="23"/>
  <c r="K2445" i="23" s="1" a="1"/>
  <c r="K2445" i="23" s="1"/>
  <c r="L2445" i="23" s="1"/>
  <c r="J2446" i="23"/>
  <c r="K2446" i="23" s="1" a="1"/>
  <c r="K2446" i="23" s="1"/>
  <c r="L2446" i="23" s="1"/>
  <c r="J2447" i="23"/>
  <c r="K2447" i="23" s="1" a="1"/>
  <c r="K2447" i="23" s="1"/>
  <c r="L2447" i="23" s="1"/>
  <c r="J2448" i="23"/>
  <c r="K2448" i="23" s="1" a="1"/>
  <c r="K2448" i="23" s="1"/>
  <c r="L2448" i="23" s="1"/>
  <c r="J2449" i="23"/>
  <c r="K2449" i="23" s="1" a="1"/>
  <c r="K2449" i="23" s="1"/>
  <c r="L2449" i="23" s="1"/>
  <c r="J2450" i="23"/>
  <c r="K2450" i="23" s="1" a="1"/>
  <c r="K2450" i="23" s="1"/>
  <c r="L2450" i="23" s="1"/>
  <c r="J2451" i="23"/>
  <c r="K2451" i="23" s="1" a="1"/>
  <c r="K2451" i="23" s="1"/>
  <c r="L2451" i="23" s="1"/>
  <c r="J2452" i="23"/>
  <c r="K2452" i="23" s="1" a="1"/>
  <c r="K2452" i="23" s="1"/>
  <c r="L2452" i="23" s="1"/>
  <c r="J2453" i="23"/>
  <c r="K2453" i="23" s="1" a="1"/>
  <c r="K2453" i="23" s="1"/>
  <c r="L2453" i="23" s="1"/>
  <c r="J2454" i="23"/>
  <c r="K2454" i="23" s="1" a="1"/>
  <c r="K2454" i="23" s="1"/>
  <c r="L2454" i="23" s="1"/>
  <c r="J2455" i="23"/>
  <c r="K2455" i="23" s="1" a="1"/>
  <c r="K2455" i="23" s="1"/>
  <c r="L2455" i="23" s="1"/>
  <c r="J2456" i="23"/>
  <c r="K2456" i="23" s="1" a="1"/>
  <c r="K2456" i="23" s="1"/>
  <c r="L2456" i="23" s="1"/>
  <c r="J2457" i="23"/>
  <c r="K2457" i="23" s="1" a="1"/>
  <c r="K2457" i="23" s="1"/>
  <c r="L2457" i="23" s="1"/>
  <c r="J2458" i="23"/>
  <c r="K2458" i="23" s="1" a="1"/>
  <c r="K2458" i="23" s="1"/>
  <c r="L2458" i="23" s="1"/>
  <c r="J2459" i="23"/>
  <c r="K2459" i="23" s="1" a="1"/>
  <c r="K2459" i="23" s="1"/>
  <c r="L2459" i="23" s="1"/>
  <c r="J2460" i="23"/>
  <c r="K2460" i="23" s="1" a="1"/>
  <c r="K2460" i="23" s="1"/>
  <c r="L2460" i="23" s="1"/>
  <c r="J2461" i="23"/>
  <c r="K2461" i="23" s="1" a="1"/>
  <c r="K2461" i="23" s="1"/>
  <c r="L2461" i="23" s="1"/>
  <c r="J2462" i="23"/>
  <c r="K2462" i="23" s="1" a="1"/>
  <c r="K2462" i="23" s="1"/>
  <c r="L2462" i="23" s="1"/>
  <c r="J2463" i="23"/>
  <c r="K2463" i="23" s="1" a="1"/>
  <c r="K2463" i="23" s="1"/>
  <c r="L2463" i="23" s="1"/>
  <c r="J2464" i="23"/>
  <c r="K2464" i="23" s="1" a="1"/>
  <c r="K2464" i="23" s="1"/>
  <c r="L2464" i="23" s="1"/>
  <c r="J2465" i="23"/>
  <c r="K2465" i="23" s="1" a="1"/>
  <c r="K2465" i="23" s="1"/>
  <c r="L2465" i="23" s="1"/>
  <c r="J2466" i="23"/>
  <c r="K2466" i="23" s="1" a="1"/>
  <c r="K2466" i="23" s="1"/>
  <c r="L2466" i="23" s="1"/>
  <c r="J2467" i="23"/>
  <c r="K2467" i="23" s="1" a="1"/>
  <c r="K2467" i="23" s="1"/>
  <c r="L2467" i="23" s="1"/>
  <c r="J2468" i="23"/>
  <c r="K2468" i="23" s="1" a="1"/>
  <c r="K2468" i="23" s="1"/>
  <c r="L2468" i="23" s="1"/>
  <c r="J2469" i="23"/>
  <c r="K2469" i="23" s="1" a="1"/>
  <c r="K2469" i="23" s="1"/>
  <c r="L2469" i="23" s="1"/>
  <c r="J2470" i="23"/>
  <c r="K2470" i="23" s="1" a="1"/>
  <c r="K2470" i="23" s="1"/>
  <c r="L2470" i="23" s="1"/>
  <c r="J2471" i="23"/>
  <c r="K2471" i="23" s="1" a="1"/>
  <c r="K2471" i="23" s="1"/>
  <c r="L2471" i="23" s="1"/>
  <c r="J2472" i="23"/>
  <c r="K2472" i="23" s="1" a="1"/>
  <c r="K2472" i="23" s="1"/>
  <c r="L2472" i="23" s="1"/>
  <c r="J2473" i="23"/>
  <c r="K2473" i="23" s="1" a="1"/>
  <c r="K2473" i="23" s="1"/>
  <c r="L2473" i="23" s="1"/>
  <c r="J2474" i="23"/>
  <c r="K2474" i="23" s="1" a="1"/>
  <c r="K2474" i="23" s="1"/>
  <c r="L2474" i="23" s="1"/>
  <c r="J2475" i="23"/>
  <c r="K2475" i="23" s="1" a="1"/>
  <c r="K2475" i="23" s="1"/>
  <c r="L2475" i="23" s="1"/>
  <c r="J2476" i="23"/>
  <c r="K2476" i="23" s="1" a="1"/>
  <c r="K2476" i="23" s="1"/>
  <c r="L2476" i="23" s="1"/>
  <c r="J2477" i="23"/>
  <c r="K2477" i="23" s="1" a="1"/>
  <c r="K2477" i="23" s="1"/>
  <c r="L2477" i="23" s="1"/>
  <c r="J2478" i="23"/>
  <c r="K2478" i="23" s="1" a="1"/>
  <c r="K2478" i="23" s="1"/>
  <c r="L2478" i="23" s="1"/>
  <c r="J2479" i="23"/>
  <c r="K2479" i="23" s="1" a="1"/>
  <c r="K2479" i="23" s="1"/>
  <c r="L2479" i="23" s="1"/>
  <c r="J2480" i="23"/>
  <c r="K2480" i="23" s="1" a="1"/>
  <c r="K2480" i="23" s="1"/>
  <c r="L2480" i="23" s="1"/>
  <c r="J2481" i="23"/>
  <c r="K2481" i="23" s="1" a="1"/>
  <c r="K2481" i="23" s="1"/>
  <c r="L2481" i="23" s="1"/>
  <c r="J2482" i="23"/>
  <c r="K2482" i="23" s="1" a="1"/>
  <c r="K2482" i="23" s="1"/>
  <c r="L2482" i="23" s="1"/>
  <c r="J2483" i="23"/>
  <c r="K2483" i="23" s="1" a="1"/>
  <c r="K2483" i="23" s="1"/>
  <c r="L2483" i="23" s="1"/>
  <c r="J2484" i="23"/>
  <c r="K2484" i="23" s="1" a="1"/>
  <c r="K2484" i="23" s="1"/>
  <c r="L2484" i="23" s="1"/>
  <c r="J2485" i="23"/>
  <c r="K2485" i="23" s="1" a="1"/>
  <c r="K2485" i="23" s="1"/>
  <c r="L2485" i="23" s="1"/>
  <c r="J2486" i="23"/>
  <c r="K2486" i="23" s="1" a="1"/>
  <c r="K2486" i="23" s="1"/>
  <c r="L2486" i="23" s="1"/>
  <c r="J2487" i="23"/>
  <c r="K2487" i="23" s="1" a="1"/>
  <c r="K2487" i="23" s="1"/>
  <c r="L2487" i="23" s="1"/>
  <c r="J2488" i="23"/>
  <c r="K2488" i="23" s="1" a="1"/>
  <c r="K2488" i="23" s="1"/>
  <c r="L2488" i="23" s="1"/>
  <c r="J2489" i="23"/>
  <c r="K2489" i="23" s="1" a="1"/>
  <c r="K2489" i="23" s="1"/>
  <c r="L2489" i="23" s="1"/>
  <c r="J2490" i="23"/>
  <c r="K2490" i="23" s="1" a="1"/>
  <c r="K2490" i="23" s="1"/>
  <c r="L2490" i="23" s="1"/>
  <c r="J2491" i="23"/>
  <c r="K2491" i="23" s="1" a="1"/>
  <c r="K2491" i="23" s="1"/>
  <c r="L2491" i="23" s="1"/>
  <c r="J2492" i="23"/>
  <c r="K2492" i="23" s="1" a="1"/>
  <c r="K2492" i="23" s="1"/>
  <c r="L2492" i="23" s="1"/>
  <c r="J2493" i="23"/>
  <c r="K2493" i="23" s="1" a="1"/>
  <c r="K2493" i="23" s="1"/>
  <c r="L2493" i="23" s="1"/>
  <c r="J2494" i="23"/>
  <c r="K2494" i="23" s="1" a="1"/>
  <c r="K2494" i="23" s="1"/>
  <c r="L2494" i="23" s="1"/>
  <c r="J2495" i="23"/>
  <c r="K2495" i="23" s="1" a="1"/>
  <c r="K2495" i="23" s="1"/>
  <c r="L2495" i="23" s="1"/>
  <c r="J2496" i="23"/>
  <c r="K2496" i="23" s="1" a="1"/>
  <c r="K2496" i="23" s="1"/>
  <c r="L2496" i="23" s="1"/>
  <c r="J2497" i="23"/>
  <c r="K2497" i="23" s="1" a="1"/>
  <c r="K2497" i="23" s="1"/>
  <c r="L2497" i="23" s="1"/>
  <c r="J2498" i="23"/>
  <c r="K2498" i="23" s="1" a="1"/>
  <c r="K2498" i="23" s="1"/>
  <c r="L2498" i="23" s="1"/>
  <c r="J2499" i="23"/>
  <c r="K2499" i="23" s="1" a="1"/>
  <c r="K2499" i="23" s="1"/>
  <c r="L2499" i="23" s="1"/>
  <c r="J2500" i="23"/>
  <c r="K2500" i="23" s="1" a="1"/>
  <c r="K2500" i="23" s="1"/>
  <c r="L2500" i="23" s="1"/>
  <c r="J2501" i="23"/>
  <c r="K2501" i="23" s="1" a="1"/>
  <c r="K2501" i="23" s="1"/>
  <c r="L2501" i="23" s="1"/>
  <c r="J2502" i="23"/>
  <c r="K2502" i="23" s="1" a="1"/>
  <c r="K2502" i="23" s="1"/>
  <c r="L2502" i="23" s="1"/>
  <c r="J2503" i="23"/>
  <c r="K2503" i="23" s="1" a="1"/>
  <c r="K2503" i="23" s="1"/>
  <c r="L2503" i="23" s="1"/>
  <c r="J2504" i="23"/>
  <c r="K2504" i="23" s="1" a="1"/>
  <c r="K2504" i="23" s="1"/>
  <c r="L2504" i="23" s="1"/>
  <c r="J2505" i="23"/>
  <c r="K2505" i="23" s="1" a="1"/>
  <c r="K2505" i="23" s="1"/>
  <c r="L2505" i="23" s="1"/>
  <c r="J2506" i="23"/>
  <c r="K2506" i="23" s="1" a="1"/>
  <c r="K2506" i="23" s="1"/>
  <c r="L2506" i="23" s="1"/>
  <c r="J2507" i="23"/>
  <c r="K2507" i="23" s="1" a="1"/>
  <c r="K2507" i="23" s="1"/>
  <c r="L2507" i="23" s="1"/>
  <c r="J2508" i="23"/>
  <c r="K2508" i="23" s="1" a="1"/>
  <c r="K2508" i="23" s="1"/>
  <c r="L2508" i="23" s="1"/>
  <c r="J2509" i="23"/>
  <c r="K2509" i="23" s="1" a="1"/>
  <c r="K2509" i="23" s="1"/>
  <c r="L2509" i="23" s="1"/>
  <c r="J2510" i="23"/>
  <c r="K2510" i="23" s="1" a="1"/>
  <c r="K2510" i="23" s="1"/>
  <c r="L2510" i="23" s="1"/>
  <c r="J2511" i="23"/>
  <c r="K2511" i="23" s="1" a="1"/>
  <c r="K2511" i="23" s="1"/>
  <c r="L2511" i="23" s="1"/>
  <c r="J2512" i="23"/>
  <c r="K2512" i="23" s="1" a="1"/>
  <c r="K2512" i="23" s="1"/>
  <c r="L2512" i="23" s="1"/>
  <c r="J2513" i="23"/>
  <c r="K2513" i="23" s="1" a="1"/>
  <c r="K2513" i="23" s="1"/>
  <c r="L2513" i="23" s="1"/>
  <c r="J2514" i="23"/>
  <c r="K2514" i="23" s="1" a="1"/>
  <c r="K2514" i="23" s="1"/>
  <c r="L2514" i="23" s="1"/>
  <c r="J2515" i="23"/>
  <c r="K2515" i="23" s="1" a="1"/>
  <c r="K2515" i="23" s="1"/>
  <c r="L2515" i="23" s="1"/>
  <c r="J2516" i="23"/>
  <c r="K2516" i="23" s="1" a="1"/>
  <c r="K2516" i="23" s="1"/>
  <c r="L2516" i="23" s="1"/>
  <c r="J2517" i="23"/>
  <c r="K2517" i="23" s="1" a="1"/>
  <c r="K2517" i="23" s="1"/>
  <c r="L2517" i="23" s="1"/>
  <c r="J2518" i="23"/>
  <c r="K2518" i="23" s="1" a="1"/>
  <c r="K2518" i="23" s="1"/>
  <c r="L2518" i="23" s="1"/>
  <c r="J2519" i="23"/>
  <c r="K2519" i="23" s="1" a="1"/>
  <c r="K2519" i="23" s="1"/>
  <c r="L2519" i="23" s="1"/>
  <c r="J2520" i="23"/>
  <c r="K2520" i="23" s="1" a="1"/>
  <c r="K2520" i="23" s="1"/>
  <c r="L2520" i="23" s="1"/>
  <c r="J2521" i="23"/>
  <c r="K2521" i="23" s="1" a="1"/>
  <c r="K2521" i="23" s="1"/>
  <c r="L2521" i="23" s="1"/>
  <c r="J2522" i="23"/>
  <c r="K2522" i="23" s="1" a="1"/>
  <c r="K2522" i="23" s="1"/>
  <c r="L2522" i="23" s="1"/>
  <c r="J2523" i="23"/>
  <c r="K2523" i="23" s="1" a="1"/>
  <c r="K2523" i="23" s="1"/>
  <c r="L2523" i="23" s="1"/>
  <c r="J2524" i="23"/>
  <c r="K2524" i="23" s="1" a="1"/>
  <c r="K2524" i="23" s="1"/>
  <c r="L2524" i="23" s="1"/>
  <c r="J2525" i="23"/>
  <c r="K2525" i="23" s="1" a="1"/>
  <c r="K2525" i="23" s="1"/>
  <c r="L2525" i="23" s="1"/>
  <c r="J2526" i="23"/>
  <c r="K2526" i="23" s="1" a="1"/>
  <c r="K2526" i="23" s="1"/>
  <c r="L2526" i="23" s="1"/>
  <c r="J2527" i="23"/>
  <c r="K2527" i="23" s="1" a="1"/>
  <c r="K2527" i="23" s="1"/>
  <c r="L2527" i="23" s="1"/>
  <c r="J2528" i="23"/>
  <c r="K2528" i="23" s="1" a="1"/>
  <c r="K2528" i="23" s="1"/>
  <c r="L2528" i="23" s="1"/>
  <c r="J2529" i="23"/>
  <c r="K2529" i="23" s="1" a="1"/>
  <c r="K2529" i="23" s="1"/>
  <c r="L2529" i="23" s="1"/>
  <c r="J2530" i="23"/>
  <c r="K2530" i="23" s="1" a="1"/>
  <c r="K2530" i="23" s="1"/>
  <c r="L2530" i="23" s="1"/>
  <c r="J2531" i="23"/>
  <c r="K2531" i="23" s="1" a="1"/>
  <c r="K2531" i="23" s="1"/>
  <c r="L2531" i="23" s="1"/>
  <c r="J2532" i="23"/>
  <c r="K2532" i="23" s="1" a="1"/>
  <c r="K2532" i="23" s="1"/>
  <c r="L2532" i="23" s="1"/>
  <c r="J2533" i="23"/>
  <c r="K2533" i="23" s="1" a="1"/>
  <c r="K2533" i="23" s="1"/>
  <c r="L2533" i="23" s="1"/>
  <c r="J2534" i="23"/>
  <c r="K2534" i="23" s="1" a="1"/>
  <c r="K2534" i="23" s="1"/>
  <c r="L2534" i="23" s="1"/>
  <c r="J2535" i="23"/>
  <c r="K2535" i="23" s="1" a="1"/>
  <c r="K2535" i="23" s="1"/>
  <c r="L2535" i="23" s="1"/>
  <c r="J2536" i="23"/>
  <c r="K2536" i="23" s="1" a="1"/>
  <c r="K2536" i="23" s="1"/>
  <c r="L2536" i="23" s="1"/>
  <c r="J2537" i="23"/>
  <c r="K2537" i="23" s="1" a="1"/>
  <c r="K2537" i="23" s="1"/>
  <c r="L2537" i="23" s="1"/>
  <c r="J2538" i="23"/>
  <c r="K2538" i="23" s="1" a="1"/>
  <c r="K2538" i="23" s="1"/>
  <c r="L2538" i="23" s="1"/>
  <c r="J2539" i="23"/>
  <c r="K2539" i="23" s="1" a="1"/>
  <c r="K2539" i="23" s="1"/>
  <c r="L2539" i="23" s="1"/>
  <c r="J2540" i="23"/>
  <c r="K2540" i="23" s="1" a="1"/>
  <c r="K2540" i="23" s="1"/>
  <c r="L2540" i="23" s="1"/>
  <c r="J2541" i="23"/>
  <c r="K2541" i="23" s="1" a="1"/>
  <c r="K2541" i="23" s="1"/>
  <c r="L2541" i="23" s="1"/>
  <c r="J2542" i="23"/>
  <c r="K2542" i="23" s="1" a="1"/>
  <c r="K2542" i="23" s="1"/>
  <c r="L2542" i="23" s="1"/>
  <c r="J2543" i="23"/>
  <c r="K2543" i="23" s="1" a="1"/>
  <c r="K2543" i="23" s="1"/>
  <c r="L2543" i="23" s="1"/>
  <c r="J2544" i="23"/>
  <c r="K2544" i="23" s="1" a="1"/>
  <c r="K2544" i="23" s="1"/>
  <c r="L2544" i="23" s="1"/>
  <c r="J2545" i="23"/>
  <c r="K2545" i="23" s="1" a="1"/>
  <c r="K2545" i="23" s="1"/>
  <c r="L2545" i="23" s="1"/>
  <c r="J2546" i="23"/>
  <c r="K2546" i="23" s="1" a="1"/>
  <c r="K2546" i="23" s="1"/>
  <c r="L2546" i="23" s="1"/>
  <c r="J2547" i="23"/>
  <c r="K2547" i="23" s="1" a="1"/>
  <c r="K2547" i="23" s="1"/>
  <c r="L2547" i="23" s="1"/>
  <c r="J2548" i="23"/>
  <c r="K2548" i="23" s="1" a="1"/>
  <c r="K2548" i="23" s="1"/>
  <c r="L2548" i="23" s="1"/>
  <c r="J2549" i="23"/>
  <c r="K2549" i="23" s="1" a="1"/>
  <c r="K2549" i="23" s="1"/>
  <c r="L2549" i="23" s="1"/>
  <c r="J2550" i="23"/>
  <c r="K2550" i="23" s="1" a="1"/>
  <c r="K2550" i="23" s="1"/>
  <c r="L2550" i="23" s="1"/>
  <c r="J2551" i="23"/>
  <c r="K2551" i="23" s="1" a="1"/>
  <c r="K2551" i="23" s="1"/>
  <c r="L2551" i="23" s="1"/>
  <c r="J2552" i="23"/>
  <c r="K2552" i="23" s="1" a="1"/>
  <c r="K2552" i="23" s="1"/>
  <c r="L2552" i="23" s="1"/>
  <c r="J2553" i="23"/>
  <c r="K2553" i="23" s="1" a="1"/>
  <c r="K2553" i="23" s="1"/>
  <c r="L2553" i="23" s="1"/>
  <c r="J2554" i="23"/>
  <c r="K2554" i="23" s="1" a="1"/>
  <c r="K2554" i="23" s="1"/>
  <c r="L2554" i="23" s="1"/>
  <c r="J2555" i="23"/>
  <c r="K2555" i="23" s="1" a="1"/>
  <c r="K2555" i="23" s="1"/>
  <c r="L2555" i="23" s="1"/>
  <c r="J2556" i="23"/>
  <c r="K2556" i="23" s="1" a="1"/>
  <c r="K2556" i="23" s="1"/>
  <c r="L2556" i="23" s="1"/>
  <c r="J2557" i="23"/>
  <c r="K2557" i="23" s="1" a="1"/>
  <c r="K2557" i="23" s="1"/>
  <c r="L2557" i="23" s="1"/>
  <c r="J2558" i="23"/>
  <c r="K2558" i="23" s="1" a="1"/>
  <c r="K2558" i="23" s="1"/>
  <c r="L2558" i="23" s="1"/>
  <c r="J2559" i="23"/>
  <c r="K2559" i="23" s="1" a="1"/>
  <c r="K2559" i="23" s="1"/>
  <c r="L2559" i="23" s="1"/>
  <c r="J2560" i="23"/>
  <c r="K2560" i="23" s="1" a="1"/>
  <c r="K2560" i="23" s="1"/>
  <c r="L2560" i="23" s="1"/>
  <c r="J2561" i="23"/>
  <c r="K2561" i="23" s="1" a="1"/>
  <c r="K2561" i="23" s="1"/>
  <c r="L2561" i="23" s="1"/>
  <c r="J2562" i="23"/>
  <c r="K2562" i="23" s="1" a="1"/>
  <c r="K2562" i="23" s="1"/>
  <c r="L2562" i="23" s="1"/>
  <c r="J2563" i="23"/>
  <c r="K2563" i="23" s="1" a="1"/>
  <c r="K2563" i="23" s="1"/>
  <c r="L2563" i="23" s="1"/>
  <c r="J2564" i="23"/>
  <c r="K2564" i="23" s="1" a="1"/>
  <c r="K2564" i="23" s="1"/>
  <c r="L2564" i="23" s="1"/>
  <c r="J2565" i="23"/>
  <c r="K2565" i="23" s="1" a="1"/>
  <c r="K2565" i="23" s="1"/>
  <c r="L2565" i="23" s="1"/>
  <c r="J2566" i="23"/>
  <c r="K2566" i="23" s="1" a="1"/>
  <c r="K2566" i="23" s="1"/>
  <c r="L2566" i="23" s="1"/>
  <c r="J2567" i="23"/>
  <c r="K2567" i="23" s="1" a="1"/>
  <c r="K2567" i="23" s="1"/>
  <c r="L2567" i="23" s="1"/>
  <c r="J2568" i="23"/>
  <c r="K2568" i="23" s="1" a="1"/>
  <c r="K2568" i="23" s="1"/>
  <c r="L2568" i="23" s="1"/>
  <c r="J2569" i="23"/>
  <c r="K2569" i="23" s="1" a="1"/>
  <c r="K2569" i="23" s="1"/>
  <c r="L2569" i="23" s="1"/>
  <c r="J2570" i="23"/>
  <c r="K2570" i="23" s="1" a="1"/>
  <c r="K2570" i="23" s="1"/>
  <c r="L2570" i="23" s="1"/>
  <c r="J2571" i="23"/>
  <c r="K2571" i="23" s="1" a="1"/>
  <c r="K2571" i="23" s="1"/>
  <c r="L2571" i="23" s="1"/>
  <c r="J2572" i="23"/>
  <c r="K2572" i="23" s="1" a="1"/>
  <c r="K2572" i="23" s="1"/>
  <c r="L2572" i="23" s="1"/>
  <c r="J2573" i="23"/>
  <c r="K2573" i="23" s="1" a="1"/>
  <c r="K2573" i="23" s="1"/>
  <c r="L2573" i="23" s="1"/>
  <c r="J2574" i="23"/>
  <c r="K2574" i="23" s="1" a="1"/>
  <c r="K2574" i="23" s="1"/>
  <c r="L2574" i="23" s="1"/>
  <c r="J2575" i="23"/>
  <c r="K2575" i="23" s="1" a="1"/>
  <c r="K2575" i="23" s="1"/>
  <c r="L2575" i="23" s="1"/>
  <c r="J2576" i="23"/>
  <c r="K2576" i="23" s="1" a="1"/>
  <c r="K2576" i="23" s="1"/>
  <c r="L2576" i="23" s="1"/>
  <c r="J2577" i="23"/>
  <c r="K2577" i="23" s="1" a="1"/>
  <c r="K2577" i="23" s="1"/>
  <c r="L2577" i="23" s="1"/>
  <c r="J2578" i="23"/>
  <c r="K2578" i="23" s="1" a="1"/>
  <c r="K2578" i="23" s="1"/>
  <c r="L2578" i="23" s="1"/>
  <c r="J2579" i="23"/>
  <c r="K2579" i="23" s="1" a="1"/>
  <c r="K2579" i="23" s="1"/>
  <c r="L2579" i="23" s="1"/>
  <c r="J2580" i="23"/>
  <c r="K2580" i="23" s="1" a="1"/>
  <c r="K2580" i="23" s="1"/>
  <c r="L2580" i="23" s="1"/>
  <c r="J2581" i="23"/>
  <c r="K2581" i="23" s="1" a="1"/>
  <c r="K2581" i="23" s="1"/>
  <c r="L2581" i="23" s="1"/>
  <c r="J2582" i="23"/>
  <c r="K2582" i="23" s="1" a="1"/>
  <c r="K2582" i="23" s="1"/>
  <c r="L2582" i="23" s="1"/>
  <c r="J2583" i="23"/>
  <c r="K2583" i="23" s="1" a="1"/>
  <c r="K2583" i="23" s="1"/>
  <c r="L2583" i="23" s="1"/>
  <c r="J2584" i="23"/>
  <c r="K2584" i="23" s="1" a="1"/>
  <c r="K2584" i="23" s="1"/>
  <c r="L2584" i="23" s="1"/>
  <c r="J2585" i="23"/>
  <c r="K2585" i="23" s="1" a="1"/>
  <c r="K2585" i="23" s="1"/>
  <c r="L2585" i="23" s="1"/>
  <c r="J2586" i="23"/>
  <c r="K2586" i="23" s="1" a="1"/>
  <c r="K2586" i="23" s="1"/>
  <c r="L2586" i="23" s="1"/>
  <c r="J2587" i="23"/>
  <c r="K2587" i="23" s="1" a="1"/>
  <c r="K2587" i="23" s="1"/>
  <c r="L2587" i="23" s="1"/>
  <c r="J2588" i="23"/>
  <c r="K2588" i="23" s="1" a="1"/>
  <c r="K2588" i="23" s="1"/>
  <c r="L2588" i="23" s="1"/>
  <c r="J2589" i="23"/>
  <c r="K2589" i="23" s="1" a="1"/>
  <c r="K2589" i="23" s="1"/>
  <c r="L2589" i="23" s="1"/>
  <c r="J2590" i="23"/>
  <c r="K2590" i="23" s="1" a="1"/>
  <c r="K2590" i="23" s="1"/>
  <c r="L2590" i="23" s="1"/>
  <c r="J2591" i="23"/>
  <c r="K2591" i="23" s="1" a="1"/>
  <c r="K2591" i="23" s="1"/>
  <c r="L2591" i="23" s="1"/>
  <c r="J2592" i="23"/>
  <c r="K2592" i="23" s="1" a="1"/>
  <c r="K2592" i="23" s="1"/>
  <c r="L2592" i="23" s="1"/>
  <c r="J2593" i="23"/>
  <c r="K2593" i="23" s="1" a="1"/>
  <c r="K2593" i="23" s="1"/>
  <c r="L2593" i="23" s="1"/>
  <c r="J2594" i="23"/>
  <c r="K2594" i="23" s="1" a="1"/>
  <c r="K2594" i="23" s="1"/>
  <c r="L2594" i="23" s="1"/>
  <c r="J2595" i="23"/>
  <c r="K2595" i="23" s="1" a="1"/>
  <c r="K2595" i="23" s="1"/>
  <c r="L2595" i="23" s="1"/>
  <c r="J2596" i="23"/>
  <c r="K2596" i="23" s="1" a="1"/>
  <c r="K2596" i="23" s="1"/>
  <c r="L2596" i="23" s="1"/>
  <c r="J2597" i="23"/>
  <c r="K2597" i="23" s="1" a="1"/>
  <c r="K2597" i="23" s="1"/>
  <c r="L2597" i="23" s="1"/>
  <c r="J2598" i="23"/>
  <c r="K2598" i="23" s="1" a="1"/>
  <c r="K2598" i="23" s="1"/>
  <c r="L2598" i="23" s="1"/>
  <c r="J2599" i="23"/>
  <c r="K2599" i="23" s="1" a="1"/>
  <c r="K2599" i="23" s="1"/>
  <c r="L2599" i="23" s="1"/>
  <c r="J2600" i="23"/>
  <c r="K2600" i="23" s="1" a="1"/>
  <c r="K2600" i="23" s="1"/>
  <c r="L2600" i="23" s="1"/>
  <c r="J2601" i="23"/>
  <c r="K2601" i="23" s="1" a="1"/>
  <c r="K2601" i="23" s="1"/>
  <c r="L2601" i="23" s="1"/>
  <c r="J2602" i="23"/>
  <c r="K2602" i="23" s="1" a="1"/>
  <c r="K2602" i="23" s="1"/>
  <c r="L2602" i="23" s="1"/>
  <c r="J2603" i="23"/>
  <c r="K2603" i="23" s="1" a="1"/>
  <c r="K2603" i="23" s="1"/>
  <c r="L2603" i="23" s="1"/>
  <c r="J2604" i="23"/>
  <c r="K2604" i="23" s="1" a="1"/>
  <c r="K2604" i="23" s="1"/>
  <c r="L2604" i="23" s="1"/>
  <c r="J2605" i="23"/>
  <c r="K2605" i="23" s="1" a="1"/>
  <c r="K2605" i="23" s="1"/>
  <c r="L2605" i="23" s="1"/>
  <c r="J2606" i="23"/>
  <c r="K2606" i="23" s="1" a="1"/>
  <c r="K2606" i="23" s="1"/>
  <c r="L2606" i="23" s="1"/>
  <c r="J2607" i="23"/>
  <c r="K2607" i="23" s="1" a="1"/>
  <c r="K2607" i="23" s="1"/>
  <c r="L2607" i="23" s="1"/>
  <c r="J2608" i="23"/>
  <c r="K2608" i="23" s="1" a="1"/>
  <c r="K2608" i="23" s="1"/>
  <c r="L2608" i="23" s="1"/>
  <c r="J2609" i="23"/>
  <c r="K2609" i="23" s="1" a="1"/>
  <c r="K2609" i="23" s="1"/>
  <c r="L2609" i="23" s="1"/>
  <c r="J2610" i="23"/>
  <c r="K2610" i="23" s="1" a="1"/>
  <c r="K2610" i="23" s="1"/>
  <c r="L2610" i="23" s="1"/>
  <c r="J2611" i="23"/>
  <c r="K2611" i="23" s="1" a="1"/>
  <c r="K2611" i="23" s="1"/>
  <c r="L2611" i="23" s="1"/>
  <c r="J2612" i="23"/>
  <c r="K2612" i="23" s="1" a="1"/>
  <c r="K2612" i="23" s="1"/>
  <c r="L2612" i="23" s="1"/>
  <c r="J2613" i="23"/>
  <c r="K2613" i="23" s="1" a="1"/>
  <c r="K2613" i="23" s="1"/>
  <c r="L2613" i="23" s="1"/>
  <c r="J2614" i="23"/>
  <c r="K2614" i="23" s="1" a="1"/>
  <c r="K2614" i="23" s="1"/>
  <c r="L2614" i="23" s="1"/>
  <c r="J2615" i="23"/>
  <c r="K2615" i="23" s="1" a="1"/>
  <c r="K2615" i="23" s="1"/>
  <c r="L2615" i="23" s="1"/>
  <c r="J2616" i="23"/>
  <c r="K2616" i="23" s="1" a="1"/>
  <c r="K2616" i="23" s="1"/>
  <c r="L2616" i="23" s="1"/>
  <c r="J2617" i="23"/>
  <c r="K2617" i="23" s="1" a="1"/>
  <c r="K2617" i="23" s="1"/>
  <c r="L2617" i="23" s="1"/>
  <c r="J2618" i="23"/>
  <c r="K2618" i="23" s="1" a="1"/>
  <c r="K2618" i="23" s="1"/>
  <c r="L2618" i="23" s="1"/>
  <c r="J2619" i="23"/>
  <c r="K2619" i="23" s="1" a="1"/>
  <c r="K2619" i="23" s="1"/>
  <c r="L2619" i="23" s="1"/>
  <c r="J2620" i="23"/>
  <c r="K2620" i="23" s="1" a="1"/>
  <c r="K2620" i="23" s="1"/>
  <c r="L2620" i="23" s="1"/>
  <c r="J2621" i="23"/>
  <c r="K2621" i="23" s="1" a="1"/>
  <c r="K2621" i="23" s="1"/>
  <c r="L2621" i="23" s="1"/>
  <c r="J2622" i="23"/>
  <c r="K2622" i="23" s="1" a="1"/>
  <c r="K2622" i="23" s="1"/>
  <c r="L2622" i="23" s="1"/>
  <c r="J2623" i="23"/>
  <c r="K2623" i="23" s="1" a="1"/>
  <c r="K2623" i="23" s="1"/>
  <c r="L2623" i="23" s="1"/>
  <c r="J2624" i="23"/>
  <c r="K2624" i="23" s="1" a="1"/>
  <c r="K2624" i="23" s="1"/>
  <c r="L2624" i="23" s="1"/>
  <c r="J2625" i="23"/>
  <c r="K2625" i="23" s="1" a="1"/>
  <c r="K2625" i="23" s="1"/>
  <c r="L2625" i="23" s="1"/>
  <c r="J2626" i="23"/>
  <c r="K2626" i="23" s="1" a="1"/>
  <c r="K2626" i="23" s="1"/>
  <c r="L2626" i="23" s="1"/>
  <c r="J2627" i="23"/>
  <c r="K2627" i="23" s="1" a="1"/>
  <c r="K2627" i="23" s="1"/>
  <c r="L2627" i="23" s="1"/>
  <c r="J2628" i="23"/>
  <c r="K2628" i="23" s="1" a="1"/>
  <c r="K2628" i="23" s="1"/>
  <c r="L2628" i="23" s="1"/>
  <c r="J2629" i="23"/>
  <c r="K2629" i="23" s="1" a="1"/>
  <c r="K2629" i="23" s="1"/>
  <c r="L2629" i="23" s="1"/>
  <c r="J2630" i="23"/>
  <c r="K2630" i="23" s="1" a="1"/>
  <c r="K2630" i="23" s="1"/>
  <c r="L2630" i="23" s="1"/>
  <c r="J2631" i="23"/>
  <c r="K2631" i="23" s="1" a="1"/>
  <c r="K2631" i="23" s="1"/>
  <c r="L2631" i="23" s="1"/>
  <c r="J2632" i="23"/>
  <c r="K2632" i="23" s="1" a="1"/>
  <c r="K2632" i="23" s="1"/>
  <c r="L2632" i="23" s="1"/>
  <c r="J2633" i="23"/>
  <c r="K2633" i="23" s="1" a="1"/>
  <c r="K2633" i="23" s="1"/>
  <c r="L2633" i="23" s="1"/>
  <c r="J2634" i="23"/>
  <c r="K2634" i="23" s="1" a="1"/>
  <c r="K2634" i="23" s="1"/>
  <c r="L2634" i="23" s="1"/>
  <c r="J2635" i="23"/>
  <c r="K2635" i="23" s="1" a="1"/>
  <c r="K2635" i="23" s="1"/>
  <c r="L2635" i="23" s="1"/>
  <c r="J2636" i="23"/>
  <c r="K2636" i="23" s="1" a="1"/>
  <c r="K2636" i="23" s="1"/>
  <c r="L2636" i="23" s="1"/>
  <c r="J2637" i="23"/>
  <c r="K2637" i="23" s="1" a="1"/>
  <c r="K2637" i="23" s="1"/>
  <c r="L2637" i="23" s="1"/>
  <c r="J2638" i="23"/>
  <c r="K2638" i="23" s="1" a="1"/>
  <c r="K2638" i="23" s="1"/>
  <c r="L2638" i="23" s="1"/>
  <c r="J2639" i="23"/>
  <c r="K2639" i="23" s="1" a="1"/>
  <c r="K2639" i="23" s="1"/>
  <c r="L2639" i="23" s="1"/>
  <c r="J2640" i="23"/>
  <c r="K2640" i="23" s="1" a="1"/>
  <c r="K2640" i="23" s="1"/>
  <c r="L2640" i="23" s="1"/>
  <c r="J2641" i="23"/>
  <c r="K2641" i="23" s="1" a="1"/>
  <c r="K2641" i="23" s="1"/>
  <c r="L2641" i="23" s="1"/>
  <c r="J2642" i="23"/>
  <c r="K2642" i="23" s="1" a="1"/>
  <c r="K2642" i="23" s="1"/>
  <c r="L2642" i="23" s="1"/>
  <c r="J2643" i="23"/>
  <c r="K2643" i="23" s="1" a="1"/>
  <c r="K2643" i="23" s="1"/>
  <c r="L2643" i="23" s="1"/>
  <c r="J2644" i="23"/>
  <c r="K2644" i="23" s="1" a="1"/>
  <c r="K2644" i="23" s="1"/>
  <c r="L2644" i="23" s="1"/>
  <c r="J2645" i="23"/>
  <c r="K2645" i="23" s="1" a="1"/>
  <c r="K2645" i="23" s="1"/>
  <c r="L2645" i="23" s="1"/>
  <c r="J2646" i="23"/>
  <c r="K2646" i="23" s="1" a="1"/>
  <c r="K2646" i="23" s="1"/>
  <c r="L2646" i="23" s="1"/>
  <c r="J2647" i="23"/>
  <c r="K2647" i="23" s="1" a="1"/>
  <c r="K2647" i="23" s="1"/>
  <c r="L2647" i="23" s="1"/>
  <c r="J2648" i="23"/>
  <c r="K2648" i="23" s="1" a="1"/>
  <c r="K2648" i="23" s="1"/>
  <c r="L2648" i="23" s="1"/>
  <c r="J2649" i="23"/>
  <c r="K2649" i="23" s="1" a="1"/>
  <c r="K2649" i="23" s="1"/>
  <c r="L2649" i="23" s="1"/>
  <c r="J2650" i="23"/>
  <c r="K2650" i="23" s="1" a="1"/>
  <c r="K2650" i="23" s="1"/>
  <c r="L2650" i="23" s="1"/>
  <c r="J2651" i="23"/>
  <c r="K2651" i="23" s="1" a="1"/>
  <c r="K2651" i="23" s="1"/>
  <c r="L2651" i="23" s="1"/>
  <c r="J2652" i="23"/>
  <c r="K2652" i="23" s="1" a="1"/>
  <c r="K2652" i="23" s="1"/>
  <c r="L2652" i="23" s="1"/>
  <c r="J2653" i="23"/>
  <c r="K2653" i="23" s="1" a="1"/>
  <c r="K2653" i="23" s="1"/>
  <c r="L2653" i="23" s="1"/>
  <c r="J2654" i="23"/>
  <c r="K2654" i="23" s="1" a="1"/>
  <c r="K2654" i="23" s="1"/>
  <c r="L2654" i="23" s="1"/>
  <c r="J2655" i="23"/>
  <c r="K2655" i="23" s="1" a="1"/>
  <c r="K2655" i="23" s="1"/>
  <c r="L2655" i="23" s="1"/>
  <c r="J2656" i="23"/>
  <c r="K2656" i="23" s="1" a="1"/>
  <c r="K2656" i="23" s="1"/>
  <c r="L2656" i="23" s="1"/>
  <c r="J2657" i="23"/>
  <c r="K2657" i="23" s="1" a="1"/>
  <c r="K2657" i="23" s="1"/>
  <c r="L2657" i="23" s="1"/>
  <c r="J2658" i="23"/>
  <c r="K2658" i="23" s="1" a="1"/>
  <c r="K2658" i="23" s="1"/>
  <c r="L2658" i="23" s="1"/>
  <c r="J2659" i="23"/>
  <c r="K2659" i="23" s="1" a="1"/>
  <c r="K2659" i="23" s="1"/>
  <c r="L2659" i="23" s="1"/>
  <c r="J2660" i="23"/>
  <c r="K2660" i="23" s="1" a="1"/>
  <c r="K2660" i="23" s="1"/>
  <c r="L2660" i="23" s="1"/>
  <c r="J2661" i="23"/>
  <c r="K2661" i="23" s="1" a="1"/>
  <c r="K2661" i="23" s="1"/>
  <c r="L2661" i="23" s="1"/>
  <c r="J2662" i="23"/>
  <c r="K2662" i="23" s="1" a="1"/>
  <c r="K2662" i="23" s="1"/>
  <c r="L2662" i="23" s="1"/>
  <c r="J2663" i="23"/>
  <c r="K2663" i="23" s="1" a="1"/>
  <c r="K2663" i="23" s="1"/>
  <c r="L2663" i="23" s="1"/>
  <c r="J2664" i="23"/>
  <c r="K2664" i="23" s="1" a="1"/>
  <c r="K2664" i="23" s="1"/>
  <c r="L2664" i="23" s="1"/>
  <c r="J2665" i="23"/>
  <c r="K2665" i="23" s="1" a="1"/>
  <c r="K2665" i="23" s="1"/>
  <c r="L2665" i="23" s="1"/>
  <c r="J2666" i="23"/>
  <c r="K2666" i="23" s="1" a="1"/>
  <c r="K2666" i="23" s="1"/>
  <c r="L2666" i="23" s="1"/>
  <c r="J2667" i="23"/>
  <c r="K2667" i="23" s="1" a="1"/>
  <c r="K2667" i="23" s="1"/>
  <c r="L2667" i="23" s="1"/>
  <c r="J2668" i="23"/>
  <c r="K2668" i="23" s="1" a="1"/>
  <c r="K2668" i="23" s="1"/>
  <c r="L2668" i="23" s="1"/>
  <c r="J2669" i="23"/>
  <c r="K2669" i="23" s="1" a="1"/>
  <c r="K2669" i="23" s="1"/>
  <c r="L2669" i="23" s="1"/>
  <c r="J2670" i="23"/>
  <c r="K2670" i="23" s="1" a="1"/>
  <c r="K2670" i="23" s="1"/>
  <c r="L2670" i="23" s="1"/>
  <c r="J2671" i="23"/>
  <c r="K2671" i="23" s="1" a="1"/>
  <c r="K2671" i="23" s="1"/>
  <c r="L2671" i="23" s="1"/>
  <c r="J2672" i="23"/>
  <c r="K2672" i="23" s="1" a="1"/>
  <c r="K2672" i="23" s="1"/>
  <c r="L2672" i="23" s="1"/>
  <c r="J2673" i="23"/>
  <c r="K2673" i="23" s="1" a="1"/>
  <c r="K2673" i="23" s="1"/>
  <c r="J2674" i="23"/>
  <c r="K2674" i="23" s="1" a="1"/>
  <c r="K2674" i="23" s="1"/>
  <c r="J2675" i="23"/>
  <c r="K2675" i="23" s="1" a="1"/>
  <c r="K2675" i="23" s="1"/>
  <c r="J2676" i="23"/>
  <c r="K2676" i="23" s="1" a="1"/>
  <c r="K2676" i="23" s="1"/>
  <c r="J2677" i="23"/>
  <c r="K2677" i="23" s="1" a="1"/>
  <c r="K2677" i="23" s="1"/>
  <c r="J2678" i="23"/>
  <c r="K2678" i="23" s="1" a="1"/>
  <c r="K2678" i="23" s="1"/>
  <c r="J2679" i="23"/>
  <c r="K2679" i="23" s="1" a="1"/>
  <c r="K2679" i="23" s="1"/>
  <c r="J2680" i="23"/>
  <c r="K2680" i="23" s="1" a="1"/>
  <c r="K2680" i="23" s="1"/>
  <c r="J2681" i="23"/>
  <c r="K2681" i="23" s="1" a="1"/>
  <c r="K2681" i="23" s="1"/>
  <c r="J2682" i="23"/>
  <c r="K2682" i="23" s="1" a="1"/>
  <c r="K2682" i="23" s="1"/>
  <c r="J2683" i="23"/>
  <c r="K2683" i="23" s="1" a="1"/>
  <c r="K2683" i="23" s="1"/>
  <c r="J2684" i="23"/>
  <c r="K2684" i="23" s="1" a="1"/>
  <c r="K2684" i="23" s="1"/>
  <c r="J2685" i="23"/>
  <c r="K2685" i="23" s="1" a="1"/>
  <c r="K2685" i="23" s="1"/>
  <c r="J2686" i="23"/>
  <c r="K2686" i="23" s="1" a="1"/>
  <c r="K2686" i="23" s="1"/>
  <c r="J2687" i="23"/>
  <c r="K2687" i="23" s="1" a="1"/>
  <c r="K2687" i="23" s="1"/>
  <c r="J2688" i="23"/>
  <c r="K2688" i="23" s="1" a="1"/>
  <c r="K2688" i="23" s="1"/>
  <c r="J2689" i="23"/>
  <c r="K2689" i="23" s="1" a="1"/>
  <c r="K2689" i="23" s="1"/>
  <c r="J2690" i="23"/>
  <c r="K2690" i="23" s="1" a="1"/>
  <c r="K2690" i="23" s="1"/>
  <c r="J2691" i="23"/>
  <c r="K2691" i="23" s="1" a="1"/>
  <c r="K2691" i="23" s="1"/>
  <c r="J2692" i="23"/>
  <c r="K2692" i="23" s="1" a="1"/>
  <c r="K2692" i="23" s="1"/>
  <c r="J2693" i="23"/>
  <c r="K2693" i="23" s="1" a="1"/>
  <c r="K2693" i="23" s="1"/>
  <c r="J2694" i="23"/>
  <c r="K2694" i="23" s="1" a="1"/>
  <c r="K2694" i="23" s="1"/>
  <c r="J2695" i="23"/>
  <c r="K2695" i="23" s="1" a="1"/>
  <c r="K2695" i="23" s="1"/>
  <c r="J2696" i="23"/>
  <c r="K2696" i="23" s="1" a="1"/>
  <c r="K2696" i="23" s="1"/>
  <c r="J2697" i="23"/>
  <c r="K2697" i="23" s="1" a="1"/>
  <c r="K2697" i="23" s="1"/>
  <c r="J2698" i="23"/>
  <c r="K2698" i="23" s="1" a="1"/>
  <c r="K2698" i="23" s="1"/>
  <c r="J2699" i="23"/>
  <c r="K2699" i="23" s="1" a="1"/>
  <c r="K2699" i="23" s="1"/>
  <c r="J2700" i="23"/>
  <c r="K2700" i="23" s="1" a="1"/>
  <c r="K2700" i="23" s="1"/>
  <c r="J2701" i="23"/>
  <c r="K2701" i="23" s="1" a="1"/>
  <c r="K2701" i="23" s="1"/>
  <c r="J2702" i="23"/>
  <c r="K2702" i="23" s="1" a="1"/>
  <c r="K2702" i="23" s="1"/>
  <c r="J2703" i="23"/>
  <c r="K2703" i="23" s="1" a="1"/>
  <c r="K2703" i="23" s="1"/>
  <c r="J2704" i="23"/>
  <c r="K2704" i="23" s="1" a="1"/>
  <c r="K2704" i="23" s="1"/>
  <c r="J2705" i="23"/>
  <c r="K2705" i="23" s="1" a="1"/>
  <c r="K2705" i="23" s="1"/>
  <c r="J2706" i="23"/>
  <c r="K2706" i="23" s="1" a="1"/>
  <c r="K2706" i="23" s="1"/>
  <c r="J2707" i="23"/>
  <c r="K2707" i="23" s="1" a="1"/>
  <c r="K2707" i="23" s="1"/>
  <c r="J2708" i="23"/>
  <c r="K2708" i="23" s="1" a="1"/>
  <c r="K2708" i="23" s="1"/>
  <c r="J2709" i="23"/>
  <c r="K2709" i="23" s="1" a="1"/>
  <c r="K2709" i="23" s="1"/>
  <c r="J2710" i="23"/>
  <c r="K2710" i="23" s="1" a="1"/>
  <c r="K2710" i="23" s="1"/>
  <c r="J2711" i="23"/>
  <c r="K2711" i="23" s="1" a="1"/>
  <c r="K2711" i="23" s="1"/>
  <c r="J2712" i="23"/>
  <c r="K2712" i="23" s="1" a="1"/>
  <c r="K2712" i="23" s="1"/>
  <c r="J2713" i="23"/>
  <c r="K2713" i="23" s="1" a="1"/>
  <c r="K2713" i="23" s="1"/>
  <c r="J2714" i="23"/>
  <c r="K2714" i="23" s="1" a="1"/>
  <c r="K2714" i="23" s="1"/>
  <c r="J2715" i="23"/>
  <c r="K2715" i="23" s="1" a="1"/>
  <c r="K2715" i="23" s="1"/>
  <c r="J2716" i="23"/>
  <c r="K2716" i="23" s="1" a="1"/>
  <c r="K2716" i="23" s="1"/>
  <c r="J2717" i="23"/>
  <c r="K2717" i="23" s="1" a="1"/>
  <c r="K2717" i="23" s="1"/>
  <c r="J2718" i="23"/>
  <c r="K2718" i="23" s="1" a="1"/>
  <c r="K2718" i="23" s="1"/>
  <c r="J2719" i="23"/>
  <c r="K2719" i="23" s="1" a="1"/>
  <c r="K2719" i="23" s="1"/>
  <c r="J2720" i="23"/>
  <c r="K2720" i="23" s="1" a="1"/>
  <c r="K2720" i="23" s="1"/>
  <c r="J2721" i="23"/>
  <c r="K2721" i="23" s="1" a="1"/>
  <c r="K2721" i="23" s="1"/>
  <c r="J2722" i="23"/>
  <c r="K2722" i="23" s="1" a="1"/>
  <c r="K2722" i="23" s="1"/>
  <c r="J2723" i="23"/>
  <c r="K2723" i="23" s="1" a="1"/>
  <c r="K2723" i="23" s="1"/>
  <c r="J2724" i="23"/>
  <c r="K2724" i="23" s="1" a="1"/>
  <c r="K2724" i="23" s="1"/>
  <c r="J2725" i="23"/>
  <c r="K2725" i="23" s="1" a="1"/>
  <c r="K2725" i="23" s="1"/>
  <c r="J2726" i="23"/>
  <c r="K2726" i="23" s="1" a="1"/>
  <c r="K2726" i="23" s="1"/>
  <c r="J2727" i="23"/>
  <c r="K2727" i="23" s="1" a="1"/>
  <c r="K2727" i="23" s="1"/>
  <c r="J2728" i="23"/>
  <c r="K2728" i="23" s="1" a="1"/>
  <c r="K2728" i="23" s="1"/>
  <c r="J2729" i="23"/>
  <c r="K2729" i="23" s="1" a="1"/>
  <c r="K2729" i="23" s="1"/>
  <c r="J2730" i="23"/>
  <c r="K2730" i="23" s="1" a="1"/>
  <c r="K2730" i="23" s="1"/>
  <c r="J2731" i="23"/>
  <c r="K2731" i="23" s="1" a="1"/>
  <c r="K2731" i="23" s="1"/>
  <c r="J2732" i="23"/>
  <c r="K2732" i="23" s="1" a="1"/>
  <c r="K2732" i="23" s="1"/>
  <c r="J2733" i="23"/>
  <c r="K2733" i="23" s="1" a="1"/>
  <c r="K2733" i="23" s="1"/>
  <c r="J2734" i="23"/>
  <c r="K2734" i="23" s="1" a="1"/>
  <c r="K2734" i="23" s="1"/>
  <c r="J2735" i="23"/>
  <c r="K2735" i="23" s="1" a="1"/>
  <c r="K2735" i="23" s="1"/>
  <c r="J2736" i="23"/>
  <c r="K2736" i="23" s="1" a="1"/>
  <c r="K2736" i="23" s="1"/>
  <c r="J2737" i="23"/>
  <c r="K2737" i="23" s="1" a="1"/>
  <c r="K2737" i="23" s="1"/>
  <c r="J2738" i="23"/>
  <c r="K2738" i="23" s="1" a="1"/>
  <c r="K2738" i="23" s="1"/>
  <c r="J2739" i="23"/>
  <c r="K2739" i="23" s="1" a="1"/>
  <c r="K2739" i="23" s="1"/>
  <c r="J2740" i="23"/>
  <c r="K2740" i="23" s="1" a="1"/>
  <c r="K2740" i="23" s="1"/>
  <c r="J2741" i="23"/>
  <c r="K2741" i="23" s="1" a="1"/>
  <c r="K2741" i="23" s="1"/>
  <c r="J2742" i="23"/>
  <c r="K2742" i="23" s="1" a="1"/>
  <c r="K2742" i="23" s="1"/>
  <c r="J2743" i="23"/>
  <c r="K2743" i="23" s="1" a="1"/>
  <c r="K2743" i="23" s="1"/>
  <c r="J2744" i="23"/>
  <c r="K2744" i="23" s="1" a="1"/>
  <c r="K2744" i="23" s="1"/>
  <c r="J2745" i="23"/>
  <c r="K2745" i="23" s="1" a="1"/>
  <c r="K2745" i="23" s="1"/>
  <c r="J2746" i="23"/>
  <c r="K2746" i="23" s="1" a="1"/>
  <c r="K2746" i="23" s="1"/>
  <c r="J2747" i="23"/>
  <c r="K2747" i="23" s="1" a="1"/>
  <c r="K2747" i="23" s="1"/>
  <c r="J2748" i="23"/>
  <c r="K2748" i="23" s="1" a="1"/>
  <c r="K2748" i="23" s="1"/>
  <c r="J2749" i="23"/>
  <c r="K2749" i="23" s="1" a="1"/>
  <c r="K2749" i="23" s="1"/>
  <c r="J2750" i="23"/>
  <c r="K2750" i="23" s="1" a="1"/>
  <c r="K2750" i="23" s="1"/>
  <c r="J2751" i="23"/>
  <c r="K2751" i="23" s="1" a="1"/>
  <c r="K2751" i="23" s="1"/>
  <c r="J2752" i="23"/>
  <c r="K2752" i="23" s="1" a="1"/>
  <c r="K2752" i="23" s="1"/>
  <c r="J2753" i="23"/>
  <c r="K2753" i="23" s="1" a="1"/>
  <c r="K2753" i="23" s="1"/>
  <c r="J2754" i="23"/>
  <c r="K2754" i="23" s="1" a="1"/>
  <c r="K2754" i="23" s="1"/>
  <c r="J2755" i="23"/>
  <c r="K2755" i="23" s="1" a="1"/>
  <c r="K2755" i="23" s="1"/>
  <c r="J2756" i="23"/>
  <c r="K2756" i="23" s="1" a="1"/>
  <c r="K2756" i="23" s="1"/>
  <c r="J2757" i="23"/>
  <c r="K2757" i="23" s="1" a="1"/>
  <c r="K2757" i="23" s="1"/>
  <c r="J2758" i="23"/>
  <c r="K2758" i="23" s="1" a="1"/>
  <c r="K2758" i="23" s="1"/>
  <c r="J2759" i="23"/>
  <c r="K2759" i="23" s="1" a="1"/>
  <c r="K2759" i="23" s="1"/>
  <c r="J2760" i="23"/>
  <c r="K2760" i="23" s="1" a="1"/>
  <c r="K2760" i="23" s="1"/>
  <c r="J2761" i="23"/>
  <c r="K2761" i="23" s="1" a="1"/>
  <c r="K2761" i="23" s="1"/>
  <c r="J2762" i="23"/>
  <c r="K2762" i="23" s="1" a="1"/>
  <c r="K2762" i="23" s="1"/>
  <c r="J2763" i="23"/>
  <c r="K2763" i="23" s="1" a="1"/>
  <c r="K2763" i="23" s="1"/>
  <c r="J2764" i="23"/>
  <c r="K2764" i="23" s="1" a="1"/>
  <c r="K2764" i="23" s="1"/>
  <c r="J2765" i="23"/>
  <c r="K2765" i="23" s="1" a="1"/>
  <c r="K2765" i="23" s="1"/>
  <c r="J2766" i="23"/>
  <c r="K2766" i="23" s="1" a="1"/>
  <c r="K2766" i="23" s="1"/>
  <c r="J2767" i="23"/>
  <c r="K2767" i="23" s="1" a="1"/>
  <c r="K2767" i="23" s="1"/>
  <c r="J2768" i="23"/>
  <c r="K2768" i="23" s="1" a="1"/>
  <c r="K2768" i="23" s="1"/>
  <c r="J2769" i="23"/>
  <c r="K2769" i="23" s="1" a="1"/>
  <c r="K2769" i="23" s="1"/>
  <c r="J2770" i="23"/>
  <c r="K2770" i="23" s="1" a="1"/>
  <c r="K2770" i="23" s="1"/>
  <c r="J2771" i="23"/>
  <c r="K2771" i="23" s="1" a="1"/>
  <c r="K2771" i="23" s="1"/>
  <c r="J2772" i="23"/>
  <c r="K2772" i="23" s="1" a="1"/>
  <c r="K2772" i="23" s="1"/>
  <c r="J2773" i="23"/>
  <c r="K2773" i="23" s="1" a="1"/>
  <c r="K2773" i="23" s="1"/>
  <c r="J2774" i="23"/>
  <c r="K2774" i="23" s="1" a="1"/>
  <c r="K2774" i="23" s="1"/>
  <c r="J2775" i="23"/>
  <c r="K2775" i="23" s="1" a="1"/>
  <c r="K2775" i="23" s="1"/>
  <c r="J2776" i="23"/>
  <c r="K2776" i="23" s="1" a="1"/>
  <c r="K2776" i="23" s="1"/>
  <c r="J2777" i="23"/>
  <c r="K2777" i="23" s="1" a="1"/>
  <c r="K2777" i="23" s="1"/>
  <c r="J2778" i="23"/>
  <c r="K2778" i="23" s="1" a="1"/>
  <c r="K2778" i="23" s="1"/>
  <c r="J2779" i="23"/>
  <c r="K2779" i="23" s="1" a="1"/>
  <c r="K2779" i="23" s="1"/>
  <c r="J2780" i="23"/>
  <c r="K2780" i="23" s="1" a="1"/>
  <c r="K2780" i="23" s="1"/>
  <c r="J2781" i="23"/>
  <c r="K2781" i="23" s="1" a="1"/>
  <c r="K2781" i="23" s="1"/>
  <c r="J2782" i="23"/>
  <c r="K2782" i="23" s="1" a="1"/>
  <c r="K2782" i="23" s="1"/>
  <c r="J2783" i="23"/>
  <c r="K2783" i="23" s="1" a="1"/>
  <c r="K2783" i="23" s="1"/>
  <c r="J2784" i="23"/>
  <c r="K2784" i="23" s="1" a="1"/>
  <c r="K2784" i="23" s="1"/>
  <c r="J2785" i="23"/>
  <c r="K2785" i="23" s="1" a="1"/>
  <c r="K2785" i="23" s="1"/>
  <c r="J2786" i="23"/>
  <c r="K2786" i="23" s="1" a="1"/>
  <c r="K2786" i="23" s="1"/>
  <c r="J2787" i="23"/>
  <c r="K2787" i="23" s="1" a="1"/>
  <c r="K2787" i="23" s="1"/>
  <c r="J2788" i="23"/>
  <c r="K2788" i="23" s="1" a="1"/>
  <c r="K2788" i="23" s="1"/>
  <c r="J2789" i="23"/>
  <c r="K2789" i="23" s="1" a="1"/>
  <c r="K2789" i="23" s="1"/>
  <c r="J2790" i="23"/>
  <c r="K2790" i="23" s="1" a="1"/>
  <c r="K2790" i="23" s="1"/>
  <c r="J2791" i="23"/>
  <c r="K2791" i="23" s="1" a="1"/>
  <c r="K2791" i="23" s="1"/>
  <c r="J2792" i="23"/>
  <c r="K2792" i="23" s="1" a="1"/>
  <c r="K2792" i="23" s="1"/>
  <c r="J2793" i="23"/>
  <c r="K2793" i="23" s="1" a="1"/>
  <c r="K2793" i="23" s="1"/>
  <c r="J2794" i="23"/>
  <c r="K2794" i="23" s="1" a="1"/>
  <c r="K2794" i="23" s="1"/>
  <c r="J2795" i="23"/>
  <c r="K2795" i="23" s="1" a="1"/>
  <c r="K2795" i="23" s="1"/>
  <c r="J2796" i="23"/>
  <c r="K2796" i="23" s="1" a="1"/>
  <c r="K2796" i="23" s="1"/>
  <c r="J2797" i="23"/>
  <c r="K2797" i="23" s="1" a="1"/>
  <c r="K2797" i="23" s="1"/>
  <c r="J2798" i="23"/>
  <c r="K2798" i="23" s="1" a="1"/>
  <c r="K2798" i="23" s="1"/>
  <c r="J2799" i="23"/>
  <c r="K2799" i="23" s="1" a="1"/>
  <c r="K2799" i="23" s="1"/>
  <c r="J2800" i="23"/>
  <c r="K2800" i="23" s="1" a="1"/>
  <c r="K2800" i="23" s="1"/>
  <c r="J2801" i="23"/>
  <c r="K2801" i="23" s="1" a="1"/>
  <c r="K2801" i="23" s="1"/>
  <c r="J2802" i="23"/>
  <c r="K2802" i="23" s="1" a="1"/>
  <c r="K2802" i="23" s="1"/>
  <c r="J2803" i="23"/>
  <c r="K2803" i="23" s="1" a="1"/>
  <c r="K2803" i="23" s="1"/>
  <c r="J2804" i="23"/>
  <c r="K2804" i="23" s="1" a="1"/>
  <c r="K2804" i="23" s="1"/>
  <c r="J2805" i="23"/>
  <c r="K2805" i="23" s="1" a="1"/>
  <c r="K2805" i="23" s="1"/>
  <c r="J2806" i="23"/>
  <c r="K2806" i="23" s="1" a="1"/>
  <c r="K2806" i="23" s="1"/>
  <c r="J2807" i="23"/>
  <c r="K2807" i="23" s="1" a="1"/>
  <c r="K2807" i="23" s="1"/>
  <c r="J2808" i="23"/>
  <c r="K2808" i="23" s="1" a="1"/>
  <c r="K2808" i="23" s="1"/>
  <c r="J2809" i="23"/>
  <c r="K2809" i="23" s="1" a="1"/>
  <c r="K2809" i="23" s="1"/>
  <c r="J2810" i="23"/>
  <c r="K2810" i="23" s="1" a="1"/>
  <c r="K2810" i="23" s="1"/>
  <c r="J2811" i="23"/>
  <c r="K2811" i="23" s="1" a="1"/>
  <c r="K2811" i="23" s="1"/>
  <c r="J2812" i="23"/>
  <c r="K2812" i="23" s="1" a="1"/>
  <c r="K2812" i="23" s="1"/>
  <c r="J2813" i="23"/>
  <c r="K2813" i="23" s="1" a="1"/>
  <c r="K2813" i="23" s="1"/>
  <c r="J2814" i="23"/>
  <c r="K2814" i="23" s="1" a="1"/>
  <c r="K2814" i="23" s="1"/>
  <c r="J2815" i="23"/>
  <c r="K2815" i="23" s="1" a="1"/>
  <c r="K2815" i="23" s="1"/>
  <c r="J2816" i="23"/>
  <c r="K2816" i="23" s="1" a="1"/>
  <c r="K2816" i="23" s="1"/>
  <c r="J2817" i="23"/>
  <c r="K2817" i="23" s="1" a="1"/>
  <c r="K2817" i="23" s="1"/>
  <c r="J2818" i="23"/>
  <c r="K2818" i="23" s="1" a="1"/>
  <c r="K2818" i="23" s="1"/>
  <c r="J2819" i="23"/>
  <c r="K2819" i="23" s="1" a="1"/>
  <c r="K2819" i="23" s="1"/>
  <c r="J2820" i="23"/>
  <c r="K2820" i="23" s="1" a="1"/>
  <c r="K2820" i="23" s="1"/>
  <c r="J2821" i="23"/>
  <c r="K2821" i="23" s="1" a="1"/>
  <c r="K2821" i="23" s="1"/>
  <c r="J2822" i="23"/>
  <c r="K2822" i="23" s="1" a="1"/>
  <c r="K2822" i="23" s="1"/>
  <c r="J2823" i="23"/>
  <c r="K2823" i="23" s="1" a="1"/>
  <c r="K2823" i="23" s="1"/>
  <c r="J2824" i="23"/>
  <c r="K2824" i="23" s="1" a="1"/>
  <c r="K2824" i="23" s="1"/>
  <c r="J2825" i="23"/>
  <c r="K2825" i="23" s="1" a="1"/>
  <c r="K2825" i="23" s="1"/>
  <c r="J2826" i="23"/>
  <c r="K2826" i="23" s="1" a="1"/>
  <c r="K2826" i="23" s="1"/>
  <c r="J2827" i="23"/>
  <c r="K2827" i="23" s="1" a="1"/>
  <c r="K2827" i="23" s="1"/>
  <c r="J2828" i="23"/>
  <c r="K2828" i="23" s="1" a="1"/>
  <c r="K2828" i="23" s="1"/>
  <c r="J2829" i="23"/>
  <c r="K2829" i="23" s="1" a="1"/>
  <c r="K2829" i="23" s="1"/>
  <c r="J2830" i="23"/>
  <c r="K2830" i="23" s="1" a="1"/>
  <c r="K2830" i="23" s="1"/>
  <c r="J2831" i="23"/>
  <c r="K2831" i="23" s="1" a="1"/>
  <c r="K2831" i="23" s="1"/>
  <c r="J2832" i="23"/>
  <c r="K2832" i="23" s="1" a="1"/>
  <c r="K2832" i="23" s="1"/>
  <c r="J2833" i="23"/>
  <c r="K2833" i="23" s="1" a="1"/>
  <c r="K2833" i="23" s="1"/>
  <c r="J2834" i="23"/>
  <c r="K2834" i="23" s="1" a="1"/>
  <c r="K2834" i="23" s="1"/>
  <c r="J2835" i="23"/>
  <c r="K2835" i="23" s="1" a="1"/>
  <c r="K2835" i="23" s="1"/>
  <c r="J2836" i="23"/>
  <c r="K2836" i="23" s="1" a="1"/>
  <c r="K2836" i="23" s="1"/>
  <c r="J2837" i="23"/>
  <c r="K2837" i="23" s="1" a="1"/>
  <c r="K2837" i="23" s="1"/>
  <c r="J2838" i="23"/>
  <c r="K2838" i="23" s="1" a="1"/>
  <c r="K2838" i="23" s="1"/>
  <c r="J2839" i="23"/>
  <c r="K2839" i="23" s="1" a="1"/>
  <c r="K2839" i="23" s="1"/>
  <c r="J2840" i="23"/>
  <c r="K2840" i="23" s="1" a="1"/>
  <c r="K2840" i="23" s="1"/>
  <c r="J2841" i="23"/>
  <c r="K2841" i="23" s="1" a="1"/>
  <c r="K2841" i="23" s="1"/>
  <c r="J2842" i="23"/>
  <c r="K2842" i="23" s="1" a="1"/>
  <c r="K2842" i="23" s="1"/>
  <c r="J2843" i="23"/>
  <c r="K2843" i="23" s="1" a="1"/>
  <c r="K2843" i="23" s="1"/>
  <c r="J2844" i="23"/>
  <c r="K2844" i="23" s="1" a="1"/>
  <c r="K2844" i="23" s="1"/>
  <c r="J2845" i="23"/>
  <c r="K2845" i="23" s="1" a="1"/>
  <c r="K2845" i="23" s="1"/>
  <c r="J2846" i="23"/>
  <c r="K2846" i="23" s="1" a="1"/>
  <c r="K2846" i="23" s="1"/>
  <c r="J2847" i="23"/>
  <c r="K2847" i="23" s="1" a="1"/>
  <c r="K2847" i="23" s="1"/>
  <c r="J2848" i="23"/>
  <c r="K2848" i="23" s="1" a="1"/>
  <c r="K2848" i="23" s="1"/>
  <c r="J2849" i="23"/>
  <c r="K2849" i="23" s="1" a="1"/>
  <c r="K2849" i="23" s="1"/>
  <c r="J2850" i="23"/>
  <c r="K2850" i="23" s="1" a="1"/>
  <c r="K2850" i="23" s="1"/>
  <c r="J2851" i="23"/>
  <c r="K2851" i="23" s="1" a="1"/>
  <c r="K2851" i="23" s="1"/>
  <c r="J2852" i="23"/>
  <c r="K2852" i="23" s="1" a="1"/>
  <c r="K2852" i="23" s="1"/>
  <c r="J2853" i="23"/>
  <c r="K2853" i="23" s="1" a="1"/>
  <c r="K2853" i="23" s="1"/>
  <c r="J2854" i="23"/>
  <c r="K2854" i="23" s="1" a="1"/>
  <c r="K2854" i="23" s="1"/>
  <c r="J2855" i="23"/>
  <c r="K2855" i="23" s="1" a="1"/>
  <c r="K2855" i="23" s="1"/>
  <c r="J2856" i="23"/>
  <c r="K2856" i="23" s="1" a="1"/>
  <c r="K2856" i="23" s="1"/>
  <c r="J2857" i="23"/>
  <c r="K2857" i="23" s="1" a="1"/>
  <c r="K2857" i="23" s="1"/>
  <c r="J2858" i="23"/>
  <c r="K2858" i="23" s="1" a="1"/>
  <c r="K2858" i="23" s="1"/>
  <c r="J2859" i="23"/>
  <c r="K2859" i="23" s="1" a="1"/>
  <c r="K2859" i="23" s="1"/>
  <c r="J2860" i="23"/>
  <c r="K2860" i="23" s="1" a="1"/>
  <c r="K2860" i="23" s="1"/>
  <c r="J2861" i="23"/>
  <c r="K2861" i="23" s="1" a="1"/>
  <c r="K2861" i="23" s="1"/>
  <c r="J2862" i="23"/>
  <c r="K2862" i="23" s="1" a="1"/>
  <c r="K2862" i="23" s="1"/>
  <c r="J2863" i="23"/>
  <c r="K2863" i="23" s="1" a="1"/>
  <c r="K2863" i="23" s="1"/>
  <c r="J2864" i="23"/>
  <c r="K2864" i="23" s="1" a="1"/>
  <c r="K2864" i="23" s="1"/>
  <c r="J2865" i="23"/>
  <c r="K2865" i="23" s="1" a="1"/>
  <c r="K2865" i="23" s="1"/>
  <c r="J2866" i="23"/>
  <c r="K2866" i="23" s="1" a="1"/>
  <c r="K2866" i="23" s="1"/>
  <c r="J2867" i="23"/>
  <c r="K2867" i="23" s="1" a="1"/>
  <c r="K2867" i="23" s="1"/>
  <c r="J2868" i="23"/>
  <c r="K2868" i="23" s="1" a="1"/>
  <c r="K2868" i="23" s="1"/>
  <c r="J2869" i="23"/>
  <c r="K2869" i="23" s="1" a="1"/>
  <c r="K2869" i="23" s="1"/>
  <c r="J2870" i="23"/>
  <c r="K2870" i="23" s="1" a="1"/>
  <c r="K2870" i="23" s="1"/>
  <c r="J2871" i="23"/>
  <c r="K2871" i="23" s="1" a="1"/>
  <c r="K2871" i="23" s="1"/>
  <c r="J2872" i="23"/>
  <c r="K2872" i="23" s="1" a="1"/>
  <c r="K2872" i="23" s="1"/>
  <c r="J2873" i="23"/>
  <c r="K2873" i="23" s="1" a="1"/>
  <c r="K2873" i="23" s="1"/>
  <c r="J2874" i="23"/>
  <c r="K2874" i="23" s="1" a="1"/>
  <c r="K2874" i="23" s="1"/>
  <c r="J2875" i="23"/>
  <c r="K2875" i="23" s="1" a="1"/>
  <c r="K2875" i="23" s="1"/>
  <c r="J2876" i="23"/>
  <c r="K2876" i="23" s="1" a="1"/>
  <c r="K2876" i="23" s="1"/>
  <c r="L2876" i="23" s="1"/>
  <c r="J2877" i="23"/>
  <c r="K2877" i="23" s="1" a="1"/>
  <c r="K2877" i="23" s="1"/>
  <c r="L2877" i="23" s="1"/>
  <c r="J2878" i="23"/>
  <c r="K2878" i="23" s="1" a="1"/>
  <c r="K2878" i="23" s="1"/>
  <c r="L2878" i="23" s="1"/>
  <c r="J2879" i="23"/>
  <c r="K2879" i="23" s="1" a="1"/>
  <c r="K2879" i="23" s="1"/>
  <c r="L2879" i="23" s="1"/>
  <c r="J2880" i="23"/>
  <c r="K2880" i="23" s="1" a="1"/>
  <c r="K2880" i="23" s="1"/>
  <c r="J2881" i="23"/>
  <c r="K2881" i="23" s="1" a="1"/>
  <c r="K2881" i="23" s="1"/>
  <c r="J2882" i="23"/>
  <c r="K2882" i="23" s="1" a="1"/>
  <c r="K2882" i="23" s="1"/>
  <c r="J2883" i="23"/>
  <c r="K2883" i="23" s="1" a="1"/>
  <c r="K2883" i="23" s="1"/>
  <c r="L2883" i="23" s="1"/>
  <c r="J2884" i="23"/>
  <c r="K2884" i="23" s="1" a="1"/>
  <c r="K2884" i="23" s="1"/>
  <c r="L2884" i="23" s="1"/>
  <c r="J2885" i="23"/>
  <c r="K2885" i="23" s="1" a="1"/>
  <c r="K2885" i="23" s="1"/>
  <c r="L2885" i="23" s="1"/>
  <c r="J2886" i="23"/>
  <c r="K2886" i="23" s="1" a="1"/>
  <c r="K2886" i="23" s="1"/>
  <c r="L2886" i="23" s="1"/>
  <c r="J2887" i="23"/>
  <c r="K2887" i="23" s="1" a="1"/>
  <c r="K2887" i="23" s="1"/>
  <c r="L2887" i="23" s="1"/>
  <c r="J2888" i="23"/>
  <c r="K2888" i="23" s="1" a="1"/>
  <c r="K2888" i="23" s="1"/>
  <c r="L2888" i="23" s="1"/>
  <c r="J2889" i="23"/>
  <c r="K2889" i="23" s="1" a="1"/>
  <c r="K2889" i="23" s="1"/>
  <c r="L2889" i="23" s="1"/>
  <c r="J2890" i="23"/>
  <c r="K2890" i="23" s="1" a="1"/>
  <c r="K2890" i="23" s="1"/>
  <c r="L2890" i="23" s="1"/>
  <c r="J2891" i="23"/>
  <c r="K2891" i="23" s="1" a="1"/>
  <c r="K2891" i="23" s="1"/>
  <c r="L2891" i="23" s="1"/>
  <c r="J2892" i="23"/>
  <c r="K2892" i="23" s="1" a="1"/>
  <c r="K2892" i="23" s="1"/>
  <c r="L2892" i="23" s="1"/>
  <c r="J2893" i="23"/>
  <c r="K2893" i="23" s="1" a="1"/>
  <c r="K2893" i="23" s="1"/>
  <c r="L2893" i="23" s="1"/>
  <c r="J2894" i="23"/>
  <c r="K2894" i="23" s="1" a="1"/>
  <c r="K2894" i="23" s="1"/>
  <c r="L2894" i="23" s="1"/>
  <c r="J2895" i="23"/>
  <c r="K2895" i="23" s="1" a="1"/>
  <c r="K2895" i="23" s="1"/>
  <c r="L2895" i="23" s="1"/>
  <c r="J2896" i="23"/>
  <c r="K2896" i="23" s="1" a="1"/>
  <c r="K2896" i="23" s="1"/>
  <c r="L2896" i="23" s="1"/>
  <c r="J2897" i="23"/>
  <c r="K2897" i="23" s="1" a="1"/>
  <c r="K2897" i="23" s="1"/>
  <c r="L2897" i="23" s="1"/>
  <c r="J2898" i="23"/>
  <c r="K2898" i="23" s="1" a="1"/>
  <c r="K2898" i="23" s="1"/>
  <c r="L2898" i="23" s="1"/>
  <c r="J2899" i="23"/>
  <c r="K2899" i="23" s="1" a="1"/>
  <c r="K2899" i="23" s="1"/>
  <c r="L2899" i="23" s="1"/>
  <c r="J2900" i="23"/>
  <c r="K2900" i="23" s="1" a="1"/>
  <c r="K2900" i="23" s="1"/>
  <c r="L2900" i="23" s="1"/>
  <c r="J2901" i="23"/>
  <c r="K2901" i="23" s="1" a="1"/>
  <c r="K2901" i="23" s="1"/>
  <c r="L2901" i="23" s="1"/>
  <c r="J2902" i="23"/>
  <c r="K2902" i="23" s="1" a="1"/>
  <c r="K2902" i="23" s="1"/>
  <c r="L2902" i="23" s="1"/>
  <c r="J2903" i="23"/>
  <c r="K2903" i="23" s="1" a="1"/>
  <c r="K2903" i="23" s="1"/>
  <c r="L2903" i="23" s="1"/>
  <c r="J2904" i="23"/>
  <c r="K2904" i="23" s="1" a="1"/>
  <c r="K2904" i="23" s="1"/>
  <c r="L2904" i="23" s="1"/>
  <c r="J2905" i="23"/>
  <c r="K2905" i="23" s="1" a="1"/>
  <c r="K2905" i="23" s="1"/>
  <c r="L2905" i="23" s="1"/>
  <c r="J2906" i="23"/>
  <c r="K2906" i="23" s="1" a="1"/>
  <c r="K2906" i="23" s="1"/>
  <c r="L2906" i="23" s="1"/>
  <c r="J2907" i="23"/>
  <c r="K2907" i="23" s="1" a="1"/>
  <c r="K2907" i="23" s="1"/>
  <c r="L2907" i="23" s="1"/>
  <c r="J2908" i="23"/>
  <c r="K2908" i="23" s="1" a="1"/>
  <c r="K2908" i="23" s="1"/>
  <c r="L2908" i="23" s="1"/>
  <c r="J2909" i="23"/>
  <c r="K2909" i="23" s="1" a="1"/>
  <c r="K2909" i="23" s="1"/>
  <c r="L2909" i="23" s="1"/>
  <c r="J2910" i="23"/>
  <c r="K2910" i="23" s="1" a="1"/>
  <c r="K2910" i="23" s="1"/>
  <c r="L2910" i="23" s="1"/>
  <c r="J2911" i="23"/>
  <c r="K2911" i="23" s="1" a="1"/>
  <c r="K2911" i="23" s="1"/>
  <c r="L2911" i="23" s="1"/>
  <c r="J2912" i="23"/>
  <c r="K2912" i="23" s="1" a="1"/>
  <c r="K2912" i="23" s="1"/>
  <c r="L2912" i="23" s="1"/>
  <c r="J2913" i="23"/>
  <c r="K2913" i="23" s="1" a="1"/>
  <c r="K2913" i="23" s="1"/>
  <c r="L2913" i="23" s="1"/>
  <c r="J2914" i="23"/>
  <c r="K2914" i="23" s="1" a="1"/>
  <c r="K2914" i="23" s="1"/>
  <c r="L2914" i="23" s="1"/>
  <c r="J2915" i="23"/>
  <c r="K2915" i="23" s="1" a="1"/>
  <c r="K2915" i="23" s="1"/>
  <c r="L2915" i="23" s="1"/>
  <c r="J2916" i="23"/>
  <c r="K2916" i="23" s="1" a="1"/>
  <c r="K2916" i="23" s="1"/>
  <c r="L2916" i="23" s="1"/>
  <c r="J2917" i="23"/>
  <c r="K2917" i="23" s="1" a="1"/>
  <c r="K2917" i="23" s="1"/>
  <c r="L2917" i="23" s="1"/>
  <c r="J2918" i="23"/>
  <c r="K2918" i="23" s="1" a="1"/>
  <c r="K2918" i="23" s="1"/>
  <c r="L2918" i="23" s="1"/>
  <c r="J2919" i="23"/>
  <c r="K2919" i="23" s="1" a="1"/>
  <c r="K2919" i="23" s="1"/>
  <c r="L2919" i="23" s="1"/>
  <c r="J2920" i="23"/>
  <c r="K2920" i="23" s="1" a="1"/>
  <c r="K2920" i="23" s="1"/>
  <c r="L2920" i="23" s="1"/>
  <c r="J2921" i="23"/>
  <c r="K2921" i="23" s="1" a="1"/>
  <c r="K2921" i="23" s="1"/>
  <c r="L2921" i="23" s="1"/>
  <c r="J2922" i="23"/>
  <c r="K2922" i="23" s="1" a="1"/>
  <c r="K2922" i="23" s="1"/>
  <c r="L2922" i="23" s="1"/>
  <c r="J2923" i="23"/>
  <c r="K2923" i="23" s="1" a="1"/>
  <c r="K2923" i="23" s="1"/>
  <c r="L2923" i="23" s="1"/>
  <c r="J2924" i="23"/>
  <c r="K2924" i="23" s="1" a="1"/>
  <c r="K2924" i="23" s="1"/>
  <c r="L2924" i="23" s="1"/>
  <c r="J2925" i="23"/>
  <c r="K2925" i="23" s="1" a="1"/>
  <c r="K2925" i="23" s="1"/>
  <c r="L2925" i="23" s="1"/>
  <c r="J2926" i="23"/>
  <c r="K2926" i="23" s="1" a="1"/>
  <c r="K2926" i="23" s="1"/>
  <c r="L2926" i="23" s="1"/>
  <c r="J2927" i="23"/>
  <c r="K2927" i="23" s="1" a="1"/>
  <c r="K2927" i="23" s="1"/>
  <c r="L2927" i="23" s="1"/>
  <c r="J2928" i="23"/>
  <c r="K2928" i="23" s="1" a="1"/>
  <c r="K2928" i="23" s="1"/>
  <c r="L2928" i="23" s="1"/>
  <c r="J2929" i="23"/>
  <c r="K2929" i="23" s="1" a="1"/>
  <c r="K2929" i="23" s="1"/>
  <c r="L2929" i="23" s="1"/>
  <c r="J2930" i="23"/>
  <c r="K2930" i="23" s="1" a="1"/>
  <c r="K2930" i="23" s="1"/>
  <c r="L2930" i="23" s="1"/>
  <c r="J2931" i="23"/>
  <c r="K2931" i="23" s="1" a="1"/>
  <c r="K2931" i="23" s="1"/>
  <c r="L2931" i="23" s="1"/>
  <c r="J2932" i="23"/>
  <c r="K2932" i="23" s="1" a="1"/>
  <c r="K2932" i="23" s="1"/>
  <c r="L2932" i="23" s="1"/>
  <c r="J2933" i="23"/>
  <c r="K2933" i="23" s="1" a="1"/>
  <c r="K2933" i="23" s="1"/>
  <c r="L2933" i="23" s="1"/>
  <c r="J2934" i="23"/>
  <c r="K2934" i="23" s="1" a="1"/>
  <c r="K2934" i="23" s="1"/>
  <c r="L2934" i="23" s="1"/>
  <c r="J2935" i="23"/>
  <c r="K2935" i="23" s="1" a="1"/>
  <c r="K2935" i="23" s="1"/>
  <c r="L2935" i="23" s="1"/>
  <c r="J2936" i="23"/>
  <c r="K2936" i="23" s="1" a="1"/>
  <c r="K2936" i="23" s="1"/>
  <c r="L2936" i="23" s="1"/>
  <c r="J2937" i="23"/>
  <c r="K2937" i="23" s="1" a="1"/>
  <c r="K2937" i="23" s="1"/>
  <c r="L2937" i="23" s="1"/>
  <c r="J2938" i="23"/>
  <c r="K2938" i="23" s="1" a="1"/>
  <c r="K2938" i="23" s="1"/>
  <c r="L2938" i="23" s="1"/>
  <c r="J2939" i="23"/>
  <c r="K2939" i="23" s="1" a="1"/>
  <c r="K2939" i="23" s="1"/>
  <c r="L2939" i="23" s="1"/>
  <c r="J2940" i="23"/>
  <c r="K2940" i="23" s="1" a="1"/>
  <c r="K2940" i="23" s="1"/>
  <c r="L2940" i="23" s="1"/>
  <c r="J2941" i="23"/>
  <c r="K2941" i="23" s="1" a="1"/>
  <c r="K2941" i="23" s="1"/>
  <c r="L2941" i="23" s="1"/>
  <c r="J2942" i="23"/>
  <c r="K2942" i="23" s="1" a="1"/>
  <c r="K2942" i="23" s="1"/>
  <c r="L2942" i="23" s="1"/>
  <c r="J2943" i="23"/>
  <c r="K2943" i="23" s="1" a="1"/>
  <c r="K2943" i="23" s="1"/>
  <c r="L2943" i="23" s="1"/>
  <c r="J2944" i="23"/>
  <c r="K2944" i="23" s="1" a="1"/>
  <c r="K2944" i="23" s="1"/>
  <c r="L2944" i="23" s="1"/>
  <c r="J2945" i="23"/>
  <c r="K2945" i="23" s="1" a="1"/>
  <c r="K2945" i="23" s="1"/>
  <c r="L2945" i="23" s="1"/>
  <c r="J2946" i="23"/>
  <c r="K2946" i="23" s="1" a="1"/>
  <c r="K2946" i="23" s="1"/>
  <c r="L2946" i="23" s="1"/>
  <c r="J2947" i="23"/>
  <c r="K2947" i="23" s="1" a="1"/>
  <c r="K2947" i="23" s="1"/>
  <c r="L2947" i="23" s="1"/>
  <c r="J2948" i="23"/>
  <c r="K2948" i="23" s="1" a="1"/>
  <c r="K2948" i="23" s="1"/>
  <c r="L2948" i="23" s="1"/>
  <c r="J2949" i="23"/>
  <c r="K2949" i="23" s="1" a="1"/>
  <c r="K2949" i="23" s="1"/>
  <c r="L2949" i="23" s="1"/>
  <c r="J2950" i="23"/>
  <c r="K2950" i="23" s="1" a="1"/>
  <c r="K2950" i="23" s="1"/>
  <c r="L2950" i="23" s="1"/>
  <c r="J2951" i="23"/>
  <c r="K2951" i="23" s="1" a="1"/>
  <c r="K2951" i="23" s="1"/>
  <c r="L2951" i="23" s="1"/>
  <c r="J2952" i="23"/>
  <c r="K2952" i="23" s="1" a="1"/>
  <c r="K2952" i="23" s="1"/>
  <c r="L2952" i="23" s="1"/>
  <c r="J2953" i="23"/>
  <c r="K2953" i="23" s="1" a="1"/>
  <c r="K2953" i="23" s="1"/>
  <c r="L2953" i="23" s="1"/>
  <c r="J2954" i="23"/>
  <c r="K2954" i="23" s="1" a="1"/>
  <c r="K2954" i="23" s="1"/>
  <c r="L2954" i="23" s="1"/>
  <c r="J2955" i="23"/>
  <c r="K2955" i="23" s="1" a="1"/>
  <c r="K2955" i="23" s="1"/>
  <c r="L2955" i="23" s="1"/>
  <c r="J2956" i="23"/>
  <c r="K2956" i="23" s="1" a="1"/>
  <c r="K2956" i="23" s="1"/>
  <c r="L2956" i="23" s="1"/>
  <c r="J2957" i="23"/>
  <c r="K2957" i="23" s="1" a="1"/>
  <c r="K2957" i="23" s="1"/>
  <c r="L2957" i="23" s="1"/>
  <c r="J2958" i="23"/>
  <c r="K2958" i="23" s="1" a="1"/>
  <c r="K2958" i="23" s="1"/>
  <c r="L2958" i="23" s="1"/>
  <c r="J2959" i="23"/>
  <c r="K2959" i="23" s="1" a="1"/>
  <c r="K2959" i="23" s="1"/>
  <c r="L2959" i="23" s="1"/>
  <c r="J2960" i="23"/>
  <c r="K2960" i="23" s="1" a="1"/>
  <c r="K2960" i="23" s="1"/>
  <c r="L2960" i="23" s="1"/>
  <c r="J2961" i="23"/>
  <c r="K2961" i="23" s="1" a="1"/>
  <c r="K2961" i="23" s="1"/>
  <c r="L2961" i="23" s="1"/>
  <c r="J2962" i="23"/>
  <c r="K2962" i="23" s="1" a="1"/>
  <c r="K2962" i="23" s="1"/>
  <c r="L2962" i="23" s="1"/>
  <c r="J2963" i="23"/>
  <c r="K2963" i="23" s="1" a="1"/>
  <c r="K2963" i="23" s="1"/>
  <c r="L2963" i="23" s="1"/>
  <c r="J2964" i="23"/>
  <c r="K2964" i="23" s="1" a="1"/>
  <c r="K2964" i="23" s="1"/>
  <c r="L2964" i="23" s="1"/>
  <c r="J2965" i="23"/>
  <c r="K2965" i="23" s="1" a="1"/>
  <c r="K2965" i="23" s="1"/>
  <c r="L2965" i="23" s="1"/>
  <c r="J2966" i="23"/>
  <c r="K2966" i="23" s="1" a="1"/>
  <c r="K2966" i="23" s="1"/>
  <c r="L2966" i="23" s="1"/>
  <c r="J2967" i="23"/>
  <c r="K2967" i="23" s="1" a="1"/>
  <c r="K2967" i="23" s="1"/>
  <c r="L2967" i="23" s="1"/>
  <c r="J2968" i="23"/>
  <c r="K2968" i="23" s="1" a="1"/>
  <c r="K2968" i="23" s="1"/>
  <c r="L2968" i="23" s="1"/>
  <c r="J2969" i="23"/>
  <c r="K2969" i="23" s="1" a="1"/>
  <c r="K2969" i="23" s="1"/>
  <c r="L2969" i="23" s="1"/>
  <c r="J2970" i="23"/>
  <c r="K2970" i="23" s="1" a="1"/>
  <c r="K2970" i="23" s="1"/>
  <c r="L2970" i="23" s="1"/>
  <c r="J2971" i="23"/>
  <c r="K2971" i="23" s="1" a="1"/>
  <c r="K2971" i="23" s="1"/>
  <c r="L2971" i="23" s="1"/>
  <c r="J2972" i="23"/>
  <c r="K2972" i="23" s="1" a="1"/>
  <c r="K2972" i="23" s="1"/>
  <c r="L2972" i="23" s="1"/>
  <c r="J2973" i="23"/>
  <c r="K2973" i="23" s="1" a="1"/>
  <c r="K2973" i="23" s="1"/>
  <c r="L2973" i="23" s="1"/>
  <c r="J2974" i="23"/>
  <c r="K2974" i="23" s="1" a="1"/>
  <c r="K2974" i="23" s="1"/>
  <c r="L2974" i="23" s="1"/>
  <c r="J2975" i="23"/>
  <c r="K2975" i="23" s="1" a="1"/>
  <c r="K2975" i="23" s="1"/>
  <c r="L2975" i="23" s="1"/>
  <c r="J2976" i="23"/>
  <c r="K2976" i="23" s="1" a="1"/>
  <c r="K2976" i="23" s="1"/>
  <c r="L2976" i="23" s="1"/>
  <c r="J2977" i="23"/>
  <c r="K2977" i="23" s="1" a="1"/>
  <c r="K2977" i="23" s="1"/>
  <c r="L2977" i="23" s="1"/>
  <c r="J2978" i="23"/>
  <c r="K2978" i="23" s="1" a="1"/>
  <c r="K2978" i="23" s="1"/>
  <c r="L2978" i="23" s="1"/>
  <c r="J2979" i="23"/>
  <c r="K2979" i="23" s="1" a="1"/>
  <c r="K2979" i="23" s="1"/>
  <c r="L2979" i="23" s="1"/>
  <c r="J2980" i="23"/>
  <c r="K2980" i="23" s="1" a="1"/>
  <c r="K2980" i="23" s="1"/>
  <c r="L2980" i="23" s="1"/>
  <c r="J2981" i="23"/>
  <c r="K2981" i="23" s="1" a="1"/>
  <c r="K2981" i="23" s="1"/>
  <c r="L2981" i="23" s="1"/>
  <c r="J2982" i="23"/>
  <c r="K2982" i="23" s="1" a="1"/>
  <c r="K2982" i="23" s="1"/>
  <c r="L2982" i="23" s="1"/>
  <c r="J2983" i="23"/>
  <c r="K2983" i="23" s="1" a="1"/>
  <c r="K2983" i="23" s="1"/>
  <c r="L2983" i="23" s="1"/>
  <c r="J2984" i="23"/>
  <c r="K2984" i="23" s="1" a="1"/>
  <c r="K2984" i="23" s="1"/>
  <c r="L2984" i="23" s="1"/>
  <c r="J2985" i="23"/>
  <c r="K2985" i="23" s="1" a="1"/>
  <c r="K2985" i="23" s="1"/>
  <c r="L2985" i="23" s="1"/>
  <c r="J2986" i="23"/>
  <c r="K2986" i="23" s="1" a="1"/>
  <c r="K2986" i="23" s="1"/>
  <c r="L2986" i="23" s="1"/>
  <c r="J2987" i="23"/>
  <c r="K2987" i="23" s="1" a="1"/>
  <c r="K2987" i="23" s="1"/>
  <c r="L2987" i="23" s="1"/>
  <c r="J2988" i="23"/>
  <c r="K2988" i="23" s="1" a="1"/>
  <c r="K2988" i="23" s="1"/>
  <c r="L2988" i="23" s="1"/>
  <c r="J2989" i="23"/>
  <c r="K2989" i="23" s="1" a="1"/>
  <c r="K2989" i="23" s="1"/>
  <c r="L2989" i="23" s="1"/>
  <c r="J2990" i="23"/>
  <c r="K2990" i="23" s="1" a="1"/>
  <c r="K2990" i="23" s="1"/>
  <c r="L2990" i="23" s="1"/>
  <c r="J2991" i="23"/>
  <c r="K2991" i="23" s="1" a="1"/>
  <c r="K2991" i="23" s="1"/>
  <c r="L2991" i="23" s="1"/>
  <c r="J2992" i="23"/>
  <c r="K2992" i="23" s="1" a="1"/>
  <c r="K2992" i="23" s="1"/>
  <c r="L2992" i="23" s="1"/>
  <c r="J2993" i="23"/>
  <c r="K2993" i="23" s="1" a="1"/>
  <c r="K2993" i="23" s="1"/>
  <c r="L2993" i="23" s="1"/>
  <c r="J2994" i="23"/>
  <c r="K2994" i="23" s="1" a="1"/>
  <c r="K2994" i="23" s="1"/>
  <c r="L2994" i="23" s="1"/>
  <c r="J2995" i="23"/>
  <c r="K2995" i="23" s="1" a="1"/>
  <c r="K2995" i="23" s="1"/>
  <c r="L2995" i="23" s="1"/>
  <c r="J2996" i="23"/>
  <c r="K2996" i="23" s="1" a="1"/>
  <c r="K2996" i="23" s="1"/>
  <c r="L2996" i="23" s="1"/>
  <c r="J2997" i="23"/>
  <c r="K2997" i="23" s="1" a="1"/>
  <c r="K2997" i="23" s="1"/>
  <c r="L2997" i="23" s="1"/>
  <c r="J2998" i="23"/>
  <c r="K2998" i="23" s="1" a="1"/>
  <c r="K2998" i="23" s="1"/>
  <c r="L2998" i="23" s="1"/>
  <c r="J2999" i="23"/>
  <c r="K2999" i="23" s="1" a="1"/>
  <c r="K2999" i="23" s="1"/>
  <c r="L2999" i="23" s="1"/>
  <c r="J3000" i="23"/>
  <c r="K3000" i="23" s="1" a="1"/>
  <c r="K3000" i="23" s="1"/>
  <c r="L3000" i="23" s="1"/>
  <c r="J3001" i="23"/>
  <c r="K3001" i="23" s="1" a="1"/>
  <c r="K3001" i="23" s="1"/>
  <c r="L3001" i="23" s="1"/>
  <c r="J3002" i="23"/>
  <c r="K3002" i="23" s="1" a="1"/>
  <c r="K3002" i="23" s="1"/>
  <c r="L3002" i="23" s="1"/>
  <c r="J3003" i="23"/>
  <c r="K3003" i="23" s="1" a="1"/>
  <c r="K3003" i="23" s="1"/>
  <c r="L3003" i="23" s="1"/>
  <c r="J3004" i="23"/>
  <c r="K3004" i="23" s="1" a="1"/>
  <c r="K3004" i="23" s="1"/>
  <c r="L3004" i="23" s="1"/>
  <c r="J3005" i="23"/>
  <c r="K3005" i="23" s="1" a="1"/>
  <c r="K3005" i="23" s="1"/>
  <c r="L3005" i="23" s="1"/>
  <c r="J3006" i="23"/>
  <c r="K3006" i="23" s="1" a="1"/>
  <c r="K3006" i="23" s="1"/>
  <c r="L3006" i="23" s="1"/>
  <c r="J3007" i="23"/>
  <c r="K3007" i="23" s="1" a="1"/>
  <c r="K3007" i="23" s="1"/>
  <c r="L3007" i="23" s="1"/>
  <c r="J3008" i="23"/>
  <c r="K3008" i="23" s="1" a="1"/>
  <c r="K3008" i="23" s="1"/>
  <c r="L3008" i="23" s="1"/>
  <c r="J3009" i="23"/>
  <c r="K3009" i="23" s="1" a="1"/>
  <c r="K3009" i="23" s="1"/>
  <c r="L3009" i="23" s="1"/>
  <c r="J3010" i="23"/>
  <c r="K3010" i="23" s="1" a="1"/>
  <c r="K3010" i="23" s="1"/>
  <c r="L3010" i="23" s="1"/>
  <c r="J3011" i="23"/>
  <c r="K3011" i="23" s="1" a="1"/>
  <c r="K3011" i="23" s="1"/>
  <c r="L3011" i="23" s="1"/>
  <c r="J3012" i="23"/>
  <c r="K3012" i="23" s="1" a="1"/>
  <c r="K3012" i="23" s="1"/>
  <c r="L3012" i="23" s="1"/>
  <c r="J3013" i="23"/>
  <c r="K3013" i="23" s="1" a="1"/>
  <c r="K3013" i="23" s="1"/>
  <c r="L3013" i="23" s="1"/>
  <c r="J3014" i="23"/>
  <c r="K3014" i="23" s="1" a="1"/>
  <c r="K3014" i="23" s="1"/>
  <c r="L3014" i="23" s="1"/>
  <c r="J3015" i="23"/>
  <c r="K3015" i="23" s="1" a="1"/>
  <c r="K3015" i="23" s="1"/>
  <c r="L3015" i="23" s="1"/>
  <c r="J3016" i="23"/>
  <c r="K3016" i="23" s="1" a="1"/>
  <c r="K3016" i="23" s="1"/>
  <c r="L3016" i="23" s="1"/>
  <c r="J3017" i="23"/>
  <c r="K3017" i="23" s="1" a="1"/>
  <c r="K3017" i="23" s="1"/>
  <c r="L3017" i="23" s="1"/>
  <c r="J3018" i="23"/>
  <c r="K3018" i="23" s="1" a="1"/>
  <c r="K3018" i="23" s="1"/>
  <c r="L3018" i="23" s="1"/>
  <c r="J3019" i="23"/>
  <c r="K3019" i="23" s="1" a="1"/>
  <c r="K3019" i="23" s="1"/>
  <c r="L3019" i="23" s="1"/>
  <c r="J3020" i="23"/>
  <c r="K3020" i="23" s="1" a="1"/>
  <c r="K3020" i="23" s="1"/>
  <c r="L3020" i="23" s="1"/>
  <c r="J3021" i="23"/>
  <c r="K3021" i="23" s="1" a="1"/>
  <c r="K3021" i="23" s="1"/>
  <c r="L3021" i="23" s="1"/>
  <c r="J3022" i="23"/>
  <c r="K3022" i="23" s="1" a="1"/>
  <c r="K3022" i="23" s="1"/>
  <c r="L3022" i="23" s="1"/>
  <c r="J3023" i="23"/>
  <c r="K3023" i="23" s="1" a="1"/>
  <c r="K3023" i="23" s="1"/>
  <c r="L3023" i="23" s="1"/>
  <c r="J3024" i="23"/>
  <c r="K3024" i="23" s="1" a="1"/>
  <c r="K3024" i="23" s="1"/>
  <c r="L3024" i="23" s="1"/>
  <c r="J3025" i="23"/>
  <c r="K3025" i="23" s="1" a="1"/>
  <c r="K3025" i="23" s="1"/>
  <c r="L3025" i="23" s="1"/>
  <c r="J3026" i="23"/>
  <c r="K3026" i="23" s="1" a="1"/>
  <c r="K3026" i="23" s="1"/>
  <c r="L3026" i="23" s="1"/>
  <c r="J3027" i="23"/>
  <c r="K3027" i="23" s="1" a="1"/>
  <c r="K3027" i="23" s="1"/>
  <c r="L3027" i="23" s="1"/>
  <c r="J3028" i="23"/>
  <c r="K3028" i="23" s="1" a="1"/>
  <c r="K3028" i="23" s="1"/>
  <c r="L3028" i="23" s="1"/>
  <c r="J3029" i="23"/>
  <c r="K3029" i="23" s="1" a="1"/>
  <c r="K3029" i="23" s="1"/>
  <c r="L3029" i="23" s="1"/>
  <c r="J3030" i="23"/>
  <c r="K3030" i="23" s="1" a="1"/>
  <c r="K3030" i="23" s="1"/>
  <c r="L3030" i="23" s="1"/>
  <c r="J3031" i="23"/>
  <c r="K3031" i="23" s="1" a="1"/>
  <c r="K3031" i="23" s="1"/>
  <c r="L3031" i="23" s="1"/>
  <c r="J3032" i="23"/>
  <c r="K3032" i="23" s="1" a="1"/>
  <c r="K3032" i="23" s="1"/>
  <c r="L3032" i="23" s="1"/>
  <c r="J3033" i="23"/>
  <c r="K3033" i="23" s="1" a="1"/>
  <c r="K3033" i="23" s="1"/>
  <c r="L3033" i="23" s="1"/>
  <c r="J3034" i="23"/>
  <c r="K3034" i="23" s="1" a="1"/>
  <c r="K3034" i="23" s="1"/>
  <c r="L3034" i="23" s="1"/>
  <c r="J3035" i="23"/>
  <c r="K3035" i="23" s="1" a="1"/>
  <c r="K3035" i="23" s="1"/>
  <c r="L3035" i="23" s="1"/>
  <c r="J3036" i="23"/>
  <c r="K3036" i="23" s="1" a="1"/>
  <c r="K3036" i="23" s="1"/>
  <c r="L3036" i="23" s="1"/>
  <c r="J3037" i="23"/>
  <c r="K3037" i="23" s="1" a="1"/>
  <c r="K3037" i="23" s="1"/>
  <c r="L3037" i="23" s="1"/>
  <c r="J3038" i="23"/>
  <c r="K3038" i="23" s="1" a="1"/>
  <c r="K3038" i="23" s="1"/>
  <c r="L3038" i="23" s="1"/>
  <c r="J3039" i="23"/>
  <c r="K3039" i="23" s="1" a="1"/>
  <c r="K3039" i="23" s="1"/>
  <c r="L3039" i="23" s="1"/>
  <c r="J3040" i="23"/>
  <c r="K3040" i="23" s="1" a="1"/>
  <c r="K3040" i="23" s="1"/>
  <c r="L3040" i="23" s="1"/>
  <c r="J3041" i="23"/>
  <c r="K3041" i="23" s="1" a="1"/>
  <c r="K3041" i="23" s="1"/>
  <c r="L3041" i="23" s="1"/>
  <c r="J3042" i="23"/>
  <c r="K3042" i="23" s="1" a="1"/>
  <c r="K3042" i="23" s="1"/>
  <c r="L3042" i="23" s="1"/>
  <c r="J3043" i="23"/>
  <c r="K3043" i="23" s="1" a="1"/>
  <c r="K3043" i="23" s="1"/>
  <c r="L3043" i="23" s="1"/>
  <c r="J3044" i="23"/>
  <c r="K3044" i="23" s="1" a="1"/>
  <c r="K3044" i="23" s="1"/>
  <c r="L3044" i="23" s="1"/>
  <c r="J3045" i="23"/>
  <c r="K3045" i="23" s="1" a="1"/>
  <c r="K3045" i="23" s="1"/>
  <c r="L3045" i="23" s="1"/>
  <c r="J3046" i="23"/>
  <c r="K3046" i="23" s="1" a="1"/>
  <c r="K3046" i="23" s="1"/>
  <c r="L3046" i="23" s="1"/>
  <c r="J3047" i="23"/>
  <c r="K3047" i="23" s="1" a="1"/>
  <c r="K3047" i="23" s="1"/>
  <c r="L3047" i="23" s="1"/>
  <c r="J3048" i="23"/>
  <c r="K3048" i="23" s="1" a="1"/>
  <c r="K3048" i="23" s="1"/>
  <c r="L3048" i="23" s="1"/>
  <c r="J3049" i="23"/>
  <c r="K3049" i="23" s="1" a="1"/>
  <c r="K3049" i="23" s="1"/>
  <c r="L3049" i="23" s="1"/>
  <c r="J3050" i="23"/>
  <c r="K3050" i="23" s="1" a="1"/>
  <c r="K3050" i="23" s="1"/>
  <c r="L3050" i="23" s="1"/>
  <c r="J3051" i="23"/>
  <c r="K3051" i="23" s="1" a="1"/>
  <c r="K3051" i="23" s="1"/>
  <c r="L3051" i="23" s="1"/>
  <c r="J3052" i="23"/>
  <c r="K3052" i="23" s="1" a="1"/>
  <c r="K3052" i="23" s="1"/>
  <c r="L3052" i="23" s="1"/>
  <c r="J3053" i="23"/>
  <c r="K3053" i="23" s="1" a="1"/>
  <c r="K3053" i="23" s="1"/>
  <c r="L3053" i="23" s="1"/>
  <c r="J3054" i="23"/>
  <c r="K3054" i="23" s="1" a="1"/>
  <c r="K3054" i="23" s="1"/>
  <c r="L3054" i="23" s="1"/>
  <c r="J3055" i="23"/>
  <c r="K3055" i="23" s="1" a="1"/>
  <c r="K3055" i="23" s="1"/>
  <c r="L3055" i="23" s="1"/>
  <c r="J3056" i="23"/>
  <c r="K3056" i="23" s="1" a="1"/>
  <c r="K3056" i="23" s="1"/>
  <c r="L3056" i="23" s="1"/>
  <c r="J3057" i="23"/>
  <c r="K3057" i="23" s="1" a="1"/>
  <c r="K3057" i="23" s="1"/>
  <c r="L3057" i="23" s="1"/>
  <c r="J3058" i="23"/>
  <c r="K3058" i="23" s="1" a="1"/>
  <c r="K3058" i="23" s="1"/>
  <c r="L3058" i="23" s="1"/>
  <c r="J3059" i="23"/>
  <c r="K3059" i="23" s="1" a="1"/>
  <c r="K3059" i="23" s="1"/>
  <c r="L3059" i="23" s="1"/>
  <c r="J3060" i="23"/>
  <c r="K3060" i="23" s="1" a="1"/>
  <c r="K3060" i="23" s="1"/>
  <c r="L3060" i="23" s="1"/>
  <c r="J3061" i="23"/>
  <c r="K3061" i="23" s="1" a="1"/>
  <c r="K3061" i="23" s="1"/>
  <c r="J3062" i="23"/>
  <c r="K3062" i="23" s="1" a="1"/>
  <c r="K3062" i="23" s="1"/>
  <c r="J3063" i="23"/>
  <c r="K3063" i="23" s="1" a="1"/>
  <c r="K3063" i="23" s="1"/>
  <c r="J3064" i="23"/>
  <c r="K3064" i="23" s="1" a="1"/>
  <c r="K3064" i="23" s="1"/>
  <c r="J3065" i="23"/>
  <c r="K3065" i="23" s="1" a="1"/>
  <c r="K3065" i="23" s="1"/>
  <c r="J3066" i="23"/>
  <c r="K3066" i="23" s="1" a="1"/>
  <c r="K3066" i="23" s="1"/>
  <c r="J3067" i="23"/>
  <c r="K3067" i="23" s="1" a="1"/>
  <c r="K3067" i="23" s="1"/>
  <c r="J3068" i="23"/>
  <c r="K3068" i="23" s="1" a="1"/>
  <c r="K3068" i="23" s="1"/>
  <c r="J3069" i="23"/>
  <c r="K3069" i="23" s="1" a="1"/>
  <c r="K3069" i="23" s="1"/>
  <c r="J3070" i="23"/>
  <c r="K3070" i="23" s="1" a="1"/>
  <c r="K3070" i="23" s="1"/>
  <c r="J3071" i="23"/>
  <c r="K3071" i="23" s="1" a="1"/>
  <c r="K3071" i="23" s="1"/>
  <c r="J3072" i="23"/>
  <c r="K3072" i="23" s="1" a="1"/>
  <c r="K3072" i="23" s="1"/>
  <c r="J3073" i="23"/>
  <c r="K3073" i="23" s="1" a="1"/>
  <c r="K3073" i="23" s="1"/>
  <c r="J3074" i="23"/>
  <c r="K3074" i="23" s="1" a="1"/>
  <c r="K3074" i="23" s="1"/>
  <c r="J3075" i="23"/>
  <c r="K3075" i="23" s="1" a="1"/>
  <c r="K3075" i="23" s="1"/>
  <c r="J3076" i="23"/>
  <c r="K3076" i="23" s="1" a="1"/>
  <c r="K3076" i="23" s="1"/>
  <c r="J3077" i="23"/>
  <c r="K3077" i="23" s="1" a="1"/>
  <c r="K3077" i="23" s="1"/>
  <c r="J3078" i="23"/>
  <c r="K3078" i="23" s="1" a="1"/>
  <c r="K3078" i="23" s="1"/>
  <c r="J3079" i="23"/>
  <c r="K3079" i="23" s="1" a="1"/>
  <c r="K3079" i="23" s="1"/>
  <c r="J3080" i="23"/>
  <c r="K3080" i="23" s="1" a="1"/>
  <c r="K3080" i="23" s="1"/>
  <c r="J3081" i="23"/>
  <c r="K3081" i="23" s="1" a="1"/>
  <c r="K3081" i="23" s="1"/>
  <c r="J3082" i="23"/>
  <c r="K3082" i="23" s="1" a="1"/>
  <c r="K3082" i="23" s="1"/>
  <c r="J3083" i="23"/>
  <c r="K3083" i="23" s="1" a="1"/>
  <c r="K3083" i="23" s="1"/>
  <c r="J3084" i="23"/>
  <c r="K3084" i="23" s="1" a="1"/>
  <c r="K3084" i="23" s="1"/>
  <c r="J3085" i="23"/>
  <c r="K3085" i="23" s="1" a="1"/>
  <c r="K3085" i="23" s="1"/>
  <c r="J3086" i="23"/>
  <c r="K3086" i="23" s="1" a="1"/>
  <c r="K3086" i="23" s="1"/>
  <c r="J3087" i="23"/>
  <c r="K3087" i="23" s="1" a="1"/>
  <c r="K3087" i="23" s="1"/>
  <c r="J3088" i="23"/>
  <c r="K3088" i="23" s="1" a="1"/>
  <c r="K3088" i="23" s="1"/>
  <c r="J3089" i="23"/>
  <c r="K3089" i="23" s="1" a="1"/>
  <c r="K3089" i="23" s="1"/>
  <c r="J3090" i="23"/>
  <c r="K3090" i="23" s="1" a="1"/>
  <c r="K3090" i="23" s="1"/>
  <c r="J3091" i="23"/>
  <c r="K3091" i="23" s="1" a="1"/>
  <c r="K3091" i="23" s="1"/>
  <c r="J3092" i="23"/>
  <c r="K3092" i="23" s="1" a="1"/>
  <c r="K3092" i="23" s="1"/>
  <c r="J3093" i="23"/>
  <c r="K3093" i="23" s="1" a="1"/>
  <c r="K3093" i="23" s="1"/>
  <c r="J3094" i="23"/>
  <c r="K3094" i="23" s="1" a="1"/>
  <c r="K3094" i="23" s="1"/>
  <c r="J3095" i="23"/>
  <c r="K3095" i="23" s="1" a="1"/>
  <c r="K3095" i="23" s="1"/>
  <c r="J3096" i="23"/>
  <c r="K3096" i="23" s="1" a="1"/>
  <c r="K3096" i="23" s="1"/>
  <c r="J3097" i="23"/>
  <c r="K3097" i="23" s="1" a="1"/>
  <c r="K3097" i="23" s="1"/>
  <c r="J3098" i="23"/>
  <c r="K3098" i="23" s="1" a="1"/>
  <c r="K3098" i="23" s="1"/>
  <c r="J3099" i="23"/>
  <c r="K3099" i="23" s="1" a="1"/>
  <c r="K3099" i="23" s="1"/>
  <c r="J3100" i="23"/>
  <c r="K3100" i="23" s="1" a="1"/>
  <c r="K3100" i="23" s="1"/>
  <c r="J3101" i="23"/>
  <c r="K3101" i="23" s="1" a="1"/>
  <c r="K3101" i="23" s="1"/>
  <c r="J3102" i="23"/>
  <c r="K3102" i="23" s="1" a="1"/>
  <c r="K3102" i="23" s="1"/>
  <c r="J3103" i="23"/>
  <c r="K3103" i="23" s="1" a="1"/>
  <c r="K3103" i="23" s="1"/>
  <c r="J3104" i="23"/>
  <c r="K3104" i="23" s="1" a="1"/>
  <c r="K3104" i="23" s="1"/>
  <c r="J3105" i="23"/>
  <c r="K3105" i="23" s="1" a="1"/>
  <c r="K3105" i="23" s="1"/>
  <c r="J3106" i="23"/>
  <c r="K3106" i="23" s="1" a="1"/>
  <c r="K3106" i="23" s="1"/>
  <c r="J3107" i="23"/>
  <c r="K3107" i="23" s="1" a="1"/>
  <c r="K3107" i="23" s="1"/>
  <c r="J3108" i="23"/>
  <c r="K3108" i="23" s="1" a="1"/>
  <c r="K3108" i="23" s="1"/>
  <c r="J3109" i="23"/>
  <c r="K3109" i="23" s="1" a="1"/>
  <c r="K3109" i="23" s="1"/>
  <c r="J3110" i="23"/>
  <c r="K3110" i="23" s="1" a="1"/>
  <c r="K3110" i="23" s="1"/>
  <c r="J3111" i="23"/>
  <c r="K3111" i="23" s="1" a="1"/>
  <c r="K3111" i="23" s="1"/>
  <c r="J3112" i="23"/>
  <c r="K3112" i="23" s="1" a="1"/>
  <c r="K3112" i="23" s="1"/>
  <c r="J3113" i="23"/>
  <c r="K3113" i="23" s="1" a="1"/>
  <c r="K3113" i="23" s="1"/>
  <c r="J3114" i="23"/>
  <c r="K3114" i="23" s="1" a="1"/>
  <c r="K3114" i="23" s="1"/>
  <c r="J3115" i="23"/>
  <c r="K3115" i="23" s="1" a="1"/>
  <c r="K3115" i="23" s="1"/>
  <c r="J3116" i="23"/>
  <c r="K3116" i="23" s="1" a="1"/>
  <c r="K3116" i="23" s="1"/>
  <c r="J3117" i="23"/>
  <c r="K3117" i="23" s="1" a="1"/>
  <c r="K3117" i="23" s="1"/>
  <c r="J3118" i="23"/>
  <c r="K3118" i="23" s="1" a="1"/>
  <c r="K3118" i="23" s="1"/>
  <c r="J3119" i="23"/>
  <c r="K3119" i="23" s="1" a="1"/>
  <c r="K3119" i="23" s="1"/>
  <c r="J3120" i="23"/>
  <c r="K3120" i="23" s="1" a="1"/>
  <c r="K3120" i="23" s="1"/>
  <c r="J3121" i="23"/>
  <c r="K3121" i="23" s="1" a="1"/>
  <c r="K3121" i="23" s="1"/>
  <c r="J3122" i="23"/>
  <c r="K3122" i="23" s="1" a="1"/>
  <c r="K3122" i="23" s="1"/>
  <c r="J3123" i="23"/>
  <c r="K3123" i="23" s="1" a="1"/>
  <c r="K3123" i="23" s="1"/>
  <c r="J3124" i="23"/>
  <c r="K3124" i="23" s="1" a="1"/>
  <c r="K3124" i="23" s="1"/>
  <c r="J3125" i="23"/>
  <c r="K3125" i="23" s="1" a="1"/>
  <c r="K3125" i="23" s="1"/>
  <c r="J3126" i="23"/>
  <c r="K3126" i="23" s="1" a="1"/>
  <c r="K3126" i="23" s="1"/>
  <c r="J3127" i="23"/>
  <c r="K3127" i="23" s="1" a="1"/>
  <c r="K3127" i="23" s="1"/>
  <c r="J3128" i="23"/>
  <c r="K3128" i="23" s="1" a="1"/>
  <c r="K3128" i="23" s="1"/>
  <c r="J3129" i="23"/>
  <c r="K3129" i="23" s="1" a="1"/>
  <c r="K3129" i="23" s="1"/>
  <c r="J3130" i="23"/>
  <c r="K3130" i="23" s="1" a="1"/>
  <c r="K3130" i="23" s="1"/>
  <c r="J3131" i="23"/>
  <c r="K3131" i="23" s="1" a="1"/>
  <c r="K3131" i="23" s="1"/>
  <c r="J3132" i="23"/>
  <c r="K3132" i="23" s="1" a="1"/>
  <c r="K3132" i="23" s="1"/>
  <c r="J3133" i="23"/>
  <c r="K3133" i="23" s="1" a="1"/>
  <c r="K3133" i="23" s="1"/>
  <c r="J3134" i="23"/>
  <c r="K3134" i="23" s="1" a="1"/>
  <c r="K3134" i="23" s="1"/>
  <c r="J3135" i="23"/>
  <c r="K3135" i="23" s="1" a="1"/>
  <c r="K3135" i="23" s="1"/>
  <c r="J3136" i="23"/>
  <c r="K3136" i="23" s="1" a="1"/>
  <c r="K3136" i="23" s="1"/>
  <c r="J3137" i="23"/>
  <c r="K3137" i="23" s="1" a="1"/>
  <c r="K3137" i="23" s="1"/>
  <c r="J3138" i="23"/>
  <c r="K3138" i="23" s="1" a="1"/>
  <c r="K3138" i="23" s="1"/>
  <c r="J3139" i="23"/>
  <c r="K3139" i="23" s="1" a="1"/>
  <c r="K3139" i="23" s="1"/>
  <c r="J3140" i="23"/>
  <c r="K3140" i="23" s="1" a="1"/>
  <c r="K3140" i="23" s="1"/>
  <c r="J3141" i="23"/>
  <c r="K3141" i="23" s="1" a="1"/>
  <c r="K3141" i="23" s="1"/>
  <c r="J3142" i="23"/>
  <c r="K3142" i="23" s="1" a="1"/>
  <c r="K3142" i="23" s="1"/>
  <c r="J3143" i="23"/>
  <c r="K3143" i="23" s="1" a="1"/>
  <c r="K3143" i="23" s="1"/>
  <c r="J3144" i="23"/>
  <c r="K3144" i="23" s="1" a="1"/>
  <c r="K3144" i="23" s="1"/>
  <c r="J3145" i="23"/>
  <c r="K3145" i="23" s="1" a="1"/>
  <c r="K3145" i="23" s="1"/>
  <c r="J3146" i="23"/>
  <c r="K3146" i="23" s="1" a="1"/>
  <c r="K3146" i="23" s="1"/>
  <c r="J3147" i="23"/>
  <c r="K3147" i="23" s="1" a="1"/>
  <c r="K3147" i="23" s="1"/>
  <c r="J3148" i="23"/>
  <c r="K3148" i="23" s="1" a="1"/>
  <c r="K3148" i="23" s="1"/>
  <c r="J3149" i="23"/>
  <c r="K3149" i="23" s="1" a="1"/>
  <c r="K3149" i="23" s="1"/>
  <c r="J3150" i="23"/>
  <c r="K3150" i="23" s="1" a="1"/>
  <c r="K3150" i="23" s="1"/>
  <c r="J3151" i="23"/>
  <c r="K3151" i="23" s="1" a="1"/>
  <c r="K3151" i="23" s="1"/>
  <c r="J3152" i="23"/>
  <c r="K3152" i="23" s="1" a="1"/>
  <c r="K3152" i="23" s="1"/>
  <c r="J3153" i="23"/>
  <c r="K3153" i="23" s="1" a="1"/>
  <c r="K3153" i="23" s="1"/>
  <c r="J3154" i="23"/>
  <c r="K3154" i="23" s="1" a="1"/>
  <c r="K3154" i="23" s="1"/>
  <c r="J3155" i="23"/>
  <c r="K3155" i="23" s="1" a="1"/>
  <c r="K3155" i="23" s="1"/>
  <c r="J3156" i="23"/>
  <c r="K3156" i="23" s="1" a="1"/>
  <c r="K3156" i="23" s="1"/>
  <c r="J3157" i="23"/>
  <c r="K3157" i="23" s="1" a="1"/>
  <c r="K3157" i="23" s="1"/>
  <c r="J3158" i="23"/>
  <c r="K3158" i="23" s="1" a="1"/>
  <c r="K3158" i="23" s="1"/>
  <c r="J3159" i="23"/>
  <c r="K3159" i="23" s="1" a="1"/>
  <c r="K3159" i="23" s="1"/>
  <c r="J3160" i="23"/>
  <c r="K3160" i="23" s="1" a="1"/>
  <c r="K3160" i="23" s="1"/>
  <c r="J3161" i="23"/>
  <c r="K3161" i="23" s="1" a="1"/>
  <c r="K3161" i="23" s="1"/>
  <c r="J3162" i="23"/>
  <c r="K3162" i="23" s="1" a="1"/>
  <c r="K3162" i="23" s="1"/>
  <c r="J3163" i="23"/>
  <c r="K3163" i="23" s="1" a="1"/>
  <c r="K3163" i="23" s="1"/>
  <c r="J3164" i="23"/>
  <c r="K3164" i="23" s="1" a="1"/>
  <c r="K3164" i="23" s="1"/>
  <c r="J3165" i="23"/>
  <c r="K3165" i="23" s="1" a="1"/>
  <c r="K3165" i="23" s="1"/>
  <c r="J3166" i="23"/>
  <c r="K3166" i="23" s="1" a="1"/>
  <c r="K3166" i="23" s="1"/>
  <c r="J3167" i="23"/>
  <c r="K3167" i="23" s="1" a="1"/>
  <c r="K3167" i="23" s="1"/>
  <c r="J3168" i="23"/>
  <c r="K3168" i="23" s="1" a="1"/>
  <c r="K3168" i="23" s="1"/>
  <c r="J3169" i="23"/>
  <c r="K3169" i="23" s="1" a="1"/>
  <c r="K3169" i="23" s="1"/>
  <c r="J3170" i="23"/>
  <c r="K3170" i="23" s="1" a="1"/>
  <c r="K3170" i="23" s="1"/>
  <c r="J3171" i="23"/>
  <c r="K3171" i="23" s="1" a="1"/>
  <c r="K3171" i="23" s="1"/>
  <c r="J3172" i="23"/>
  <c r="K3172" i="23" s="1" a="1"/>
  <c r="K3172" i="23" s="1"/>
  <c r="J3173" i="23"/>
  <c r="K3173" i="23" s="1" a="1"/>
  <c r="K3173" i="23" s="1"/>
  <c r="J3174" i="23"/>
  <c r="K3174" i="23" s="1" a="1"/>
  <c r="K3174" i="23" s="1"/>
  <c r="J3175" i="23"/>
  <c r="K3175" i="23" s="1" a="1"/>
  <c r="K3175" i="23" s="1"/>
  <c r="J3176" i="23"/>
  <c r="K3176" i="23" s="1" a="1"/>
  <c r="K3176" i="23" s="1"/>
  <c r="J3177" i="23"/>
  <c r="K3177" i="23" s="1" a="1"/>
  <c r="K3177" i="23" s="1"/>
  <c r="J3178" i="23"/>
  <c r="K3178" i="23" s="1" a="1"/>
  <c r="K3178" i="23" s="1"/>
  <c r="J3179" i="23"/>
  <c r="K3179" i="23" s="1" a="1"/>
  <c r="K3179" i="23" s="1"/>
  <c r="J3180" i="23"/>
  <c r="K3180" i="23" s="1" a="1"/>
  <c r="K3180" i="23" s="1"/>
  <c r="J3181" i="23"/>
  <c r="K3181" i="23" s="1" a="1"/>
  <c r="K3181" i="23" s="1"/>
  <c r="J3182" i="23"/>
  <c r="K3182" i="23" s="1" a="1"/>
  <c r="K3182" i="23" s="1"/>
  <c r="J3183" i="23"/>
  <c r="K3183" i="23" s="1" a="1"/>
  <c r="K3183" i="23" s="1"/>
  <c r="J3184" i="23"/>
  <c r="K3184" i="23" s="1" a="1"/>
  <c r="K3184" i="23" s="1"/>
  <c r="J3185" i="23"/>
  <c r="K3185" i="23" s="1" a="1"/>
  <c r="K3185" i="23" s="1"/>
  <c r="J3186" i="23"/>
  <c r="K3186" i="23" s="1" a="1"/>
  <c r="K3186" i="23" s="1"/>
  <c r="J3187" i="23"/>
  <c r="K3187" i="23" s="1" a="1"/>
  <c r="K3187" i="23" s="1"/>
  <c r="J3188" i="23"/>
  <c r="K3188" i="23" s="1" a="1"/>
  <c r="K3188" i="23" s="1"/>
  <c r="J3189" i="23"/>
  <c r="K3189" i="23" s="1" a="1"/>
  <c r="K3189" i="23" s="1"/>
  <c r="J3190" i="23"/>
  <c r="K3190" i="23" s="1" a="1"/>
  <c r="K3190" i="23" s="1"/>
  <c r="J3191" i="23"/>
  <c r="K3191" i="23" s="1" a="1"/>
  <c r="K3191" i="23" s="1"/>
  <c r="J3192" i="23"/>
  <c r="K3192" i="23" s="1" a="1"/>
  <c r="K3192" i="23" s="1"/>
  <c r="J3193" i="23"/>
  <c r="K3193" i="23" s="1" a="1"/>
  <c r="K3193" i="23" s="1"/>
  <c r="J3194" i="23"/>
  <c r="K3194" i="23" s="1" a="1"/>
  <c r="K3194" i="23" s="1"/>
  <c r="J3195" i="23"/>
  <c r="K3195" i="23" s="1" a="1"/>
  <c r="K3195" i="23" s="1"/>
  <c r="J3196" i="23"/>
  <c r="K3196" i="23" s="1" a="1"/>
  <c r="K3196" i="23" s="1"/>
  <c r="J3197" i="23"/>
  <c r="K3197" i="23" s="1" a="1"/>
  <c r="K3197" i="23" s="1"/>
  <c r="J3198" i="23"/>
  <c r="K3198" i="23" s="1" a="1"/>
  <c r="K3198" i="23" s="1"/>
  <c r="J3199" i="23"/>
  <c r="K3199" i="23" s="1" a="1"/>
  <c r="K3199" i="23" s="1"/>
  <c r="J3200" i="23"/>
  <c r="K3200" i="23" s="1" a="1"/>
  <c r="K3200" i="23" s="1"/>
  <c r="J3201" i="23"/>
  <c r="K3201" i="23" s="1" a="1"/>
  <c r="K3201" i="23" s="1"/>
  <c r="J3202" i="23"/>
  <c r="K3202" i="23" s="1" a="1"/>
  <c r="K3202" i="23" s="1"/>
  <c r="J3203" i="23"/>
  <c r="K3203" i="23" s="1" a="1"/>
  <c r="K3203" i="23" s="1"/>
  <c r="J3204" i="23"/>
  <c r="K3204" i="23" s="1" a="1"/>
  <c r="K3204" i="23" s="1"/>
  <c r="J3205" i="23"/>
  <c r="K3205" i="23" s="1" a="1"/>
  <c r="K3205" i="23" s="1"/>
  <c r="J3206" i="23"/>
  <c r="K3206" i="23" s="1" a="1"/>
  <c r="K3206" i="23" s="1"/>
  <c r="J3207" i="23"/>
  <c r="K3207" i="23" s="1" a="1"/>
  <c r="K3207" i="23" s="1"/>
  <c r="J3208" i="23"/>
  <c r="K3208" i="23" s="1" a="1"/>
  <c r="K3208" i="23" s="1"/>
  <c r="J3209" i="23"/>
  <c r="K3209" i="23" s="1" a="1"/>
  <c r="K3209" i="23" s="1"/>
  <c r="J3210" i="23"/>
  <c r="K3210" i="23" s="1" a="1"/>
  <c r="K3210" i="23" s="1"/>
  <c r="J3211" i="23"/>
  <c r="K3211" i="23" s="1" a="1"/>
  <c r="K3211" i="23" s="1"/>
  <c r="J3212" i="23"/>
  <c r="K3212" i="23" s="1" a="1"/>
  <c r="K3212" i="23" s="1"/>
  <c r="J3213" i="23"/>
  <c r="K3213" i="23" s="1" a="1"/>
  <c r="K3213" i="23" s="1"/>
  <c r="J3214" i="23"/>
  <c r="K3214" i="23" s="1" a="1"/>
  <c r="K3214" i="23" s="1"/>
  <c r="J3215" i="23"/>
  <c r="K3215" i="23" s="1" a="1"/>
  <c r="K3215" i="23" s="1"/>
  <c r="J3216" i="23"/>
  <c r="K3216" i="23" s="1" a="1"/>
  <c r="K3216" i="23" s="1"/>
  <c r="J3217" i="23"/>
  <c r="K3217" i="23" s="1" a="1"/>
  <c r="K3217" i="23" s="1"/>
  <c r="J3218" i="23"/>
  <c r="K3218" i="23" s="1" a="1"/>
  <c r="K3218" i="23" s="1"/>
  <c r="J3219" i="23"/>
  <c r="K3219" i="23" s="1" a="1"/>
  <c r="K3219" i="23" s="1"/>
  <c r="J3220" i="23"/>
  <c r="K3220" i="23" s="1" a="1"/>
  <c r="K3220" i="23" s="1"/>
  <c r="J3221" i="23"/>
  <c r="K3221" i="23" s="1" a="1"/>
  <c r="K3221" i="23" s="1"/>
  <c r="J3222" i="23"/>
  <c r="K3222" i="23" s="1" a="1"/>
  <c r="K3222" i="23" s="1"/>
  <c r="J3223" i="23"/>
  <c r="K3223" i="23" s="1" a="1"/>
  <c r="K3223" i="23" s="1"/>
  <c r="J3224" i="23"/>
  <c r="K3224" i="23" s="1" a="1"/>
  <c r="K3224" i="23" s="1"/>
  <c r="J3225" i="23"/>
  <c r="K3225" i="23" s="1" a="1"/>
  <c r="K3225" i="23" s="1"/>
  <c r="J3226" i="23"/>
  <c r="K3226" i="23" s="1" a="1"/>
  <c r="K3226" i="23" s="1"/>
  <c r="J3227" i="23"/>
  <c r="K3227" i="23" s="1" a="1"/>
  <c r="K3227" i="23" s="1"/>
  <c r="J3228" i="23"/>
  <c r="K3228" i="23" s="1" a="1"/>
  <c r="K3228" i="23" s="1"/>
  <c r="J3229" i="23"/>
  <c r="K3229" i="23" s="1" a="1"/>
  <c r="K3229" i="23" s="1"/>
  <c r="J3230" i="23"/>
  <c r="K3230" i="23" s="1" a="1"/>
  <c r="K3230" i="23" s="1"/>
  <c r="J3231" i="23"/>
  <c r="K3231" i="23" s="1" a="1"/>
  <c r="K3231" i="23" s="1"/>
  <c r="J3232" i="23"/>
  <c r="K3232" i="23" s="1" a="1"/>
  <c r="K3232" i="23" s="1"/>
  <c r="J3233" i="23"/>
  <c r="K3233" i="23" s="1" a="1"/>
  <c r="K3233" i="23" s="1"/>
  <c r="J3234" i="23"/>
  <c r="K3234" i="23" s="1" a="1"/>
  <c r="K3234" i="23" s="1"/>
  <c r="J3235" i="23"/>
  <c r="K3235" i="23" s="1" a="1"/>
  <c r="K3235" i="23" s="1"/>
  <c r="J3236" i="23"/>
  <c r="K3236" i="23" s="1" a="1"/>
  <c r="K3236" i="23" s="1"/>
  <c r="J3237" i="23"/>
  <c r="K3237" i="23" s="1" a="1"/>
  <c r="K3237" i="23" s="1"/>
  <c r="J3238" i="23"/>
  <c r="K3238" i="23" s="1" a="1"/>
  <c r="K3238" i="23" s="1"/>
  <c r="J3239" i="23"/>
  <c r="K3239" i="23" s="1" a="1"/>
  <c r="K3239" i="23" s="1"/>
  <c r="J3240" i="23"/>
  <c r="K3240" i="23" s="1" a="1"/>
  <c r="K3240" i="23" s="1"/>
  <c r="J3241" i="23"/>
  <c r="K3241" i="23" s="1" a="1"/>
  <c r="K3241" i="23" s="1"/>
  <c r="J3242" i="23"/>
  <c r="K3242" i="23" s="1" a="1"/>
  <c r="K3242" i="23" s="1"/>
  <c r="J3243" i="23"/>
  <c r="K3243" i="23" s="1" a="1"/>
  <c r="K3243" i="23" s="1"/>
  <c r="J3244" i="23"/>
  <c r="K3244" i="23" s="1" a="1"/>
  <c r="K3244" i="23" s="1"/>
  <c r="J3245" i="23"/>
  <c r="K3245" i="23" s="1" a="1"/>
  <c r="K3245" i="23" s="1"/>
  <c r="J3246" i="23"/>
  <c r="K3246" i="23" s="1" a="1"/>
  <c r="K3246" i="23" s="1"/>
  <c r="J3247" i="23"/>
  <c r="K3247" i="23" s="1" a="1"/>
  <c r="K3247" i="23" s="1"/>
  <c r="J3248" i="23"/>
  <c r="K3248" i="23" s="1" a="1"/>
  <c r="K3248" i="23" s="1"/>
  <c r="J3249" i="23"/>
  <c r="K3249" i="23" s="1" a="1"/>
  <c r="K3249" i="23" s="1"/>
  <c r="J3250" i="23"/>
  <c r="K3250" i="23" s="1" a="1"/>
  <c r="K3250" i="23" s="1"/>
  <c r="J3251" i="23"/>
  <c r="K3251" i="23" s="1" a="1"/>
  <c r="K3251" i="23" s="1"/>
  <c r="J3252" i="23"/>
  <c r="K3252" i="23" s="1" a="1"/>
  <c r="K3252" i="23" s="1"/>
  <c r="J3253" i="23"/>
  <c r="K3253" i="23" s="1" a="1"/>
  <c r="K3253" i="23" s="1"/>
  <c r="J3254" i="23"/>
  <c r="K3254" i="23" s="1" a="1"/>
  <c r="K3254" i="23" s="1"/>
  <c r="J3255" i="23"/>
  <c r="K3255" i="23" s="1" a="1"/>
  <c r="K3255" i="23" s="1"/>
  <c r="J3256" i="23"/>
  <c r="K3256" i="23" s="1" a="1"/>
  <c r="K3256" i="23" s="1"/>
  <c r="J3257" i="23"/>
  <c r="K3257" i="23" s="1" a="1"/>
  <c r="K3257" i="23" s="1"/>
  <c r="J3258" i="23"/>
  <c r="K3258" i="23" s="1" a="1"/>
  <c r="K3258" i="23" s="1"/>
  <c r="J3259" i="23"/>
  <c r="K3259" i="23" s="1" a="1"/>
  <c r="K3259" i="23" s="1"/>
  <c r="J3260" i="23"/>
  <c r="K3260" i="23" s="1" a="1"/>
  <c r="K3260" i="23" s="1"/>
  <c r="J3261" i="23"/>
  <c r="K3261" i="23" s="1" a="1"/>
  <c r="K3261" i="23" s="1"/>
  <c r="J3262" i="23"/>
  <c r="K3262" i="23" s="1" a="1"/>
  <c r="K3262" i="23" s="1"/>
  <c r="J3263" i="23"/>
  <c r="K3263" i="23" s="1" a="1"/>
  <c r="K3263" i="23" s="1"/>
  <c r="J3264" i="23"/>
  <c r="K3264" i="23" s="1" a="1"/>
  <c r="K3264" i="23" s="1"/>
  <c r="J3265" i="23"/>
  <c r="K3265" i="23" s="1" a="1"/>
  <c r="K3265" i="23" s="1"/>
  <c r="J3266" i="23"/>
  <c r="K3266" i="23" s="1" a="1"/>
  <c r="K3266" i="23" s="1"/>
  <c r="J3267" i="23"/>
  <c r="K3267" i="23" s="1" a="1"/>
  <c r="K3267" i="23" s="1"/>
  <c r="J3268" i="23"/>
  <c r="K3268" i="23" s="1" a="1"/>
  <c r="K3268" i="23" s="1"/>
  <c r="J3269" i="23"/>
  <c r="K3269" i="23" s="1" a="1"/>
  <c r="K3269" i="23" s="1"/>
  <c r="J3270" i="23"/>
  <c r="K3270" i="23" s="1" a="1"/>
  <c r="K3270" i="23" s="1"/>
  <c r="J3271" i="23"/>
  <c r="K3271" i="23" s="1" a="1"/>
  <c r="K3271" i="23" s="1"/>
  <c r="J3272" i="23"/>
  <c r="K3272" i="23" s="1" a="1"/>
  <c r="K3272" i="23" s="1"/>
  <c r="J3273" i="23"/>
  <c r="K3273" i="23" s="1" a="1"/>
  <c r="K3273" i="23" s="1"/>
  <c r="J3274" i="23"/>
  <c r="K3274" i="23" s="1" a="1"/>
  <c r="K3274" i="23" s="1"/>
  <c r="J3275" i="23"/>
  <c r="K3275" i="23" s="1" a="1"/>
  <c r="K3275" i="23" s="1"/>
  <c r="J3276" i="23"/>
  <c r="K3276" i="23" s="1" a="1"/>
  <c r="K3276" i="23" s="1"/>
  <c r="J3277" i="23"/>
  <c r="K3277" i="23" s="1" a="1"/>
  <c r="K3277" i="23" s="1"/>
  <c r="J3278" i="23"/>
  <c r="K3278" i="23" s="1" a="1"/>
  <c r="K3278" i="23" s="1"/>
  <c r="J3279" i="23"/>
  <c r="K3279" i="23" s="1" a="1"/>
  <c r="K3279" i="23" s="1"/>
  <c r="J3280" i="23"/>
  <c r="K3280" i="23" s="1" a="1"/>
  <c r="K3280" i="23" s="1"/>
  <c r="J3281" i="23"/>
  <c r="K3281" i="23" s="1" a="1"/>
  <c r="K3281" i="23" s="1"/>
  <c r="J3282" i="23"/>
  <c r="K3282" i="23" s="1" a="1"/>
  <c r="K3282" i="23" s="1"/>
  <c r="J3283" i="23"/>
  <c r="K3283" i="23" s="1" a="1"/>
  <c r="K3283" i="23" s="1"/>
  <c r="J3284" i="23"/>
  <c r="K3284" i="23" s="1" a="1"/>
  <c r="K3284" i="23" s="1"/>
  <c r="J3285" i="23"/>
  <c r="K3285" i="23" s="1" a="1"/>
  <c r="K3285" i="23" s="1"/>
  <c r="J3286" i="23"/>
  <c r="K3286" i="23" s="1" a="1"/>
  <c r="K3286" i="23" s="1"/>
  <c r="J3287" i="23"/>
  <c r="K3287" i="23" s="1" a="1"/>
  <c r="K3287" i="23" s="1"/>
  <c r="J3288" i="23"/>
  <c r="K3288" i="23" s="1" a="1"/>
  <c r="K3288" i="23" s="1"/>
  <c r="J3289" i="23"/>
  <c r="K3289" i="23" s="1" a="1"/>
  <c r="K3289" i="23" s="1"/>
  <c r="J3290" i="23"/>
  <c r="K3290" i="23" s="1" a="1"/>
  <c r="K3290" i="23" s="1"/>
  <c r="J3291" i="23"/>
  <c r="K3291" i="23" s="1" a="1"/>
  <c r="K3291" i="23" s="1"/>
  <c r="J3292" i="23"/>
  <c r="K3292" i="23" s="1" a="1"/>
  <c r="K3292" i="23" s="1"/>
  <c r="J3293" i="23"/>
  <c r="K3293" i="23" s="1" a="1"/>
  <c r="K3293" i="23" s="1"/>
  <c r="J3294" i="23"/>
  <c r="K3294" i="23" s="1" a="1"/>
  <c r="K3294" i="23" s="1"/>
  <c r="J3295" i="23"/>
  <c r="K3295" i="23" s="1" a="1"/>
  <c r="K3295" i="23" s="1"/>
  <c r="J3296" i="23"/>
  <c r="K3296" i="23" s="1" a="1"/>
  <c r="K3296" i="23" s="1"/>
  <c r="J3297" i="23"/>
  <c r="K3297" i="23" s="1" a="1"/>
  <c r="K3297" i="23" s="1"/>
  <c r="J3298" i="23"/>
  <c r="K3298" i="23" s="1" a="1"/>
  <c r="K3298" i="23" s="1"/>
  <c r="J3299" i="23"/>
  <c r="K3299" i="23" s="1" a="1"/>
  <c r="K3299" i="23" s="1"/>
  <c r="J3300" i="23"/>
  <c r="K3300" i="23" s="1" a="1"/>
  <c r="K3300" i="23" s="1"/>
  <c r="J3301" i="23"/>
  <c r="K3301" i="23" s="1" a="1"/>
  <c r="K3301" i="23" s="1"/>
  <c r="J3302" i="23"/>
  <c r="K3302" i="23" s="1" a="1"/>
  <c r="K3302" i="23" s="1"/>
  <c r="J3303" i="23"/>
  <c r="K3303" i="23" s="1" a="1"/>
  <c r="K3303" i="23" s="1"/>
  <c r="J3304" i="23"/>
  <c r="K3304" i="23" s="1" a="1"/>
  <c r="K3304" i="23" s="1"/>
  <c r="J3305" i="23"/>
  <c r="K3305" i="23" s="1" a="1"/>
  <c r="K3305" i="23" s="1"/>
  <c r="J3306" i="23"/>
  <c r="K3306" i="23" s="1" a="1"/>
  <c r="K3306" i="23" s="1"/>
  <c r="J3307" i="23"/>
  <c r="K3307" i="23" s="1" a="1"/>
  <c r="K3307" i="23" s="1"/>
  <c r="J3308" i="23"/>
  <c r="K3308" i="23" s="1" a="1"/>
  <c r="K3308" i="23" s="1"/>
  <c r="J3309" i="23"/>
  <c r="K3309" i="23" s="1" a="1"/>
  <c r="K3309" i="23" s="1"/>
  <c r="J3310" i="23"/>
  <c r="K3310" i="23" s="1" a="1"/>
  <c r="K3310" i="23" s="1"/>
  <c r="J3311" i="23"/>
  <c r="K3311" i="23" s="1" a="1"/>
  <c r="K3311" i="23" s="1"/>
  <c r="J3312" i="23"/>
  <c r="K3312" i="23" s="1" a="1"/>
  <c r="K3312" i="23" s="1"/>
  <c r="J3313" i="23"/>
  <c r="K3313" i="23" s="1" a="1"/>
  <c r="K3313" i="23" s="1"/>
  <c r="J3314" i="23"/>
  <c r="K3314" i="23" s="1" a="1"/>
  <c r="K3314" i="23" s="1"/>
  <c r="J3315" i="23"/>
  <c r="K3315" i="23" s="1" a="1"/>
  <c r="K3315" i="23" s="1"/>
  <c r="J3316" i="23"/>
  <c r="K3316" i="23" s="1" a="1"/>
  <c r="K3316" i="23" s="1"/>
  <c r="J3317" i="23"/>
  <c r="K3317" i="23" s="1" a="1"/>
  <c r="K3317" i="23" s="1"/>
  <c r="J3318" i="23"/>
  <c r="K3318" i="23" s="1" a="1"/>
  <c r="K3318" i="23" s="1"/>
  <c r="J3319" i="23"/>
  <c r="K3319" i="23" s="1" a="1"/>
  <c r="K3319" i="23" s="1"/>
  <c r="J3320" i="23"/>
  <c r="K3320" i="23" s="1" a="1"/>
  <c r="K3320" i="23" s="1"/>
  <c r="J3321" i="23"/>
  <c r="K3321" i="23" s="1" a="1"/>
  <c r="K3321" i="23" s="1"/>
  <c r="J3322" i="23"/>
  <c r="K3322" i="23" s="1" a="1"/>
  <c r="K3322" i="23" s="1"/>
  <c r="J3323" i="23"/>
  <c r="K3323" i="23" s="1" a="1"/>
  <c r="K3323" i="23" s="1"/>
  <c r="J3324" i="23"/>
  <c r="K3324" i="23" s="1" a="1"/>
  <c r="K3324" i="23" s="1"/>
  <c r="J3325" i="23"/>
  <c r="K3325" i="23" s="1" a="1"/>
  <c r="K3325" i="23" s="1"/>
  <c r="J3326" i="23"/>
  <c r="K3326" i="23" s="1" a="1"/>
  <c r="K3326" i="23" s="1"/>
  <c r="J3327" i="23"/>
  <c r="K3327" i="23" s="1" a="1"/>
  <c r="K3327" i="23" s="1"/>
  <c r="J3328" i="23"/>
  <c r="K3328" i="23" s="1" a="1"/>
  <c r="K3328" i="23" s="1"/>
  <c r="J3329" i="23"/>
  <c r="K3329" i="23" s="1" a="1"/>
  <c r="K3329" i="23" s="1"/>
  <c r="J3330" i="23"/>
  <c r="K3330" i="23" s="1" a="1"/>
  <c r="K3330" i="23" s="1"/>
  <c r="J3331" i="23"/>
  <c r="K3331" i="23" s="1" a="1"/>
  <c r="K3331" i="23" s="1"/>
  <c r="J3332" i="23"/>
  <c r="K3332" i="23" s="1" a="1"/>
  <c r="K3332" i="23" s="1"/>
  <c r="J3333" i="23"/>
  <c r="K3333" i="23" s="1" a="1"/>
  <c r="K3333" i="23" s="1"/>
  <c r="J3334" i="23"/>
  <c r="K3334" i="23" s="1" a="1"/>
  <c r="K3334" i="23" s="1"/>
  <c r="J3335" i="23"/>
  <c r="K3335" i="23" s="1" a="1"/>
  <c r="K3335" i="23" s="1"/>
  <c r="J3336" i="23"/>
  <c r="K3336" i="23" s="1" a="1"/>
  <c r="K3336" i="23" s="1"/>
  <c r="J3337" i="23"/>
  <c r="K3337" i="23" s="1" a="1"/>
  <c r="K3337" i="23" s="1"/>
  <c r="J3338" i="23"/>
  <c r="K3338" i="23" s="1" a="1"/>
  <c r="K3338" i="23" s="1"/>
  <c r="J3339" i="23"/>
  <c r="K3339" i="23" s="1" a="1"/>
  <c r="K3339" i="23" s="1"/>
  <c r="J3340" i="23"/>
  <c r="K3340" i="23" s="1" a="1"/>
  <c r="K3340" i="23" s="1"/>
  <c r="J3341" i="23"/>
  <c r="K3341" i="23" s="1" a="1"/>
  <c r="K3341" i="23" s="1"/>
  <c r="J3342" i="23"/>
  <c r="K3342" i="23" s="1" a="1"/>
  <c r="K3342" i="23" s="1"/>
  <c r="J3343" i="23"/>
  <c r="K3343" i="23" s="1" a="1"/>
  <c r="K3343" i="23" s="1"/>
  <c r="J3344" i="23"/>
  <c r="K3344" i="23" s="1" a="1"/>
  <c r="K3344" i="23" s="1"/>
  <c r="J3345" i="23"/>
  <c r="K3345" i="23" s="1" a="1"/>
  <c r="K3345" i="23" s="1"/>
  <c r="J3346" i="23"/>
  <c r="K3346" i="23" s="1" a="1"/>
  <c r="K3346" i="23" s="1"/>
  <c r="J3347" i="23"/>
  <c r="K3347" i="23" s="1" a="1"/>
  <c r="K3347" i="23" s="1"/>
  <c r="J3348" i="23"/>
  <c r="K3348" i="23" s="1" a="1"/>
  <c r="K3348" i="23" s="1"/>
  <c r="J3349" i="23"/>
  <c r="K3349" i="23" s="1" a="1"/>
  <c r="K3349" i="23" s="1"/>
  <c r="J3350" i="23"/>
  <c r="K3350" i="23" s="1" a="1"/>
  <c r="K3350" i="23" s="1"/>
  <c r="J3351" i="23"/>
  <c r="K3351" i="23" s="1" a="1"/>
  <c r="K3351" i="23" s="1"/>
  <c r="J3352" i="23"/>
  <c r="K3352" i="23" s="1" a="1"/>
  <c r="K3352" i="23" s="1"/>
  <c r="J3353" i="23"/>
  <c r="K3353" i="23" s="1" a="1"/>
  <c r="K3353" i="23" s="1"/>
  <c r="J3354" i="23"/>
  <c r="K3354" i="23" s="1" a="1"/>
  <c r="K3354" i="23" s="1"/>
  <c r="J3355" i="23"/>
  <c r="K3355" i="23" s="1" a="1"/>
  <c r="K3355" i="23" s="1"/>
  <c r="J3356" i="23"/>
  <c r="K3356" i="23" s="1" a="1"/>
  <c r="K3356" i="23" s="1"/>
  <c r="J3357" i="23"/>
  <c r="K3357" i="23" s="1" a="1"/>
  <c r="K3357" i="23" s="1"/>
  <c r="J3358" i="23"/>
  <c r="K3358" i="23" s="1" a="1"/>
  <c r="K3358" i="23" s="1"/>
  <c r="J3359" i="23"/>
  <c r="K3359" i="23" s="1" a="1"/>
  <c r="K3359" i="23" s="1"/>
  <c r="J3360" i="23"/>
  <c r="K3360" i="23" s="1" a="1"/>
  <c r="K3360" i="23" s="1"/>
  <c r="J3361" i="23"/>
  <c r="K3361" i="23" s="1" a="1"/>
  <c r="K3361" i="23" s="1"/>
  <c r="J3362" i="23"/>
  <c r="K3362" i="23" s="1" a="1"/>
  <c r="K3362" i="23" s="1"/>
  <c r="J3363" i="23"/>
  <c r="K3363" i="23" s="1" a="1"/>
  <c r="K3363" i="23" s="1"/>
  <c r="J3364" i="23"/>
  <c r="K3364" i="23" s="1" a="1"/>
  <c r="K3364" i="23" s="1"/>
  <c r="J3365" i="23"/>
  <c r="K3365" i="23" s="1" a="1"/>
  <c r="K3365" i="23" s="1"/>
  <c r="J3366" i="23"/>
  <c r="K3366" i="23" s="1" a="1"/>
  <c r="K3366" i="23" s="1"/>
  <c r="J3367" i="23"/>
  <c r="K3367" i="23" s="1" a="1"/>
  <c r="K3367" i="23" s="1"/>
  <c r="J3368" i="23"/>
  <c r="K3368" i="23" s="1" a="1"/>
  <c r="K3368" i="23" s="1"/>
  <c r="J3369" i="23"/>
  <c r="K3369" i="23" s="1" a="1"/>
  <c r="K3369" i="23" s="1"/>
  <c r="J3370" i="23"/>
  <c r="K3370" i="23" s="1" a="1"/>
  <c r="K3370" i="23" s="1"/>
  <c r="J3371" i="23"/>
  <c r="K3371" i="23" s="1" a="1"/>
  <c r="K3371" i="23" s="1"/>
  <c r="J3372" i="23"/>
  <c r="K3372" i="23" s="1" a="1"/>
  <c r="K3372" i="23" s="1"/>
  <c r="J3373" i="23"/>
  <c r="K3373" i="23" s="1" a="1"/>
  <c r="K3373" i="23" s="1"/>
  <c r="J3374" i="23"/>
  <c r="K3374" i="23" s="1" a="1"/>
  <c r="K3374" i="23" s="1"/>
  <c r="J3375" i="23"/>
  <c r="K3375" i="23" s="1" a="1"/>
  <c r="K3375" i="23" s="1"/>
  <c r="J3376" i="23"/>
  <c r="K3376" i="23" s="1" a="1"/>
  <c r="K3376" i="23" s="1"/>
  <c r="J3377" i="23"/>
  <c r="K3377" i="23" s="1" a="1"/>
  <c r="K3377" i="23" s="1"/>
  <c r="J3378" i="23"/>
  <c r="K3378" i="23" s="1" a="1"/>
  <c r="K3378" i="23" s="1"/>
  <c r="J3379" i="23"/>
  <c r="K3379" i="23" s="1" a="1"/>
  <c r="K3379" i="23" s="1"/>
  <c r="J3380" i="23"/>
  <c r="K3380" i="23" s="1" a="1"/>
  <c r="K3380" i="23" s="1"/>
  <c r="J3381" i="23"/>
  <c r="K3381" i="23" s="1" a="1"/>
  <c r="K3381" i="23" s="1"/>
  <c r="J3382" i="23"/>
  <c r="K3382" i="23" s="1" a="1"/>
  <c r="K3382" i="23" s="1"/>
  <c r="J3383" i="23"/>
  <c r="K3383" i="23" s="1" a="1"/>
  <c r="K3383" i="23" s="1"/>
  <c r="J3384" i="23"/>
  <c r="K3384" i="23" s="1" a="1"/>
  <c r="K3384" i="23" s="1"/>
  <c r="J3385" i="23"/>
  <c r="K3385" i="23" s="1" a="1"/>
  <c r="K3385" i="23" s="1"/>
  <c r="J3386" i="23"/>
  <c r="K3386" i="23" s="1" a="1"/>
  <c r="K3386" i="23" s="1"/>
  <c r="J3387" i="23"/>
  <c r="K3387" i="23" s="1" a="1"/>
  <c r="K3387" i="23" s="1"/>
  <c r="J3388" i="23"/>
  <c r="K3388" i="23" s="1" a="1"/>
  <c r="K3388" i="23" s="1"/>
  <c r="J3389" i="23"/>
  <c r="K3389" i="23" s="1" a="1"/>
  <c r="K3389" i="23" s="1"/>
  <c r="J3390" i="23"/>
  <c r="K3390" i="23" s="1" a="1"/>
  <c r="K3390" i="23" s="1"/>
  <c r="J3391" i="23"/>
  <c r="K3391" i="23" s="1" a="1"/>
  <c r="K3391" i="23" s="1"/>
  <c r="J3392" i="23"/>
  <c r="K3392" i="23" s="1" a="1"/>
  <c r="K3392" i="23" s="1"/>
  <c r="J3393" i="23"/>
  <c r="K3393" i="23" s="1" a="1"/>
  <c r="K3393" i="23" s="1"/>
  <c r="J3394" i="23"/>
  <c r="K3394" i="23" s="1" a="1"/>
  <c r="K3394" i="23" s="1"/>
  <c r="J3395" i="23"/>
  <c r="K3395" i="23" s="1" a="1"/>
  <c r="K3395" i="23" s="1"/>
  <c r="J3396" i="23"/>
  <c r="K3396" i="23" s="1" a="1"/>
  <c r="K3396" i="23" s="1"/>
  <c r="J3397" i="23"/>
  <c r="K3397" i="23" s="1" a="1"/>
  <c r="K3397" i="23" s="1"/>
  <c r="J3398" i="23"/>
  <c r="K3398" i="23" s="1" a="1"/>
  <c r="K3398" i="23" s="1"/>
  <c r="J3399" i="23"/>
  <c r="K3399" i="23" s="1" a="1"/>
  <c r="K3399" i="23" s="1"/>
  <c r="J3400" i="23"/>
  <c r="K3400" i="23" s="1" a="1"/>
  <c r="K3400" i="23" s="1"/>
  <c r="J3401" i="23"/>
  <c r="K3401" i="23" s="1" a="1"/>
  <c r="K3401" i="23" s="1"/>
  <c r="J3402" i="23"/>
  <c r="K3402" i="23" s="1" a="1"/>
  <c r="K3402" i="23" s="1"/>
  <c r="J3403" i="23"/>
  <c r="K3403" i="23" s="1" a="1"/>
  <c r="K3403" i="23" s="1"/>
  <c r="J3404" i="23"/>
  <c r="K3404" i="23" s="1" a="1"/>
  <c r="K3404" i="23" s="1"/>
  <c r="J3405" i="23"/>
  <c r="K3405" i="23" s="1" a="1"/>
  <c r="K3405" i="23" s="1"/>
  <c r="J3406" i="23"/>
  <c r="K3406" i="23" s="1" a="1"/>
  <c r="K3406" i="23" s="1"/>
  <c r="J3407" i="23"/>
  <c r="K3407" i="23" s="1" a="1"/>
  <c r="K3407" i="23" s="1"/>
  <c r="J3408" i="23"/>
  <c r="K3408" i="23" s="1" a="1"/>
  <c r="K3408" i="23" s="1"/>
  <c r="J3409" i="23"/>
  <c r="K3409" i="23" s="1" a="1"/>
  <c r="K3409" i="23" s="1"/>
  <c r="J3410" i="23"/>
  <c r="K3410" i="23" s="1" a="1"/>
  <c r="K3410" i="23" s="1"/>
  <c r="J3411" i="23"/>
  <c r="K3411" i="23" s="1" a="1"/>
  <c r="K3411" i="23" s="1"/>
  <c r="J3412" i="23"/>
  <c r="K3412" i="23" s="1" a="1"/>
  <c r="K3412" i="23" s="1"/>
  <c r="J3413" i="23"/>
  <c r="K3413" i="23" s="1" a="1"/>
  <c r="K3413" i="23" s="1"/>
  <c r="J3414" i="23"/>
  <c r="K3414" i="23" s="1" a="1"/>
  <c r="K3414" i="23" s="1"/>
  <c r="J3415" i="23"/>
  <c r="K3415" i="23" s="1" a="1"/>
  <c r="K3415" i="23" s="1"/>
  <c r="J3416" i="23"/>
  <c r="K3416" i="23" s="1" a="1"/>
  <c r="K3416" i="23" s="1"/>
  <c r="J3417" i="23"/>
  <c r="K3417" i="23" s="1" a="1"/>
  <c r="K3417" i="23" s="1"/>
  <c r="J3418" i="23"/>
  <c r="K3418" i="23" s="1" a="1"/>
  <c r="K3418" i="23" s="1"/>
  <c r="J3419" i="23"/>
  <c r="K3419" i="23" s="1" a="1"/>
  <c r="K3419" i="23" s="1"/>
  <c r="J3420" i="23"/>
  <c r="K3420" i="23" s="1" a="1"/>
  <c r="K3420" i="23" s="1"/>
  <c r="J3421" i="23"/>
  <c r="K3421" i="23" s="1" a="1"/>
  <c r="K3421" i="23" s="1"/>
  <c r="J3422" i="23"/>
  <c r="K3422" i="23" s="1" a="1"/>
  <c r="K3422" i="23" s="1"/>
  <c r="J3423" i="23"/>
  <c r="K3423" i="23" s="1" a="1"/>
  <c r="K3423" i="23" s="1"/>
  <c r="J3424" i="23"/>
  <c r="K3424" i="23" s="1" a="1"/>
  <c r="K3424" i="23" s="1"/>
  <c r="J3425" i="23"/>
  <c r="K3425" i="23" s="1" a="1"/>
  <c r="K3425" i="23" s="1"/>
  <c r="J3426" i="23"/>
  <c r="K3426" i="23" s="1" a="1"/>
  <c r="K3426" i="23" s="1"/>
  <c r="J3427" i="23"/>
  <c r="K3427" i="23" s="1" a="1"/>
  <c r="K3427" i="23" s="1"/>
  <c r="J3428" i="23"/>
  <c r="K3428" i="23" s="1" a="1"/>
  <c r="K3428" i="23" s="1"/>
  <c r="J3429" i="23"/>
  <c r="K3429" i="23" s="1" a="1"/>
  <c r="K3429" i="23" s="1"/>
  <c r="J3430" i="23"/>
  <c r="K3430" i="23" s="1" a="1"/>
  <c r="K3430" i="23" s="1"/>
  <c r="J3431" i="23"/>
  <c r="K3431" i="23" s="1" a="1"/>
  <c r="K3431" i="23" s="1"/>
  <c r="J3432" i="23"/>
  <c r="K3432" i="23" s="1" a="1"/>
  <c r="K3432" i="23" s="1"/>
  <c r="J3433" i="23"/>
  <c r="K3433" i="23" s="1" a="1"/>
  <c r="K3433" i="23" s="1"/>
  <c r="J3434" i="23"/>
  <c r="K3434" i="23" s="1" a="1"/>
  <c r="K3434" i="23" s="1"/>
  <c r="J3435" i="23"/>
  <c r="K3435" i="23" s="1" a="1"/>
  <c r="K3435" i="23" s="1"/>
  <c r="J3436" i="23"/>
  <c r="K3436" i="23" s="1" a="1"/>
  <c r="K3436" i="23" s="1"/>
  <c r="J3437" i="23"/>
  <c r="K3437" i="23" s="1" a="1"/>
  <c r="K3437" i="23" s="1"/>
  <c r="J3438" i="23"/>
  <c r="K3438" i="23" s="1" a="1"/>
  <c r="K3438" i="23" s="1"/>
  <c r="J3439" i="23"/>
  <c r="K3439" i="23" s="1" a="1"/>
  <c r="K3439" i="23" s="1"/>
  <c r="J3440" i="23"/>
  <c r="K3440" i="23" s="1" a="1"/>
  <c r="K3440" i="23" s="1"/>
  <c r="J3441" i="23"/>
  <c r="K3441" i="23" s="1" a="1"/>
  <c r="K3441" i="23" s="1"/>
  <c r="J3442" i="23"/>
  <c r="K3442" i="23" s="1" a="1"/>
  <c r="K3442" i="23" s="1"/>
  <c r="J3443" i="23"/>
  <c r="K3443" i="23" s="1" a="1"/>
  <c r="K3443" i="23" s="1"/>
  <c r="J3444" i="23"/>
  <c r="K3444" i="23" s="1" a="1"/>
  <c r="K3444" i="23" s="1"/>
  <c r="J3445" i="23"/>
  <c r="K3445" i="23" s="1" a="1"/>
  <c r="K3445" i="23" s="1"/>
  <c r="J3446" i="23"/>
  <c r="K3446" i="23" s="1" a="1"/>
  <c r="K3446" i="23" s="1"/>
  <c r="J3447" i="23"/>
  <c r="K3447" i="23" s="1" a="1"/>
  <c r="K3447" i="23" s="1"/>
  <c r="J3448" i="23"/>
  <c r="K3448" i="23" s="1" a="1"/>
  <c r="K3448" i="23" s="1"/>
  <c r="J3449" i="23"/>
  <c r="K3449" i="23" s="1" a="1"/>
  <c r="K3449" i="23" s="1"/>
  <c r="J3450" i="23"/>
  <c r="K3450" i="23" s="1" a="1"/>
  <c r="K3450" i="23" s="1"/>
  <c r="J3451" i="23"/>
  <c r="K3451" i="23" s="1" a="1"/>
  <c r="K3451" i="23" s="1"/>
  <c r="J3452" i="23"/>
  <c r="K3452" i="23" s="1" a="1"/>
  <c r="K3452" i="23" s="1"/>
  <c r="J3453" i="23"/>
  <c r="K3453" i="23" s="1" a="1"/>
  <c r="K3453" i="23" s="1"/>
  <c r="J3454" i="23"/>
  <c r="K3454" i="23" s="1" a="1"/>
  <c r="K3454" i="23" s="1"/>
  <c r="J3455" i="23"/>
  <c r="K3455" i="23" s="1" a="1"/>
  <c r="K3455" i="23" s="1"/>
  <c r="J3456" i="23"/>
  <c r="K3456" i="23" s="1" a="1"/>
  <c r="K3456" i="23" s="1"/>
  <c r="J3457" i="23"/>
  <c r="K3457" i="23" s="1" a="1"/>
  <c r="K3457" i="23" s="1"/>
  <c r="J3458" i="23"/>
  <c r="K3458" i="23" s="1" a="1"/>
  <c r="K3458" i="23" s="1"/>
  <c r="J3459" i="23"/>
  <c r="K3459" i="23" s="1" a="1"/>
  <c r="K3459" i="23" s="1"/>
  <c r="J3460" i="23"/>
  <c r="K3460" i="23" s="1" a="1"/>
  <c r="K3460" i="23" s="1"/>
  <c r="J3461" i="23"/>
  <c r="K3461" i="23" s="1" a="1"/>
  <c r="K3461" i="23" s="1"/>
  <c r="J3462" i="23"/>
  <c r="K3462" i="23" s="1" a="1"/>
  <c r="K3462" i="23" s="1"/>
  <c r="J3463" i="23"/>
  <c r="K3463" i="23" s="1" a="1"/>
  <c r="K3463" i="23" s="1"/>
  <c r="J3464" i="23"/>
  <c r="K3464" i="23" s="1" a="1"/>
  <c r="K3464" i="23" s="1"/>
  <c r="J3465" i="23"/>
  <c r="K3465" i="23" s="1" a="1"/>
  <c r="K3465" i="23" s="1"/>
  <c r="J3466" i="23"/>
  <c r="K3466" i="23" s="1" a="1"/>
  <c r="K3466" i="23" s="1"/>
  <c r="J3467" i="23"/>
  <c r="K3467" i="23" s="1" a="1"/>
  <c r="K3467" i="23" s="1"/>
  <c r="J3468" i="23"/>
  <c r="K3468" i="23" s="1" a="1"/>
  <c r="K3468" i="23" s="1"/>
  <c r="J3469" i="23"/>
  <c r="K3469" i="23" s="1" a="1"/>
  <c r="K3469" i="23" s="1"/>
  <c r="J3470" i="23"/>
  <c r="K3470" i="23" s="1" a="1"/>
  <c r="K3470" i="23" s="1"/>
  <c r="J3471" i="23"/>
  <c r="K3471" i="23" s="1" a="1"/>
  <c r="K3471" i="23" s="1"/>
  <c r="J3472" i="23"/>
  <c r="K3472" i="23" s="1" a="1"/>
  <c r="K3472" i="23" s="1"/>
  <c r="J3473" i="23"/>
  <c r="K3473" i="23" s="1" a="1"/>
  <c r="K3473" i="23" s="1"/>
  <c r="J3474" i="23"/>
  <c r="K3474" i="23" s="1" a="1"/>
  <c r="K3474" i="23" s="1"/>
  <c r="J3475" i="23"/>
  <c r="K3475" i="23" s="1" a="1"/>
  <c r="K3475" i="23" s="1"/>
  <c r="J3476" i="23"/>
  <c r="K3476" i="23" s="1" a="1"/>
  <c r="K3476" i="23" s="1"/>
  <c r="J3477" i="23"/>
  <c r="K3477" i="23" s="1" a="1"/>
  <c r="K3477" i="23" s="1"/>
  <c r="J3478" i="23"/>
  <c r="K3478" i="23" s="1" a="1"/>
  <c r="K3478" i="23" s="1"/>
  <c r="J3479" i="23"/>
  <c r="K3479" i="23" s="1" a="1"/>
  <c r="K3479" i="23" s="1"/>
  <c r="J3480" i="23"/>
  <c r="K3480" i="23" s="1" a="1"/>
  <c r="K3480" i="23" s="1"/>
  <c r="J3481" i="23"/>
  <c r="K3481" i="23" s="1" a="1"/>
  <c r="K3481" i="23" s="1"/>
  <c r="J3482" i="23"/>
  <c r="K3482" i="23" s="1" a="1"/>
  <c r="K3482" i="23" s="1"/>
  <c r="J3483" i="23"/>
  <c r="K3483" i="23" s="1" a="1"/>
  <c r="K3483" i="23" s="1"/>
  <c r="J3484" i="23"/>
  <c r="K3484" i="23" s="1" a="1"/>
  <c r="K3484" i="23" s="1"/>
  <c r="J3485" i="23"/>
  <c r="K3485" i="23" s="1" a="1"/>
  <c r="K3485" i="23" s="1"/>
  <c r="J3486" i="23"/>
  <c r="K3486" i="23" s="1" a="1"/>
  <c r="K3486" i="23" s="1"/>
  <c r="J3487" i="23"/>
  <c r="K3487" i="23" s="1" a="1"/>
  <c r="K3487" i="23" s="1"/>
  <c r="J3488" i="23"/>
  <c r="K3488" i="23" s="1" a="1"/>
  <c r="K3488" i="23" s="1"/>
  <c r="J3489" i="23"/>
  <c r="K3489" i="23" s="1" a="1"/>
  <c r="K3489" i="23" s="1"/>
  <c r="J3490" i="23"/>
  <c r="K3490" i="23" s="1" a="1"/>
  <c r="K3490" i="23" s="1"/>
  <c r="J3491" i="23"/>
  <c r="K3491" i="23" s="1" a="1"/>
  <c r="K3491" i="23" s="1"/>
  <c r="J3492" i="23"/>
  <c r="K3492" i="23" s="1" a="1"/>
  <c r="K3492" i="23" s="1"/>
  <c r="J3493" i="23"/>
  <c r="K3493" i="23" s="1" a="1"/>
  <c r="K3493" i="23" s="1"/>
  <c r="J3494" i="23"/>
  <c r="K3494" i="23" s="1" a="1"/>
  <c r="K3494" i="23" s="1"/>
  <c r="J3495" i="23"/>
  <c r="K3495" i="23" s="1" a="1"/>
  <c r="K3495" i="23" s="1"/>
  <c r="J3496" i="23"/>
  <c r="K3496" i="23" s="1" a="1"/>
  <c r="K3496" i="23" s="1"/>
  <c r="J3497" i="23"/>
  <c r="K3497" i="23" s="1" a="1"/>
  <c r="K3497" i="23" s="1"/>
  <c r="J3498" i="23"/>
  <c r="K3498" i="23" s="1" a="1"/>
  <c r="K3498" i="23" s="1"/>
  <c r="J3499" i="23"/>
  <c r="K3499" i="23" s="1" a="1"/>
  <c r="K3499" i="23" s="1"/>
  <c r="J3500" i="23"/>
  <c r="K3500" i="23" s="1" a="1"/>
  <c r="K3500" i="23" s="1"/>
  <c r="J3501" i="23"/>
  <c r="K3501" i="23" s="1" a="1"/>
  <c r="K3501" i="23" s="1"/>
  <c r="J3502" i="23"/>
  <c r="K3502" i="23" s="1" a="1"/>
  <c r="K3502" i="23" s="1"/>
  <c r="L3502" i="23" s="1"/>
  <c r="J3503" i="23"/>
  <c r="K3503" i="23" s="1" a="1"/>
  <c r="K3503" i="23" s="1"/>
  <c r="L3503" i="23" s="1"/>
  <c r="J3504" i="23"/>
  <c r="K3504" i="23" s="1" a="1"/>
  <c r="K3504" i="23" s="1"/>
  <c r="L3504" i="23" s="1"/>
  <c r="J3505" i="23"/>
  <c r="K3505" i="23" s="1" a="1"/>
  <c r="K3505" i="23" s="1"/>
  <c r="L3505" i="23" s="1"/>
  <c r="J3506" i="23"/>
  <c r="K3506" i="23" s="1" a="1"/>
  <c r="K3506" i="23" s="1"/>
  <c r="L3506" i="23" s="1"/>
  <c r="J3507" i="23"/>
  <c r="K3507" i="23" s="1" a="1"/>
  <c r="K3507" i="23" s="1"/>
  <c r="L3507" i="23" s="1"/>
  <c r="J3508" i="23"/>
  <c r="K3508" i="23" s="1" a="1"/>
  <c r="K3508" i="23" s="1"/>
  <c r="L3508" i="23" s="1"/>
  <c r="J3509" i="23"/>
  <c r="K3509" i="23" s="1" a="1"/>
  <c r="K3509" i="23" s="1"/>
  <c r="L3509" i="23" s="1"/>
  <c r="J3510" i="23"/>
  <c r="K3510" i="23" s="1" a="1"/>
  <c r="K3510" i="23" s="1"/>
  <c r="L3510" i="23" s="1"/>
  <c r="J3511" i="23"/>
  <c r="K3511" i="23" s="1" a="1"/>
  <c r="K3511" i="23" s="1"/>
  <c r="L3511" i="23" s="1"/>
  <c r="J3512" i="23"/>
  <c r="K3512" i="23" s="1" a="1"/>
  <c r="K3512" i="23" s="1"/>
  <c r="L3512" i="23" s="1"/>
  <c r="J3513" i="23"/>
  <c r="K3513" i="23" s="1" a="1"/>
  <c r="K3513" i="23" s="1"/>
  <c r="L3513" i="23" s="1"/>
  <c r="J3514" i="23"/>
  <c r="K3514" i="23" s="1" a="1"/>
  <c r="K3514" i="23" s="1"/>
  <c r="L3514" i="23" s="1"/>
  <c r="J3515" i="23"/>
  <c r="K3515" i="23" s="1" a="1"/>
  <c r="K3515" i="23" s="1"/>
  <c r="L3515" i="23" s="1"/>
  <c r="J3516" i="23"/>
  <c r="K3516" i="23" s="1" a="1"/>
  <c r="K3516" i="23" s="1"/>
  <c r="L3516" i="23" s="1"/>
  <c r="J3517" i="23"/>
  <c r="K3517" i="23" s="1" a="1"/>
  <c r="K3517" i="23" s="1"/>
  <c r="L3517" i="23" s="1"/>
  <c r="J3518" i="23"/>
  <c r="K3518" i="23" s="1" a="1"/>
  <c r="K3518" i="23" s="1"/>
  <c r="L3518" i="23" s="1"/>
  <c r="J3519" i="23"/>
  <c r="K3519" i="23" s="1" a="1"/>
  <c r="K3519" i="23" s="1"/>
  <c r="L3519" i="23" s="1"/>
  <c r="J3520" i="23"/>
  <c r="K3520" i="23" s="1" a="1"/>
  <c r="K3520" i="23" s="1"/>
  <c r="L3520" i="23" s="1"/>
  <c r="J3521" i="23"/>
  <c r="K3521" i="23" s="1" a="1"/>
  <c r="K3521" i="23" s="1"/>
  <c r="L3521" i="23" s="1"/>
  <c r="J3522" i="23"/>
  <c r="K3522" i="23" s="1" a="1"/>
  <c r="K3522" i="23" s="1"/>
  <c r="L3522" i="23" s="1"/>
  <c r="J3523" i="23"/>
  <c r="K3523" i="23" s="1" a="1"/>
  <c r="K3523" i="23" s="1"/>
  <c r="L3523" i="23" s="1"/>
  <c r="J3524" i="23"/>
  <c r="K3524" i="23" s="1" a="1"/>
  <c r="K3524" i="23" s="1"/>
  <c r="L3524" i="23" s="1"/>
  <c r="J3525" i="23"/>
  <c r="K3525" i="23" s="1" a="1"/>
  <c r="K3525" i="23" s="1"/>
  <c r="L3525" i="23" s="1"/>
  <c r="J3526" i="23"/>
  <c r="K3526" i="23" s="1" a="1"/>
  <c r="K3526" i="23" s="1"/>
  <c r="L3526" i="23" s="1"/>
  <c r="J3527" i="23"/>
  <c r="K3527" i="23" s="1" a="1"/>
  <c r="K3527" i="23" s="1"/>
  <c r="L3527" i="23" s="1"/>
  <c r="J3528" i="23"/>
  <c r="K3528" i="23" s="1" a="1"/>
  <c r="K3528" i="23" s="1"/>
  <c r="L3528" i="23" s="1"/>
  <c r="J3529" i="23"/>
  <c r="K3529" i="23" s="1" a="1"/>
  <c r="K3529" i="23" s="1"/>
  <c r="L3529" i="23" s="1"/>
  <c r="J3530" i="23"/>
  <c r="K3530" i="23" s="1" a="1"/>
  <c r="K3530" i="23" s="1"/>
  <c r="L3530" i="23" s="1"/>
  <c r="J3531" i="23"/>
  <c r="K3531" i="23" s="1" a="1"/>
  <c r="K3531" i="23" s="1"/>
  <c r="L3531" i="23" s="1"/>
  <c r="J3532" i="23"/>
  <c r="K3532" i="23" s="1" a="1"/>
  <c r="K3532" i="23" s="1"/>
  <c r="L3532" i="23" s="1"/>
  <c r="J3533" i="23"/>
  <c r="K3533" i="23" s="1" a="1"/>
  <c r="K3533" i="23" s="1"/>
  <c r="L3533" i="23" s="1"/>
  <c r="J3534" i="23"/>
  <c r="K3534" i="23" s="1" a="1"/>
  <c r="K3534" i="23" s="1"/>
  <c r="L3534" i="23" s="1"/>
  <c r="J3535" i="23"/>
  <c r="K3535" i="23" s="1" a="1"/>
  <c r="K3535" i="23" s="1"/>
  <c r="L3535" i="23" s="1"/>
  <c r="J3536" i="23"/>
  <c r="K3536" i="23" s="1" a="1"/>
  <c r="K3536" i="23" s="1"/>
  <c r="L3536" i="23" s="1"/>
  <c r="J3537" i="23"/>
  <c r="K3537" i="23" s="1" a="1"/>
  <c r="K3537" i="23" s="1"/>
  <c r="L3537" i="23" s="1"/>
  <c r="J3538" i="23"/>
  <c r="K3538" i="23" s="1" a="1"/>
  <c r="K3538" i="23" s="1"/>
  <c r="L3538" i="23" s="1"/>
  <c r="J3539" i="23"/>
  <c r="K3539" i="23" s="1" a="1"/>
  <c r="K3539" i="23" s="1"/>
  <c r="L3539" i="23" s="1"/>
  <c r="J3540" i="23"/>
  <c r="K3540" i="23" s="1" a="1"/>
  <c r="K3540" i="23" s="1"/>
  <c r="L3540" i="23" s="1"/>
  <c r="J3541" i="23"/>
  <c r="K3541" i="23" s="1" a="1"/>
  <c r="K3541" i="23" s="1"/>
  <c r="L3541" i="23" s="1"/>
  <c r="J3542" i="23"/>
  <c r="K3542" i="23" s="1" a="1"/>
  <c r="K3542" i="23" s="1"/>
  <c r="L3542" i="23" s="1"/>
  <c r="J3543" i="23"/>
  <c r="K3543" i="23" s="1" a="1"/>
  <c r="K3543" i="23" s="1"/>
  <c r="L3543" i="23" s="1"/>
  <c r="J3544" i="23"/>
  <c r="K3544" i="23" s="1" a="1"/>
  <c r="K3544" i="23" s="1"/>
  <c r="L3544" i="23" s="1"/>
  <c r="J3545" i="23"/>
  <c r="K3545" i="23" s="1" a="1"/>
  <c r="K3545" i="23" s="1"/>
  <c r="L3545" i="23" s="1"/>
  <c r="J3546" i="23"/>
  <c r="K3546" i="23" s="1" a="1"/>
  <c r="K3546" i="23" s="1"/>
  <c r="L3546" i="23" s="1"/>
  <c r="J3547" i="23"/>
  <c r="K3547" i="23" s="1" a="1"/>
  <c r="K3547" i="23" s="1"/>
  <c r="L3547" i="23" s="1"/>
  <c r="J3548" i="23"/>
  <c r="K3548" i="23" s="1" a="1"/>
  <c r="K3548" i="23" s="1"/>
  <c r="L3548" i="23" s="1"/>
  <c r="J3549" i="23"/>
  <c r="K3549" i="23" s="1" a="1"/>
  <c r="K3549" i="23" s="1"/>
  <c r="L3549" i="23" s="1"/>
  <c r="J3550" i="23"/>
  <c r="K3550" i="23" s="1" a="1"/>
  <c r="K3550" i="23" s="1"/>
  <c r="L3550" i="23" s="1"/>
  <c r="J3551" i="23"/>
  <c r="K3551" i="23" s="1" a="1"/>
  <c r="K3551" i="23" s="1"/>
  <c r="L3551" i="23" s="1"/>
  <c r="J3552" i="23"/>
  <c r="K3552" i="23" s="1" a="1"/>
  <c r="K3552" i="23" s="1"/>
  <c r="L3552" i="23" s="1"/>
  <c r="J3553" i="23"/>
  <c r="K3553" i="23" s="1" a="1"/>
  <c r="K3553" i="23" s="1"/>
  <c r="L3553" i="23" s="1"/>
  <c r="J3554" i="23"/>
  <c r="K3554" i="23" s="1" a="1"/>
  <c r="K3554" i="23" s="1"/>
  <c r="L3554" i="23" s="1"/>
  <c r="J3555" i="23"/>
  <c r="K3555" i="23" s="1" a="1"/>
  <c r="K3555" i="23" s="1"/>
  <c r="L3555" i="23" s="1"/>
  <c r="J3556" i="23"/>
  <c r="K3556" i="23" s="1" a="1"/>
  <c r="K3556" i="23" s="1"/>
  <c r="L3556" i="23" s="1"/>
  <c r="J3557" i="23"/>
  <c r="K3557" i="23" s="1" a="1"/>
  <c r="K3557" i="23" s="1"/>
  <c r="L3557" i="23" s="1"/>
  <c r="J3558" i="23"/>
  <c r="K3558" i="23" s="1" a="1"/>
  <c r="K3558" i="23" s="1"/>
  <c r="L3558" i="23" s="1"/>
  <c r="J3559" i="23"/>
  <c r="K3559" i="23" s="1" a="1"/>
  <c r="K3559" i="23" s="1"/>
  <c r="L3559" i="23" s="1"/>
  <c r="J3560" i="23"/>
  <c r="K3560" i="23" s="1" a="1"/>
  <c r="K3560" i="23" s="1"/>
  <c r="L3560" i="23" s="1"/>
  <c r="J3561" i="23"/>
  <c r="K3561" i="23" s="1" a="1"/>
  <c r="K3561" i="23" s="1"/>
  <c r="L3561" i="23" s="1"/>
  <c r="J3562" i="23"/>
  <c r="K3562" i="23" s="1" a="1"/>
  <c r="K3562" i="23" s="1"/>
  <c r="L3562" i="23" s="1"/>
  <c r="J3563" i="23"/>
  <c r="K3563" i="23" s="1" a="1"/>
  <c r="K3563" i="23" s="1"/>
  <c r="L3563" i="23" s="1"/>
  <c r="J3564" i="23"/>
  <c r="K3564" i="23" s="1" a="1"/>
  <c r="K3564" i="23" s="1"/>
  <c r="L3564" i="23" s="1"/>
  <c r="J3565" i="23"/>
  <c r="K3565" i="23" s="1" a="1"/>
  <c r="K3565" i="23" s="1"/>
  <c r="L3565" i="23" s="1"/>
  <c r="J3566" i="23"/>
  <c r="K3566" i="23" s="1" a="1"/>
  <c r="K3566" i="23" s="1"/>
  <c r="L3566" i="23" s="1"/>
  <c r="J3567" i="23"/>
  <c r="K3567" i="23" s="1" a="1"/>
  <c r="K3567" i="23" s="1"/>
  <c r="L3567" i="23" s="1"/>
  <c r="J3568" i="23"/>
  <c r="K3568" i="23" s="1" a="1"/>
  <c r="K3568" i="23" s="1"/>
  <c r="L3568" i="23" s="1"/>
  <c r="J3569" i="23"/>
  <c r="K3569" i="23" s="1" a="1"/>
  <c r="K3569" i="23" s="1"/>
  <c r="L3569" i="23" s="1"/>
  <c r="J3570" i="23"/>
  <c r="K3570" i="23" s="1" a="1"/>
  <c r="K3570" i="23" s="1"/>
  <c r="L3570" i="23" s="1"/>
  <c r="J3571" i="23"/>
  <c r="K3571" i="23" s="1" a="1"/>
  <c r="K3571" i="23" s="1"/>
  <c r="L3571" i="23" s="1"/>
  <c r="J3572" i="23"/>
  <c r="K3572" i="23" s="1" a="1"/>
  <c r="K3572" i="23" s="1"/>
  <c r="L3572" i="23" s="1"/>
  <c r="J3573" i="23"/>
  <c r="K3573" i="23" s="1" a="1"/>
  <c r="K3573" i="23" s="1"/>
  <c r="L3573" i="23" s="1"/>
  <c r="J3574" i="23"/>
  <c r="K3574" i="23" s="1" a="1"/>
  <c r="K3574" i="23" s="1"/>
  <c r="L3574" i="23" s="1"/>
  <c r="J3575" i="23"/>
  <c r="K3575" i="23" s="1" a="1"/>
  <c r="K3575" i="23" s="1"/>
  <c r="L3575" i="23" s="1"/>
  <c r="J3576" i="23"/>
  <c r="K3576" i="23" s="1" a="1"/>
  <c r="K3576" i="23" s="1"/>
  <c r="L3576" i="23" s="1"/>
  <c r="J3577" i="23"/>
  <c r="K3577" i="23" s="1" a="1"/>
  <c r="K3577" i="23" s="1"/>
  <c r="L3577" i="23" s="1"/>
  <c r="J3578" i="23"/>
  <c r="K3578" i="23" s="1" a="1"/>
  <c r="K3578" i="23" s="1"/>
  <c r="L3578" i="23" s="1"/>
  <c r="J3579" i="23"/>
  <c r="K3579" i="23" s="1" a="1"/>
  <c r="K3579" i="23" s="1"/>
  <c r="L3579" i="23" s="1"/>
  <c r="J3580" i="23"/>
  <c r="K3580" i="23" s="1" a="1"/>
  <c r="K3580" i="23" s="1"/>
  <c r="L3580" i="23" s="1"/>
  <c r="J3581" i="23"/>
  <c r="K3581" i="23" s="1" a="1"/>
  <c r="K3581" i="23" s="1"/>
  <c r="L3581" i="23" s="1"/>
  <c r="J3582" i="23"/>
  <c r="K3582" i="23" s="1" a="1"/>
  <c r="K3582" i="23" s="1"/>
  <c r="L3582" i="23" s="1"/>
  <c r="J3583" i="23"/>
  <c r="K3583" i="23" s="1" a="1"/>
  <c r="K3583" i="23" s="1"/>
  <c r="L3583" i="23" s="1"/>
  <c r="J3584" i="23"/>
  <c r="K3584" i="23" s="1" a="1"/>
  <c r="K3584" i="23" s="1"/>
  <c r="L3584" i="23" s="1"/>
  <c r="J3585" i="23"/>
  <c r="K3585" i="23" s="1" a="1"/>
  <c r="K3585" i="23" s="1"/>
  <c r="L3585" i="23" s="1"/>
  <c r="J3586" i="23"/>
  <c r="K3586" i="23" s="1" a="1"/>
  <c r="K3586" i="23" s="1"/>
  <c r="L3586" i="23" s="1"/>
  <c r="J3587" i="23"/>
  <c r="K3587" i="23" s="1" a="1"/>
  <c r="K3587" i="23" s="1"/>
  <c r="L3587" i="23" s="1"/>
  <c r="J3588" i="23"/>
  <c r="K3588" i="23" s="1" a="1"/>
  <c r="K3588" i="23" s="1"/>
  <c r="L3588" i="23" s="1"/>
  <c r="J3589" i="23"/>
  <c r="K3589" i="23" s="1" a="1"/>
  <c r="K3589" i="23" s="1"/>
  <c r="L3589" i="23" s="1"/>
  <c r="J3590" i="23"/>
  <c r="K3590" i="23" s="1" a="1"/>
  <c r="K3590" i="23" s="1"/>
  <c r="L3590" i="23" s="1"/>
  <c r="J3591" i="23"/>
  <c r="K3591" i="23" s="1" a="1"/>
  <c r="K3591" i="23" s="1"/>
  <c r="L3591" i="23" s="1"/>
  <c r="J3592" i="23"/>
  <c r="K3592" i="23" s="1" a="1"/>
  <c r="K3592" i="23" s="1"/>
  <c r="L3592" i="23" s="1"/>
  <c r="J3593" i="23"/>
  <c r="K3593" i="23" s="1" a="1"/>
  <c r="K3593" i="23" s="1"/>
  <c r="L3593" i="23" s="1"/>
  <c r="J3594" i="23"/>
  <c r="K3594" i="23" s="1" a="1"/>
  <c r="K3594" i="23" s="1"/>
  <c r="L3594" i="23" s="1"/>
  <c r="J3595" i="23"/>
  <c r="K3595" i="23" s="1" a="1"/>
  <c r="K3595" i="23" s="1"/>
  <c r="L3595" i="23" s="1"/>
  <c r="J3596" i="23"/>
  <c r="K3596" i="23" s="1" a="1"/>
  <c r="K3596" i="23" s="1"/>
  <c r="L3596" i="23" s="1"/>
  <c r="J3597" i="23"/>
  <c r="K3597" i="23" s="1" a="1"/>
  <c r="K3597" i="23" s="1"/>
  <c r="L3597" i="23" s="1"/>
  <c r="J3598" i="23"/>
  <c r="K3598" i="23" s="1" a="1"/>
  <c r="K3598" i="23" s="1"/>
  <c r="L3598" i="23" s="1"/>
  <c r="J3599" i="23"/>
  <c r="K3599" i="23" s="1" a="1"/>
  <c r="K3599" i="23" s="1"/>
  <c r="L3599" i="23" s="1"/>
  <c r="J3600" i="23"/>
  <c r="K3600" i="23" s="1" a="1"/>
  <c r="K3600" i="23" s="1"/>
  <c r="L3600" i="23" s="1"/>
  <c r="J3601" i="23"/>
  <c r="K3601" i="23" s="1" a="1"/>
  <c r="K3601" i="23" s="1"/>
  <c r="L3601" i="23" s="1"/>
  <c r="J3602" i="23"/>
  <c r="K3602" i="23" s="1" a="1"/>
  <c r="K3602" i="23" s="1"/>
  <c r="L3602" i="23" s="1"/>
  <c r="J3603" i="23"/>
  <c r="K3603" i="23" s="1" a="1"/>
  <c r="K3603" i="23" s="1"/>
  <c r="L3603" i="23" s="1"/>
  <c r="J3604" i="23"/>
  <c r="K3604" i="23" s="1" a="1"/>
  <c r="K3604" i="23" s="1"/>
  <c r="L3604" i="23" s="1"/>
  <c r="J3605" i="23"/>
  <c r="K3605" i="23" s="1" a="1"/>
  <c r="K3605" i="23" s="1"/>
  <c r="L3605" i="23" s="1"/>
  <c r="J3606" i="23"/>
  <c r="K3606" i="23" s="1" a="1"/>
  <c r="K3606" i="23" s="1"/>
  <c r="L3606" i="23" s="1"/>
  <c r="J3607" i="23"/>
  <c r="K3607" i="23" s="1" a="1"/>
  <c r="K3607" i="23" s="1"/>
  <c r="L3607" i="23" s="1"/>
  <c r="J3608" i="23"/>
  <c r="K3608" i="23" s="1" a="1"/>
  <c r="K3608" i="23" s="1"/>
  <c r="L3608" i="23" s="1"/>
  <c r="J3609" i="23"/>
  <c r="K3609" i="23" s="1" a="1"/>
  <c r="K3609" i="23" s="1"/>
  <c r="L3609" i="23" s="1"/>
  <c r="J3610" i="23"/>
  <c r="K3610" i="23" s="1" a="1"/>
  <c r="K3610" i="23" s="1"/>
  <c r="L3610" i="23" s="1"/>
  <c r="J3611" i="23"/>
  <c r="K3611" i="23" s="1" a="1"/>
  <c r="K3611" i="23" s="1"/>
  <c r="L3611" i="23" s="1"/>
  <c r="J3612" i="23"/>
  <c r="K3612" i="23" s="1" a="1"/>
  <c r="K3612" i="23" s="1"/>
  <c r="L3612" i="23" s="1"/>
  <c r="J3613" i="23"/>
  <c r="K3613" i="23" s="1" a="1"/>
  <c r="K3613" i="23" s="1"/>
  <c r="L3613" i="23" s="1"/>
  <c r="J3614" i="23"/>
  <c r="K3614" i="23" s="1" a="1"/>
  <c r="K3614" i="23" s="1"/>
  <c r="L3614" i="23" s="1"/>
  <c r="J3615" i="23"/>
  <c r="K3615" i="23" s="1" a="1"/>
  <c r="K3615" i="23" s="1"/>
  <c r="L3615" i="23" s="1"/>
  <c r="J3616" i="23"/>
  <c r="K3616" i="23" s="1" a="1"/>
  <c r="K3616" i="23" s="1"/>
  <c r="L3616" i="23" s="1"/>
  <c r="J3617" i="23"/>
  <c r="K3617" i="23" s="1" a="1"/>
  <c r="K3617" i="23" s="1"/>
  <c r="L3617" i="23" s="1"/>
  <c r="J3618" i="23"/>
  <c r="K3618" i="23" s="1" a="1"/>
  <c r="K3618" i="23" s="1"/>
  <c r="L3618" i="23" s="1"/>
  <c r="J3619" i="23"/>
  <c r="K3619" i="23" s="1" a="1"/>
  <c r="K3619" i="23" s="1"/>
  <c r="L3619" i="23" s="1"/>
  <c r="J3620" i="23"/>
  <c r="K3620" i="23" s="1" a="1"/>
  <c r="K3620" i="23" s="1"/>
  <c r="L3620" i="23" s="1"/>
  <c r="J3621" i="23"/>
  <c r="K3621" i="23" s="1" a="1"/>
  <c r="K3621" i="23" s="1"/>
  <c r="L3621" i="23" s="1"/>
  <c r="J3622" i="23"/>
  <c r="K3622" i="23" s="1" a="1"/>
  <c r="K3622" i="23" s="1"/>
  <c r="L3622" i="23" s="1"/>
  <c r="J3623" i="23"/>
  <c r="K3623" i="23" s="1" a="1"/>
  <c r="K3623" i="23" s="1"/>
  <c r="L3623" i="23" s="1"/>
  <c r="J3624" i="23"/>
  <c r="K3624" i="23" s="1" a="1"/>
  <c r="K3624" i="23" s="1"/>
  <c r="L3624" i="23" s="1"/>
  <c r="J3625" i="23"/>
  <c r="K3625" i="23" s="1" a="1"/>
  <c r="K3625" i="23" s="1"/>
  <c r="L3625" i="23" s="1"/>
  <c r="J3626" i="23"/>
  <c r="K3626" i="23" s="1" a="1"/>
  <c r="K3626" i="23" s="1"/>
  <c r="L3626" i="23" s="1"/>
  <c r="J3627" i="23"/>
  <c r="K3627" i="23" s="1" a="1"/>
  <c r="K3627" i="23" s="1"/>
  <c r="L3627" i="23" s="1"/>
  <c r="J3628" i="23"/>
  <c r="K3628" i="23" s="1" a="1"/>
  <c r="K3628" i="23" s="1"/>
  <c r="L3628" i="23" s="1"/>
  <c r="J3629" i="23"/>
  <c r="K3629" i="23" s="1" a="1"/>
  <c r="K3629" i="23" s="1"/>
  <c r="L3629" i="23" s="1"/>
  <c r="J3630" i="23"/>
  <c r="K3630" i="23" s="1" a="1"/>
  <c r="K3630" i="23" s="1"/>
  <c r="L3630" i="23" s="1"/>
  <c r="J3631" i="23"/>
  <c r="K3631" i="23" s="1" a="1"/>
  <c r="K3631" i="23" s="1"/>
  <c r="L3631" i="23" s="1"/>
  <c r="J3632" i="23"/>
  <c r="K3632" i="23" s="1" a="1"/>
  <c r="K3632" i="23" s="1"/>
  <c r="L3632" i="23" s="1"/>
  <c r="J3633" i="23"/>
  <c r="K3633" i="23" s="1" a="1"/>
  <c r="K3633" i="23" s="1"/>
  <c r="L3633" i="23" s="1"/>
  <c r="J3634" i="23"/>
  <c r="K3634" i="23" s="1" a="1"/>
  <c r="K3634" i="23" s="1"/>
  <c r="L3634" i="23" s="1"/>
  <c r="J3635" i="23"/>
  <c r="K3635" i="23" s="1" a="1"/>
  <c r="K3635" i="23" s="1"/>
  <c r="L3635" i="23" s="1"/>
  <c r="J3636" i="23"/>
  <c r="K3636" i="23" s="1" a="1"/>
  <c r="K3636" i="23" s="1"/>
  <c r="L3636" i="23" s="1"/>
  <c r="J3637" i="23"/>
  <c r="K3637" i="23" s="1" a="1"/>
  <c r="K3637" i="23" s="1"/>
  <c r="L3637" i="23" s="1"/>
  <c r="J3638" i="23"/>
  <c r="K3638" i="23" s="1" a="1"/>
  <c r="K3638" i="23" s="1"/>
  <c r="L3638" i="23" s="1"/>
  <c r="J3639" i="23"/>
  <c r="K3639" i="23" s="1" a="1"/>
  <c r="K3639" i="23" s="1"/>
  <c r="L3639" i="23" s="1"/>
  <c r="J3640" i="23"/>
  <c r="K3640" i="23" s="1" a="1"/>
  <c r="K3640" i="23" s="1"/>
  <c r="L3640" i="23" s="1"/>
  <c r="J3641" i="23"/>
  <c r="K3641" i="23" s="1" a="1"/>
  <c r="K3641" i="23" s="1"/>
  <c r="L3641" i="23" s="1"/>
  <c r="J3642" i="23"/>
  <c r="K3642" i="23" s="1" a="1"/>
  <c r="K3642" i="23" s="1"/>
  <c r="L3642" i="23" s="1"/>
  <c r="J3643" i="23"/>
  <c r="K3643" i="23" s="1" a="1"/>
  <c r="K3643" i="23" s="1"/>
  <c r="L3643" i="23" s="1"/>
  <c r="J3644" i="23"/>
  <c r="K3644" i="23" s="1" a="1"/>
  <c r="K3644" i="23" s="1"/>
  <c r="L3644" i="23" s="1"/>
  <c r="J3645" i="23"/>
  <c r="K3645" i="23" s="1" a="1"/>
  <c r="K3645" i="23" s="1"/>
  <c r="L3645" i="23" s="1"/>
  <c r="J3646" i="23"/>
  <c r="K3646" i="23" s="1" a="1"/>
  <c r="K3646" i="23" s="1"/>
  <c r="L3646" i="23" s="1"/>
  <c r="J3647" i="23"/>
  <c r="K3647" i="23" s="1" a="1"/>
  <c r="K3647" i="23" s="1"/>
  <c r="L3647" i="23" s="1"/>
  <c r="J3648" i="23"/>
  <c r="K3648" i="23" s="1" a="1"/>
  <c r="K3648" i="23" s="1"/>
  <c r="L3648" i="23" s="1"/>
  <c r="J3649" i="23"/>
  <c r="K3649" i="23" s="1" a="1"/>
  <c r="K3649" i="23" s="1"/>
  <c r="L3649" i="23" s="1"/>
  <c r="J3650" i="23"/>
  <c r="K3650" i="23" s="1" a="1"/>
  <c r="K3650" i="23" s="1"/>
  <c r="L3650" i="23" s="1"/>
  <c r="J3651" i="23"/>
  <c r="K3651" i="23" s="1" a="1"/>
  <c r="K3651" i="23" s="1"/>
  <c r="L3651" i="23" s="1"/>
  <c r="J3652" i="23"/>
  <c r="K3652" i="23" s="1" a="1"/>
  <c r="K3652" i="23" s="1"/>
  <c r="L3652" i="23" s="1"/>
  <c r="J3653" i="23"/>
  <c r="K3653" i="23" s="1" a="1"/>
  <c r="K3653" i="23" s="1"/>
  <c r="L3653" i="23" s="1"/>
  <c r="J3654" i="23"/>
  <c r="K3654" i="23" s="1" a="1"/>
  <c r="K3654" i="23" s="1"/>
  <c r="L3654" i="23" s="1"/>
  <c r="J3655" i="23"/>
  <c r="K3655" i="23" s="1" a="1"/>
  <c r="K3655" i="23" s="1"/>
  <c r="L3655" i="23" s="1"/>
  <c r="J3656" i="23"/>
  <c r="K3656" i="23" s="1" a="1"/>
  <c r="K3656" i="23" s="1"/>
  <c r="L3656" i="23" s="1"/>
  <c r="J3657" i="23"/>
  <c r="K3657" i="23" s="1" a="1"/>
  <c r="K3657" i="23" s="1"/>
  <c r="L3657" i="23" s="1"/>
  <c r="J3658" i="23"/>
  <c r="K3658" i="23" s="1" a="1"/>
  <c r="K3658" i="23" s="1"/>
  <c r="L3658" i="23" s="1"/>
  <c r="T40" i="24"/>
  <c r="I4" i="23"/>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378" i="23"/>
  <c r="I379" i="23"/>
  <c r="I380" i="23"/>
  <c r="I381" i="23"/>
  <c r="I382" i="23"/>
  <c r="I383" i="23"/>
  <c r="I384" i="23"/>
  <c r="I385" i="23"/>
  <c r="I386" i="23"/>
  <c r="I387" i="23"/>
  <c r="I388" i="23"/>
  <c r="I389" i="23"/>
  <c r="I390" i="23"/>
  <c r="I391" i="23"/>
  <c r="I392" i="23"/>
  <c r="I393" i="23"/>
  <c r="I394" i="23"/>
  <c r="I395" i="23"/>
  <c r="I396" i="23"/>
  <c r="I397" i="23"/>
  <c r="I398" i="23"/>
  <c r="I399" i="23"/>
  <c r="I400" i="23"/>
  <c r="I401" i="23"/>
  <c r="I402" i="23"/>
  <c r="I403" i="23"/>
  <c r="I404" i="23"/>
  <c r="I405" i="23"/>
  <c r="I406" i="23"/>
  <c r="I407" i="23"/>
  <c r="I408" i="23"/>
  <c r="I409" i="23"/>
  <c r="I410" i="23"/>
  <c r="I411" i="23"/>
  <c r="I412" i="23"/>
  <c r="I413" i="23"/>
  <c r="I414" i="23"/>
  <c r="I415" i="23"/>
  <c r="I416" i="23"/>
  <c r="I417" i="23"/>
  <c r="I418" i="23"/>
  <c r="I419" i="23"/>
  <c r="I420" i="23"/>
  <c r="I421" i="23"/>
  <c r="I422" i="23"/>
  <c r="I423" i="23"/>
  <c r="I424" i="23"/>
  <c r="I425" i="23"/>
  <c r="I426" i="23"/>
  <c r="I427" i="23"/>
  <c r="I428" i="23"/>
  <c r="I429" i="23"/>
  <c r="I430" i="23"/>
  <c r="I431" i="23"/>
  <c r="I432" i="23"/>
  <c r="I433" i="23"/>
  <c r="I434" i="23"/>
  <c r="I435" i="23"/>
  <c r="I436" i="23"/>
  <c r="I437" i="23"/>
  <c r="I438" i="23"/>
  <c r="I439" i="23"/>
  <c r="I440" i="23"/>
  <c r="I441" i="23"/>
  <c r="I442" i="23"/>
  <c r="I443" i="23"/>
  <c r="I444" i="23"/>
  <c r="I445" i="23"/>
  <c r="I446" i="23"/>
  <c r="I447" i="23"/>
  <c r="I448" i="23"/>
  <c r="I449" i="23"/>
  <c r="I450" i="23"/>
  <c r="I451" i="23"/>
  <c r="I452" i="23"/>
  <c r="I453" i="23"/>
  <c r="I454" i="23"/>
  <c r="I455" i="23"/>
  <c r="I456" i="23"/>
  <c r="I457" i="23"/>
  <c r="I458" i="23"/>
  <c r="I459" i="23"/>
  <c r="I460" i="23"/>
  <c r="I461" i="23"/>
  <c r="I462" i="23"/>
  <c r="I463" i="23"/>
  <c r="I464" i="23"/>
  <c r="I465" i="23"/>
  <c r="I466" i="23"/>
  <c r="I467" i="23"/>
  <c r="I468" i="23"/>
  <c r="I469" i="23"/>
  <c r="I470" i="23"/>
  <c r="I471" i="23"/>
  <c r="I472" i="23"/>
  <c r="I473" i="23"/>
  <c r="I474" i="23"/>
  <c r="I475" i="23"/>
  <c r="I476" i="23"/>
  <c r="I477" i="23"/>
  <c r="I478" i="23"/>
  <c r="I479" i="23"/>
  <c r="I480" i="23"/>
  <c r="I481" i="23"/>
  <c r="I482" i="23"/>
  <c r="I483" i="23"/>
  <c r="I484" i="23"/>
  <c r="I485" i="23"/>
  <c r="I486" i="23"/>
  <c r="I487" i="23"/>
  <c r="I488" i="23"/>
  <c r="I489" i="23"/>
  <c r="I490" i="23"/>
  <c r="I491" i="23"/>
  <c r="I492" i="23"/>
  <c r="I493" i="23"/>
  <c r="I494" i="23"/>
  <c r="I495" i="23"/>
  <c r="I496" i="23"/>
  <c r="I497" i="23"/>
  <c r="I498" i="23"/>
  <c r="I499" i="23"/>
  <c r="I500" i="23"/>
  <c r="I501" i="23"/>
  <c r="I502" i="23"/>
  <c r="I503" i="23"/>
  <c r="I504" i="23"/>
  <c r="I505" i="23"/>
  <c r="I506" i="23"/>
  <c r="I507" i="23"/>
  <c r="I508" i="23"/>
  <c r="I509" i="23"/>
  <c r="I510" i="23"/>
  <c r="I511" i="23"/>
  <c r="I512" i="23"/>
  <c r="I513" i="23"/>
  <c r="I514" i="23"/>
  <c r="I515" i="23"/>
  <c r="I516" i="23"/>
  <c r="I517" i="23"/>
  <c r="I518" i="23"/>
  <c r="I519" i="23"/>
  <c r="I520" i="23"/>
  <c r="I521" i="23"/>
  <c r="I522" i="23"/>
  <c r="I523" i="23"/>
  <c r="I524" i="23"/>
  <c r="I525" i="23"/>
  <c r="I526" i="23"/>
  <c r="I527" i="23"/>
  <c r="I528" i="23"/>
  <c r="I529" i="23"/>
  <c r="I530" i="23"/>
  <c r="I531" i="23"/>
  <c r="I532" i="23"/>
  <c r="I533" i="23"/>
  <c r="I534" i="23"/>
  <c r="I535" i="23"/>
  <c r="I536" i="23"/>
  <c r="I537" i="23"/>
  <c r="I538" i="23"/>
  <c r="I539" i="23"/>
  <c r="I540" i="23"/>
  <c r="I541" i="23"/>
  <c r="I542" i="23"/>
  <c r="I543" i="23"/>
  <c r="I544" i="23"/>
  <c r="I545" i="23"/>
  <c r="I546" i="23"/>
  <c r="I547" i="23"/>
  <c r="I548" i="23"/>
  <c r="I549" i="23"/>
  <c r="I550" i="23"/>
  <c r="I551" i="23"/>
  <c r="I552" i="23"/>
  <c r="I553" i="23"/>
  <c r="I554" i="23"/>
  <c r="I555" i="23"/>
  <c r="I556" i="23"/>
  <c r="I557" i="23"/>
  <c r="I558" i="23"/>
  <c r="I559" i="23"/>
  <c r="I560" i="23"/>
  <c r="I561" i="23"/>
  <c r="I562" i="23"/>
  <c r="I563" i="23"/>
  <c r="I564" i="23"/>
  <c r="I565" i="23"/>
  <c r="I566" i="23"/>
  <c r="I567" i="23"/>
  <c r="I568" i="23"/>
  <c r="I569" i="23"/>
  <c r="I570" i="23"/>
  <c r="I571" i="23"/>
  <c r="I572" i="23"/>
  <c r="I573" i="23"/>
  <c r="I574" i="23"/>
  <c r="I575" i="23"/>
  <c r="I576" i="23"/>
  <c r="I577" i="23"/>
  <c r="I578" i="23"/>
  <c r="I579" i="23"/>
  <c r="I580" i="23"/>
  <c r="I581" i="23"/>
  <c r="I582" i="23"/>
  <c r="I583" i="23"/>
  <c r="I584" i="23"/>
  <c r="I585" i="23"/>
  <c r="I586" i="23"/>
  <c r="I587" i="23"/>
  <c r="I588" i="23"/>
  <c r="I589" i="23"/>
  <c r="I590" i="23"/>
  <c r="I591" i="23"/>
  <c r="I592" i="23"/>
  <c r="I593" i="23"/>
  <c r="I594" i="23"/>
  <c r="I595" i="23"/>
  <c r="I596" i="23"/>
  <c r="I597" i="23"/>
  <c r="I598" i="23"/>
  <c r="I599" i="23"/>
  <c r="I600" i="23"/>
  <c r="I601" i="23"/>
  <c r="I602" i="23"/>
  <c r="I603" i="23"/>
  <c r="I604" i="23"/>
  <c r="I605" i="23"/>
  <c r="I606" i="23"/>
  <c r="I607" i="23"/>
  <c r="I608" i="23"/>
  <c r="I609" i="23"/>
  <c r="I610" i="23"/>
  <c r="I611" i="23"/>
  <c r="I612" i="23"/>
  <c r="I613" i="23"/>
  <c r="I614" i="23"/>
  <c r="I615" i="23"/>
  <c r="I616" i="23"/>
  <c r="I617" i="23"/>
  <c r="I618" i="23"/>
  <c r="I619" i="23"/>
  <c r="I620" i="23"/>
  <c r="I621" i="23"/>
  <c r="I622" i="23"/>
  <c r="I623" i="23"/>
  <c r="I624" i="23"/>
  <c r="I625" i="23"/>
  <c r="I626" i="23"/>
  <c r="I627" i="23"/>
  <c r="I628" i="23"/>
  <c r="I629" i="23"/>
  <c r="I630" i="23"/>
  <c r="I631" i="23"/>
  <c r="I632" i="23"/>
  <c r="I633" i="23"/>
  <c r="I634" i="23"/>
  <c r="I635" i="23"/>
  <c r="I636" i="23"/>
  <c r="I637" i="23"/>
  <c r="I638" i="23"/>
  <c r="I639" i="23"/>
  <c r="I640" i="23"/>
  <c r="I641" i="23"/>
  <c r="I642" i="23"/>
  <c r="I643" i="23"/>
  <c r="I644" i="23"/>
  <c r="I645" i="23"/>
  <c r="I646" i="23"/>
  <c r="I647" i="23"/>
  <c r="I648" i="23"/>
  <c r="I649" i="23"/>
  <c r="I650" i="23"/>
  <c r="I651" i="23"/>
  <c r="I652" i="23"/>
  <c r="I653" i="23"/>
  <c r="I654" i="23"/>
  <c r="I655" i="23"/>
  <c r="I656" i="23"/>
  <c r="I657" i="23"/>
  <c r="I658" i="23"/>
  <c r="I659" i="23"/>
  <c r="I660" i="23"/>
  <c r="I661" i="23"/>
  <c r="I662" i="23"/>
  <c r="I663" i="23"/>
  <c r="I664" i="23"/>
  <c r="I665" i="23"/>
  <c r="I666" i="23"/>
  <c r="I667" i="23"/>
  <c r="I668" i="23"/>
  <c r="I669" i="23"/>
  <c r="I670" i="23"/>
  <c r="I671" i="23"/>
  <c r="I672" i="23"/>
  <c r="I673" i="23"/>
  <c r="I674" i="23"/>
  <c r="I675" i="23"/>
  <c r="I676" i="23"/>
  <c r="I677" i="23"/>
  <c r="I678" i="23"/>
  <c r="I679" i="23"/>
  <c r="I680" i="23"/>
  <c r="I681" i="23"/>
  <c r="I682" i="23"/>
  <c r="I683" i="23"/>
  <c r="I684" i="23"/>
  <c r="I685" i="23"/>
  <c r="I686" i="23"/>
  <c r="I687" i="23"/>
  <c r="I688" i="23"/>
  <c r="I689" i="23"/>
  <c r="I690" i="23"/>
  <c r="I691" i="23"/>
  <c r="I692" i="23"/>
  <c r="I693" i="23"/>
  <c r="I694" i="23"/>
  <c r="I695" i="23"/>
  <c r="I696" i="23"/>
  <c r="I697" i="23"/>
  <c r="I698" i="23"/>
  <c r="I699" i="23"/>
  <c r="I700" i="23"/>
  <c r="I701" i="23"/>
  <c r="I702" i="23"/>
  <c r="I703" i="23"/>
  <c r="I704" i="23"/>
  <c r="I705" i="23"/>
  <c r="I706" i="23"/>
  <c r="I707" i="23"/>
  <c r="I708" i="23"/>
  <c r="I709" i="23"/>
  <c r="I710" i="23"/>
  <c r="I711" i="23"/>
  <c r="I712" i="23"/>
  <c r="I713" i="23"/>
  <c r="I714" i="23"/>
  <c r="I715" i="23"/>
  <c r="I716" i="23"/>
  <c r="I717" i="23"/>
  <c r="I718" i="23"/>
  <c r="I719" i="23"/>
  <c r="I720" i="23"/>
  <c r="I721" i="23"/>
  <c r="I722" i="23"/>
  <c r="I723" i="23"/>
  <c r="I724" i="23"/>
  <c r="I725" i="23"/>
  <c r="I726" i="23"/>
  <c r="I727" i="23"/>
  <c r="I728" i="23"/>
  <c r="I729" i="23"/>
  <c r="I730" i="23"/>
  <c r="I731" i="23"/>
  <c r="I732" i="23"/>
  <c r="I733" i="23"/>
  <c r="I734" i="23"/>
  <c r="I735" i="23"/>
  <c r="I736" i="23"/>
  <c r="I737" i="23"/>
  <c r="I738" i="23"/>
  <c r="I739" i="23"/>
  <c r="I740" i="23"/>
  <c r="I741" i="23"/>
  <c r="I742" i="23"/>
  <c r="I743" i="23"/>
  <c r="I744" i="23"/>
  <c r="I745" i="23"/>
  <c r="I746" i="23"/>
  <c r="I747" i="23"/>
  <c r="I748" i="23"/>
  <c r="I749" i="23"/>
  <c r="I750" i="23"/>
  <c r="I751" i="23"/>
  <c r="I752" i="23"/>
  <c r="I753" i="23"/>
  <c r="I754" i="23"/>
  <c r="I755" i="23"/>
  <c r="I756" i="23"/>
  <c r="I757" i="23"/>
  <c r="I758" i="23"/>
  <c r="I759" i="23"/>
  <c r="I760" i="23"/>
  <c r="I761" i="23"/>
  <c r="I762" i="23"/>
  <c r="I763" i="23"/>
  <c r="I764" i="23"/>
  <c r="I765" i="23"/>
  <c r="I766" i="23"/>
  <c r="I767" i="23"/>
  <c r="I768" i="23"/>
  <c r="I769" i="23"/>
  <c r="I770" i="23"/>
  <c r="I771" i="23"/>
  <c r="I772" i="23"/>
  <c r="I773" i="23"/>
  <c r="I774" i="23"/>
  <c r="I775" i="23"/>
  <c r="I776" i="23"/>
  <c r="I777" i="23"/>
  <c r="I778" i="23"/>
  <c r="I779" i="23"/>
  <c r="I780" i="23"/>
  <c r="I781" i="23"/>
  <c r="I782" i="23"/>
  <c r="I783" i="23"/>
  <c r="I784" i="23"/>
  <c r="I785" i="23"/>
  <c r="I786" i="23"/>
  <c r="I787" i="23"/>
  <c r="I788" i="23"/>
  <c r="I789" i="23"/>
  <c r="I790" i="23"/>
  <c r="I791" i="23"/>
  <c r="I792" i="23"/>
  <c r="I793" i="23"/>
  <c r="I794" i="23"/>
  <c r="I795" i="23"/>
  <c r="I796" i="23"/>
  <c r="I797" i="23"/>
  <c r="I798" i="23"/>
  <c r="I799" i="23"/>
  <c r="I800" i="23"/>
  <c r="I801" i="23"/>
  <c r="I802" i="23"/>
  <c r="I803" i="23"/>
  <c r="I804" i="23"/>
  <c r="I805" i="23"/>
  <c r="I806" i="23"/>
  <c r="I807" i="23"/>
  <c r="I808" i="23"/>
  <c r="I809" i="23"/>
  <c r="I810" i="23"/>
  <c r="I811" i="23"/>
  <c r="I812" i="23"/>
  <c r="I813" i="23"/>
  <c r="I814" i="23"/>
  <c r="I815" i="23"/>
  <c r="I816" i="23"/>
  <c r="I817" i="23"/>
  <c r="I818" i="23"/>
  <c r="I819" i="23"/>
  <c r="I820" i="23"/>
  <c r="I821" i="23"/>
  <c r="I822" i="23"/>
  <c r="I823" i="23"/>
  <c r="I824" i="23"/>
  <c r="I825" i="23"/>
  <c r="I826" i="23"/>
  <c r="I827" i="23"/>
  <c r="I828" i="23"/>
  <c r="I829" i="23"/>
  <c r="I830" i="23"/>
  <c r="I831" i="23"/>
  <c r="I832" i="23"/>
  <c r="I833" i="23"/>
  <c r="I834" i="23"/>
  <c r="I835" i="23"/>
  <c r="I836" i="23"/>
  <c r="I837" i="23"/>
  <c r="I838" i="23"/>
  <c r="I839" i="23"/>
  <c r="I840" i="23"/>
  <c r="I841" i="23"/>
  <c r="I842" i="23"/>
  <c r="I843" i="23"/>
  <c r="I844" i="23"/>
  <c r="I845" i="23"/>
  <c r="I846" i="23"/>
  <c r="I847" i="23"/>
  <c r="I848" i="23"/>
  <c r="I849" i="23"/>
  <c r="I850" i="23"/>
  <c r="I851" i="23"/>
  <c r="I852" i="23"/>
  <c r="I853" i="23"/>
  <c r="I854" i="23"/>
  <c r="I855" i="23"/>
  <c r="I856" i="23"/>
  <c r="I857" i="23"/>
  <c r="I858" i="23"/>
  <c r="I859" i="23"/>
  <c r="I860" i="23"/>
  <c r="I861" i="23"/>
  <c r="I862" i="23"/>
  <c r="I863" i="23"/>
  <c r="I864" i="23"/>
  <c r="I865" i="23"/>
  <c r="I866" i="23"/>
  <c r="I867" i="23"/>
  <c r="I868" i="23"/>
  <c r="I869" i="23"/>
  <c r="I870" i="23"/>
  <c r="I871" i="23"/>
  <c r="I872" i="23"/>
  <c r="I873" i="23"/>
  <c r="I874" i="23"/>
  <c r="I875" i="23"/>
  <c r="I876" i="23"/>
  <c r="I877" i="23"/>
  <c r="I878" i="23"/>
  <c r="I879" i="23"/>
  <c r="I880" i="23"/>
  <c r="I881" i="23"/>
  <c r="I882" i="23"/>
  <c r="I883" i="23"/>
  <c r="I884" i="23"/>
  <c r="I885" i="23"/>
  <c r="I886" i="23"/>
  <c r="I887" i="23"/>
  <c r="I888" i="23"/>
  <c r="I889" i="23"/>
  <c r="I890" i="23"/>
  <c r="I891" i="23"/>
  <c r="I892" i="23"/>
  <c r="I893" i="23"/>
  <c r="I894" i="23"/>
  <c r="I895" i="23"/>
  <c r="I896" i="23"/>
  <c r="I897" i="23"/>
  <c r="I898" i="23"/>
  <c r="I899" i="23"/>
  <c r="I900" i="23"/>
  <c r="I901" i="23"/>
  <c r="I902" i="23"/>
  <c r="I903" i="23"/>
  <c r="I904" i="23"/>
  <c r="I905" i="23"/>
  <c r="I906" i="23"/>
  <c r="I907" i="23"/>
  <c r="I908" i="23"/>
  <c r="I909" i="23"/>
  <c r="I910" i="23"/>
  <c r="I911" i="23"/>
  <c r="I912" i="23"/>
  <c r="I913" i="23"/>
  <c r="I914" i="23"/>
  <c r="I915" i="23"/>
  <c r="I916" i="23"/>
  <c r="I917" i="23"/>
  <c r="I918" i="23"/>
  <c r="I919" i="23"/>
  <c r="I920" i="23"/>
  <c r="I921" i="23"/>
  <c r="I922" i="23"/>
  <c r="I923" i="23"/>
  <c r="I924" i="23"/>
  <c r="I925" i="23"/>
  <c r="I926" i="23"/>
  <c r="I927" i="23"/>
  <c r="I928" i="23"/>
  <c r="I929" i="23"/>
  <c r="I930" i="23"/>
  <c r="I931" i="23"/>
  <c r="I932" i="23"/>
  <c r="I933" i="23"/>
  <c r="I934" i="23"/>
  <c r="I935" i="23"/>
  <c r="I936" i="23"/>
  <c r="I937" i="23"/>
  <c r="I938" i="23"/>
  <c r="I939" i="23"/>
  <c r="I940" i="23"/>
  <c r="I941" i="23"/>
  <c r="I942" i="23"/>
  <c r="I943" i="23"/>
  <c r="I944" i="23"/>
  <c r="I945" i="23"/>
  <c r="I946" i="23"/>
  <c r="I947" i="23"/>
  <c r="I948" i="23"/>
  <c r="I949" i="23"/>
  <c r="I950" i="23"/>
  <c r="I951" i="23"/>
  <c r="I952" i="23"/>
  <c r="I953" i="23"/>
  <c r="I954" i="23"/>
  <c r="I955" i="23"/>
  <c r="I956" i="23"/>
  <c r="I957" i="23"/>
  <c r="I958" i="23"/>
  <c r="I959" i="23"/>
  <c r="I960" i="23"/>
  <c r="I961" i="23"/>
  <c r="I962" i="23"/>
  <c r="I963" i="23"/>
  <c r="I964" i="23"/>
  <c r="I965" i="23"/>
  <c r="I966" i="23"/>
  <c r="I967" i="23"/>
  <c r="I968" i="23"/>
  <c r="I969" i="23"/>
  <c r="I970" i="23"/>
  <c r="I971" i="23"/>
  <c r="I972" i="23"/>
  <c r="I973" i="23"/>
  <c r="I974" i="23"/>
  <c r="I975" i="23"/>
  <c r="I976" i="23"/>
  <c r="I977" i="23"/>
  <c r="I978" i="23"/>
  <c r="I979" i="23"/>
  <c r="I980" i="23"/>
  <c r="I981" i="23"/>
  <c r="I982" i="23"/>
  <c r="I983" i="23"/>
  <c r="I984" i="23"/>
  <c r="I985" i="23"/>
  <c r="I986" i="23"/>
  <c r="I987" i="23"/>
  <c r="I988" i="23"/>
  <c r="I989" i="23"/>
  <c r="I990" i="23"/>
  <c r="I991" i="23"/>
  <c r="I992" i="23"/>
  <c r="I993" i="23"/>
  <c r="I994" i="23"/>
  <c r="I995" i="23"/>
  <c r="I996" i="23"/>
  <c r="I997" i="23"/>
  <c r="I998" i="23"/>
  <c r="I999" i="23"/>
  <c r="I1000" i="23"/>
  <c r="I1001" i="23"/>
  <c r="I1002" i="23"/>
  <c r="I1003" i="23"/>
  <c r="I1004" i="23"/>
  <c r="I1005" i="23"/>
  <c r="I1006" i="23"/>
  <c r="I1007" i="23"/>
  <c r="I1008" i="23"/>
  <c r="I1009" i="23"/>
  <c r="I1010" i="23"/>
  <c r="I1011" i="23"/>
  <c r="I1012" i="23"/>
  <c r="I1013" i="23"/>
  <c r="I1014" i="23"/>
  <c r="I1015" i="23"/>
  <c r="I1016" i="23"/>
  <c r="I1017" i="23"/>
  <c r="I1018" i="23"/>
  <c r="I1019" i="23"/>
  <c r="I1020" i="23"/>
  <c r="I1021" i="23"/>
  <c r="I1022" i="23"/>
  <c r="I1023" i="23"/>
  <c r="I1024" i="23"/>
  <c r="I1025" i="23"/>
  <c r="I1026" i="23"/>
  <c r="I1027" i="23"/>
  <c r="I1028" i="23"/>
  <c r="I1029" i="23"/>
  <c r="I1030" i="23"/>
  <c r="I1031" i="23"/>
  <c r="I1032" i="23"/>
  <c r="I1033" i="23"/>
  <c r="I1034" i="23"/>
  <c r="I1035" i="23"/>
  <c r="I1036" i="23"/>
  <c r="I1037" i="23"/>
  <c r="I1038" i="23"/>
  <c r="I1039" i="23"/>
  <c r="I1040" i="23"/>
  <c r="I1041" i="23"/>
  <c r="I1042" i="23"/>
  <c r="I1043" i="23"/>
  <c r="I1044" i="23"/>
  <c r="I1045" i="23"/>
  <c r="I1046" i="23"/>
  <c r="I1047" i="23"/>
  <c r="I1048" i="23"/>
  <c r="I1049" i="23"/>
  <c r="I1050" i="23"/>
  <c r="I1051" i="23"/>
  <c r="I1052" i="23"/>
  <c r="I1053" i="23"/>
  <c r="I1054" i="23"/>
  <c r="I1055" i="23"/>
  <c r="I1056" i="23"/>
  <c r="I1057" i="23"/>
  <c r="I1058" i="23"/>
  <c r="I1059" i="23"/>
  <c r="I1060" i="23"/>
  <c r="I1061" i="23"/>
  <c r="I1062" i="23"/>
  <c r="I1063" i="23"/>
  <c r="I1064" i="23"/>
  <c r="I1065" i="23"/>
  <c r="I1066" i="23"/>
  <c r="I1067" i="23"/>
  <c r="I1068" i="23"/>
  <c r="I1069" i="23"/>
  <c r="I1070" i="23"/>
  <c r="I1071" i="23"/>
  <c r="I1072" i="23"/>
  <c r="I1073" i="23"/>
  <c r="I1074" i="23"/>
  <c r="I1075" i="23"/>
  <c r="I1076" i="23"/>
  <c r="I1077" i="23"/>
  <c r="I1078" i="23"/>
  <c r="I1079" i="23"/>
  <c r="I1080" i="23"/>
  <c r="I1081" i="23"/>
  <c r="I1082" i="23"/>
  <c r="I1083" i="23"/>
  <c r="I1084" i="23"/>
  <c r="I1085" i="23"/>
  <c r="I1086" i="23"/>
  <c r="I1087" i="23"/>
  <c r="I1088" i="23"/>
  <c r="I1089" i="23"/>
  <c r="I1090" i="23"/>
  <c r="I1091" i="23"/>
  <c r="I1092" i="23"/>
  <c r="I1093" i="23"/>
  <c r="I1094" i="23"/>
  <c r="I1095" i="23"/>
  <c r="I1096" i="23"/>
  <c r="I1097" i="23"/>
  <c r="I1098" i="23"/>
  <c r="I1099" i="23"/>
  <c r="I1100" i="23"/>
  <c r="I1101" i="23"/>
  <c r="I1102" i="23"/>
  <c r="I1103" i="23"/>
  <c r="I1104" i="23"/>
  <c r="I1105" i="23"/>
  <c r="I1106" i="23"/>
  <c r="I1107" i="23"/>
  <c r="I1108" i="23"/>
  <c r="I1109" i="23"/>
  <c r="I1110" i="23"/>
  <c r="I1111" i="23"/>
  <c r="I1112" i="23"/>
  <c r="I1113" i="23"/>
  <c r="I1114" i="23"/>
  <c r="I1115" i="23"/>
  <c r="I1116" i="23"/>
  <c r="I1117" i="23"/>
  <c r="I1118" i="23"/>
  <c r="I1119" i="23"/>
  <c r="I1120" i="23"/>
  <c r="I1121" i="23"/>
  <c r="I1122" i="23"/>
  <c r="I1123" i="23"/>
  <c r="I1124" i="23"/>
  <c r="I1125" i="23"/>
  <c r="I1126" i="23"/>
  <c r="I1127" i="23"/>
  <c r="I1128" i="23"/>
  <c r="I1129" i="23"/>
  <c r="I1130" i="23"/>
  <c r="I1131" i="23"/>
  <c r="I1132" i="23"/>
  <c r="I1133" i="23"/>
  <c r="I1134" i="23"/>
  <c r="I1135" i="23"/>
  <c r="I1136" i="23"/>
  <c r="I1137" i="23"/>
  <c r="I1138" i="23"/>
  <c r="I1139" i="23"/>
  <c r="I1140" i="23"/>
  <c r="I1141" i="23"/>
  <c r="I1142" i="23"/>
  <c r="I1143" i="23"/>
  <c r="I1144" i="23"/>
  <c r="I1145" i="23"/>
  <c r="I1146" i="23"/>
  <c r="I1147" i="23"/>
  <c r="I1148" i="23"/>
  <c r="I1149" i="23"/>
  <c r="I1150" i="23"/>
  <c r="I1151" i="23"/>
  <c r="I1152" i="23"/>
  <c r="I1153" i="23"/>
  <c r="I1154" i="23"/>
  <c r="I1155" i="23"/>
  <c r="I1156" i="23"/>
  <c r="I1157" i="23"/>
  <c r="I1158" i="23"/>
  <c r="I1159" i="23"/>
  <c r="I1160" i="23"/>
  <c r="I1161" i="23"/>
  <c r="I1162" i="23"/>
  <c r="I1163" i="23"/>
  <c r="I1164" i="23"/>
  <c r="I1165" i="23"/>
  <c r="I1166" i="23"/>
  <c r="I1167" i="23"/>
  <c r="I1168" i="23"/>
  <c r="I1169" i="23"/>
  <c r="I1170" i="23"/>
  <c r="I1171" i="23"/>
  <c r="I1172" i="23"/>
  <c r="I1173" i="23"/>
  <c r="I1174" i="23"/>
  <c r="I1175" i="23"/>
  <c r="I1176" i="23"/>
  <c r="I1177" i="23"/>
  <c r="I1178" i="23"/>
  <c r="I1179" i="23"/>
  <c r="I1180" i="23"/>
  <c r="I1181" i="23"/>
  <c r="I1182" i="23"/>
  <c r="I1183" i="23"/>
  <c r="I1184" i="23"/>
  <c r="I1185" i="23"/>
  <c r="I1186" i="23"/>
  <c r="I1187" i="23"/>
  <c r="I1188" i="23"/>
  <c r="I1189" i="23"/>
  <c r="I1190" i="23"/>
  <c r="I1191" i="23"/>
  <c r="I1192" i="23"/>
  <c r="I1193" i="23"/>
  <c r="I1194" i="23"/>
  <c r="I1195" i="23"/>
  <c r="I1196" i="23"/>
  <c r="I1197" i="23"/>
  <c r="I1198" i="23"/>
  <c r="I1199" i="23"/>
  <c r="I1200" i="23"/>
  <c r="I1201" i="23"/>
  <c r="I1202" i="23"/>
  <c r="I1203" i="23"/>
  <c r="I1204" i="23"/>
  <c r="I1205" i="23"/>
  <c r="I1206" i="23"/>
  <c r="I1207" i="23"/>
  <c r="I1208" i="23"/>
  <c r="I1209" i="23"/>
  <c r="I1210" i="23"/>
  <c r="I1211" i="23"/>
  <c r="I1212" i="23"/>
  <c r="I1213" i="23"/>
  <c r="I1214" i="23"/>
  <c r="I1215" i="23"/>
  <c r="I1216" i="23"/>
  <c r="I1217" i="23"/>
  <c r="I1218" i="23"/>
  <c r="I1219" i="23"/>
  <c r="I1220" i="23"/>
  <c r="I1221" i="23"/>
  <c r="I1222" i="23"/>
  <c r="I1223" i="23"/>
  <c r="I1224" i="23"/>
  <c r="I1225" i="23"/>
  <c r="I1226" i="23"/>
  <c r="I1227" i="23"/>
  <c r="I1228" i="23"/>
  <c r="I1229" i="23"/>
  <c r="I1230" i="23"/>
  <c r="I1231" i="23"/>
  <c r="I1232" i="23"/>
  <c r="I1233" i="23"/>
  <c r="I1234" i="23"/>
  <c r="I1235" i="23"/>
  <c r="I1236" i="23"/>
  <c r="I1237" i="23"/>
  <c r="I1238" i="23"/>
  <c r="I1239" i="23"/>
  <c r="I1240" i="23"/>
  <c r="I1241" i="23"/>
  <c r="I1242" i="23"/>
  <c r="I1243" i="23"/>
  <c r="I1244" i="23"/>
  <c r="I1245" i="23"/>
  <c r="I1246" i="23"/>
  <c r="I1247" i="23"/>
  <c r="I1248" i="23"/>
  <c r="I1249" i="23"/>
  <c r="I1250" i="23"/>
  <c r="I1251" i="23"/>
  <c r="I1252" i="23"/>
  <c r="I1253" i="23"/>
  <c r="I1254" i="23"/>
  <c r="I1255" i="23"/>
  <c r="I1256" i="23"/>
  <c r="I1257" i="23"/>
  <c r="I1258" i="23"/>
  <c r="I1259" i="23"/>
  <c r="I1260" i="23"/>
  <c r="I1261" i="23"/>
  <c r="I1262" i="23"/>
  <c r="I1263" i="23"/>
  <c r="I1264" i="23"/>
  <c r="I1265" i="23"/>
  <c r="I1266" i="23"/>
  <c r="I1267" i="23"/>
  <c r="I1268" i="23"/>
  <c r="I1269" i="23"/>
  <c r="I1270" i="23"/>
  <c r="I1271" i="23"/>
  <c r="I1272" i="23"/>
  <c r="I1273" i="23"/>
  <c r="I1274" i="23"/>
  <c r="I1275" i="23"/>
  <c r="I1276" i="23"/>
  <c r="I1277" i="23"/>
  <c r="I1278" i="23"/>
  <c r="I1279" i="23"/>
  <c r="I1280" i="23"/>
  <c r="I1281" i="23"/>
  <c r="I1282" i="23"/>
  <c r="I1283" i="23"/>
  <c r="I1284" i="23"/>
  <c r="I1285" i="23"/>
  <c r="I1286" i="23"/>
  <c r="I1287" i="23"/>
  <c r="I1288" i="23"/>
  <c r="I1289" i="23"/>
  <c r="I1290" i="23"/>
  <c r="I1291" i="23"/>
  <c r="I1292" i="23"/>
  <c r="I1293" i="23"/>
  <c r="I1294" i="23"/>
  <c r="I1295" i="23"/>
  <c r="I1296" i="23"/>
  <c r="I1297" i="23"/>
  <c r="I1298" i="23"/>
  <c r="I1299" i="23"/>
  <c r="I1300" i="23"/>
  <c r="I1301" i="23"/>
  <c r="I1302" i="23"/>
  <c r="I1303" i="23"/>
  <c r="I1304" i="23"/>
  <c r="I1305" i="23"/>
  <c r="I1306" i="23"/>
  <c r="I1307" i="23"/>
  <c r="I1308" i="23"/>
  <c r="I1309" i="23"/>
  <c r="I1310" i="23"/>
  <c r="I1311" i="23"/>
  <c r="I1312" i="23"/>
  <c r="I1313" i="23"/>
  <c r="I1314" i="23"/>
  <c r="I1315" i="23"/>
  <c r="I1316" i="23"/>
  <c r="I1317" i="23"/>
  <c r="I1318" i="23"/>
  <c r="I1319" i="23"/>
  <c r="I1320" i="23"/>
  <c r="I1321" i="23"/>
  <c r="I1322" i="23"/>
  <c r="I1323" i="23"/>
  <c r="I1324" i="23"/>
  <c r="I1325" i="23"/>
  <c r="I1326" i="23"/>
  <c r="I1327" i="23"/>
  <c r="I1328" i="23"/>
  <c r="I1329" i="23"/>
  <c r="I1330" i="23"/>
  <c r="I1331" i="23"/>
  <c r="I1332" i="23"/>
  <c r="I1333" i="23"/>
  <c r="I1334" i="23"/>
  <c r="I1335" i="23"/>
  <c r="I1336" i="23"/>
  <c r="I1337" i="23"/>
  <c r="I1338" i="23"/>
  <c r="I1339" i="23"/>
  <c r="I1340" i="23"/>
  <c r="I1341" i="23"/>
  <c r="I1342" i="23"/>
  <c r="I1343" i="23"/>
  <c r="I1344" i="23"/>
  <c r="I1345" i="23"/>
  <c r="I1346" i="23"/>
  <c r="I1347" i="23"/>
  <c r="I1348" i="23"/>
  <c r="I1349" i="23"/>
  <c r="I1350" i="23"/>
  <c r="I1351" i="23"/>
  <c r="I1352" i="23"/>
  <c r="I1353" i="23"/>
  <c r="I1354" i="23"/>
  <c r="I1355" i="23"/>
  <c r="I1356" i="23"/>
  <c r="I1357" i="23"/>
  <c r="I1358" i="23"/>
  <c r="I1359" i="23"/>
  <c r="I1360" i="23"/>
  <c r="I1361" i="23"/>
  <c r="I1362" i="23"/>
  <c r="I1363" i="23"/>
  <c r="I1364" i="23"/>
  <c r="I1365" i="23"/>
  <c r="I1366" i="23"/>
  <c r="I1367" i="23"/>
  <c r="I1368" i="23"/>
  <c r="I1369" i="23"/>
  <c r="I1370" i="23"/>
  <c r="I1371" i="23"/>
  <c r="I1372" i="23"/>
  <c r="I1373" i="23"/>
  <c r="I1374" i="23"/>
  <c r="I1375" i="23"/>
  <c r="I1376" i="23"/>
  <c r="I1377" i="23"/>
  <c r="I1378" i="23"/>
  <c r="I1379" i="23"/>
  <c r="I1380" i="23"/>
  <c r="I1381" i="23"/>
  <c r="I1382" i="23"/>
  <c r="I1383" i="23"/>
  <c r="I1384" i="23"/>
  <c r="I1385" i="23"/>
  <c r="I1386" i="23"/>
  <c r="I1387" i="23"/>
  <c r="I1388" i="23"/>
  <c r="I1389" i="23"/>
  <c r="I1390" i="23"/>
  <c r="I1391" i="23"/>
  <c r="I1392" i="23"/>
  <c r="I1393" i="23"/>
  <c r="I1394" i="23"/>
  <c r="I1395" i="23"/>
  <c r="I1396" i="23"/>
  <c r="I1397" i="23"/>
  <c r="I1398" i="23"/>
  <c r="I1399" i="23"/>
  <c r="I1400" i="23"/>
  <c r="I1401" i="23"/>
  <c r="I1402" i="23"/>
  <c r="I1403" i="23"/>
  <c r="I1404" i="23"/>
  <c r="I1405" i="23"/>
  <c r="I1406" i="23"/>
  <c r="I1407" i="23"/>
  <c r="I1408" i="23"/>
  <c r="I1409" i="23"/>
  <c r="I1410" i="23"/>
  <c r="I1411" i="23"/>
  <c r="I1412" i="23"/>
  <c r="I1413" i="23"/>
  <c r="I1414" i="23"/>
  <c r="I1415" i="23"/>
  <c r="I1416" i="23"/>
  <c r="I1417" i="23"/>
  <c r="I1418" i="23"/>
  <c r="I1419" i="23"/>
  <c r="I1420" i="23"/>
  <c r="I1421" i="23"/>
  <c r="I1422" i="23"/>
  <c r="I1423" i="23"/>
  <c r="I1424" i="23"/>
  <c r="I1425" i="23"/>
  <c r="I1426" i="23"/>
  <c r="I1427" i="23"/>
  <c r="I1428" i="23"/>
  <c r="I1429" i="23"/>
  <c r="I1430" i="23"/>
  <c r="I1431" i="23"/>
  <c r="I1432" i="23"/>
  <c r="I1433" i="23"/>
  <c r="I1434" i="23"/>
  <c r="I1435" i="23"/>
  <c r="I1436" i="23"/>
  <c r="I1437" i="23"/>
  <c r="I1438" i="23"/>
  <c r="I1439" i="23"/>
  <c r="I1440" i="23"/>
  <c r="I1441" i="23"/>
  <c r="I1442" i="23"/>
  <c r="I1443" i="23"/>
  <c r="I1444" i="23"/>
  <c r="I1445" i="23"/>
  <c r="I1446" i="23"/>
  <c r="I1447" i="23"/>
  <c r="I1448" i="23"/>
  <c r="I1449" i="23"/>
  <c r="I1450" i="23"/>
  <c r="I1451" i="23"/>
  <c r="I1452" i="23"/>
  <c r="I1453" i="23"/>
  <c r="I1454" i="23"/>
  <c r="I1455" i="23"/>
  <c r="I1456" i="23"/>
  <c r="I1457" i="23"/>
  <c r="I1458" i="23"/>
  <c r="I1459" i="23"/>
  <c r="I1460" i="23"/>
  <c r="I1461" i="23"/>
  <c r="I1462" i="23"/>
  <c r="I1463" i="23"/>
  <c r="I1464" i="23"/>
  <c r="I1465" i="23"/>
  <c r="I1466" i="23"/>
  <c r="I1467" i="23"/>
  <c r="I1468" i="23"/>
  <c r="I1469" i="23"/>
  <c r="I1470" i="23"/>
  <c r="I1471" i="23"/>
  <c r="I1472" i="23"/>
  <c r="I1473" i="23"/>
  <c r="I1474" i="23"/>
  <c r="I1475" i="23"/>
  <c r="I1476" i="23"/>
  <c r="I1477" i="23"/>
  <c r="I1478" i="23"/>
  <c r="I1479" i="23"/>
  <c r="I1480" i="23"/>
  <c r="I1481" i="23"/>
  <c r="I1482" i="23"/>
  <c r="I1483" i="23"/>
  <c r="I1484" i="23"/>
  <c r="I1485" i="23"/>
  <c r="I1486" i="23"/>
  <c r="I1487" i="23"/>
  <c r="I1488" i="23"/>
  <c r="I1489" i="23"/>
  <c r="I1490" i="23"/>
  <c r="I1491" i="23"/>
  <c r="I1492" i="23"/>
  <c r="I1493" i="23"/>
  <c r="I1494" i="23"/>
  <c r="I1495" i="23"/>
  <c r="I1496" i="23"/>
  <c r="I1497" i="23"/>
  <c r="I1498" i="23"/>
  <c r="I1499" i="23"/>
  <c r="I1500" i="23"/>
  <c r="I1501" i="23"/>
  <c r="I1502" i="23"/>
  <c r="I1503" i="23"/>
  <c r="I1504" i="23"/>
  <c r="I1505" i="23"/>
  <c r="I1506" i="23"/>
  <c r="I1507" i="23"/>
  <c r="I1508" i="23"/>
  <c r="I1509" i="23"/>
  <c r="I1510" i="23"/>
  <c r="I1511" i="23"/>
  <c r="I1512" i="23"/>
  <c r="I1513" i="23"/>
  <c r="I1514" i="23"/>
  <c r="I1515" i="23"/>
  <c r="I1516" i="23"/>
  <c r="I1517" i="23"/>
  <c r="I1518" i="23"/>
  <c r="I1519" i="23"/>
  <c r="I1520" i="23"/>
  <c r="I1521" i="23"/>
  <c r="I1522" i="23"/>
  <c r="I1523" i="23"/>
  <c r="I1524" i="23"/>
  <c r="I1525" i="23"/>
  <c r="I1526" i="23"/>
  <c r="I1527" i="23"/>
  <c r="I1528" i="23"/>
  <c r="I1529" i="23"/>
  <c r="I1530" i="23"/>
  <c r="I1531" i="23"/>
  <c r="I1532" i="23"/>
  <c r="I1533" i="23"/>
  <c r="I1534" i="23"/>
  <c r="I1535" i="23"/>
  <c r="I1536" i="23"/>
  <c r="I1537" i="23"/>
  <c r="I1538" i="23"/>
  <c r="I1539" i="23"/>
  <c r="I1540" i="23"/>
  <c r="I1541" i="23"/>
  <c r="I1542" i="23"/>
  <c r="I1543" i="23"/>
  <c r="I1544" i="23"/>
  <c r="I1545" i="23"/>
  <c r="I1546" i="23"/>
  <c r="I1547" i="23"/>
  <c r="I1548" i="23"/>
  <c r="I1549" i="23"/>
  <c r="I1550" i="23"/>
  <c r="I1551" i="23"/>
  <c r="I1552" i="23"/>
  <c r="I1553" i="23"/>
  <c r="I1554" i="23"/>
  <c r="I1555" i="23"/>
  <c r="I1556" i="23"/>
  <c r="I1557" i="23"/>
  <c r="I1558" i="23"/>
  <c r="I1559" i="23"/>
  <c r="I1560" i="23"/>
  <c r="I1561" i="23"/>
  <c r="I1562" i="23"/>
  <c r="I1563" i="23"/>
  <c r="I1564" i="23"/>
  <c r="I1565" i="23"/>
  <c r="I1566" i="23"/>
  <c r="I1567" i="23"/>
  <c r="I1568" i="23"/>
  <c r="I1569" i="23"/>
  <c r="I1570" i="23"/>
  <c r="I1571" i="23"/>
  <c r="I1572" i="23"/>
  <c r="I1573" i="23"/>
  <c r="I1574" i="23"/>
  <c r="I1575" i="23"/>
  <c r="I1576" i="23"/>
  <c r="I1577" i="23"/>
  <c r="I1578" i="23"/>
  <c r="I1579" i="23"/>
  <c r="I1580" i="23"/>
  <c r="I1581" i="23"/>
  <c r="I1582" i="23"/>
  <c r="I1583" i="23"/>
  <c r="I1584" i="23"/>
  <c r="I1585" i="23"/>
  <c r="I1586" i="23"/>
  <c r="I1587" i="23"/>
  <c r="I1588" i="23"/>
  <c r="I1589" i="23"/>
  <c r="I1590" i="23"/>
  <c r="I1591" i="23"/>
  <c r="I1592" i="23"/>
  <c r="I1593" i="23"/>
  <c r="I1594" i="23"/>
  <c r="I1595" i="23"/>
  <c r="I1596" i="23"/>
  <c r="I1597" i="23"/>
  <c r="I1598" i="23"/>
  <c r="I1599" i="23"/>
  <c r="I1600" i="23"/>
  <c r="I1601" i="23"/>
  <c r="I1602" i="23"/>
  <c r="I1603" i="23"/>
  <c r="I1604" i="23"/>
  <c r="I1605" i="23"/>
  <c r="I1606" i="23"/>
  <c r="I1607" i="23"/>
  <c r="I1608" i="23"/>
  <c r="I1609" i="23"/>
  <c r="I1610" i="23"/>
  <c r="I1611" i="23"/>
  <c r="I1612" i="23"/>
  <c r="I1613" i="23"/>
  <c r="I1614" i="23"/>
  <c r="I1615" i="23"/>
  <c r="I1616" i="23"/>
  <c r="I1617" i="23"/>
  <c r="I1618" i="23"/>
  <c r="I1619" i="23"/>
  <c r="I1620" i="23"/>
  <c r="I1621" i="23"/>
  <c r="I1622" i="23"/>
  <c r="I1623" i="23"/>
  <c r="I1624" i="23"/>
  <c r="I1625" i="23"/>
  <c r="I1626" i="23"/>
  <c r="I1627" i="23"/>
  <c r="I1628" i="23"/>
  <c r="I1629" i="23"/>
  <c r="I1630" i="23"/>
  <c r="I1631" i="23"/>
  <c r="I1632" i="23"/>
  <c r="I1633" i="23"/>
  <c r="I1634" i="23"/>
  <c r="I1635" i="23"/>
  <c r="I1636" i="23"/>
  <c r="I1637" i="23"/>
  <c r="I1638" i="23"/>
  <c r="I1639" i="23"/>
  <c r="I1640" i="23"/>
  <c r="I1641" i="23"/>
  <c r="I1642" i="23"/>
  <c r="I1643" i="23"/>
  <c r="I1644" i="23"/>
  <c r="I1645" i="23"/>
  <c r="I1646" i="23"/>
  <c r="I1647" i="23"/>
  <c r="I1648" i="23"/>
  <c r="I1649" i="23"/>
  <c r="I1650" i="23"/>
  <c r="I1651" i="23"/>
  <c r="I1652" i="23"/>
  <c r="I1653" i="23"/>
  <c r="I1654" i="23"/>
  <c r="I1655" i="23"/>
  <c r="I1656" i="23"/>
  <c r="I1657" i="23"/>
  <c r="I1658" i="23"/>
  <c r="I1659" i="23"/>
  <c r="I1660" i="23"/>
  <c r="I1661" i="23"/>
  <c r="I1662" i="23"/>
  <c r="I1663" i="23"/>
  <c r="I1664" i="23"/>
  <c r="I1665" i="23"/>
  <c r="I1666" i="23"/>
  <c r="I1667" i="23"/>
  <c r="I1668" i="23"/>
  <c r="I1669" i="23"/>
  <c r="I1670" i="23"/>
  <c r="I1671" i="23"/>
  <c r="I1672" i="23"/>
  <c r="I1673" i="23"/>
  <c r="I1674" i="23"/>
  <c r="I1675" i="23"/>
  <c r="I1676" i="23"/>
  <c r="I1677" i="23"/>
  <c r="I1678" i="23"/>
  <c r="I1679" i="23"/>
  <c r="I1680" i="23"/>
  <c r="I1681" i="23"/>
  <c r="I1682" i="23"/>
  <c r="I1683" i="23"/>
  <c r="I1684" i="23"/>
  <c r="I1685" i="23"/>
  <c r="I1686" i="23"/>
  <c r="I1687" i="23"/>
  <c r="I1688" i="23"/>
  <c r="I1689" i="23"/>
  <c r="I1690" i="23"/>
  <c r="I1691" i="23"/>
  <c r="I1692" i="23"/>
  <c r="I1693" i="23"/>
  <c r="I1694" i="23"/>
  <c r="I1695" i="23"/>
  <c r="I1696" i="23"/>
  <c r="I1697" i="23"/>
  <c r="I1698" i="23"/>
  <c r="I1699" i="23"/>
  <c r="I1700" i="23"/>
  <c r="I1701" i="23"/>
  <c r="I1702" i="23"/>
  <c r="I1703" i="23"/>
  <c r="I1704" i="23"/>
  <c r="I1705" i="23"/>
  <c r="I1706" i="23"/>
  <c r="I1707" i="23"/>
  <c r="I1708" i="23"/>
  <c r="I1709" i="23"/>
  <c r="I1710" i="23"/>
  <c r="I1711" i="23"/>
  <c r="I1712" i="23"/>
  <c r="I1713" i="23"/>
  <c r="I1714" i="23"/>
  <c r="I1715" i="23"/>
  <c r="I1716" i="23"/>
  <c r="I1717" i="23"/>
  <c r="I1718" i="23"/>
  <c r="I1719" i="23"/>
  <c r="I1720" i="23"/>
  <c r="I1721" i="23"/>
  <c r="I1722" i="23"/>
  <c r="I1723" i="23"/>
  <c r="I1724" i="23"/>
  <c r="I1725" i="23"/>
  <c r="I1726" i="23"/>
  <c r="I1727" i="23"/>
  <c r="I1728" i="23"/>
  <c r="I1729" i="23"/>
  <c r="I1730" i="23"/>
  <c r="I1731" i="23"/>
  <c r="I1732" i="23"/>
  <c r="I1733" i="23"/>
  <c r="I1734" i="23"/>
  <c r="I1735" i="23"/>
  <c r="I1736" i="23"/>
  <c r="I1737" i="23"/>
  <c r="I1738" i="23"/>
  <c r="I1739" i="23"/>
  <c r="I1740" i="23"/>
  <c r="I1741" i="23"/>
  <c r="I1742" i="23"/>
  <c r="I1743" i="23"/>
  <c r="I1744" i="23"/>
  <c r="I1745" i="23"/>
  <c r="I1746" i="23"/>
  <c r="I1747" i="23"/>
  <c r="I1748" i="23"/>
  <c r="I1749" i="23"/>
  <c r="I1750" i="23"/>
  <c r="I1751" i="23"/>
  <c r="I1752" i="23"/>
  <c r="I1753" i="23"/>
  <c r="I1754" i="23"/>
  <c r="I1755" i="23"/>
  <c r="I1756" i="23"/>
  <c r="I1757" i="23"/>
  <c r="I1758" i="23"/>
  <c r="I1759" i="23"/>
  <c r="I1760" i="23"/>
  <c r="I1761" i="23"/>
  <c r="I1762" i="23"/>
  <c r="I1763" i="23"/>
  <c r="I1764" i="23"/>
  <c r="I1765" i="23"/>
  <c r="I1766" i="23"/>
  <c r="I1767" i="23"/>
  <c r="I1768" i="23"/>
  <c r="I1769" i="23"/>
  <c r="I1770" i="23"/>
  <c r="I1771" i="23"/>
  <c r="I1772" i="23"/>
  <c r="I1773" i="23"/>
  <c r="I1774" i="23"/>
  <c r="I1775" i="23"/>
  <c r="I1776" i="23"/>
  <c r="I1777" i="23"/>
  <c r="I1778" i="23"/>
  <c r="I1779" i="23"/>
  <c r="I1780" i="23"/>
  <c r="I1781" i="23"/>
  <c r="I1782" i="23"/>
  <c r="I1783" i="23"/>
  <c r="I1784" i="23"/>
  <c r="I1785" i="23"/>
  <c r="I1786" i="23"/>
  <c r="I1787" i="23"/>
  <c r="I1788" i="23"/>
  <c r="I1789" i="23"/>
  <c r="I1790" i="23"/>
  <c r="I1791" i="23"/>
  <c r="I1792" i="23"/>
  <c r="I1793" i="23"/>
  <c r="I1794" i="23"/>
  <c r="I1795" i="23"/>
  <c r="I1796" i="23"/>
  <c r="I1797" i="23"/>
  <c r="I1798" i="23"/>
  <c r="I1799" i="23"/>
  <c r="I1800" i="23"/>
  <c r="I1801" i="23"/>
  <c r="I1802" i="23"/>
  <c r="I1803" i="23"/>
  <c r="I1804" i="23"/>
  <c r="I1805" i="23"/>
  <c r="I1806" i="23"/>
  <c r="I1807" i="23"/>
  <c r="I1808" i="23"/>
  <c r="I1809" i="23"/>
  <c r="I1810" i="23"/>
  <c r="I1811" i="23"/>
  <c r="I1812" i="23"/>
  <c r="I1813" i="23"/>
  <c r="I1814" i="23"/>
  <c r="I1815" i="23"/>
  <c r="I1816" i="23"/>
  <c r="I1817" i="23"/>
  <c r="I1818" i="23"/>
  <c r="I1819" i="23"/>
  <c r="I1820" i="23"/>
  <c r="I1821" i="23"/>
  <c r="I1822" i="23"/>
  <c r="I1823" i="23"/>
  <c r="I1824" i="23"/>
  <c r="I1825" i="23"/>
  <c r="I1826" i="23"/>
  <c r="I1827" i="23"/>
  <c r="I1828" i="23"/>
  <c r="I1829" i="23"/>
  <c r="I1830" i="23"/>
  <c r="I1831" i="23"/>
  <c r="I1832" i="23"/>
  <c r="I1833" i="23"/>
  <c r="I1834" i="23"/>
  <c r="I1835" i="23"/>
  <c r="I1836" i="23"/>
  <c r="I1837" i="23"/>
  <c r="I1838" i="23"/>
  <c r="I1839" i="23"/>
  <c r="I1840" i="23"/>
  <c r="I1841" i="23"/>
  <c r="I1842" i="23"/>
  <c r="I1843" i="23"/>
  <c r="I1844" i="23"/>
  <c r="I1845" i="23"/>
  <c r="I1846" i="23"/>
  <c r="I1847" i="23"/>
  <c r="I1848" i="23"/>
  <c r="I1849" i="23"/>
  <c r="I1850" i="23"/>
  <c r="I1851" i="23"/>
  <c r="I1852" i="23"/>
  <c r="I1853" i="23"/>
  <c r="I1854" i="23"/>
  <c r="I1855" i="23"/>
  <c r="I1856" i="23"/>
  <c r="I1857" i="23"/>
  <c r="I1858" i="23"/>
  <c r="I1859" i="23"/>
  <c r="I1860" i="23"/>
  <c r="I1861" i="23"/>
  <c r="I1862" i="23"/>
  <c r="I1863" i="23"/>
  <c r="I1864" i="23"/>
  <c r="I1865" i="23"/>
  <c r="I1866" i="23"/>
  <c r="I1867" i="23"/>
  <c r="I1868" i="23"/>
  <c r="I1869" i="23"/>
  <c r="I1870" i="23"/>
  <c r="I1871" i="23"/>
  <c r="I1872" i="23"/>
  <c r="I1873" i="23"/>
  <c r="I1874" i="23"/>
  <c r="I1875" i="23"/>
  <c r="I1876" i="23"/>
  <c r="I1877" i="23"/>
  <c r="I1878" i="23"/>
  <c r="I1879" i="23"/>
  <c r="I1880" i="23"/>
  <c r="I1881" i="23"/>
  <c r="I1882" i="23"/>
  <c r="I1883" i="23"/>
  <c r="I1884" i="23"/>
  <c r="I1885" i="23"/>
  <c r="I1886" i="23"/>
  <c r="I1887" i="23"/>
  <c r="I1888" i="23"/>
  <c r="I1889" i="23"/>
  <c r="I1890" i="23"/>
  <c r="I1891" i="23"/>
  <c r="I1892" i="23"/>
  <c r="I1893" i="23"/>
  <c r="I1894" i="23"/>
  <c r="I1895" i="23"/>
  <c r="I1896" i="23"/>
  <c r="I1897" i="23"/>
  <c r="I1898" i="23"/>
  <c r="I1899" i="23"/>
  <c r="I1900" i="23"/>
  <c r="I1901" i="23"/>
  <c r="I1902" i="23"/>
  <c r="I1903" i="23"/>
  <c r="I1904" i="23"/>
  <c r="I1905" i="23"/>
  <c r="I1906" i="23"/>
  <c r="I1907" i="23"/>
  <c r="I1908" i="23"/>
  <c r="I1909" i="23"/>
  <c r="I1910" i="23"/>
  <c r="I1911" i="23"/>
  <c r="I1912" i="23"/>
  <c r="I1913" i="23"/>
  <c r="I1914" i="23"/>
  <c r="I1915" i="23"/>
  <c r="I1916" i="23"/>
  <c r="I1917" i="23"/>
  <c r="I1918" i="23"/>
  <c r="I1919" i="23"/>
  <c r="I1920" i="23"/>
  <c r="I1921" i="23"/>
  <c r="I1922" i="23"/>
  <c r="I1923" i="23"/>
  <c r="I1924" i="23"/>
  <c r="I1925" i="23"/>
  <c r="I1926" i="23"/>
  <c r="I1927" i="23"/>
  <c r="I1928" i="23"/>
  <c r="I1929" i="23"/>
  <c r="I1930" i="23"/>
  <c r="I1931" i="23"/>
  <c r="I1932" i="23"/>
  <c r="I1933" i="23"/>
  <c r="I1934" i="23"/>
  <c r="I1935" i="23"/>
  <c r="I1936" i="23"/>
  <c r="I1937" i="23"/>
  <c r="I1938" i="23"/>
  <c r="I1939" i="23"/>
  <c r="I1940" i="23"/>
  <c r="I1941" i="23"/>
  <c r="I1942" i="23"/>
  <c r="I1943" i="23"/>
  <c r="I1944" i="23"/>
  <c r="I1945" i="23"/>
  <c r="I1946" i="23"/>
  <c r="I1947" i="23"/>
  <c r="I1948" i="23"/>
  <c r="I1949" i="23"/>
  <c r="I1950" i="23"/>
  <c r="I1951" i="23"/>
  <c r="I1952" i="23"/>
  <c r="I1953" i="23"/>
  <c r="I1954" i="23"/>
  <c r="I1955" i="23"/>
  <c r="I1956" i="23"/>
  <c r="I1957" i="23"/>
  <c r="I1958" i="23"/>
  <c r="I1959" i="23"/>
  <c r="I1960" i="23"/>
  <c r="I1961" i="23"/>
  <c r="I1962" i="23"/>
  <c r="I1963" i="23"/>
  <c r="I1964" i="23"/>
  <c r="I1965" i="23"/>
  <c r="I1966" i="23"/>
  <c r="I1967" i="23"/>
  <c r="I1968" i="23"/>
  <c r="I1969" i="23"/>
  <c r="I1970" i="23"/>
  <c r="I1971" i="23"/>
  <c r="I1972" i="23"/>
  <c r="I1973" i="23"/>
  <c r="I1974" i="23"/>
  <c r="I1975" i="23"/>
  <c r="I1976" i="23"/>
  <c r="I1977" i="23"/>
  <c r="I1978" i="23"/>
  <c r="I1979" i="23"/>
  <c r="I1980" i="23"/>
  <c r="I1981" i="23"/>
  <c r="I1982" i="23"/>
  <c r="I1983" i="23"/>
  <c r="I1984" i="23"/>
  <c r="I1985" i="23"/>
  <c r="I1986" i="23"/>
  <c r="I1987" i="23"/>
  <c r="I1988" i="23"/>
  <c r="I1989" i="23"/>
  <c r="I1990" i="23"/>
  <c r="I1991" i="23"/>
  <c r="I1992" i="23"/>
  <c r="I1993" i="23"/>
  <c r="I1994" i="23"/>
  <c r="I1995" i="23"/>
  <c r="I1996" i="23"/>
  <c r="I1997" i="23"/>
  <c r="I1998" i="23"/>
  <c r="I1999" i="23"/>
  <c r="I2000" i="23"/>
  <c r="I2001" i="23"/>
  <c r="I2002" i="23"/>
  <c r="I2003" i="23"/>
  <c r="I2004" i="23"/>
  <c r="I2005" i="23"/>
  <c r="I2006" i="23"/>
  <c r="I2007" i="23"/>
  <c r="I2008" i="23"/>
  <c r="I2009" i="23"/>
  <c r="I2010" i="23"/>
  <c r="I2011" i="23"/>
  <c r="I2012" i="23"/>
  <c r="I2013" i="23"/>
  <c r="I2014" i="23"/>
  <c r="I2015" i="23"/>
  <c r="I2016" i="23"/>
  <c r="I2017" i="23"/>
  <c r="I2018" i="23"/>
  <c r="I2019" i="23"/>
  <c r="I2020" i="23"/>
  <c r="I2021" i="23"/>
  <c r="I2022" i="23"/>
  <c r="I2023" i="23"/>
  <c r="I2024" i="23"/>
  <c r="I2025" i="23"/>
  <c r="I2026" i="23"/>
  <c r="I2027" i="23"/>
  <c r="I2028" i="23"/>
  <c r="I2029" i="23"/>
  <c r="I2030" i="23"/>
  <c r="I2031" i="23"/>
  <c r="I2032" i="23"/>
  <c r="I2033" i="23"/>
  <c r="I2034" i="23"/>
  <c r="I2035" i="23"/>
  <c r="I2036" i="23"/>
  <c r="I2037" i="23"/>
  <c r="I2038" i="23"/>
  <c r="I2039" i="23"/>
  <c r="I2040" i="23"/>
  <c r="I2041" i="23"/>
  <c r="I2042" i="23"/>
  <c r="I2043" i="23"/>
  <c r="I2044" i="23"/>
  <c r="I2045" i="23"/>
  <c r="I2046" i="23"/>
  <c r="I2047" i="23"/>
  <c r="I2048" i="23"/>
  <c r="I2049" i="23"/>
  <c r="I2050" i="23"/>
  <c r="I2051" i="23"/>
  <c r="I2052" i="23"/>
  <c r="I2053" i="23"/>
  <c r="I2054" i="23"/>
  <c r="I2055" i="23"/>
  <c r="I2056" i="23"/>
  <c r="I2057" i="23"/>
  <c r="I2058" i="23"/>
  <c r="I2059" i="23"/>
  <c r="I2060" i="23"/>
  <c r="I2061" i="23"/>
  <c r="I2062" i="23"/>
  <c r="I2063" i="23"/>
  <c r="I2064" i="23"/>
  <c r="I2065" i="23"/>
  <c r="I2066" i="23"/>
  <c r="I2067" i="23"/>
  <c r="I2068" i="23"/>
  <c r="I2069" i="23"/>
  <c r="I2070" i="23"/>
  <c r="I2071" i="23"/>
  <c r="I2072" i="23"/>
  <c r="I2073" i="23"/>
  <c r="I2074" i="23"/>
  <c r="I2075" i="23"/>
  <c r="I2076" i="23"/>
  <c r="I2077" i="23"/>
  <c r="I2078" i="23"/>
  <c r="I2079" i="23"/>
  <c r="I2080" i="23"/>
  <c r="I2081" i="23"/>
  <c r="I2082" i="23"/>
  <c r="I2083" i="23"/>
  <c r="I2084" i="23"/>
  <c r="I2085" i="23"/>
  <c r="I2086" i="23"/>
  <c r="I2087" i="23"/>
  <c r="I2088" i="23"/>
  <c r="I2089" i="23"/>
  <c r="I2090" i="23"/>
  <c r="I2091" i="23"/>
  <c r="I2092" i="23"/>
  <c r="I2093" i="23"/>
  <c r="I2094" i="23"/>
  <c r="I2095" i="23"/>
  <c r="I2096" i="23"/>
  <c r="I2097" i="23"/>
  <c r="I2098" i="23"/>
  <c r="I2099" i="23"/>
  <c r="I2100" i="23"/>
  <c r="I2101" i="23"/>
  <c r="I2102" i="23"/>
  <c r="I2103" i="23"/>
  <c r="I2104" i="23"/>
  <c r="I2105" i="23"/>
  <c r="I2106" i="23"/>
  <c r="I2107" i="23"/>
  <c r="I2108" i="23"/>
  <c r="I2109" i="23"/>
  <c r="I2110" i="23"/>
  <c r="I2111" i="23"/>
  <c r="I2112" i="23"/>
  <c r="I2113" i="23"/>
  <c r="I2114" i="23"/>
  <c r="I2115" i="23"/>
  <c r="I2116" i="23"/>
  <c r="I2117" i="23"/>
  <c r="I2118" i="23"/>
  <c r="I2119" i="23"/>
  <c r="I2120" i="23"/>
  <c r="I2121" i="23"/>
  <c r="I2122" i="23"/>
  <c r="I2123" i="23"/>
  <c r="I2124" i="23"/>
  <c r="I2125" i="23"/>
  <c r="I2126" i="23"/>
  <c r="I2127" i="23"/>
  <c r="I2128" i="23"/>
  <c r="I2129" i="23"/>
  <c r="I2130" i="23"/>
  <c r="I2131" i="23"/>
  <c r="I2132" i="23"/>
  <c r="I2133" i="23"/>
  <c r="I2134" i="23"/>
  <c r="I2135" i="23"/>
  <c r="I2136" i="23"/>
  <c r="I2137" i="23"/>
  <c r="I2138" i="23"/>
  <c r="I2139" i="23"/>
  <c r="I2140" i="23"/>
  <c r="I2141" i="23"/>
  <c r="I2142" i="23"/>
  <c r="I2143" i="23"/>
  <c r="I2144" i="23"/>
  <c r="I2145" i="23"/>
  <c r="I2146" i="23"/>
  <c r="I2147" i="23"/>
  <c r="I2148" i="23"/>
  <c r="I2149" i="23"/>
  <c r="I2150" i="23"/>
  <c r="I2151" i="23"/>
  <c r="I2152" i="23"/>
  <c r="I2153" i="23"/>
  <c r="I2154" i="23"/>
  <c r="I2155" i="23"/>
  <c r="I2156" i="23"/>
  <c r="I2157" i="23"/>
  <c r="I2158" i="23"/>
  <c r="I2159" i="23"/>
  <c r="I2160" i="23"/>
  <c r="I2161" i="23"/>
  <c r="I2162" i="23"/>
  <c r="I2163" i="23"/>
  <c r="I2164" i="23"/>
  <c r="I2165" i="23"/>
  <c r="I2166" i="23"/>
  <c r="I2167" i="23"/>
  <c r="I2168" i="23"/>
  <c r="I2169" i="23"/>
  <c r="I2170" i="23"/>
  <c r="I2171" i="23"/>
  <c r="I2172" i="23"/>
  <c r="I2173" i="23"/>
  <c r="I2174" i="23"/>
  <c r="I2175" i="23"/>
  <c r="I2176" i="23"/>
  <c r="I2177" i="23"/>
  <c r="I2178" i="23"/>
  <c r="I2179" i="23"/>
  <c r="I2180" i="23"/>
  <c r="I2181" i="23"/>
  <c r="I2182" i="23"/>
  <c r="I2183" i="23"/>
  <c r="I2184" i="23"/>
  <c r="I2185" i="23"/>
  <c r="I2186" i="23"/>
  <c r="I2187" i="23"/>
  <c r="I2188" i="23"/>
  <c r="I2189" i="23"/>
  <c r="I2190" i="23"/>
  <c r="I2191" i="23"/>
  <c r="I2192" i="23"/>
  <c r="I2193" i="23"/>
  <c r="I2194" i="23"/>
  <c r="I2195" i="23"/>
  <c r="I2196" i="23"/>
  <c r="I2197" i="23"/>
  <c r="I2198" i="23"/>
  <c r="I2199" i="23"/>
  <c r="I2200" i="23"/>
  <c r="I2201" i="23"/>
  <c r="I2202" i="23"/>
  <c r="I2203" i="23"/>
  <c r="I2204" i="23"/>
  <c r="I2205" i="23"/>
  <c r="I2206" i="23"/>
  <c r="I2207" i="23"/>
  <c r="I2208" i="23"/>
  <c r="I2209" i="23"/>
  <c r="I2210" i="23"/>
  <c r="I2211" i="23"/>
  <c r="I2212" i="23"/>
  <c r="I2213" i="23"/>
  <c r="I2214" i="23"/>
  <c r="I2215" i="23"/>
  <c r="I2216" i="23"/>
  <c r="I2217" i="23"/>
  <c r="I2218" i="23"/>
  <c r="I2219" i="23"/>
  <c r="I2220" i="23"/>
  <c r="I2221" i="23"/>
  <c r="I2222" i="23"/>
  <c r="I2223" i="23"/>
  <c r="I2224" i="23"/>
  <c r="I2225" i="23"/>
  <c r="I2226" i="23"/>
  <c r="I2227" i="23"/>
  <c r="I2228" i="23"/>
  <c r="I2229" i="23"/>
  <c r="I2230" i="23"/>
  <c r="I2231" i="23"/>
  <c r="I2232" i="23"/>
  <c r="I2233" i="23"/>
  <c r="I2234" i="23"/>
  <c r="I2235" i="23"/>
  <c r="I2236" i="23"/>
  <c r="I2237" i="23"/>
  <c r="I2238" i="23"/>
  <c r="I2239" i="23"/>
  <c r="I2240" i="23"/>
  <c r="I2241" i="23"/>
  <c r="I2242" i="23"/>
  <c r="I2243" i="23"/>
  <c r="I2244" i="23"/>
  <c r="I2245" i="23"/>
  <c r="I2246" i="23"/>
  <c r="I2247" i="23"/>
  <c r="I2248" i="23"/>
  <c r="I2249" i="23"/>
  <c r="I2250" i="23"/>
  <c r="I2251" i="23"/>
  <c r="I2252" i="23"/>
  <c r="I2253" i="23"/>
  <c r="I2254" i="23"/>
  <c r="I2255" i="23"/>
  <c r="I2256" i="23"/>
  <c r="I2257" i="23"/>
  <c r="I2258" i="23"/>
  <c r="I2259" i="23"/>
  <c r="I2260" i="23"/>
  <c r="I2261" i="23"/>
  <c r="I2262" i="23"/>
  <c r="I2263" i="23"/>
  <c r="I2264" i="23"/>
  <c r="I2265" i="23"/>
  <c r="I2266" i="23"/>
  <c r="I2267" i="23"/>
  <c r="I2268" i="23"/>
  <c r="I2269" i="23"/>
  <c r="I2270" i="23"/>
  <c r="I2271" i="23"/>
  <c r="I2272" i="23"/>
  <c r="I2273" i="23"/>
  <c r="I2274" i="23"/>
  <c r="I2275" i="23"/>
  <c r="I2276" i="23"/>
  <c r="I2277" i="23"/>
  <c r="I2278" i="23"/>
  <c r="I2279" i="23"/>
  <c r="I2280" i="23"/>
  <c r="I2281" i="23"/>
  <c r="I2282" i="23"/>
  <c r="I2283" i="23"/>
  <c r="I2284" i="23"/>
  <c r="I2285" i="23"/>
  <c r="I2286" i="23"/>
  <c r="I2287" i="23"/>
  <c r="I2288" i="23"/>
  <c r="I2289" i="23"/>
  <c r="I2290" i="23"/>
  <c r="I2291" i="23"/>
  <c r="I2292" i="23"/>
  <c r="I2293" i="23"/>
  <c r="I2294" i="23"/>
  <c r="I2295" i="23"/>
  <c r="I2296" i="23"/>
  <c r="I2297" i="23"/>
  <c r="I2298" i="23"/>
  <c r="I2299" i="23"/>
  <c r="I2300" i="23"/>
  <c r="I2301" i="23"/>
  <c r="I2302" i="23"/>
  <c r="I2303" i="23"/>
  <c r="I2304" i="23"/>
  <c r="I2305" i="23"/>
  <c r="I2306" i="23"/>
  <c r="I2307" i="23"/>
  <c r="I2308" i="23"/>
  <c r="I2309" i="23"/>
  <c r="I2310" i="23"/>
  <c r="I2311" i="23"/>
  <c r="I2312" i="23"/>
  <c r="I2313" i="23"/>
  <c r="I2314" i="23"/>
  <c r="I2315" i="23"/>
  <c r="I2316" i="23"/>
  <c r="I2317" i="23"/>
  <c r="I2318" i="23"/>
  <c r="I2319" i="23"/>
  <c r="I2320" i="23"/>
  <c r="I2321" i="23"/>
  <c r="I2322" i="23"/>
  <c r="I2323" i="23"/>
  <c r="I2324" i="23"/>
  <c r="I2325" i="23"/>
  <c r="I2326" i="23"/>
  <c r="I2327" i="23"/>
  <c r="I2328" i="23"/>
  <c r="I2329" i="23"/>
  <c r="I2330" i="23"/>
  <c r="I2331" i="23"/>
  <c r="I2332" i="23"/>
  <c r="I2333" i="23"/>
  <c r="I2334" i="23"/>
  <c r="I2335" i="23"/>
  <c r="I2336" i="23"/>
  <c r="I2337" i="23"/>
  <c r="I2338" i="23"/>
  <c r="I2339" i="23"/>
  <c r="I2340" i="23"/>
  <c r="I2341" i="23"/>
  <c r="I2342" i="23"/>
  <c r="I2343" i="23"/>
  <c r="I2344" i="23"/>
  <c r="I2345" i="23"/>
  <c r="I2346" i="23"/>
  <c r="I2347" i="23"/>
  <c r="I2348" i="23"/>
  <c r="I2349" i="23"/>
  <c r="I2350" i="23"/>
  <c r="I2351" i="23"/>
  <c r="I2352" i="23"/>
  <c r="I2353" i="23"/>
  <c r="I2354" i="23"/>
  <c r="I2355" i="23"/>
  <c r="I2356" i="23"/>
  <c r="I2357" i="23"/>
  <c r="I2358" i="23"/>
  <c r="I2359" i="23"/>
  <c r="I2360" i="23"/>
  <c r="I2361" i="23"/>
  <c r="I2362" i="23"/>
  <c r="I2363" i="23"/>
  <c r="I2364" i="23"/>
  <c r="I2365" i="23"/>
  <c r="I2366" i="23"/>
  <c r="I2367" i="23"/>
  <c r="I2368" i="23"/>
  <c r="I2369" i="23"/>
  <c r="I2370" i="23"/>
  <c r="I2371" i="23"/>
  <c r="I2372" i="23"/>
  <c r="I2373" i="23"/>
  <c r="I2374" i="23"/>
  <c r="I2375" i="23"/>
  <c r="I2376" i="23"/>
  <c r="I2377" i="23"/>
  <c r="I2378" i="23"/>
  <c r="I2379" i="23"/>
  <c r="I2380" i="23"/>
  <c r="I2381" i="23"/>
  <c r="I2382" i="23"/>
  <c r="I2383" i="23"/>
  <c r="I2384" i="23"/>
  <c r="I2385" i="23"/>
  <c r="I2386" i="23"/>
  <c r="I2387" i="23"/>
  <c r="I2388" i="23"/>
  <c r="I2389" i="23"/>
  <c r="I2390" i="23"/>
  <c r="I2391" i="23"/>
  <c r="I2392" i="23"/>
  <c r="I2393" i="23"/>
  <c r="I2394" i="23"/>
  <c r="I2395" i="23"/>
  <c r="I2396" i="23"/>
  <c r="I2397" i="23"/>
  <c r="I2398" i="23"/>
  <c r="I2399" i="23"/>
  <c r="I2400" i="23"/>
  <c r="I2401" i="23"/>
  <c r="I2402" i="23"/>
  <c r="I2403" i="23"/>
  <c r="I2404" i="23"/>
  <c r="I2405" i="23"/>
  <c r="I2406" i="23"/>
  <c r="I2407" i="23"/>
  <c r="I2408" i="23"/>
  <c r="I2409" i="23"/>
  <c r="I2410" i="23"/>
  <c r="I2411" i="23"/>
  <c r="I2412" i="23"/>
  <c r="I2413" i="23"/>
  <c r="I2414" i="23"/>
  <c r="I2415" i="23"/>
  <c r="I2416" i="23"/>
  <c r="I2417" i="23"/>
  <c r="I2418" i="23"/>
  <c r="I2419" i="23"/>
  <c r="I2420" i="23"/>
  <c r="I2421" i="23"/>
  <c r="I2422" i="23"/>
  <c r="I2423" i="23"/>
  <c r="I2424" i="23"/>
  <c r="I2425" i="23"/>
  <c r="I2426" i="23"/>
  <c r="I2427" i="23"/>
  <c r="I2428" i="23"/>
  <c r="I2429" i="23"/>
  <c r="I2430" i="23"/>
  <c r="I2431" i="23"/>
  <c r="I2432" i="23"/>
  <c r="I2433" i="23"/>
  <c r="I2434" i="23"/>
  <c r="I2435" i="23"/>
  <c r="I2436" i="23"/>
  <c r="I2437" i="23"/>
  <c r="I2438" i="23"/>
  <c r="I2439" i="23"/>
  <c r="I2440" i="23"/>
  <c r="I2441" i="23"/>
  <c r="I2442" i="23"/>
  <c r="I2443" i="23"/>
  <c r="I2444" i="23"/>
  <c r="I2445" i="23"/>
  <c r="I2446" i="23"/>
  <c r="I2447" i="23"/>
  <c r="I2448" i="23"/>
  <c r="I2449" i="23"/>
  <c r="I2450" i="23"/>
  <c r="I2451" i="23"/>
  <c r="I2452" i="23"/>
  <c r="I2453" i="23"/>
  <c r="I2454" i="23"/>
  <c r="I2455" i="23"/>
  <c r="I2456" i="23"/>
  <c r="I2457" i="23"/>
  <c r="I2458" i="23"/>
  <c r="I2459" i="23"/>
  <c r="I2460" i="23"/>
  <c r="I2461" i="23"/>
  <c r="I2462" i="23"/>
  <c r="I2463" i="23"/>
  <c r="I2464" i="23"/>
  <c r="I2465" i="23"/>
  <c r="I2466" i="23"/>
  <c r="I2467" i="23"/>
  <c r="I2468" i="23"/>
  <c r="I2469" i="23"/>
  <c r="I2470" i="23"/>
  <c r="I2471" i="23"/>
  <c r="I2472" i="23"/>
  <c r="I2473" i="23"/>
  <c r="I2474" i="23"/>
  <c r="I2475" i="23"/>
  <c r="I2476" i="23"/>
  <c r="I2477" i="23"/>
  <c r="I2478" i="23"/>
  <c r="I2479" i="23"/>
  <c r="I2480" i="23"/>
  <c r="I2481" i="23"/>
  <c r="I2482" i="23"/>
  <c r="I2483" i="23"/>
  <c r="I2484" i="23"/>
  <c r="I2485" i="23"/>
  <c r="I2486" i="23"/>
  <c r="I2487" i="23"/>
  <c r="I2488" i="23"/>
  <c r="I2489" i="23"/>
  <c r="I2490" i="23"/>
  <c r="I2491" i="23"/>
  <c r="I2492" i="23"/>
  <c r="I2493" i="23"/>
  <c r="I2494" i="23"/>
  <c r="I2495" i="23"/>
  <c r="I2496" i="23"/>
  <c r="I2497" i="23"/>
  <c r="I2498" i="23"/>
  <c r="I2499" i="23"/>
  <c r="I2500" i="23"/>
  <c r="I2501" i="23"/>
  <c r="I2502" i="23"/>
  <c r="I2503" i="23"/>
  <c r="I2504" i="23"/>
  <c r="I2505" i="23"/>
  <c r="I2506" i="23"/>
  <c r="I2507" i="23"/>
  <c r="I2508" i="23"/>
  <c r="I2509" i="23"/>
  <c r="I2510" i="23"/>
  <c r="I2511" i="23"/>
  <c r="I2512" i="23"/>
  <c r="I2513" i="23"/>
  <c r="I2514" i="23"/>
  <c r="I2515" i="23"/>
  <c r="I2516" i="23"/>
  <c r="I2517" i="23"/>
  <c r="I2518" i="23"/>
  <c r="I2519" i="23"/>
  <c r="I2520" i="23"/>
  <c r="I2521" i="23"/>
  <c r="I2522" i="23"/>
  <c r="I2523" i="23"/>
  <c r="I2524" i="23"/>
  <c r="I2525" i="23"/>
  <c r="I2526" i="23"/>
  <c r="I2527" i="23"/>
  <c r="I2528" i="23"/>
  <c r="I2529" i="23"/>
  <c r="I2530" i="23"/>
  <c r="I2531" i="23"/>
  <c r="I2532" i="23"/>
  <c r="I2533" i="23"/>
  <c r="I2534" i="23"/>
  <c r="I2535" i="23"/>
  <c r="I2536" i="23"/>
  <c r="I2537" i="23"/>
  <c r="I2538" i="23"/>
  <c r="I2539" i="23"/>
  <c r="I2540" i="23"/>
  <c r="I2541" i="23"/>
  <c r="I2542" i="23"/>
  <c r="I2543" i="23"/>
  <c r="I2544" i="23"/>
  <c r="I2545" i="23"/>
  <c r="I2546" i="23"/>
  <c r="I2547" i="23"/>
  <c r="I2548" i="23"/>
  <c r="I2549" i="23"/>
  <c r="I2550" i="23"/>
  <c r="I2551" i="23"/>
  <c r="I2552" i="23"/>
  <c r="I2553" i="23"/>
  <c r="I2554" i="23"/>
  <c r="I2555" i="23"/>
  <c r="I2556" i="23"/>
  <c r="I2557" i="23"/>
  <c r="I2558" i="23"/>
  <c r="I2559" i="23"/>
  <c r="I2560" i="23"/>
  <c r="I2561" i="23"/>
  <c r="I2562" i="23"/>
  <c r="I2563" i="23"/>
  <c r="I2564" i="23"/>
  <c r="I2565" i="23"/>
  <c r="I2566" i="23"/>
  <c r="I2567" i="23"/>
  <c r="I2568" i="23"/>
  <c r="I2569" i="23"/>
  <c r="I2570" i="23"/>
  <c r="I2571" i="23"/>
  <c r="I2572" i="23"/>
  <c r="I2573" i="23"/>
  <c r="I2574" i="23"/>
  <c r="I2575" i="23"/>
  <c r="I2576" i="23"/>
  <c r="I2577" i="23"/>
  <c r="I2578" i="23"/>
  <c r="I2579" i="23"/>
  <c r="I2580" i="23"/>
  <c r="I2581" i="23"/>
  <c r="I2582" i="23"/>
  <c r="I2583" i="23"/>
  <c r="I2584" i="23"/>
  <c r="I2585" i="23"/>
  <c r="I2586" i="23"/>
  <c r="I2587" i="23"/>
  <c r="I2588" i="23"/>
  <c r="I2589" i="23"/>
  <c r="I2590" i="23"/>
  <c r="I2591" i="23"/>
  <c r="I2592" i="23"/>
  <c r="I2593" i="23"/>
  <c r="I2594" i="23"/>
  <c r="I2595" i="23"/>
  <c r="I2596" i="23"/>
  <c r="I2597" i="23"/>
  <c r="I2598" i="23"/>
  <c r="I2599" i="23"/>
  <c r="I2600" i="23"/>
  <c r="I2601" i="23"/>
  <c r="I2602" i="23"/>
  <c r="I2603" i="23"/>
  <c r="I2604" i="23"/>
  <c r="I2605" i="23"/>
  <c r="I2606" i="23"/>
  <c r="I2607" i="23"/>
  <c r="I2608" i="23"/>
  <c r="I2609" i="23"/>
  <c r="I2610" i="23"/>
  <c r="I2611" i="23"/>
  <c r="I2612" i="23"/>
  <c r="I2613" i="23"/>
  <c r="I2614" i="23"/>
  <c r="I2615" i="23"/>
  <c r="I2616" i="23"/>
  <c r="I2617" i="23"/>
  <c r="I2618" i="23"/>
  <c r="I2619" i="23"/>
  <c r="I2620" i="23"/>
  <c r="I2621" i="23"/>
  <c r="I2622" i="23"/>
  <c r="I2623" i="23"/>
  <c r="I2624" i="23"/>
  <c r="I2625" i="23"/>
  <c r="I2626" i="23"/>
  <c r="I2627" i="23"/>
  <c r="I2628" i="23"/>
  <c r="I2629" i="23"/>
  <c r="I2630" i="23"/>
  <c r="I2631" i="23"/>
  <c r="I2632" i="23"/>
  <c r="I2633" i="23"/>
  <c r="I2634" i="23"/>
  <c r="I2635" i="23"/>
  <c r="I2636" i="23"/>
  <c r="I2637" i="23"/>
  <c r="I2638" i="23"/>
  <c r="I2639" i="23"/>
  <c r="I2640" i="23"/>
  <c r="I2641" i="23"/>
  <c r="I2642" i="23"/>
  <c r="I2643" i="23"/>
  <c r="I2644" i="23"/>
  <c r="I2645" i="23"/>
  <c r="I2646" i="23"/>
  <c r="I2647" i="23"/>
  <c r="I2648" i="23"/>
  <c r="I2649" i="23"/>
  <c r="I2650" i="23"/>
  <c r="I2651" i="23"/>
  <c r="I2652" i="23"/>
  <c r="I2653" i="23"/>
  <c r="I2654" i="23"/>
  <c r="I2655" i="23"/>
  <c r="I2656" i="23"/>
  <c r="I2657" i="23"/>
  <c r="I2658" i="23"/>
  <c r="I2659" i="23"/>
  <c r="I2660" i="23"/>
  <c r="I2661" i="23"/>
  <c r="I2662" i="23"/>
  <c r="I2663" i="23"/>
  <c r="I2664" i="23"/>
  <c r="I2665" i="23"/>
  <c r="I2666" i="23"/>
  <c r="I2667" i="23"/>
  <c r="I2668" i="23"/>
  <c r="I2669" i="23"/>
  <c r="I2670" i="23"/>
  <c r="I2671" i="23"/>
  <c r="I2672" i="23"/>
  <c r="I2673" i="23"/>
  <c r="I2674" i="23"/>
  <c r="I2675" i="23"/>
  <c r="I2676" i="23"/>
  <c r="I2677" i="23"/>
  <c r="I2678" i="23"/>
  <c r="I2679" i="23"/>
  <c r="I2680" i="23"/>
  <c r="I2681" i="23"/>
  <c r="I2682" i="23"/>
  <c r="I2683" i="23"/>
  <c r="I2684" i="23"/>
  <c r="I2685" i="23"/>
  <c r="I2686" i="23"/>
  <c r="I2687" i="23"/>
  <c r="I2688" i="23"/>
  <c r="I2689" i="23"/>
  <c r="I2690" i="23"/>
  <c r="I2691" i="23"/>
  <c r="I2692" i="23"/>
  <c r="I2693" i="23"/>
  <c r="I2694" i="23"/>
  <c r="I2695" i="23"/>
  <c r="I2696" i="23"/>
  <c r="I2697" i="23"/>
  <c r="I2698" i="23"/>
  <c r="I2699" i="23"/>
  <c r="I2700" i="23"/>
  <c r="I2701" i="23"/>
  <c r="I2702" i="23"/>
  <c r="I2703" i="23"/>
  <c r="I2704" i="23"/>
  <c r="I2705" i="23"/>
  <c r="I2706" i="23"/>
  <c r="I2707" i="23"/>
  <c r="I2708" i="23"/>
  <c r="I2709" i="23"/>
  <c r="I2710" i="23"/>
  <c r="I2711" i="23"/>
  <c r="I2712" i="23"/>
  <c r="I2713" i="23"/>
  <c r="I2714" i="23"/>
  <c r="I2715" i="23"/>
  <c r="I2716" i="23"/>
  <c r="I2717" i="23"/>
  <c r="I2718" i="23"/>
  <c r="I2719" i="23"/>
  <c r="I2720" i="23"/>
  <c r="I2721" i="23"/>
  <c r="I2722" i="23"/>
  <c r="I2723" i="23"/>
  <c r="I2724" i="23"/>
  <c r="I2725" i="23"/>
  <c r="I2726" i="23"/>
  <c r="I2727" i="23"/>
  <c r="I2728" i="23"/>
  <c r="I2729" i="23"/>
  <c r="I2730" i="23"/>
  <c r="I2731" i="23"/>
  <c r="I2732" i="23"/>
  <c r="I2733" i="23"/>
  <c r="I2734" i="23"/>
  <c r="I2735" i="23"/>
  <c r="I2736" i="23"/>
  <c r="I2737" i="23"/>
  <c r="I2738" i="23"/>
  <c r="I2739" i="23"/>
  <c r="I2740" i="23"/>
  <c r="I2741" i="23"/>
  <c r="I2742" i="23"/>
  <c r="I2743" i="23"/>
  <c r="I2744" i="23"/>
  <c r="I2745" i="23"/>
  <c r="I2746" i="23"/>
  <c r="I2747" i="23"/>
  <c r="I2748" i="23"/>
  <c r="I2749" i="23"/>
  <c r="I2750" i="23"/>
  <c r="I2751" i="23"/>
  <c r="I2752" i="23"/>
  <c r="I2753" i="23"/>
  <c r="I2754" i="23"/>
  <c r="I2755" i="23"/>
  <c r="I2756" i="23"/>
  <c r="I2757" i="23"/>
  <c r="I2758" i="23"/>
  <c r="I2759" i="23"/>
  <c r="I2760" i="23"/>
  <c r="I2761" i="23"/>
  <c r="I2762" i="23"/>
  <c r="I2763" i="23"/>
  <c r="I2764" i="23"/>
  <c r="I2765" i="23"/>
  <c r="I2766" i="23"/>
  <c r="I2767" i="23"/>
  <c r="I2768" i="23"/>
  <c r="I2769" i="23"/>
  <c r="I2770" i="23"/>
  <c r="I2771" i="23"/>
  <c r="I2772" i="23"/>
  <c r="I2773" i="23"/>
  <c r="I2774" i="23"/>
  <c r="I2775" i="23"/>
  <c r="I2776" i="23"/>
  <c r="I2777" i="23"/>
  <c r="I2778" i="23"/>
  <c r="I2779" i="23"/>
  <c r="I2780" i="23"/>
  <c r="I2781" i="23"/>
  <c r="I2782" i="23"/>
  <c r="I2783" i="23"/>
  <c r="I2784" i="23"/>
  <c r="I2785" i="23"/>
  <c r="I2786" i="23"/>
  <c r="I2787" i="23"/>
  <c r="I2788" i="23"/>
  <c r="I2789" i="23"/>
  <c r="I2790" i="23"/>
  <c r="I2791" i="23"/>
  <c r="I2792" i="23"/>
  <c r="I2793" i="23"/>
  <c r="I2794" i="23"/>
  <c r="I2795" i="23"/>
  <c r="I2796" i="23"/>
  <c r="I2797" i="23"/>
  <c r="I2798" i="23"/>
  <c r="I2799" i="23"/>
  <c r="I2800" i="23"/>
  <c r="I2801" i="23"/>
  <c r="I2802" i="23"/>
  <c r="I2803" i="23"/>
  <c r="I2804" i="23"/>
  <c r="I2805" i="23"/>
  <c r="I2806" i="23"/>
  <c r="I2807" i="23"/>
  <c r="I2808" i="23"/>
  <c r="I2809" i="23"/>
  <c r="I2810" i="23"/>
  <c r="I2811" i="23"/>
  <c r="I2812" i="23"/>
  <c r="I2813" i="23"/>
  <c r="I2814" i="23"/>
  <c r="I2815" i="23"/>
  <c r="I2816" i="23"/>
  <c r="I2817" i="23"/>
  <c r="I2818" i="23"/>
  <c r="I2819" i="23"/>
  <c r="I2820" i="23"/>
  <c r="I2821" i="23"/>
  <c r="I2822" i="23"/>
  <c r="I2823" i="23"/>
  <c r="I2824" i="23"/>
  <c r="I2825" i="23"/>
  <c r="I2826" i="23"/>
  <c r="I2827" i="23"/>
  <c r="I2828" i="23"/>
  <c r="I2829" i="23"/>
  <c r="I2830" i="23"/>
  <c r="I2831" i="23"/>
  <c r="I2832" i="23"/>
  <c r="I2833" i="23"/>
  <c r="I2834" i="23"/>
  <c r="I2835" i="23"/>
  <c r="I2836" i="23"/>
  <c r="I2837" i="23"/>
  <c r="I2838" i="23"/>
  <c r="I2839" i="23"/>
  <c r="I2840" i="23"/>
  <c r="I2841" i="23"/>
  <c r="I2842" i="23"/>
  <c r="I2843" i="23"/>
  <c r="I2844" i="23"/>
  <c r="I2845" i="23"/>
  <c r="I2846" i="23"/>
  <c r="I2847" i="23"/>
  <c r="I2848" i="23"/>
  <c r="I2849" i="23"/>
  <c r="I2850" i="23"/>
  <c r="I2851" i="23"/>
  <c r="I2852" i="23"/>
  <c r="I2853" i="23"/>
  <c r="I2854" i="23"/>
  <c r="I2855" i="23"/>
  <c r="I2856" i="23"/>
  <c r="I2857" i="23"/>
  <c r="I2858" i="23"/>
  <c r="I2859" i="23"/>
  <c r="I2860" i="23"/>
  <c r="I2861" i="23"/>
  <c r="I2862" i="23"/>
  <c r="I2863" i="23"/>
  <c r="I2864" i="23"/>
  <c r="I2865" i="23"/>
  <c r="I2866" i="23"/>
  <c r="I2867" i="23"/>
  <c r="I2868" i="23"/>
  <c r="I2869" i="23"/>
  <c r="I2870" i="23"/>
  <c r="I2871" i="23"/>
  <c r="I2872" i="23"/>
  <c r="I2873" i="23"/>
  <c r="I2874" i="23"/>
  <c r="I2875" i="23"/>
  <c r="I2876" i="23"/>
  <c r="I2877" i="23"/>
  <c r="I2878" i="23"/>
  <c r="I2879" i="23"/>
  <c r="I2880" i="23"/>
  <c r="I2881" i="23"/>
  <c r="I2882" i="23"/>
  <c r="I2883" i="23"/>
  <c r="I2884" i="23"/>
  <c r="I2885" i="23"/>
  <c r="I2886" i="23"/>
  <c r="I2887" i="23"/>
  <c r="I2888" i="23"/>
  <c r="I2889" i="23"/>
  <c r="I2890" i="23"/>
  <c r="I2891" i="23"/>
  <c r="I2892" i="23"/>
  <c r="I2893" i="23"/>
  <c r="I2894" i="23"/>
  <c r="I2895" i="23"/>
  <c r="I2896" i="23"/>
  <c r="I2897" i="23"/>
  <c r="I2898" i="23"/>
  <c r="I2899" i="23"/>
  <c r="I2900" i="23"/>
  <c r="I2901" i="23"/>
  <c r="I2902" i="23"/>
  <c r="I2903" i="23"/>
  <c r="I2904" i="23"/>
  <c r="I2905" i="23"/>
  <c r="I2906" i="23"/>
  <c r="I2907" i="23"/>
  <c r="I2908" i="23"/>
  <c r="I2909" i="23"/>
  <c r="I2910" i="23"/>
  <c r="I2911" i="23"/>
  <c r="I2912" i="23"/>
  <c r="I2913" i="23"/>
  <c r="I2914" i="23"/>
  <c r="I2915" i="23"/>
  <c r="I2916" i="23"/>
  <c r="I2917" i="23"/>
  <c r="I2918" i="23"/>
  <c r="I2919" i="23"/>
  <c r="I2920" i="23"/>
  <c r="I2921" i="23"/>
  <c r="I2922" i="23"/>
  <c r="I2923" i="23"/>
  <c r="I2924" i="23"/>
  <c r="I2925" i="23"/>
  <c r="I2926" i="23"/>
  <c r="I2927" i="23"/>
  <c r="I2928" i="23"/>
  <c r="I2929" i="23"/>
  <c r="I2930" i="23"/>
  <c r="I2931" i="23"/>
  <c r="I2932" i="23"/>
  <c r="I2933" i="23"/>
  <c r="I2934" i="23"/>
  <c r="I2935" i="23"/>
  <c r="I2936" i="23"/>
  <c r="I2937" i="23"/>
  <c r="I2938" i="23"/>
  <c r="I2939" i="23"/>
  <c r="I2940" i="23"/>
  <c r="I2941" i="23"/>
  <c r="I2942" i="23"/>
  <c r="I2943" i="23"/>
  <c r="I2944" i="23"/>
  <c r="I2945" i="23"/>
  <c r="I2946" i="23"/>
  <c r="I2947" i="23"/>
  <c r="I2948" i="23"/>
  <c r="I2949" i="23"/>
  <c r="I2950" i="23"/>
  <c r="I2951" i="23"/>
  <c r="I2952" i="23"/>
  <c r="I2953" i="23"/>
  <c r="I2954" i="23"/>
  <c r="I2955" i="23"/>
  <c r="I2956" i="23"/>
  <c r="I2957" i="23"/>
  <c r="I2958" i="23"/>
  <c r="I2959" i="23"/>
  <c r="I2960" i="23"/>
  <c r="I2961" i="23"/>
  <c r="I2962" i="23"/>
  <c r="I2963" i="23"/>
  <c r="I2964" i="23"/>
  <c r="I2965" i="23"/>
  <c r="I2966" i="23"/>
  <c r="I2967" i="23"/>
  <c r="I2968" i="23"/>
  <c r="I2969" i="23"/>
  <c r="I2970" i="23"/>
  <c r="I2971" i="23"/>
  <c r="I2972" i="23"/>
  <c r="I2973" i="23"/>
  <c r="I2974" i="23"/>
  <c r="I2975" i="23"/>
  <c r="I2976" i="23"/>
  <c r="I2977" i="23"/>
  <c r="I2978" i="23"/>
  <c r="I2979" i="23"/>
  <c r="I2980" i="23"/>
  <c r="I2981" i="23"/>
  <c r="I2982" i="23"/>
  <c r="I2983" i="23"/>
  <c r="I2984" i="23"/>
  <c r="I2985" i="23"/>
  <c r="I2986" i="23"/>
  <c r="I2987" i="23"/>
  <c r="I2988" i="23"/>
  <c r="I2989" i="23"/>
  <c r="I2990" i="23"/>
  <c r="I2991" i="23"/>
  <c r="I2992" i="23"/>
  <c r="I2993" i="23"/>
  <c r="I2994" i="23"/>
  <c r="I2995" i="23"/>
  <c r="I2996" i="23"/>
  <c r="I2997" i="23"/>
  <c r="I2998" i="23"/>
  <c r="I2999" i="23"/>
  <c r="I3000" i="23"/>
  <c r="I3001" i="23"/>
  <c r="I3002" i="23"/>
  <c r="I3003" i="23"/>
  <c r="I3004" i="23"/>
  <c r="I3005" i="23"/>
  <c r="I3006" i="23"/>
  <c r="I3007" i="23"/>
  <c r="I3008" i="23"/>
  <c r="I3009" i="23"/>
  <c r="I3010" i="23"/>
  <c r="I3011" i="23"/>
  <c r="I3012" i="23"/>
  <c r="I3013" i="23"/>
  <c r="I3014" i="23"/>
  <c r="I3015" i="23"/>
  <c r="I3016" i="23"/>
  <c r="I3017" i="23"/>
  <c r="I3018" i="23"/>
  <c r="I3019" i="23"/>
  <c r="I3020" i="23"/>
  <c r="I3021" i="23"/>
  <c r="I3022" i="23"/>
  <c r="I3023" i="23"/>
  <c r="I3024" i="23"/>
  <c r="I3025" i="23"/>
  <c r="I3026" i="23"/>
  <c r="I3027" i="23"/>
  <c r="I3028" i="23"/>
  <c r="I3029" i="23"/>
  <c r="I3030" i="23"/>
  <c r="I3031" i="23"/>
  <c r="I3032" i="23"/>
  <c r="I3033" i="23"/>
  <c r="I3034" i="23"/>
  <c r="I3035" i="23"/>
  <c r="I3036" i="23"/>
  <c r="I3037" i="23"/>
  <c r="I3038" i="23"/>
  <c r="I3039" i="23"/>
  <c r="I3040" i="23"/>
  <c r="I3041" i="23"/>
  <c r="I3042" i="23"/>
  <c r="I3043" i="23"/>
  <c r="I3044" i="23"/>
  <c r="I3045" i="23"/>
  <c r="I3046" i="23"/>
  <c r="I3047" i="23"/>
  <c r="I3048" i="23"/>
  <c r="I3049" i="23"/>
  <c r="I3050" i="23"/>
  <c r="I3051" i="23"/>
  <c r="I3052" i="23"/>
  <c r="I3053" i="23"/>
  <c r="I3054" i="23"/>
  <c r="I3055" i="23"/>
  <c r="I3056" i="23"/>
  <c r="I3057" i="23"/>
  <c r="I3058" i="23"/>
  <c r="I3059" i="23"/>
  <c r="I3060" i="23"/>
  <c r="I3061" i="23"/>
  <c r="I3062" i="23"/>
  <c r="I3063" i="23"/>
  <c r="I3064" i="23"/>
  <c r="I3065" i="23"/>
  <c r="I3066" i="23"/>
  <c r="I3067" i="23"/>
  <c r="I3068" i="23"/>
  <c r="I3069" i="23"/>
  <c r="I3070" i="23"/>
  <c r="I3071" i="23"/>
  <c r="I3072" i="23"/>
  <c r="I3073" i="23"/>
  <c r="I3074" i="23"/>
  <c r="I3075" i="23"/>
  <c r="I3076" i="23"/>
  <c r="I3077" i="23"/>
  <c r="I3078" i="23"/>
  <c r="I3079" i="23"/>
  <c r="I3080" i="23"/>
  <c r="I3081" i="23"/>
  <c r="I3082" i="23"/>
  <c r="I3083" i="23"/>
  <c r="I3084" i="23"/>
  <c r="I3085" i="23"/>
  <c r="I3086" i="23"/>
  <c r="I3087" i="23"/>
  <c r="I3088" i="23"/>
  <c r="I3089" i="23"/>
  <c r="I3090" i="23"/>
  <c r="I3091" i="23"/>
  <c r="I3092" i="23"/>
  <c r="I3093" i="23"/>
  <c r="I3094" i="23"/>
  <c r="I3095" i="23"/>
  <c r="I3096" i="23"/>
  <c r="I3097" i="23"/>
  <c r="I3098" i="23"/>
  <c r="I3099" i="23"/>
  <c r="I3100" i="23"/>
  <c r="I3101" i="23"/>
  <c r="I3102" i="23"/>
  <c r="I3103" i="23"/>
  <c r="I3104" i="23"/>
  <c r="I3105" i="23"/>
  <c r="I3106" i="23"/>
  <c r="I3107" i="23"/>
  <c r="I3108" i="23"/>
  <c r="I3109" i="23"/>
  <c r="I3110" i="23"/>
  <c r="I3111" i="23"/>
  <c r="I3112" i="23"/>
  <c r="I3113" i="23"/>
  <c r="I3114" i="23"/>
  <c r="I3115" i="23"/>
  <c r="I3116" i="23"/>
  <c r="I3117" i="23"/>
  <c r="I3118" i="23"/>
  <c r="I3119" i="23"/>
  <c r="I3120" i="23"/>
  <c r="I3121" i="23"/>
  <c r="I3122" i="23"/>
  <c r="I3123" i="23"/>
  <c r="I3124" i="23"/>
  <c r="I3125" i="23"/>
  <c r="I3126" i="23"/>
  <c r="I3127" i="23"/>
  <c r="I3128" i="23"/>
  <c r="I3129" i="23"/>
  <c r="I3130" i="23"/>
  <c r="I3131" i="23"/>
  <c r="I3132" i="23"/>
  <c r="I3133" i="23"/>
  <c r="I3134" i="23"/>
  <c r="I3135" i="23"/>
  <c r="I3136" i="23"/>
  <c r="I3137" i="23"/>
  <c r="I3138" i="23"/>
  <c r="I3139" i="23"/>
  <c r="I3140" i="23"/>
  <c r="I3141" i="23"/>
  <c r="I3142" i="23"/>
  <c r="I3143" i="23"/>
  <c r="I3144" i="23"/>
  <c r="I3145" i="23"/>
  <c r="I3146" i="23"/>
  <c r="I3147" i="23"/>
  <c r="I3148" i="23"/>
  <c r="I3149" i="23"/>
  <c r="I3150" i="23"/>
  <c r="I3151" i="23"/>
  <c r="I3152" i="23"/>
  <c r="I3153" i="23"/>
  <c r="I3154" i="23"/>
  <c r="I3155" i="23"/>
  <c r="I3156" i="23"/>
  <c r="I3157" i="23"/>
  <c r="I3158" i="23"/>
  <c r="I3159" i="23"/>
  <c r="I3160" i="23"/>
  <c r="I3161" i="23"/>
  <c r="I3162" i="23"/>
  <c r="I3163" i="23"/>
  <c r="I3164" i="23"/>
  <c r="I3165" i="23"/>
  <c r="I3166" i="23"/>
  <c r="I3167" i="23"/>
  <c r="I3168" i="23"/>
  <c r="I3169" i="23"/>
  <c r="I3170" i="23"/>
  <c r="I3171" i="23"/>
  <c r="I3172" i="23"/>
  <c r="I3173" i="23"/>
  <c r="I3174" i="23"/>
  <c r="I3175" i="23"/>
  <c r="I3176" i="23"/>
  <c r="I3177" i="23"/>
  <c r="I3178" i="23"/>
  <c r="I3179" i="23"/>
  <c r="I3180" i="23"/>
  <c r="I3181" i="23"/>
  <c r="I3182" i="23"/>
  <c r="I3183" i="23"/>
  <c r="I3184" i="23"/>
  <c r="I3185" i="23"/>
  <c r="I3186" i="23"/>
  <c r="I3187" i="23"/>
  <c r="I3188" i="23"/>
  <c r="I3189" i="23"/>
  <c r="I3190" i="23"/>
  <c r="I3191" i="23"/>
  <c r="I3192" i="23"/>
  <c r="I3193" i="23"/>
  <c r="I3194" i="23"/>
  <c r="I3195" i="23"/>
  <c r="I3196" i="23"/>
  <c r="I3197" i="23"/>
  <c r="I3198" i="23"/>
  <c r="I3199" i="23"/>
  <c r="I3200" i="23"/>
  <c r="I3201" i="23"/>
  <c r="I3202" i="23"/>
  <c r="I3203" i="23"/>
  <c r="I3204" i="23"/>
  <c r="I3205" i="23"/>
  <c r="I3206" i="23"/>
  <c r="I3207" i="23"/>
  <c r="I3208" i="23"/>
  <c r="I3209" i="23"/>
  <c r="I3210" i="23"/>
  <c r="I3211" i="23"/>
  <c r="I3212" i="23"/>
  <c r="I3213" i="23"/>
  <c r="I3214" i="23"/>
  <c r="I3215" i="23"/>
  <c r="I3216" i="23"/>
  <c r="I3217" i="23"/>
  <c r="I3218" i="23"/>
  <c r="I3219" i="23"/>
  <c r="I3220" i="23"/>
  <c r="I3221" i="23"/>
  <c r="I3222" i="23"/>
  <c r="I3223" i="23"/>
  <c r="I3224" i="23"/>
  <c r="I3225" i="23"/>
  <c r="I3226" i="23"/>
  <c r="I3227" i="23"/>
  <c r="I3228" i="23"/>
  <c r="I3229" i="23"/>
  <c r="I3230" i="23"/>
  <c r="I3231" i="23"/>
  <c r="I3232" i="23"/>
  <c r="I3233" i="23"/>
  <c r="I3234" i="23"/>
  <c r="I3235" i="23"/>
  <c r="I3236" i="23"/>
  <c r="I3237" i="23"/>
  <c r="I3238" i="23"/>
  <c r="I3239" i="23"/>
  <c r="I3240" i="23"/>
  <c r="I3241" i="23"/>
  <c r="I3242" i="23"/>
  <c r="I3243" i="23"/>
  <c r="I3244" i="23"/>
  <c r="I3245" i="23"/>
  <c r="I3246" i="23"/>
  <c r="I3247" i="23"/>
  <c r="I3248" i="23"/>
  <c r="I3249" i="23"/>
  <c r="I3250" i="23"/>
  <c r="I3251" i="23"/>
  <c r="I3252" i="23"/>
  <c r="I3253" i="23"/>
  <c r="I3254" i="23"/>
  <c r="I3255" i="23"/>
  <c r="I3256" i="23"/>
  <c r="I3257" i="23"/>
  <c r="I3258" i="23"/>
  <c r="I3259" i="23"/>
  <c r="I3260" i="23"/>
  <c r="I3261" i="23"/>
  <c r="I3262" i="23"/>
  <c r="I3263" i="23"/>
  <c r="I3264" i="23"/>
  <c r="I3265" i="23"/>
  <c r="I3266" i="23"/>
  <c r="I3267" i="23"/>
  <c r="I3268" i="23"/>
  <c r="I3269" i="23"/>
  <c r="I3270" i="23"/>
  <c r="I3271" i="23"/>
  <c r="I3272" i="23"/>
  <c r="I3273" i="23"/>
  <c r="I3274" i="23"/>
  <c r="I3275" i="23"/>
  <c r="I3276" i="23"/>
  <c r="I3277" i="23"/>
  <c r="I3278" i="23"/>
  <c r="I3279" i="23"/>
  <c r="I3280" i="23"/>
  <c r="I3281" i="23"/>
  <c r="I3282" i="23"/>
  <c r="I3283" i="23"/>
  <c r="I3284" i="23"/>
  <c r="I3285" i="23"/>
  <c r="I3286" i="23"/>
  <c r="I3287" i="23"/>
  <c r="I3288" i="23"/>
  <c r="I3289" i="23"/>
  <c r="I3290" i="23"/>
  <c r="I3291" i="23"/>
  <c r="I3292" i="23"/>
  <c r="I3293" i="23"/>
  <c r="I3294" i="23"/>
  <c r="I3295" i="23"/>
  <c r="I3296" i="23"/>
  <c r="I3297" i="23"/>
  <c r="I3298" i="23"/>
  <c r="I3299" i="23"/>
  <c r="I3300" i="23"/>
  <c r="I3301" i="23"/>
  <c r="I3302" i="23"/>
  <c r="I3303" i="23"/>
  <c r="I3304" i="23"/>
  <c r="I3305" i="23"/>
  <c r="I3306" i="23"/>
  <c r="I3307" i="23"/>
  <c r="I3308" i="23"/>
  <c r="I3309" i="23"/>
  <c r="I3310" i="23"/>
  <c r="I3311" i="23"/>
  <c r="I3312" i="23"/>
  <c r="I3313" i="23"/>
  <c r="I3314" i="23"/>
  <c r="I3315" i="23"/>
  <c r="I3316" i="23"/>
  <c r="I3317" i="23"/>
  <c r="I3318" i="23"/>
  <c r="I3319" i="23"/>
  <c r="I3320" i="23"/>
  <c r="I3321" i="23"/>
  <c r="I3322" i="23"/>
  <c r="I3323" i="23"/>
  <c r="I3324" i="23"/>
  <c r="I3325" i="23"/>
  <c r="I3326" i="23"/>
  <c r="I3327" i="23"/>
  <c r="I3328" i="23"/>
  <c r="I3329" i="23"/>
  <c r="I3330" i="23"/>
  <c r="I3331" i="23"/>
  <c r="I3332" i="23"/>
  <c r="I3333" i="23"/>
  <c r="I3334" i="23"/>
  <c r="I3335" i="23"/>
  <c r="I3336" i="23"/>
  <c r="I3337" i="23"/>
  <c r="I3338" i="23"/>
  <c r="I3339" i="23"/>
  <c r="I3340" i="23"/>
  <c r="I3341" i="23"/>
  <c r="I3342" i="23"/>
  <c r="I3343" i="23"/>
  <c r="I3344" i="23"/>
  <c r="I3345" i="23"/>
  <c r="I3346" i="23"/>
  <c r="I3347" i="23"/>
  <c r="I3348" i="23"/>
  <c r="I3349" i="23"/>
  <c r="I3350" i="23"/>
  <c r="I3351" i="23"/>
  <c r="I3352" i="23"/>
  <c r="I3353" i="23"/>
  <c r="I3354" i="23"/>
  <c r="I3355" i="23"/>
  <c r="I3356" i="23"/>
  <c r="I3357" i="23"/>
  <c r="I3358" i="23"/>
  <c r="I3359" i="23"/>
  <c r="I3360" i="23"/>
  <c r="I3361" i="23"/>
  <c r="I3362" i="23"/>
  <c r="I3363" i="23"/>
  <c r="I3364" i="23"/>
  <c r="I3365" i="23"/>
  <c r="I3366" i="23"/>
  <c r="I3367" i="23"/>
  <c r="I3368" i="23"/>
  <c r="I3369" i="23"/>
  <c r="I3370" i="23"/>
  <c r="I3371" i="23"/>
  <c r="I3372" i="23"/>
  <c r="I3373" i="23"/>
  <c r="I3374" i="23"/>
  <c r="I3375" i="23"/>
  <c r="I3376" i="23"/>
  <c r="I3377" i="23"/>
  <c r="I3378" i="23"/>
  <c r="I3379" i="23"/>
  <c r="I3380" i="23"/>
  <c r="I3381" i="23"/>
  <c r="I3382" i="23"/>
  <c r="I3383" i="23"/>
  <c r="I3384" i="23"/>
  <c r="I3385" i="23"/>
  <c r="I3386" i="23"/>
  <c r="I3387" i="23"/>
  <c r="I3388" i="23"/>
  <c r="I3389" i="23"/>
  <c r="I3390" i="23"/>
  <c r="I3391" i="23"/>
  <c r="I3392" i="23"/>
  <c r="I3393" i="23"/>
  <c r="I3394" i="23"/>
  <c r="I3395" i="23"/>
  <c r="I3396" i="23"/>
  <c r="I3397" i="23"/>
  <c r="I3398" i="23"/>
  <c r="I3399" i="23"/>
  <c r="I3400" i="23"/>
  <c r="I3401" i="23"/>
  <c r="I3402" i="23"/>
  <c r="I3403" i="23"/>
  <c r="I3404" i="23"/>
  <c r="I3405" i="23"/>
  <c r="I3406" i="23"/>
  <c r="I3407" i="23"/>
  <c r="I3408" i="23"/>
  <c r="I3409" i="23"/>
  <c r="I3410" i="23"/>
  <c r="I3411" i="23"/>
  <c r="I3412" i="23"/>
  <c r="I3413" i="23"/>
  <c r="I3414" i="23"/>
  <c r="I3415" i="23"/>
  <c r="I3416" i="23"/>
  <c r="I3417" i="23"/>
  <c r="I3418" i="23"/>
  <c r="I3419" i="23"/>
  <c r="I3420" i="23"/>
  <c r="I3421" i="23"/>
  <c r="I3422" i="23"/>
  <c r="I3423" i="23"/>
  <c r="I3424" i="23"/>
  <c r="I3425" i="23"/>
  <c r="I3426" i="23"/>
  <c r="I3427" i="23"/>
  <c r="I3428" i="23"/>
  <c r="I3429" i="23"/>
  <c r="I3430" i="23"/>
  <c r="I3431" i="23"/>
  <c r="I3432" i="23"/>
  <c r="I3433" i="23"/>
  <c r="I3434" i="23"/>
  <c r="I3435" i="23"/>
  <c r="I3436" i="23"/>
  <c r="I3437" i="23"/>
  <c r="I3438" i="23"/>
  <c r="I3439" i="23"/>
  <c r="I3440" i="23"/>
  <c r="I3441" i="23"/>
  <c r="I3442" i="23"/>
  <c r="I3443" i="23"/>
  <c r="I3444" i="23"/>
  <c r="I3445" i="23"/>
  <c r="I3446" i="23"/>
  <c r="I3447" i="23"/>
  <c r="I3448" i="23"/>
  <c r="I3449" i="23"/>
  <c r="I3450" i="23"/>
  <c r="I3451" i="23"/>
  <c r="I3452" i="23"/>
  <c r="I3453" i="23"/>
  <c r="I3454" i="23"/>
  <c r="I3455" i="23"/>
  <c r="I3456" i="23"/>
  <c r="I3457" i="23"/>
  <c r="I3458" i="23"/>
  <c r="I3459" i="23"/>
  <c r="I3460" i="23"/>
  <c r="I3461" i="23"/>
  <c r="I3462" i="23"/>
  <c r="I3463" i="23"/>
  <c r="I3464" i="23"/>
  <c r="I3465" i="23"/>
  <c r="I3466" i="23"/>
  <c r="I3467" i="23"/>
  <c r="I3468" i="23"/>
  <c r="I3469" i="23"/>
  <c r="I3470" i="23"/>
  <c r="I3471" i="23"/>
  <c r="I3472" i="23"/>
  <c r="I3473" i="23"/>
  <c r="I3474" i="23"/>
  <c r="I3475" i="23"/>
  <c r="I3476" i="23"/>
  <c r="I3477" i="23"/>
  <c r="I3478" i="23"/>
  <c r="I3479" i="23"/>
  <c r="I3480" i="23"/>
  <c r="I3481" i="23"/>
  <c r="I3482" i="23"/>
  <c r="I3483" i="23"/>
  <c r="I3484" i="23"/>
  <c r="I3485" i="23"/>
  <c r="I3486" i="23"/>
  <c r="I3487" i="23"/>
  <c r="I3488" i="23"/>
  <c r="I3489" i="23"/>
  <c r="I3490" i="23"/>
  <c r="I3491" i="23"/>
  <c r="I3492" i="23"/>
  <c r="I3493" i="23"/>
  <c r="I3494" i="23"/>
  <c r="I3495" i="23"/>
  <c r="I3496" i="23"/>
  <c r="I3497" i="23"/>
  <c r="I3498" i="23"/>
  <c r="I3499" i="23"/>
  <c r="I3500" i="23"/>
  <c r="I3501" i="23"/>
  <c r="I3502" i="23"/>
  <c r="I3503" i="23"/>
  <c r="I3504" i="23"/>
  <c r="I3505" i="23"/>
  <c r="I3506" i="23"/>
  <c r="I3507" i="23"/>
  <c r="I3508" i="23"/>
  <c r="I3509" i="23"/>
  <c r="I3510" i="23"/>
  <c r="I3511" i="23"/>
  <c r="I3512" i="23"/>
  <c r="I3513" i="23"/>
  <c r="I3514" i="23"/>
  <c r="I3515" i="23"/>
  <c r="I3516" i="23"/>
  <c r="I3517" i="23"/>
  <c r="I3518" i="23"/>
  <c r="I3519" i="23"/>
  <c r="I3520" i="23"/>
  <c r="I3521" i="23"/>
  <c r="I3522" i="23"/>
  <c r="I3523" i="23"/>
  <c r="I3524" i="23"/>
  <c r="I3525" i="23"/>
  <c r="I3526" i="23"/>
  <c r="I3527" i="23"/>
  <c r="I3528" i="23"/>
  <c r="I3529" i="23"/>
  <c r="I3530" i="23"/>
  <c r="I3531" i="23"/>
  <c r="I3532" i="23"/>
  <c r="I3533" i="23"/>
  <c r="I3534" i="23"/>
  <c r="I3535" i="23"/>
  <c r="I3536" i="23"/>
  <c r="I3537" i="23"/>
  <c r="I3538" i="23"/>
  <c r="I3539" i="23"/>
  <c r="I3540" i="23"/>
  <c r="I3541" i="23"/>
  <c r="I3542" i="23"/>
  <c r="I3543" i="23"/>
  <c r="I3544" i="23"/>
  <c r="I3545" i="23"/>
  <c r="I3546" i="23"/>
  <c r="I3547" i="23"/>
  <c r="I3548" i="23"/>
  <c r="I3549" i="23"/>
  <c r="I3550" i="23"/>
  <c r="I3551" i="23"/>
  <c r="I3552" i="23"/>
  <c r="I3553" i="23"/>
  <c r="I3554" i="23"/>
  <c r="I3555" i="23"/>
  <c r="I3556" i="23"/>
  <c r="I3557" i="23"/>
  <c r="I3558" i="23"/>
  <c r="I3559" i="23"/>
  <c r="I3560" i="23"/>
  <c r="I3561" i="23"/>
  <c r="I3562" i="23"/>
  <c r="I3563" i="23"/>
  <c r="I3564" i="23"/>
  <c r="I3565" i="23"/>
  <c r="I3566" i="23"/>
  <c r="I3567" i="23"/>
  <c r="I3568" i="23"/>
  <c r="I3569" i="23"/>
  <c r="I3570" i="23"/>
  <c r="I3571" i="23"/>
  <c r="I3572" i="23"/>
  <c r="I3573" i="23"/>
  <c r="I3574" i="23"/>
  <c r="I3575" i="23"/>
  <c r="I3576" i="23"/>
  <c r="I3577" i="23"/>
  <c r="I3578" i="23"/>
  <c r="I3579" i="23"/>
  <c r="I3580" i="23"/>
  <c r="I3581" i="23"/>
  <c r="I3582" i="23"/>
  <c r="I3583" i="23"/>
  <c r="I3584" i="23"/>
  <c r="I3585" i="23"/>
  <c r="I3586" i="23"/>
  <c r="I3587" i="23"/>
  <c r="I3588" i="23"/>
  <c r="I3589" i="23"/>
  <c r="I3590" i="23"/>
  <c r="I3591" i="23"/>
  <c r="I3592" i="23"/>
  <c r="I3593" i="23"/>
  <c r="I3594" i="23"/>
  <c r="I3595" i="23"/>
  <c r="I3596" i="23"/>
  <c r="I3597" i="23"/>
  <c r="I3598" i="23"/>
  <c r="I3599" i="23"/>
  <c r="I3600" i="23"/>
  <c r="I3601" i="23"/>
  <c r="I3602" i="23"/>
  <c r="I3603" i="23"/>
  <c r="I3604" i="23"/>
  <c r="I3605" i="23"/>
  <c r="I3606" i="23"/>
  <c r="I3607" i="23"/>
  <c r="I3608" i="23"/>
  <c r="I3609" i="23"/>
  <c r="I3610" i="23"/>
  <c r="I3611" i="23"/>
  <c r="I3612" i="23"/>
  <c r="I3613" i="23"/>
  <c r="I3614" i="23"/>
  <c r="I3615" i="23"/>
  <c r="I3616" i="23"/>
  <c r="I3617" i="23"/>
  <c r="I3618" i="23"/>
  <c r="I3619" i="23"/>
  <c r="I3620" i="23"/>
  <c r="I3621" i="23"/>
  <c r="I3622" i="23"/>
  <c r="I3623" i="23"/>
  <c r="I3624" i="23"/>
  <c r="I3625" i="23"/>
  <c r="I3626" i="23"/>
  <c r="I3627" i="23"/>
  <c r="I3628" i="23"/>
  <c r="I3629" i="23"/>
  <c r="I3630" i="23"/>
  <c r="I3631" i="23"/>
  <c r="I3632" i="23"/>
  <c r="I3633" i="23"/>
  <c r="I3634" i="23"/>
  <c r="I3635" i="23"/>
  <c r="I3636" i="23"/>
  <c r="I3637" i="23"/>
  <c r="I3638" i="23"/>
  <c r="I3639" i="23"/>
  <c r="I3640" i="23"/>
  <c r="I3641" i="23"/>
  <c r="I3642" i="23"/>
  <c r="I3643" i="23"/>
  <c r="I3644" i="23"/>
  <c r="I3645" i="23"/>
  <c r="I3646" i="23"/>
  <c r="I3647" i="23"/>
  <c r="I3648" i="23"/>
  <c r="I3649" i="23"/>
  <c r="I3650" i="23"/>
  <c r="I3651" i="23"/>
  <c r="I3652" i="23"/>
  <c r="I3653" i="23"/>
  <c r="I3654" i="23"/>
  <c r="I3655" i="23"/>
  <c r="I3656" i="23"/>
  <c r="I3657" i="23"/>
  <c r="I3658" i="23"/>
  <c r="V6" i="26"/>
  <c r="P28" i="9" s="1"/>
  <c r="Q6" i="26"/>
  <c r="P27" i="9" s="1"/>
  <c r="P29" i="9" s="1"/>
  <c r="N36" i="9" s="1"/>
  <c r="L40" i="24"/>
  <c r="D41" i="24"/>
  <c r="G9" i="22"/>
  <c r="G10" i="22"/>
  <c r="G11" i="22"/>
  <c r="G12" i="22"/>
  <c r="G13" i="22"/>
  <c r="G14" i="22"/>
  <c r="G15" i="22"/>
  <c r="G16" i="22"/>
  <c r="G17" i="22"/>
  <c r="G8" i="22"/>
  <c r="D21" i="20" a="1"/>
  <c r="D21" i="20" s="1"/>
  <c r="E11" i="20"/>
  <c r="E10" i="20"/>
  <c r="E9" i="20"/>
  <c r="E8" i="20"/>
  <c r="E7" i="20"/>
  <c r="D21" i="15" a="1"/>
  <c r="C20" i="5" a="1"/>
  <c r="F8" i="16"/>
  <c r="F9" i="16"/>
  <c r="F10" i="16"/>
  <c r="F11" i="16"/>
  <c r="F12" i="16"/>
  <c r="F13" i="16"/>
  <c r="F14" i="16"/>
  <c r="F15" i="16"/>
  <c r="F16" i="16"/>
  <c r="F17" i="16"/>
  <c r="F18" i="16"/>
  <c r="F19" i="16"/>
  <c r="C26" i="16" a="1"/>
  <c r="B26" i="18" a="1"/>
  <c r="B16" i="1"/>
  <c r="C16" i="1" s="1" a="1"/>
  <c r="C16" i="1" s="1"/>
  <c r="E11" i="15"/>
  <c r="E10" i="15"/>
  <c r="E9" i="15"/>
  <c r="E8" i="15"/>
  <c r="D19" i="10"/>
  <c r="D18" i="10"/>
  <c r="D17" i="10"/>
  <c r="D16" i="10"/>
  <c r="D15" i="10"/>
  <c r="D14" i="10"/>
  <c r="D13" i="10"/>
  <c r="D12" i="10"/>
  <c r="D11" i="10"/>
  <c r="D10" i="10"/>
  <c r="D9" i="10"/>
  <c r="C28" i="7" a="1"/>
  <c r="B15" i="1" a="1"/>
  <c r="B15" i="1" s="1"/>
  <c r="AH134" i="9" l="1"/>
  <c r="AH138" i="9" a="1"/>
  <c r="AF110" i="9"/>
  <c r="AI100" i="9"/>
  <c r="AI98" i="9"/>
  <c r="AI99" i="9"/>
  <c r="AF114" i="9" s="1" a="1"/>
  <c r="AF114" i="9" s="1"/>
  <c r="AF122" i="9" s="1"/>
  <c r="AF119" i="9" s="1" a="1"/>
  <c r="AF119" i="9" s="1"/>
  <c r="AF67" i="9"/>
  <c r="AH72" i="9" a="1"/>
  <c r="AF66" i="9"/>
  <c r="AG72" i="9" a="1"/>
  <c r="AF65" i="9"/>
  <c r="AF72" i="9" a="1"/>
  <c r="AL7" i="26"/>
  <c r="P52" i="9" s="1"/>
  <c r="O58" i="9" s="1" a="1"/>
  <c r="O58" i="9" s="1"/>
  <c r="P50" i="9"/>
  <c r="P30" i="9"/>
  <c r="E22" i="22"/>
  <c r="C17" i="1"/>
  <c r="C23" i="1"/>
  <c r="D31" i="20" a="1"/>
  <c r="D31" i="20" s="1"/>
  <c r="D40" i="20"/>
  <c r="D21" i="15"/>
  <c r="C20" i="5"/>
  <c r="C29" i="5" s="1"/>
  <c r="C28" i="7"/>
  <c r="D26" i="7" s="1"/>
  <c r="F26" i="7" s="1" a="1"/>
  <c r="C26" i="16"/>
  <c r="E26" i="16" a="1"/>
  <c r="B26" i="18"/>
  <c r="D8" i="10"/>
  <c r="C23" i="10" s="1"/>
  <c r="B25" i="10" s="1"/>
  <c r="H57" i="18"/>
  <c r="G47" i="18" a="1"/>
  <c r="G47" i="18" s="1"/>
  <c r="H37" i="18"/>
  <c r="E7" i="15"/>
  <c r="D31" i="15" s="1" a="1"/>
  <c r="AH138" i="9" l="1"/>
  <c r="AH146" i="9"/>
  <c r="AH143" i="9" s="1" a="1"/>
  <c r="AH143" i="9" s="1"/>
  <c r="AF69" i="9"/>
  <c r="AH72" i="9"/>
  <c r="AG72" i="9"/>
  <c r="AF72" i="9"/>
  <c r="O36" i="9"/>
  <c r="P36" i="9" s="1"/>
  <c r="O32" i="9" a="1"/>
  <c r="O32" i="9" s="1"/>
  <c r="E24" i="22"/>
  <c r="E23" i="22"/>
  <c r="D20" i="1"/>
  <c r="F20" i="1"/>
  <c r="E20" i="1"/>
  <c r="C20" i="1"/>
  <c r="E40" i="20"/>
  <c r="E43" i="20"/>
  <c r="D31" i="15"/>
  <c r="F26" i="7"/>
  <c r="E26" i="16"/>
  <c r="C18" i="1" a="1"/>
  <c r="C18" i="1" s="1"/>
  <c r="C24" i="1" s="1"/>
  <c r="F30" i="5"/>
  <c r="E29" i="5" a="1"/>
  <c r="AJ72" i="9" l="1" a="1"/>
  <c r="AJ72" i="9" s="1"/>
  <c r="AK72" i="9" a="1"/>
  <c r="E25" i="22"/>
  <c r="E35" i="22" s="1" a="1"/>
  <c r="E35" i="22" s="1"/>
  <c r="E26" i="22"/>
  <c r="P8" i="9" s="1"/>
  <c r="E29" i="5"/>
  <c r="F29" i="5"/>
  <c r="F31" i="5" s="1"/>
  <c r="AK72" i="9" l="1"/>
  <c r="AL72" i="9" s="1" a="1"/>
  <c r="E33" i="22"/>
  <c r="F26" i="16" a="1"/>
  <c r="AL72" i="9" l="1"/>
  <c r="F26" i="1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EEB78AF-3C62-42F0-8F7C-7AAF7B1EA08E}" keepAlive="1" name="Query - Tabelle 24" description="Connection to the 'Tabelle 24' query in the workbook." type="5" refreshedVersion="8" background="1" saveData="1">
    <dbPr connection="Provider=Microsoft.Mashup.OleDb.1;Data Source=$Workbook$;Location=&quot;Tabelle 24&quot;;Extended Properties=&quot;&quot;" command="SELECT * FROM [Tabelle 24]"/>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futureMetadata>
  <cellMetadata count="1">
    <bk>
      <rc t="1" v="0"/>
    </bk>
  </cellMetadata>
  <valueMetadata count="2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valueMetadata>
</metadata>
</file>

<file path=xl/sharedStrings.xml><?xml version="1.0" encoding="utf-8"?>
<sst xmlns="http://schemas.openxmlformats.org/spreadsheetml/2006/main" count="15046" uniqueCount="183">
  <si>
    <t>Max Value Series</t>
  </si>
  <si>
    <t>Nr</t>
  </si>
  <si>
    <t>Food</t>
  </si>
  <si>
    <t>Picture</t>
  </si>
  <si>
    <t>Name</t>
  </si>
  <si>
    <t>Input for Categories</t>
  </si>
  <si>
    <t>START</t>
  </si>
  <si>
    <t>END</t>
  </si>
  <si>
    <t>Label</t>
  </si>
  <si>
    <t>ID</t>
  </si>
  <si>
    <t>Helper</t>
  </si>
  <si>
    <t>Full table:</t>
  </si>
  <si>
    <t>Filtered:</t>
  </si>
  <si>
    <t>Month</t>
  </si>
  <si>
    <t>Comment</t>
  </si>
  <si>
    <t>Comment shown</t>
  </si>
  <si>
    <t>JAN</t>
  </si>
  <si>
    <t>FEB</t>
  </si>
  <si>
    <t>APR</t>
  </si>
  <si>
    <t>MAY</t>
  </si>
  <si>
    <t>JUNE</t>
  </si>
  <si>
    <t>SEPT</t>
  </si>
  <si>
    <t>JULY</t>
  </si>
  <si>
    <t>AUG</t>
  </si>
  <si>
    <t>OKT</t>
  </si>
  <si>
    <t>NOV</t>
  </si>
  <si>
    <t>DEC</t>
  </si>
  <si>
    <t>Reindeers</t>
  </si>
  <si>
    <t>Breakfast</t>
  </si>
  <si>
    <t>Second breakfast</t>
  </si>
  <si>
    <t>Lunch</t>
  </si>
  <si>
    <t>Dinner</t>
  </si>
  <si>
    <t>Rudolph</t>
  </si>
  <si>
    <t>Blitzen</t>
  </si>
  <si>
    <t>Cupid</t>
  </si>
  <si>
    <t>Dasher</t>
  </si>
  <si>
    <t>Reindeer:</t>
  </si>
  <si>
    <t>Text:</t>
  </si>
  <si>
    <t>Data</t>
  </si>
  <si>
    <t>Chart data</t>
  </si>
  <si>
    <t>Max Value:</t>
  </si>
  <si>
    <t>Most eaten at:</t>
  </si>
  <si>
    <t>Kilometres</t>
  </si>
  <si>
    <t>Helper line</t>
  </si>
  <si>
    <t>MAR</t>
  </si>
  <si>
    <t>JUN</t>
  </si>
  <si>
    <t>JUL</t>
  </si>
  <si>
    <t>Months</t>
  </si>
  <si>
    <t>Option table</t>
  </si>
  <si>
    <t>Slicer result:</t>
  </si>
  <si>
    <t>Red line</t>
  </si>
  <si>
    <t>With XLOOKUP:</t>
  </si>
  <si>
    <t>Title</t>
  </si>
  <si>
    <t>kilometres:</t>
  </si>
  <si>
    <t>Frosty had an injury</t>
  </si>
  <si>
    <t>New magic-carrot discovered</t>
  </si>
  <si>
    <t>Comments</t>
  </si>
  <si>
    <t>Kilometers</t>
  </si>
  <si>
    <t>Pumpkin</t>
  </si>
  <si>
    <t>Carrot</t>
  </si>
  <si>
    <t>Apple</t>
  </si>
  <si>
    <t>Oats</t>
  </si>
  <si>
    <t>Leafy Greens</t>
  </si>
  <si>
    <t>Daily dose</t>
  </si>
  <si>
    <t>Dose</t>
  </si>
  <si>
    <t>Position of selected item:</t>
  </si>
  <si>
    <t>Grey pie</t>
  </si>
  <si>
    <t>Blue pie</t>
  </si>
  <si>
    <t>Frosty</t>
  </si>
  <si>
    <t>Reindeer</t>
  </si>
  <si>
    <t>Sleep time</t>
  </si>
  <si>
    <t>Selected reindeer</t>
  </si>
  <si>
    <t>Picture for reindeer</t>
  </si>
  <si>
    <t>Gifts delivered</t>
  </si>
  <si>
    <t>Dancer</t>
  </si>
  <si>
    <t>Donner</t>
  </si>
  <si>
    <t>Vitzen</t>
  </si>
  <si>
    <t>Prancer</t>
  </si>
  <si>
    <t>Snowflake</t>
  </si>
  <si>
    <t>Other reindeers</t>
  </si>
  <si>
    <t>KPI examples</t>
  </si>
  <si>
    <t>Andy Kriebel</t>
  </si>
  <si>
    <t>Harpreet Ghuman</t>
  </si>
  <si>
    <t>KPI</t>
  </si>
  <si>
    <t>Carrots eaten</t>
  </si>
  <si>
    <t>Year</t>
  </si>
  <si>
    <t>Sleeping hours</t>
  </si>
  <si>
    <t>Date</t>
  </si>
  <si>
    <t>flight_speed</t>
  </si>
  <si>
    <t>naughty_or_nice</t>
  </si>
  <si>
    <t>naughty</t>
  </si>
  <si>
    <t>nice</t>
  </si>
  <si>
    <t>Gift deliveries</t>
  </si>
  <si>
    <t>Row Labels</t>
  </si>
  <si>
    <t>Grand Total</t>
  </si>
  <si>
    <t>Sum of Gift deliveries</t>
  </si>
  <si>
    <t>Sum of Carrots eaten</t>
  </si>
  <si>
    <t>2023</t>
  </si>
  <si>
    <t>2024</t>
  </si>
  <si>
    <t>Qtr1</t>
  </si>
  <si>
    <t>Qtr2</t>
  </si>
  <si>
    <t>Qtr3</t>
  </si>
  <si>
    <t>Qtr4</t>
  </si>
  <si>
    <t>Average of Carrots eaten</t>
  </si>
  <si>
    <t>Average of Sleeping hours</t>
  </si>
  <si>
    <t>Sample pivots</t>
  </si>
  <si>
    <t>for KPI</t>
  </si>
  <si>
    <t>Name:</t>
  </si>
  <si>
    <t>Carrots this year:</t>
  </si>
  <si>
    <t>Carrots last year:</t>
  </si>
  <si>
    <t>Change:</t>
  </si>
  <si>
    <t>Change in %:</t>
  </si>
  <si>
    <t>Subtotal Carrots</t>
  </si>
  <si>
    <t>KPI Data</t>
  </si>
  <si>
    <t>Negative sign</t>
  </si>
  <si>
    <t>Positive sign</t>
  </si>
  <si>
    <t>Sum of Sleeping hours</t>
  </si>
  <si>
    <t>Column Labels</t>
  </si>
  <si>
    <t>Jän</t>
  </si>
  <si>
    <t>Feb</t>
  </si>
  <si>
    <t>Mär</t>
  </si>
  <si>
    <t>Apr</t>
  </si>
  <si>
    <t>Mai</t>
  </si>
  <si>
    <t>Jun</t>
  </si>
  <si>
    <t>Jul</t>
  </si>
  <si>
    <t>Aug</t>
  </si>
  <si>
    <t>Sep</t>
  </si>
  <si>
    <t>Okt</t>
  </si>
  <si>
    <t>Nov</t>
  </si>
  <si>
    <t>Dez</t>
  </si>
  <si>
    <t>Years (Date)</t>
  </si>
  <si>
    <t>Hours</t>
  </si>
  <si>
    <t>Red</t>
  </si>
  <si>
    <t>Green</t>
  </si>
  <si>
    <t>Grey</t>
  </si>
  <si>
    <t>Flight_speed_category</t>
  </si>
  <si>
    <t>super fast</t>
  </si>
  <si>
    <t>fast</t>
  </si>
  <si>
    <t>casual</t>
  </si>
  <si>
    <t>Count of Date</t>
  </si>
  <si>
    <t>Age</t>
  </si>
  <si>
    <t>Age group</t>
  </si>
  <si>
    <t>Sorted Agegroup</t>
  </si>
  <si>
    <t>Categories</t>
  </si>
  <si>
    <t>Ages</t>
  </si>
  <si>
    <t>Sortby</t>
  </si>
  <si>
    <t>0-100</t>
  </si>
  <si>
    <t>501-1000</t>
  </si>
  <si>
    <t>101-500</t>
  </si>
  <si>
    <t>&gt;1000</t>
  </si>
  <si>
    <t>Reindeers Dashboard</t>
  </si>
  <si>
    <t>Diff:</t>
  </si>
  <si>
    <t>Symbols</t>
  </si>
  <si>
    <t>KPI tricks</t>
  </si>
  <si>
    <t>Last month</t>
  </si>
  <si>
    <t>Last year</t>
  </si>
  <si>
    <t>Value</t>
  </si>
  <si>
    <t>Diff. To average</t>
  </si>
  <si>
    <t>positive</t>
  </si>
  <si>
    <t>negative</t>
  </si>
  <si>
    <t>Last 6 M</t>
  </si>
  <si>
    <t>Sleep</t>
  </si>
  <si>
    <t>Pictures</t>
  </si>
  <si>
    <t>Gift</t>
  </si>
  <si>
    <t>Amount</t>
  </si>
  <si>
    <t>Text</t>
  </si>
  <si>
    <t>hours slept</t>
  </si>
  <si>
    <t>delivered</t>
  </si>
  <si>
    <t>pieces eaten</t>
  </si>
  <si>
    <t>Change</t>
  </si>
  <si>
    <t>Change picture</t>
  </si>
  <si>
    <t>year &amp; month</t>
  </si>
  <si>
    <t>Positive</t>
  </si>
  <si>
    <t>Negative</t>
  </si>
  <si>
    <t>Final</t>
  </si>
  <si>
    <t>Dropdown 2</t>
  </si>
  <si>
    <t>Frosty's new diet</t>
  </si>
  <si>
    <t>Dropdown and Max</t>
  </si>
  <si>
    <t>Layering line charts</t>
  </si>
  <si>
    <t>Line chart combi</t>
  </si>
  <si>
    <t>Slicer to highlight</t>
  </si>
  <si>
    <t>Picture in cell</t>
  </si>
  <si>
    <t>Pie slices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</si>
</sst>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mmm"/>
    <numFmt numFmtId="165" formatCode="_-* #,##0_-;\-* #,##0_-;_-* &quot;-&quot;??_-;_-@_-"/>
    <numFmt numFmtId="166" formatCode="#\ ##0.00,&quot;M&quot;"/>
    <numFmt numFmtId="167" formatCode="0.0"/>
  </numFmts>
  <fonts count="16" x14ac:knownFonts="1">
    <font>
      <sz val="11"/>
      <color theme="1"/>
      <name val="Aptos Narrow"/>
      <family val="2"/>
      <scheme val="minor"/>
    </font>
    <font>
      <sz val="11"/>
      <color theme="1"/>
      <name val="Aptos Narrow"/>
      <family val="2"/>
      <scheme val="minor"/>
    </font>
    <font>
      <b/>
      <sz val="11"/>
      <color theme="1"/>
      <name val="Aptos Narrow"/>
      <family val="2"/>
      <scheme val="minor"/>
    </font>
    <font>
      <b/>
      <u/>
      <sz val="11"/>
      <color theme="1"/>
      <name val="Aptos Narrow"/>
      <family val="2"/>
      <scheme val="minor"/>
    </font>
    <font>
      <sz val="11"/>
      <color theme="0"/>
      <name val="Aptos Narrow"/>
      <family val="2"/>
      <scheme val="minor"/>
    </font>
    <font>
      <b/>
      <sz val="18"/>
      <color theme="0"/>
      <name val="Aptos Narrow"/>
      <family val="2"/>
      <scheme val="minor"/>
    </font>
    <font>
      <b/>
      <sz val="14"/>
      <color theme="1"/>
      <name val="Aptos Narrow"/>
      <family val="2"/>
      <scheme val="minor"/>
    </font>
    <font>
      <b/>
      <sz val="11"/>
      <color rgb="FFFF0000"/>
      <name val="Aptos Narrow"/>
      <family val="2"/>
      <scheme val="minor"/>
    </font>
    <font>
      <sz val="8"/>
      <name val="Aptos Narrow"/>
      <family val="2"/>
      <scheme val="minor"/>
    </font>
    <font>
      <sz val="11"/>
      <color rgb="FF0070C0"/>
      <name val="Aptos Narrow"/>
      <family val="2"/>
      <scheme val="minor"/>
    </font>
    <font>
      <u/>
      <sz val="11"/>
      <color theme="10"/>
      <name val="Aptos Narrow"/>
      <family val="2"/>
      <scheme val="minor"/>
    </font>
    <font>
      <sz val="36"/>
      <color theme="0"/>
      <name val="Century Gothic"/>
      <family val="2"/>
    </font>
    <font>
      <b/>
      <sz val="36"/>
      <color theme="0"/>
      <name val="Century Gothic"/>
      <family val="2"/>
    </font>
    <font>
      <b/>
      <sz val="11"/>
      <color theme="0"/>
      <name val="Aptos Narrow"/>
      <family val="2"/>
      <scheme val="minor"/>
    </font>
    <font>
      <sz val="10"/>
      <color rgb="FF333333"/>
      <name val="Verdana"/>
      <family val="2"/>
    </font>
    <font>
      <sz val="14"/>
      <color theme="0" tint="-0.499984740745262"/>
      <name val="Aptos Narrow"/>
      <family val="2"/>
      <scheme val="minor"/>
    </font>
  </fonts>
  <fills count="14">
    <fill>
      <patternFill patternType="none"/>
    </fill>
    <fill>
      <patternFill patternType="gray125"/>
    </fill>
    <fill>
      <patternFill patternType="solid">
        <fgColor theme="8" tint="0.79998168889431442"/>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0" tint="-0.14999847407452621"/>
        <bgColor indexed="64"/>
      </patternFill>
    </fill>
    <fill>
      <patternFill patternType="solid">
        <fgColor theme="1"/>
        <bgColor indexed="64"/>
      </patternFill>
    </fill>
  </fills>
  <borders count="17">
    <border>
      <left/>
      <right/>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4"/>
      </left>
      <right style="medium">
        <color theme="4"/>
      </right>
      <top style="medium">
        <color theme="4"/>
      </top>
      <bottom style="medium">
        <color theme="4"/>
      </bottom>
      <diagonal/>
    </border>
    <border>
      <left style="thin">
        <color theme="1"/>
      </left>
      <right style="thin">
        <color theme="1"/>
      </right>
      <top style="thin">
        <color theme="1"/>
      </top>
      <bottom style="thin">
        <color theme="1"/>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medium">
        <color theme="0"/>
      </left>
      <right style="medium">
        <color theme="0"/>
      </right>
      <top style="medium">
        <color theme="0"/>
      </top>
      <bottom style="medium">
        <color theme="0"/>
      </bottom>
      <diagonal/>
    </border>
    <border>
      <left/>
      <right style="medium">
        <color theme="0"/>
      </right>
      <top/>
      <bottom/>
      <diagonal/>
    </border>
    <border>
      <left style="hair">
        <color indexed="64"/>
      </left>
      <right/>
      <top/>
      <bottom/>
      <diagonal/>
    </border>
    <border>
      <left/>
      <right/>
      <top/>
      <bottom style="hair">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applyNumberFormat="0" applyFill="0" applyBorder="0" applyAlignment="0" applyProtection="0"/>
  </cellStyleXfs>
  <cellXfs count="68">
    <xf numFmtId="0" fontId="0" fillId="0" borderId="0" xfId="0"/>
    <xf numFmtId="0" fontId="2" fillId="0" borderId="1" xfId="0" applyFont="1" applyBorder="1"/>
    <xf numFmtId="0" fontId="2" fillId="0" borderId="0" xfId="0" applyFont="1"/>
    <xf numFmtId="0" fontId="0" fillId="2" borderId="0" xfId="0" applyFill="1"/>
    <xf numFmtId="9" fontId="0" fillId="0" borderId="0" xfId="1" applyFont="1"/>
    <xf numFmtId="0" fontId="0" fillId="3" borderId="2" xfId="0" applyFill="1" applyBorder="1"/>
    <xf numFmtId="0" fontId="0" fillId="3" borderId="3" xfId="0" applyFill="1" applyBorder="1"/>
    <xf numFmtId="0" fontId="0" fillId="4" borderId="2" xfId="0" applyFill="1" applyBorder="1"/>
    <xf numFmtId="0" fontId="0" fillId="4" borderId="3" xfId="0" applyFill="1" applyBorder="1"/>
    <xf numFmtId="0" fontId="0" fillId="0" borderId="4" xfId="0" applyBorder="1"/>
    <xf numFmtId="0" fontId="0" fillId="0" borderId="6" xfId="0" applyBorder="1"/>
    <xf numFmtId="0" fontId="6" fillId="0" borderId="0" xfId="0" applyFont="1"/>
    <xf numFmtId="0" fontId="7" fillId="0" borderId="0" xfId="0" applyFont="1"/>
    <xf numFmtId="0" fontId="0" fillId="0" borderId="1" xfId="0" applyBorder="1"/>
    <xf numFmtId="0" fontId="7" fillId="0" borderId="1" xfId="0" applyFont="1" applyBorder="1"/>
    <xf numFmtId="164" fontId="0" fillId="0" borderId="8" xfId="0" applyNumberFormat="1" applyBorder="1"/>
    <xf numFmtId="164" fontId="0" fillId="0" borderId="0" xfId="0" applyNumberFormat="1"/>
    <xf numFmtId="0" fontId="5" fillId="6" borderId="0" xfId="0" applyFont="1" applyFill="1" applyAlignment="1">
      <alignment vertical="center"/>
    </xf>
    <xf numFmtId="0" fontId="4" fillId="6" borderId="0" xfId="0" applyFont="1" applyFill="1"/>
    <xf numFmtId="0" fontId="0" fillId="0" borderId="9" xfId="0" applyBorder="1"/>
    <xf numFmtId="0" fontId="0" fillId="7" borderId="5" xfId="0" applyFill="1" applyBorder="1"/>
    <xf numFmtId="0" fontId="0" fillId="5" borderId="0" xfId="0" applyFill="1"/>
    <xf numFmtId="0" fontId="2" fillId="0" borderId="10" xfId="0" applyFont="1" applyBorder="1"/>
    <xf numFmtId="0" fontId="9" fillId="0" borderId="0" xfId="0" applyFont="1">
      <extLst>
        <ext xmlns:xfpb="http://schemas.microsoft.com/office/spreadsheetml/2022/featurepropertybag" uri="{C7286773-470A-42A8-94C5-96B5CB345126}">
          <xfpb:xfComplement i="0"/>
        </ext>
      </extLst>
    </xf>
    <xf numFmtId="0" fontId="3" fillId="0" borderId="0" xfId="0" applyFont="1"/>
    <xf numFmtId="0" fontId="0" fillId="0" borderId="7" xfId="0" applyBorder="1"/>
    <xf numFmtId="0" fontId="10" fillId="0" borderId="0" xfId="3"/>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5" fillId="8" borderId="0" xfId="0" applyFont="1" applyFill="1" applyAlignment="1">
      <alignment vertical="center"/>
    </xf>
    <xf numFmtId="0" fontId="4" fillId="8" borderId="0" xfId="0" applyFont="1" applyFill="1"/>
    <xf numFmtId="2" fontId="0" fillId="0" borderId="0" xfId="0" applyNumberFormat="1"/>
    <xf numFmtId="3" fontId="0" fillId="0" borderId="0" xfId="0" applyNumberFormat="1"/>
    <xf numFmtId="165" fontId="0" fillId="0" borderId="0" xfId="2" applyNumberFormat="1" applyFont="1"/>
    <xf numFmtId="9" fontId="0" fillId="0" borderId="11" xfId="0" applyNumberFormat="1" applyBorder="1" applyAlignment="1">
      <alignment horizontal="center" vertical="center"/>
    </xf>
    <xf numFmtId="0" fontId="0" fillId="0" borderId="0" xfId="0" applyAlignment="1">
      <alignment horizontal="left" indent="2"/>
    </xf>
    <xf numFmtId="165" fontId="0" fillId="0" borderId="0" xfId="0" applyNumberFormat="1"/>
    <xf numFmtId="0" fontId="0" fillId="9" borderId="0" xfId="0" applyFill="1"/>
    <xf numFmtId="0" fontId="11" fillId="8" borderId="0" xfId="0" applyFont="1" applyFill="1" applyAlignment="1">
      <alignment vertical="center"/>
    </xf>
    <xf numFmtId="0" fontId="0" fillId="10" borderId="0" xfId="0" applyFill="1"/>
    <xf numFmtId="43" fontId="0" fillId="0" borderId="0" xfId="2" applyFont="1"/>
    <xf numFmtId="166" fontId="0" fillId="0" borderId="0" xfId="0" applyNumberFormat="1"/>
    <xf numFmtId="0" fontId="0" fillId="8" borderId="0" xfId="0" applyFill="1"/>
    <xf numFmtId="10" fontId="0" fillId="0" borderId="0" xfId="1" applyNumberFormat="1" applyFont="1"/>
    <xf numFmtId="10" fontId="2" fillId="0" borderId="0" xfId="0" applyNumberFormat="1" applyFont="1"/>
    <xf numFmtId="0" fontId="0" fillId="0" borderId="13" xfId="0" applyBorder="1"/>
    <xf numFmtId="0" fontId="0" fillId="0" borderId="0" xfId="0" applyAlignment="1">
      <alignment vertical="center"/>
    </xf>
    <xf numFmtId="0" fontId="0" fillId="0" borderId="14" xfId="0" applyBorder="1"/>
    <xf numFmtId="0" fontId="0" fillId="0" borderId="15" xfId="0" applyBorder="1"/>
    <xf numFmtId="14" fontId="14" fillId="0" borderId="0" xfId="0" applyNumberFormat="1" applyFont="1"/>
    <xf numFmtId="2" fontId="0" fillId="0" borderId="0" xfId="1" applyNumberFormat="1" applyFont="1"/>
    <xf numFmtId="0" fontId="13" fillId="11" borderId="0" xfId="0" applyFont="1" applyFill="1" applyAlignment="1">
      <alignment horizontal="center" vertical="center"/>
    </xf>
    <xf numFmtId="0" fontId="0" fillId="11" borderId="0" xfId="0" applyFill="1"/>
    <xf numFmtId="0" fontId="0" fillId="0" borderId="16" xfId="0" applyBorder="1"/>
    <xf numFmtId="167" fontId="0" fillId="0" borderId="0" xfId="0" applyNumberFormat="1"/>
    <xf numFmtId="9" fontId="0" fillId="0" borderId="0" xfId="0" applyNumberFormat="1" applyAlignment="1">
      <alignment horizontal="center" vertical="center"/>
    </xf>
    <xf numFmtId="0" fontId="0" fillId="12" borderId="13" xfId="0" applyFill="1" applyBorder="1"/>
    <xf numFmtId="0" fontId="0" fillId="12" borderId="0" xfId="0" applyFill="1"/>
    <xf numFmtId="0" fontId="15" fillId="5" borderId="11" xfId="0" applyFont="1" applyFill="1" applyBorder="1"/>
    <xf numFmtId="0" fontId="0" fillId="0" borderId="8" xfId="0" applyBorder="1"/>
    <xf numFmtId="0" fontId="5" fillId="13" borderId="0" xfId="0" applyFont="1" applyFill="1" applyAlignment="1">
      <alignment vertical="center"/>
    </xf>
    <xf numFmtId="0" fontId="4" fillId="13" borderId="0" xfId="0" applyFont="1" applyFill="1"/>
    <xf numFmtId="0" fontId="12" fillId="8" borderId="0" xfId="0" applyFont="1" applyFill="1" applyAlignment="1">
      <alignment horizontal="center" vertical="center"/>
    </xf>
    <xf numFmtId="9" fontId="2" fillId="0" borderId="0" xfId="0" applyNumberFormat="1" applyFont="1" applyAlignment="1">
      <alignment horizontal="center" vertical="center"/>
    </xf>
    <xf numFmtId="9" fontId="2" fillId="0" borderId="12" xfId="0" applyNumberFormat="1" applyFont="1" applyBorder="1" applyAlignment="1">
      <alignment horizontal="center" vertical="center"/>
    </xf>
    <xf numFmtId="0" fontId="0" fillId="0" borderId="0" xfId="0" applyNumberFormat="1"/>
  </cellXfs>
  <cellStyles count="4">
    <cellStyle name="Comma" xfId="2" builtinId="3"/>
    <cellStyle name="Hyperlink" xfId="3" builtinId="8"/>
    <cellStyle name="Normal" xfId="0" builtinId="0"/>
    <cellStyle name="Per cent" xfId="1" builtinId="5"/>
  </cellStyles>
  <dxfs count="60">
    <dxf>
      <font>
        <color rgb="FF73BBAA"/>
      </font>
    </dxf>
    <dxf>
      <font>
        <color rgb="FFFE472E"/>
      </font>
    </dxf>
    <dxf>
      <font>
        <color rgb="FF73BBAA"/>
      </font>
    </dxf>
    <dxf>
      <font>
        <color rgb="FFFE472E"/>
      </font>
    </dxf>
    <dxf>
      <font>
        <color rgb="FF00BF63"/>
      </font>
    </dxf>
    <dxf>
      <font>
        <color rgb="FFFF3131"/>
      </font>
    </dxf>
    <dxf>
      <font>
        <color rgb="FF006100"/>
      </font>
      <fill>
        <patternFill>
          <bgColor rgb="FFC6EFCE"/>
        </patternFill>
      </fill>
    </dxf>
    <dxf>
      <font>
        <color rgb="FF9C0006"/>
      </font>
      <fill>
        <patternFill>
          <bgColor rgb="FFFFC7CE"/>
        </patternFill>
      </fill>
    </dxf>
    <dxf>
      <font>
        <color rgb="FF00BF63"/>
      </font>
      <fill>
        <patternFill>
          <bgColor rgb="FFE1FFF1"/>
        </patternFill>
      </fill>
    </dxf>
    <dxf>
      <font>
        <color rgb="FFFF3131"/>
      </font>
      <fill>
        <patternFill>
          <bgColor rgb="FFFFDDDD"/>
        </patternFill>
      </fill>
    </dxf>
    <dxf>
      <font>
        <color rgb="FFFF0000"/>
      </font>
    </dxf>
    <dxf>
      <font>
        <color rgb="FF00B050"/>
      </font>
    </dxf>
    <dxf>
      <font>
        <b/>
        <i val="0"/>
      </font>
      <border>
        <top style="hair">
          <color auto="1"/>
        </top>
        <vertical/>
        <horizontal/>
      </border>
    </dxf>
    <dxf>
      <font>
        <b/>
        <i val="0"/>
      </font>
      <border>
        <top style="hair">
          <color auto="1"/>
        </top>
        <vertical/>
        <horizontal/>
      </border>
    </dxf>
    <dxf>
      <font>
        <b/>
        <i val="0"/>
      </font>
      <border>
        <top style="hair">
          <color auto="1"/>
        </top>
        <vertical/>
        <horizontal/>
      </border>
    </dxf>
    <dxf>
      <font>
        <b/>
        <i val="0"/>
      </font>
      <border>
        <top style="hair">
          <color auto="1"/>
        </top>
        <vertical/>
        <horizontal/>
      </border>
    </dxf>
    <dxf>
      <font>
        <b/>
        <i val="0"/>
      </font>
      <border>
        <top style="hair">
          <color auto="1"/>
        </top>
        <vertical/>
        <horizontal/>
      </border>
    </dxf>
    <dxf>
      <font>
        <b/>
        <i val="0"/>
      </font>
      <border>
        <top style="hair">
          <color auto="1"/>
        </top>
        <vertical/>
        <horizontal/>
      </border>
    </dxf>
    <dxf>
      <font>
        <b/>
        <i val="0"/>
      </font>
      <border>
        <top style="hair">
          <color auto="1"/>
        </top>
        <vertical/>
        <horizontal/>
      </border>
    </dxf>
    <dxf>
      <numFmt numFmtId="0" formatCode="General"/>
    </dxf>
    <dxf>
      <numFmt numFmtId="19" formatCode="dd/mm/yyyy"/>
    </dxf>
    <dxf>
      <numFmt numFmtId="0" formatCode="General"/>
    </dxf>
    <dxf>
      <border>
        <bottom style="thin">
          <color indexed="64"/>
        </bottom>
      </border>
    </dxf>
    <dxf>
      <font>
        <b/>
      </font>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dxf>
    <dxf>
      <fill>
        <patternFill patternType="solid">
          <fgColor indexed="64"/>
          <bgColor theme="8" tint="0.79998168889431442"/>
        </patternFill>
      </fill>
    </dxf>
    <dxf>
      <numFmt numFmtId="0" formatCode="General"/>
    </dxf>
    <dxf>
      <fill>
        <patternFill patternType="solid">
          <fgColor indexed="64"/>
          <bgColor theme="8" tint="0.79998168889431442"/>
        </patternFill>
      </fill>
    </dxf>
    <dxf>
      <numFmt numFmtId="0" formatCode="General"/>
    </dxf>
    <dxf>
      <numFmt numFmtId="0" formatCode="General"/>
    </dxf>
    <dxf>
      <numFmt numFmtId="0" formatCode="General"/>
    </dxf>
    <dxf>
      <border>
        <bottom style="thin">
          <color indexed="64"/>
        </bottom>
      </border>
    </dxf>
    <dxf>
      <font>
        <b/>
      </font>
      <fill>
        <patternFill patternType="none">
          <fgColor indexed="64"/>
          <bgColor auto="1"/>
        </patternFill>
      </fill>
    </dxf>
    <dxf>
      <numFmt numFmtId="0" formatCode="General"/>
    </dxf>
    <dxf>
      <fill>
        <patternFill patternType="solid">
          <fgColor indexed="64"/>
          <bgColor theme="4"/>
        </patternFill>
      </fill>
    </dxf>
    <dxf>
      <numFmt numFmtId="0" formatCode="General"/>
    </dxf>
    <dxf>
      <numFmt numFmtId="164" formatCode="mmm"/>
    </dxf>
    <dxf>
      <border>
        <bottom style="thin">
          <color indexed="64"/>
        </bottom>
      </border>
    </dxf>
    <dxf>
      <font>
        <b/>
        <strike val="0"/>
        <outline val="0"/>
        <shadow val="0"/>
        <u val="none"/>
        <vertAlign val="baseline"/>
        <sz val="11"/>
        <color theme="1"/>
        <name val="Aptos Narrow"/>
        <family val="2"/>
        <scheme val="minor"/>
      </font>
    </dxf>
    <dxf>
      <numFmt numFmtId="0" formatCode="General"/>
    </dxf>
    <dxf>
      <numFmt numFmtId="0" formatCode="General"/>
    </dxf>
    <dxf>
      <numFmt numFmtId="0" formatCode="General"/>
    </dxf>
    <dxf>
      <numFmt numFmtId="0" formatCode="General"/>
    </dxf>
    <dxf>
      <numFmt numFmtId="19" formatCode="dd/mm/yyyy"/>
    </dxf>
    <dxf>
      <font>
        <b/>
        <color theme="1"/>
      </font>
      <border>
        <bottom style="thin">
          <color theme="4"/>
        </bottom>
        <vertical/>
        <horizontal/>
      </border>
    </dxf>
    <dxf>
      <font>
        <color theme="1"/>
      </font>
      <border>
        <left/>
        <right/>
        <top/>
        <bottom/>
        <vertical/>
        <horizontal/>
      </border>
    </dxf>
    <dxf>
      <font>
        <b/>
        <color theme="1"/>
      </font>
      <border>
        <bottom style="thin">
          <color theme="4"/>
        </bottom>
        <vertical/>
        <horizontal/>
      </border>
    </dxf>
    <dxf>
      <font>
        <color theme="1"/>
      </font>
      <border>
        <left/>
        <right/>
        <top/>
        <bottom/>
        <vertical/>
        <horizontal/>
      </border>
    </dxf>
    <dxf>
      <font>
        <b/>
        <color theme="1"/>
      </font>
      <border>
        <bottom style="thin">
          <color theme="4"/>
        </bottom>
        <vertical/>
        <horizontal/>
      </border>
    </dxf>
    <dxf>
      <font>
        <color theme="1"/>
      </font>
      <border>
        <left/>
        <right/>
        <top/>
        <bottom/>
        <vertical/>
        <horizontal/>
      </border>
    </dxf>
    <dxf>
      <font>
        <sz val="12"/>
        <color theme="1"/>
      </font>
      <border>
        <vertical/>
        <horizontal/>
      </border>
    </dxf>
    <dxf>
      <font>
        <color theme="1"/>
      </font>
      <border diagonalUp="0" diagonalDown="0">
        <left/>
        <right/>
        <top/>
        <bottom/>
        <vertical/>
        <horizontal/>
      </border>
    </dxf>
    <dxf>
      <font>
        <b/>
        <color theme="1"/>
      </font>
      <border>
        <bottom style="thin">
          <color theme="4"/>
        </bottom>
        <vertical/>
        <horizontal/>
      </border>
    </dxf>
    <dxf>
      <font>
        <color theme="1"/>
      </font>
      <border diagonalUp="0" diagonalDown="0">
        <left/>
        <right/>
        <top/>
        <bottom/>
        <vertical/>
        <horizontal/>
      </border>
    </dxf>
    <dxf>
      <font>
        <b/>
        <color theme="1"/>
      </font>
      <border>
        <bottom style="thin">
          <color theme="4"/>
        </bottom>
        <vertical/>
        <horizontal/>
      </border>
    </dxf>
    <dxf>
      <font>
        <color theme="1"/>
      </font>
      <border diagonalUp="0" diagonalDown="0">
        <left/>
        <right/>
        <top/>
        <bottom/>
        <vertical/>
        <horizontal/>
      </border>
    </dxf>
  </dxfs>
  <tableStyles count="6" defaultTableStyle="TableStyleMedium8" defaultPivotStyle="PivotStyleLight16">
    <tableStyle name="frosty" pivot="0" table="0" count="10" xr9:uid="{3008D968-6F66-4219-A520-9EB9F88BBC6A}">
      <tableStyleElement type="wholeTable" dxfId="59"/>
      <tableStyleElement type="headerRow" dxfId="58"/>
    </tableStyle>
    <tableStyle name="New" pivot="0" table="0" count="10" xr9:uid="{B013F6CE-8637-48FB-B72B-B7D0811A7E0E}">
      <tableStyleElement type="wholeTable" dxfId="57"/>
      <tableStyleElement type="headerRow" dxfId="56"/>
    </tableStyle>
    <tableStyle name="newblue" pivot="0" table="0" count="9" xr9:uid="{85ED590B-0DA1-4102-9B11-BB7EF91E0B72}">
      <tableStyleElement type="wholeTable" dxfId="55"/>
      <tableStyleElement type="headerRow" dxfId="54"/>
    </tableStyle>
    <tableStyle name="Newpink" pivot="0" table="0" count="10" xr9:uid="{90F21795-8C19-40AE-8612-A521C504F77D}">
      <tableStyleElement type="wholeTable" dxfId="53"/>
      <tableStyleElement type="headerRow" dxfId="52"/>
    </tableStyle>
    <tableStyle name="Newpink 2" pivot="0" table="0" count="10" xr9:uid="{55090905-4A1D-46C1-9D8D-528119A80EC7}">
      <tableStyleElement type="wholeTable" dxfId="51"/>
      <tableStyleElement type="headerRow" dxfId="50"/>
    </tableStyle>
    <tableStyle name="Newpink 3" pivot="0" table="0" count="10" xr9:uid="{C370B5C2-D62F-4EDE-A259-0E1091B3B6BC}">
      <tableStyleElement type="wholeTable" dxfId="49"/>
      <tableStyleElement type="headerRow" dxfId="48"/>
    </tableStyle>
  </tableStyles>
  <colors>
    <mruColors>
      <color rgb="FFFE472E"/>
      <color rgb="FFFE7967"/>
      <color rgb="FF73BBAA"/>
      <color rgb="FFA9D5CB"/>
      <color rgb="FF76E4B0"/>
      <color rgb="FFE1FFF1"/>
      <color rgb="FF00BF63"/>
      <color rgb="FFFF3131"/>
      <color rgb="FFFFDDDD"/>
      <color rgb="FFFFC5C5"/>
    </mruColors>
  </colors>
  <extLst>
    <ext xmlns:x14="http://schemas.microsoft.com/office/spreadsheetml/2009/9/main" uri="{46F421CA-312F-682f-3DD2-61675219B42D}">
      <x14:dxfs count="40">
        <dxf>
          <font>
            <color rgb="FF000000"/>
          </font>
          <fill>
            <gradientFill degree="90">
              <stop position="0">
                <color theme="6" tint="0.59999389629810485"/>
              </stop>
              <stop position="1">
                <color them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6" tint="0.59999389629810485"/>
              </stop>
              <stop position="1">
                <color theme="0"/>
              </stop>
            </gradientFill>
          </fill>
          <border>
            <left style="thin">
              <color rgb="FF999999"/>
            </left>
            <right style="thin">
              <color rgb="FF999999"/>
            </right>
            <top style="thin">
              <color rgb="FF999999"/>
            </top>
            <bottom style="thin">
              <color rgb="FF999999"/>
            </bottom>
            <vertical/>
            <horizontal/>
          </border>
        </dxf>
        <dxf>
          <font>
            <color rgb="FF000000"/>
          </font>
          <fill>
            <gradientFill degree="270">
              <stop position="0">
                <color theme="0"/>
              </stop>
              <stop position="1">
                <color theme="6" tint="0.40000610370189521"/>
              </stop>
            </gradientFill>
          </fill>
          <border>
            <left style="thin">
              <color rgb="FF999999"/>
            </left>
            <right style="thin">
              <color rgb="FF999999"/>
            </right>
            <top style="thin">
              <color rgb="FF999999"/>
            </top>
            <bottom style="thin">
              <color rgb="FF999999"/>
            </bottom>
            <vertical/>
            <horizontal/>
          </border>
        </dxf>
        <dxf>
          <font>
            <color rgb="FF000000"/>
          </font>
          <fill>
            <gradientFill degree="270">
              <stop position="0">
                <color theme="0"/>
              </stop>
              <stop position="1">
                <color theme="6" tint="0.59999389629810485"/>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theme="0"/>
              <bgColor theme="0"/>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theme="0" tint="-4.9989318521683403E-2"/>
              <bgColor theme="0" tint="-4.9989318521683403E-2"/>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theme="6" tint="0.59999389629810485"/>
              </stop>
              <stop position="1">
                <color them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6" tint="0.59999389629810485"/>
              </stop>
              <stop position="1">
                <color theme="0"/>
              </stop>
            </gradientFill>
          </fill>
          <border>
            <left style="thin">
              <color rgb="FF999999"/>
            </left>
            <right style="thin">
              <color rgb="FF999999"/>
            </right>
            <top style="thin">
              <color rgb="FF999999"/>
            </top>
            <bottom style="thin">
              <color rgb="FF999999"/>
            </bottom>
            <vertical/>
            <horizontal/>
          </border>
        </dxf>
        <dxf>
          <font>
            <color rgb="FF000000"/>
          </font>
          <fill>
            <gradientFill degree="270">
              <stop position="0">
                <color theme="0"/>
              </stop>
              <stop position="1">
                <color theme="6" tint="0.40000610370189521"/>
              </stop>
            </gradientFill>
          </fill>
          <border>
            <left style="thin">
              <color rgb="FF999999"/>
            </left>
            <right style="thin">
              <color rgb="FF999999"/>
            </right>
            <top style="thin">
              <color rgb="FF999999"/>
            </top>
            <bottom style="thin">
              <color rgb="FF999999"/>
            </bottom>
            <vertical/>
            <horizontal/>
          </border>
        </dxf>
        <dxf>
          <font>
            <color rgb="FF000000"/>
          </font>
          <fill>
            <gradientFill degree="270">
              <stop position="0">
                <color theme="0"/>
              </stop>
              <stop position="1">
                <color theme="6" tint="0.59999389629810485"/>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theme="0"/>
              <bgColor theme="0"/>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theme="0" tint="-4.9989318521683403E-2"/>
              <bgColor theme="0" tint="-4.9989318521683403E-2"/>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theme="6" tint="0.59999389629810485"/>
              </stop>
              <stop position="1">
                <color them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6" tint="0.59999389629810485"/>
              </stop>
              <stop position="1">
                <color theme="0"/>
              </stop>
            </gradientFill>
          </fill>
          <border>
            <left style="thin">
              <color rgb="FF999999"/>
            </left>
            <right style="thin">
              <color rgb="FF999999"/>
            </right>
            <top style="thin">
              <color rgb="FF999999"/>
            </top>
            <bottom style="thin">
              <color rgb="FF999999"/>
            </bottom>
            <vertical/>
            <horizontal/>
          </border>
        </dxf>
        <dxf>
          <font>
            <color rgb="FF000000"/>
          </font>
          <fill>
            <gradientFill degree="270">
              <stop position="0">
                <color theme="0"/>
              </stop>
              <stop position="1">
                <color theme="6" tint="0.40000610370189521"/>
              </stop>
            </gradientFill>
          </fill>
          <border>
            <left style="thin">
              <color rgb="FF999999"/>
            </left>
            <right style="thin">
              <color rgb="FF999999"/>
            </right>
            <top style="thin">
              <color rgb="FF999999"/>
            </top>
            <bottom style="thin">
              <color rgb="FF999999"/>
            </bottom>
            <vertical/>
            <horizontal/>
          </border>
        </dxf>
        <dxf>
          <font>
            <color rgb="FF000000"/>
          </font>
          <fill>
            <gradientFill degree="270">
              <stop position="0">
                <color theme="0"/>
              </stop>
              <stop position="1">
                <color theme="6" tint="0.59999389629810485"/>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theme="0"/>
              <bgColor theme="0"/>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theme="0" tint="-4.9989318521683403E-2"/>
              <bgColor theme="0" tint="-4.9989318521683403E-2"/>
            </patternFill>
          </fill>
          <border>
            <left style="thin">
              <color rgb="FFC0C0C0"/>
            </left>
            <right style="thin">
              <color rgb="FFC0C0C0"/>
            </right>
            <top style="thin">
              <color rgb="FFC0C0C0"/>
            </top>
            <bottom style="thin">
              <color rgb="FFC0C0C0"/>
            </bottom>
            <vertical/>
            <horizontal/>
          </border>
        </dxf>
        <dxf>
          <font>
            <color rgb="FF000000"/>
          </font>
          <fill>
            <patternFill patternType="solid">
              <fgColor auto="1"/>
              <bgColor rgb="FFD1E7D4"/>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D1E7D4"/>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FFD1D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D1E7D4"/>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0" tint="-4.9989318521683403E-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indexed="64"/>
              <bgColor theme="0" tint="-0.1499679555650502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auto="1"/>
              <bgColor theme="9" tint="0.79998168889431442"/>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9" tint="0.79998168889431442"/>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9" tint="0.79998168889431442"/>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9"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frosty">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New">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Newpink">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Newpink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Newpink 3">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7">
        <dxf>
          <fill>
            <patternFill patternType="solid">
              <fgColor theme="4" tint="0.39997558519241921"/>
              <bgColor theme="4" tint="0.39997558519241921"/>
            </patternFill>
          </fill>
          <border>
            <vertical/>
            <horizontal/>
          </border>
        </dxf>
        <dxf>
          <fill>
            <gradientFill degree="90">
              <stop position="0">
                <color theme="0" tint="-0.14999847407452621"/>
              </stop>
              <stop position="1">
                <color theme="0" tint="-0.14999847407452621"/>
              </stop>
            </gradientFill>
          </fill>
          <border>
            <vertical/>
            <horizontal/>
          </border>
        </dxf>
        <dxf>
          <fill>
            <gradientFill degree="90">
              <stop position="0">
                <color theme="4" tint="0.59999389629810485"/>
              </stop>
              <stop position="1">
                <color theme="4"/>
              </stop>
            </gradientFill>
          </fill>
          <border>
            <vertical/>
            <horizontal/>
          </border>
        </dxf>
        <dxf>
          <font>
            <sz val="9"/>
            <color theme="1" tint="0.499984740745262"/>
          </font>
          <border>
            <left/>
            <right/>
            <top/>
            <bottom/>
            <vertical/>
            <horizontal/>
          </border>
        </dxf>
        <dxf>
          <font>
            <sz val="9"/>
            <color theme="1" tint="0.499984740745262"/>
          </font>
          <border>
            <left/>
            <right/>
            <top/>
            <bottom/>
            <vertical/>
            <horizontal/>
          </border>
        </dxf>
        <dxf>
          <font>
            <sz val="9"/>
            <color theme="1" tint="0.499984740745262"/>
          </font>
          <border>
            <left/>
            <right/>
            <top/>
            <bottom/>
            <vertical/>
            <horizontal/>
          </border>
        </dxf>
        <dxf>
          <font>
            <sz val="10"/>
            <color theme="4" tint="-0.249977111117893"/>
          </font>
          <border>
            <left/>
            <right/>
            <top/>
            <bottom/>
            <vertical/>
            <horizontal/>
          </border>
        </dxf>
      </x15:dxfs>
    </ext>
    <ext xmlns:x15="http://schemas.microsoft.com/office/spreadsheetml/2010/11/main" uri="{9260A510-F301-46a8-8635-F512D64BE5F5}">
      <x15:timelineStyles defaultTimelineStyle="TimeSlicerStyleLight1">
        <x15:timelineStyle name="newblue">
          <x15:timelineStyleElements>
            <x15:timelineStyleElement type="selectionLabel" dxfId="6"/>
            <x15:timelineStyleElement type="timeLevel" dxfId="5"/>
            <x15:timelineStyleElement type="periodLabel1" dxfId="4"/>
            <x15:timelineStyleElement type="periodLabel2" dxfId="3"/>
            <x15:timelineStyleElement type="selectedTimeBlock" dxfId="2"/>
            <x15:timelineStyleElement type="unselectedTimeBlock" dxfId="1"/>
            <x15:timelineStyleElement type="selectedTimeBlockSpace" dxfId="0"/>
          </x15:timelineStyleElements>
        </x15:timelineStyle>
      </x15:timelineStyles>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1.xml"/><Relationship Id="rId26" Type="http://schemas.microsoft.com/office/2007/relationships/slicerCache" Target="slicerCaches/slicerCache8.xml"/><Relationship Id="rId21" Type="http://schemas.microsoft.com/office/2007/relationships/slicerCache" Target="slicerCaches/slicerCache4.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microsoft.com/office/2007/relationships/slicerCache" Target="slicerCaches/slicerCache7.xml"/><Relationship Id="rId33" Type="http://schemas.microsoft.com/office/2017/06/relationships/rdRichValue" Target="richData/rdrichvalue.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microsoft.com/office/2022/10/relationships/richValueRel" Target="richData/richValueRel.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28" Type="http://schemas.openxmlformats.org/officeDocument/2006/relationships/connections" Target="connections.xml"/><Relationship Id="rId36" Type="http://schemas.microsoft.com/office/2022/11/relationships/FeaturePropertyBag" Target="featurePropertyBag/featurePropertyBag.xml"/><Relationship Id="rId10" Type="http://schemas.openxmlformats.org/officeDocument/2006/relationships/worksheet" Target="worksheets/sheet10.xml"/><Relationship Id="rId19" Type="http://schemas.microsoft.com/office/2007/relationships/slicerCache" Target="slicerCaches/slicerCache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1/relationships/timelineCache" Target="timelineCaches/timelineCache1.xml"/><Relationship Id="rId27" Type="http://schemas.openxmlformats.org/officeDocument/2006/relationships/theme" Target="theme/theme1.xml"/><Relationship Id="rId30" Type="http://schemas.openxmlformats.org/officeDocument/2006/relationships/sharedStrings" Target="sharedStrings.xml"/><Relationship Id="rId35" Type="http://schemas.microsoft.com/office/2017/06/relationships/rdRichValueTypes" Target="richData/rdRichValueTyp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image" Target="../media/image30.jpeg"/><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image" Target="../media/image31.jpeg"/></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pivots!rd_deliveries</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Gift deliveries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'Sample pivots'!$C$7</c:f>
              <c:strCache>
                <c:ptCount val="1"/>
                <c:pt idx="0">
                  <c:v>Total</c:v>
                </c:pt>
              </c:strCache>
            </c:strRef>
          </c:tx>
          <c:spPr>
            <a:solidFill>
              <a:schemeClr val="accent1"/>
            </a:solidFill>
            <a:ln>
              <a:noFill/>
            </a:ln>
            <a:effectLst/>
          </c:spPr>
          <c:invertIfNegative val="0"/>
          <c:cat>
            <c:strRef>
              <c:f>'Sample pivots'!$B$8:$B$13</c:f>
              <c:strCache>
                <c:ptCount val="5"/>
                <c:pt idx="0">
                  <c:v>Cupid</c:v>
                </c:pt>
                <c:pt idx="1">
                  <c:v>Dasher</c:v>
                </c:pt>
                <c:pt idx="2">
                  <c:v>Rudolph</c:v>
                </c:pt>
                <c:pt idx="3">
                  <c:v>Blitzen</c:v>
                </c:pt>
                <c:pt idx="4">
                  <c:v>Frosty</c:v>
                </c:pt>
              </c:strCache>
            </c:strRef>
          </c:cat>
          <c:val>
            <c:numRef>
              <c:f>'Sample pivots'!$C$8:$C$13</c:f>
              <c:numCache>
                <c:formatCode>#\ ##0.00\ "M"</c:formatCode>
                <c:ptCount val="5"/>
                <c:pt idx="0">
                  <c:v>10724089</c:v>
                </c:pt>
                <c:pt idx="1">
                  <c:v>10785149</c:v>
                </c:pt>
                <c:pt idx="2">
                  <c:v>11434666</c:v>
                </c:pt>
                <c:pt idx="3">
                  <c:v>11442806</c:v>
                </c:pt>
                <c:pt idx="4">
                  <c:v>13012182</c:v>
                </c:pt>
              </c:numCache>
            </c:numRef>
          </c:val>
          <c:extLst>
            <c:ext xmlns:c16="http://schemas.microsoft.com/office/drawing/2014/chart" uri="{C3380CC4-5D6E-409C-BE32-E72D297353CC}">
              <c16:uniqueId val="{00000000-3185-4A30-BBAF-463FBC9AE964}"/>
            </c:ext>
          </c:extLst>
        </c:ser>
        <c:dLbls>
          <c:showLegendKey val="0"/>
          <c:showVal val="0"/>
          <c:showCatName val="0"/>
          <c:showSerName val="0"/>
          <c:showPercent val="0"/>
          <c:showBubbleSize val="0"/>
        </c:dLbls>
        <c:gapWidth val="182"/>
        <c:axId val="335338224"/>
        <c:axId val="335344944"/>
      </c:barChart>
      <c:catAx>
        <c:axId val="33533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44944"/>
        <c:crosses val="autoZero"/>
        <c:auto val="1"/>
        <c:lblAlgn val="ctr"/>
        <c:lblOffset val="100"/>
        <c:noMultiLvlLbl val="0"/>
      </c:catAx>
      <c:valAx>
        <c:axId val="335344944"/>
        <c:scaling>
          <c:orientation val="minMax"/>
        </c:scaling>
        <c:delete val="0"/>
        <c:axPos val="b"/>
        <c:numFmt formatCode="#\ ##0.00\ &quot;M&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38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1.5852214760352853E-2"/>
          <c:w val="0.93888888888888888"/>
          <c:h val="0.94511006353647298"/>
        </c:manualLayout>
      </c:layout>
      <c:barChart>
        <c:barDir val="col"/>
        <c:grouping val="clustered"/>
        <c:varyColors val="0"/>
        <c:ser>
          <c:idx val="0"/>
          <c:order val="0"/>
          <c:tx>
            <c:strRef>
              <c:f>'Dropdown and Max'!$B$16</c:f>
              <c:strCache>
                <c:ptCount val="1"/>
                <c:pt idx="0">
                  <c:v>Cupid</c:v>
                </c:pt>
              </c:strCache>
            </c:strRef>
          </c:tx>
          <c:spPr>
            <a:gradFill>
              <a:gsLst>
                <a:gs pos="100000">
                  <a:schemeClr val="bg1">
                    <a:lumMod val="85000"/>
                  </a:schemeClr>
                </a:gs>
                <a:gs pos="0">
                  <a:schemeClr val="bg1">
                    <a:lumMod val="75000"/>
                  </a:schemeClr>
                </a:gs>
              </a:gsLst>
              <a:lin ang="5400000" scaled="1"/>
            </a:gradFill>
            <a:ln>
              <a:noFill/>
            </a:ln>
            <a:effectLst>
              <a:outerShdw blurRad="50800" dist="38100" dir="2700000" algn="tl" rotWithShape="0">
                <a:schemeClr val="bg1">
                  <a:lumMod val="85000"/>
                  <a:alpha val="40000"/>
                </a:scheme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'Dropdown and Max'!$C$7:$F$7</c:f>
              <c:strCache>
                <c:ptCount val="4"/>
                <c:pt idx="0">
                  <c:v>Breakfast</c:v>
                </c:pt>
                <c:pt idx="1">
                  <c:v>Second breakfast</c:v>
                </c:pt>
                <c:pt idx="2">
                  <c:v>Lunch</c:v>
                </c:pt>
                <c:pt idx="3">
                  <c:v>Dinner</c:v>
                </c:pt>
              </c:strCache>
            </c:strRef>
          </c:cat>
          <c:val>
            <c:numRef>
              <c:f>'Dropdown and Max'!$C$16:$F$16</c:f>
              <c:numCache>
                <c:formatCode>General</c:formatCode>
                <c:ptCount val="4"/>
                <c:pt idx="0">
                  <c:v>20</c:v>
                </c:pt>
                <c:pt idx="1">
                  <c:v>27</c:v>
                </c:pt>
                <c:pt idx="2">
                  <c:v>19</c:v>
                </c:pt>
                <c:pt idx="3">
                  <c:v>24</c:v>
                </c:pt>
              </c:numCache>
            </c:numRef>
          </c:val>
          <c:extLst>
            <c:ext xmlns:c16="http://schemas.microsoft.com/office/drawing/2014/chart" uri="{C3380CC4-5D6E-409C-BE32-E72D297353CC}">
              <c16:uniqueId val="{00000000-205C-4770-8487-50441B7E35AD}"/>
            </c:ext>
          </c:extLst>
        </c:ser>
        <c:dLbls>
          <c:dLblPos val="outEnd"/>
          <c:showLegendKey val="0"/>
          <c:showVal val="1"/>
          <c:showCatName val="0"/>
          <c:showSerName val="0"/>
          <c:showPercent val="0"/>
          <c:showBubbleSize val="0"/>
        </c:dLbls>
        <c:gapWidth val="219"/>
        <c:overlap val="100"/>
        <c:axId val="987132639"/>
        <c:axId val="987138463"/>
      </c:barChart>
      <c:catAx>
        <c:axId val="987132639"/>
        <c:scaling>
          <c:orientation val="minMax"/>
        </c:scaling>
        <c:delete val="1"/>
        <c:axPos val="b"/>
        <c:numFmt formatCode="General" sourceLinked="1"/>
        <c:majorTickMark val="out"/>
        <c:minorTickMark val="none"/>
        <c:tickLblPos val="nextTo"/>
        <c:crossAx val="987138463"/>
        <c:crosses val="autoZero"/>
        <c:auto val="1"/>
        <c:lblAlgn val="ctr"/>
        <c:lblOffset val="100"/>
        <c:noMultiLvlLbl val="0"/>
      </c:catAx>
      <c:valAx>
        <c:axId val="987138463"/>
        <c:scaling>
          <c:orientation val="minMax"/>
        </c:scaling>
        <c:delete val="1"/>
        <c:axPos val="l"/>
        <c:numFmt formatCode="General" sourceLinked="1"/>
        <c:majorTickMark val="out"/>
        <c:minorTickMark val="none"/>
        <c:tickLblPos val="nextTo"/>
        <c:crossAx val="987132639"/>
        <c:crosses val="autoZero"/>
        <c:crossBetween val="between"/>
      </c:val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1.5852214760352853E-2"/>
          <c:w val="0.93888888888888888"/>
          <c:h val="0.94511006353647298"/>
        </c:manualLayout>
      </c:layout>
      <c:barChart>
        <c:barDir val="col"/>
        <c:grouping val="clustered"/>
        <c:varyColors val="0"/>
        <c:ser>
          <c:idx val="1"/>
          <c:order val="0"/>
          <c:tx>
            <c:strRef>
              <c:f>'Dropdown and Max'!$B$20</c:f>
              <c:strCache>
                <c:ptCount val="1"/>
                <c:pt idx="0">
                  <c:v>Max Value Series</c:v>
                </c:pt>
              </c:strCache>
            </c:strRef>
          </c:tx>
          <c:spPr>
            <a:pattFill prst="wdDnDiag">
              <a:fgClr>
                <a:srgbClr val="FF0000"/>
              </a:fgClr>
              <a:bgClr>
                <a:schemeClr val="bg1"/>
              </a:bgClr>
            </a:pattFill>
            <a:ln>
              <a:noFill/>
            </a:ln>
            <a:effectLst>
              <a:outerShdw blurRad="50800" dist="38100" dir="2700000" algn="tl" rotWithShape="0">
                <a:schemeClr val="bg1">
                  <a:lumMod val="75000"/>
                  <a:alpha val="40000"/>
                </a:schemeClr>
              </a:outerShdw>
            </a:effectLst>
          </c:spPr>
          <c:invertIfNegative val="0"/>
          <c:dPt>
            <c:idx val="3"/>
            <c:invertIfNegative val="0"/>
            <c:bubble3D val="0"/>
            <c:spPr>
              <a:pattFill prst="wdDnDiag">
                <a:fgClr>
                  <a:srgbClr val="FF0000"/>
                </a:fgClr>
                <a:bgClr>
                  <a:schemeClr val="bg1"/>
                </a:bgClr>
              </a:pattFill>
              <a:ln>
                <a:noFill/>
              </a:ln>
              <a:effectLst>
                <a:outerShdw blurRad="50800" dist="38100" dir="2700000" algn="tl" rotWithShape="0">
                  <a:schemeClr val="bg1">
                    <a:lumMod val="75000"/>
                    <a:alpha val="40000"/>
                  </a:schemeClr>
                </a:outerShdw>
              </a:effectLst>
            </c:spPr>
            <c:extLst>
              <c:ext xmlns:c16="http://schemas.microsoft.com/office/drawing/2014/chart" uri="{C3380CC4-5D6E-409C-BE32-E72D297353CC}">
                <c16:uniqueId val="{00000002-3BA8-4A4D-B8A4-577720D0B7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'Dropdown and Max'!$C$7:$F$7</c:f>
              <c:strCache>
                <c:ptCount val="4"/>
                <c:pt idx="0">
                  <c:v>Breakfast</c:v>
                </c:pt>
                <c:pt idx="1">
                  <c:v>Second breakfast</c:v>
                </c:pt>
                <c:pt idx="2">
                  <c:v>Lunch</c:v>
                </c:pt>
                <c:pt idx="3">
                  <c:v>Dinner</c:v>
                </c:pt>
              </c:strCache>
            </c:strRef>
          </c:cat>
          <c:val>
            <c:numRef>
              <c:f>'Dropdown and Max'!$C$20:$F$20</c:f>
              <c:numCache>
                <c:formatCode>General</c:formatCode>
                <c:ptCount val="4"/>
                <c:pt idx="0">
                  <c:v>#N/A</c:v>
                </c:pt>
                <c:pt idx="1">
                  <c:v>27</c:v>
                </c:pt>
                <c:pt idx="2">
                  <c:v>#N/A</c:v>
                </c:pt>
                <c:pt idx="3">
                  <c:v>#N/A</c:v>
                </c:pt>
              </c:numCache>
            </c:numRef>
          </c:val>
          <c:extLst>
            <c:ext xmlns:c16="http://schemas.microsoft.com/office/drawing/2014/chart" uri="{C3380CC4-5D6E-409C-BE32-E72D297353CC}">
              <c16:uniqueId val="{00000003-3BA8-4A4D-B8A4-577720D0B7BC}"/>
            </c:ext>
          </c:extLst>
        </c:ser>
        <c:dLbls>
          <c:dLblPos val="outEnd"/>
          <c:showLegendKey val="0"/>
          <c:showVal val="1"/>
          <c:showCatName val="0"/>
          <c:showSerName val="0"/>
          <c:showPercent val="0"/>
          <c:showBubbleSize val="0"/>
        </c:dLbls>
        <c:gapWidth val="219"/>
        <c:overlap val="100"/>
        <c:axId val="987132639"/>
        <c:axId val="987138463"/>
      </c:barChart>
      <c:catAx>
        <c:axId val="987132639"/>
        <c:scaling>
          <c:orientation val="minMax"/>
        </c:scaling>
        <c:delete val="1"/>
        <c:axPos val="b"/>
        <c:numFmt formatCode="General" sourceLinked="1"/>
        <c:majorTickMark val="out"/>
        <c:minorTickMark val="none"/>
        <c:tickLblPos val="nextTo"/>
        <c:crossAx val="987138463"/>
        <c:crosses val="autoZero"/>
        <c:auto val="1"/>
        <c:lblAlgn val="ctr"/>
        <c:lblOffset val="100"/>
        <c:noMultiLvlLbl val="0"/>
      </c:catAx>
      <c:valAx>
        <c:axId val="987138463"/>
        <c:scaling>
          <c:orientation val="minMax"/>
        </c:scaling>
        <c:delete val="1"/>
        <c:axPos val="l"/>
        <c:numFmt formatCode="General" sourceLinked="1"/>
        <c:majorTickMark val="out"/>
        <c:minorTickMark val="none"/>
        <c:tickLblPos val="nextTo"/>
        <c:crossAx val="987132639"/>
        <c:crosses val="autoZero"/>
        <c:crossBetween val="between"/>
      </c:val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52636000083012E-2"/>
          <c:y val="4.1241986483972967E-2"/>
          <c:w val="0.91670539041071197"/>
          <c:h val="0.84694698989397987"/>
        </c:manualLayout>
      </c:layout>
      <c:barChart>
        <c:barDir val="col"/>
        <c:grouping val="clustered"/>
        <c:varyColors val="0"/>
        <c:ser>
          <c:idx val="0"/>
          <c:order val="0"/>
          <c:tx>
            <c:strRef>
              <c:f>'Dropdown and Max'!$B$16</c:f>
              <c:strCache>
                <c:ptCount val="1"/>
                <c:pt idx="0">
                  <c:v>Cupid</c:v>
                </c:pt>
              </c:strCache>
            </c:strRef>
          </c:tx>
          <c:spPr>
            <a:blipFill>
              <a:blip xmlns:r="http://schemas.openxmlformats.org/officeDocument/2006/relationships" r:embed="rId3"/>
              <a:stretch>
                <a:fillRect/>
              </a:stretch>
            </a:blipFill>
            <a:ln>
              <a:noFill/>
            </a:ln>
            <a:effectLst/>
          </c:spPr>
          <c:invertIfNegative val="0"/>
          <c:cat>
            <c:strRef>
              <c:f>'Dropdown and Max'!$C$7:$F$7</c:f>
              <c:strCache>
                <c:ptCount val="4"/>
                <c:pt idx="0">
                  <c:v>Breakfast</c:v>
                </c:pt>
                <c:pt idx="1">
                  <c:v>Second breakfast</c:v>
                </c:pt>
                <c:pt idx="2">
                  <c:v>Lunch</c:v>
                </c:pt>
                <c:pt idx="3">
                  <c:v>Dinner</c:v>
                </c:pt>
              </c:strCache>
            </c:strRef>
          </c:cat>
          <c:val>
            <c:numRef>
              <c:f>'Dropdown and Max'!$C$16:$F$16</c:f>
              <c:numCache>
                <c:formatCode>General</c:formatCode>
                <c:ptCount val="4"/>
                <c:pt idx="0">
                  <c:v>20</c:v>
                </c:pt>
                <c:pt idx="1">
                  <c:v>27</c:v>
                </c:pt>
                <c:pt idx="2">
                  <c:v>19</c:v>
                </c:pt>
                <c:pt idx="3">
                  <c:v>24</c:v>
                </c:pt>
              </c:numCache>
            </c:numRef>
          </c:val>
          <c:extLst>
            <c:ext xmlns:c16="http://schemas.microsoft.com/office/drawing/2014/chart" uri="{C3380CC4-5D6E-409C-BE32-E72D297353CC}">
              <c16:uniqueId val="{00000000-5BEB-4259-8321-7738D247E47F}"/>
            </c:ext>
          </c:extLst>
        </c:ser>
        <c:ser>
          <c:idx val="1"/>
          <c:order val="1"/>
          <c:tx>
            <c:strRef>
              <c:f>'Dropdown and Max'!$B$20</c:f>
              <c:strCache>
                <c:ptCount val="1"/>
                <c:pt idx="0">
                  <c:v>Max Value Series</c:v>
                </c:pt>
              </c:strCache>
            </c:strRef>
          </c:tx>
          <c:spPr>
            <a:blipFill>
              <a:blip xmlns:r="http://schemas.openxmlformats.org/officeDocument/2006/relationships" r:embed="rId4"/>
              <a:stretch>
                <a:fillRect/>
              </a:stretch>
            </a:blipFill>
            <a:ln>
              <a:noFill/>
            </a:ln>
            <a:effectLst/>
          </c:spPr>
          <c:invertIfNegative val="0"/>
          <c:dPt>
            <c:idx val="3"/>
            <c:invertIfNegative val="0"/>
            <c:bubble3D val="0"/>
            <c:spPr>
              <a:blipFill>
                <a:blip xmlns:r="http://schemas.openxmlformats.org/officeDocument/2006/relationships" r:embed="rId4"/>
                <a:stretch>
                  <a:fillRect/>
                </a:stretch>
              </a:blipFill>
              <a:ln>
                <a:noFill/>
              </a:ln>
              <a:effectLst/>
            </c:spPr>
            <c:pictureOptions>
              <c:pictureFormat val="stretch"/>
            </c:pictureOptions>
            <c:extLst>
              <c:ext xmlns:c16="http://schemas.microsoft.com/office/drawing/2014/chart" uri="{C3380CC4-5D6E-409C-BE32-E72D297353CC}">
                <c16:uniqueId val="{00000002-5BEB-4259-8321-7738D247E47F}"/>
              </c:ext>
            </c:extLst>
          </c:dPt>
          <c:cat>
            <c:strRef>
              <c:f>'Dropdown and Max'!$C$7:$F$7</c:f>
              <c:strCache>
                <c:ptCount val="4"/>
                <c:pt idx="0">
                  <c:v>Breakfast</c:v>
                </c:pt>
                <c:pt idx="1">
                  <c:v>Second breakfast</c:v>
                </c:pt>
                <c:pt idx="2">
                  <c:v>Lunch</c:v>
                </c:pt>
                <c:pt idx="3">
                  <c:v>Dinner</c:v>
                </c:pt>
              </c:strCache>
            </c:strRef>
          </c:cat>
          <c:val>
            <c:numRef>
              <c:f>'Dropdown and Max'!$C$20:$F$20</c:f>
              <c:numCache>
                <c:formatCode>General</c:formatCode>
                <c:ptCount val="4"/>
                <c:pt idx="0">
                  <c:v>#N/A</c:v>
                </c:pt>
                <c:pt idx="1">
                  <c:v>27</c:v>
                </c:pt>
                <c:pt idx="2">
                  <c:v>#N/A</c:v>
                </c:pt>
                <c:pt idx="3">
                  <c:v>#N/A</c:v>
                </c:pt>
              </c:numCache>
            </c:numRef>
          </c:val>
          <c:extLst>
            <c:ext xmlns:c16="http://schemas.microsoft.com/office/drawing/2014/chart" uri="{C3380CC4-5D6E-409C-BE32-E72D297353CC}">
              <c16:uniqueId val="{00000003-5BEB-4259-8321-7738D247E47F}"/>
            </c:ext>
          </c:extLst>
        </c:ser>
        <c:dLbls>
          <c:showLegendKey val="0"/>
          <c:showVal val="0"/>
          <c:showCatName val="0"/>
          <c:showSerName val="0"/>
          <c:showPercent val="0"/>
          <c:showBubbleSize val="0"/>
        </c:dLbls>
        <c:gapWidth val="10"/>
        <c:overlap val="100"/>
        <c:axId val="987132639"/>
        <c:axId val="987138463"/>
      </c:barChart>
      <c:catAx>
        <c:axId val="9871326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de-DE"/>
          </a:p>
        </c:txPr>
        <c:crossAx val="987138463"/>
        <c:crosses val="autoZero"/>
        <c:auto val="1"/>
        <c:lblAlgn val="ctr"/>
        <c:lblOffset val="100"/>
        <c:noMultiLvlLbl val="0"/>
      </c:catAx>
      <c:valAx>
        <c:axId val="987138463"/>
        <c:scaling>
          <c:orientation val="minMax"/>
        </c:scaling>
        <c:delete val="1"/>
        <c:axPos val="l"/>
        <c:numFmt formatCode="General" sourceLinked="1"/>
        <c:majorTickMark val="out"/>
        <c:minorTickMark val="none"/>
        <c:tickLblPos val="nextTo"/>
        <c:crossAx val="987132639"/>
        <c:crosses val="autoZero"/>
        <c:crossBetween val="between"/>
      </c:val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Linechart!$C$7</c:f>
              <c:strCache>
                <c:ptCount val="1"/>
                <c:pt idx="0">
                  <c:v>Rudolph</c:v>
                </c:pt>
              </c:strCache>
            </c:strRef>
          </c:tx>
          <c:spPr>
            <a:ln w="28575" cap="rnd">
              <a:solidFill>
                <a:schemeClr val="bg1">
                  <a:lumMod val="75000"/>
                </a:schemeClr>
              </a:solidFill>
              <a:round/>
            </a:ln>
            <a:effectLst/>
          </c:spPr>
          <c:marker>
            <c:symbol val="none"/>
          </c:marker>
          <c:cat>
            <c:numRef>
              <c:f>Linechart!$B$8:$B$19</c:f>
              <c:numCache>
                <c:formatCode>mmm</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Linechart!$C$8:$C$19</c:f>
              <c:numCache>
                <c:formatCode>General</c:formatCode>
                <c:ptCount val="12"/>
                <c:pt idx="0">
                  <c:v>750</c:v>
                </c:pt>
                <c:pt idx="1">
                  <c:v>870</c:v>
                </c:pt>
                <c:pt idx="2">
                  <c:v>750</c:v>
                </c:pt>
                <c:pt idx="3">
                  <c:v>900</c:v>
                </c:pt>
                <c:pt idx="4">
                  <c:v>1000</c:v>
                </c:pt>
                <c:pt idx="5">
                  <c:v>1050</c:v>
                </c:pt>
                <c:pt idx="6">
                  <c:v>1440</c:v>
                </c:pt>
                <c:pt idx="7">
                  <c:v>1200</c:v>
                </c:pt>
                <c:pt idx="8">
                  <c:v>1260</c:v>
                </c:pt>
                <c:pt idx="9">
                  <c:v>1050</c:v>
                </c:pt>
                <c:pt idx="10">
                  <c:v>1050</c:v>
                </c:pt>
                <c:pt idx="11">
                  <c:v>1500</c:v>
                </c:pt>
              </c:numCache>
            </c:numRef>
          </c:val>
          <c:smooth val="0"/>
          <c:extLst>
            <c:ext xmlns:c16="http://schemas.microsoft.com/office/drawing/2014/chart" uri="{C3380CC4-5D6E-409C-BE32-E72D297353CC}">
              <c16:uniqueId val="{00000000-9C3C-4814-929B-08B76FF63A0D}"/>
            </c:ext>
          </c:extLst>
        </c:ser>
        <c:ser>
          <c:idx val="1"/>
          <c:order val="1"/>
          <c:tx>
            <c:strRef>
              <c:f>Linechart!$D$7</c:f>
              <c:strCache>
                <c:ptCount val="1"/>
                <c:pt idx="0">
                  <c:v>Helper line</c:v>
                </c:pt>
              </c:strCache>
            </c:strRef>
          </c:tx>
          <c:spPr>
            <a:ln w="28575" cap="rnd">
              <a:solidFill>
                <a:srgbClr val="FF0000"/>
              </a:solidFill>
              <a:round/>
            </a:ln>
            <a:effectLst/>
          </c:spPr>
          <c:marker>
            <c:symbol val="none"/>
          </c:marker>
          <c:cat>
            <c:numRef>
              <c:f>Linechart!$B$8:$B$19</c:f>
              <c:numCache>
                <c:formatCode>mmm</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Linechart!$D$8:$D$19</c:f>
              <c:numCache>
                <c:formatCode>General</c:formatCode>
                <c:ptCount val="12"/>
                <c:pt idx="0">
                  <c:v>#N/A</c:v>
                </c:pt>
                <c:pt idx="1">
                  <c:v>870</c:v>
                </c:pt>
                <c:pt idx="2">
                  <c:v>750</c:v>
                </c:pt>
                <c:pt idx="3">
                  <c:v>900</c:v>
                </c:pt>
                <c:pt idx="4">
                  <c:v>1000</c:v>
                </c:pt>
                <c:pt idx="5">
                  <c:v>1050</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9C3C-4814-929B-08B76FF63A0D}"/>
            </c:ext>
          </c:extLst>
        </c:ser>
        <c:dLbls>
          <c:showLegendKey val="0"/>
          <c:showVal val="0"/>
          <c:showCatName val="0"/>
          <c:showSerName val="0"/>
          <c:showPercent val="0"/>
          <c:showBubbleSize val="0"/>
        </c:dLbls>
        <c:smooth val="0"/>
        <c:axId val="1284231920"/>
        <c:axId val="1284232880"/>
      </c:lineChart>
      <c:dateAx>
        <c:axId val="1284231920"/>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84232880"/>
        <c:crosses val="autoZero"/>
        <c:auto val="1"/>
        <c:lblOffset val="100"/>
        <c:baseTimeUnit val="months"/>
      </c:dateAx>
      <c:valAx>
        <c:axId val="1284232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84231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337679835261613E-2"/>
          <c:y val="0.17171296296296296"/>
          <c:w val="0.91053122963005295"/>
          <c:h val="0.72125801983085447"/>
        </c:manualLayout>
      </c:layout>
      <c:lineChart>
        <c:grouping val="standard"/>
        <c:varyColors val="0"/>
        <c:ser>
          <c:idx val="0"/>
          <c:order val="0"/>
          <c:spPr>
            <a:ln w="28575" cap="rnd">
              <a:solidFill>
                <a:schemeClr val="bg2">
                  <a:lumMod val="25000"/>
                </a:schemeClr>
              </a:solidFill>
              <a:round/>
            </a:ln>
            <a:effectLst/>
          </c:spPr>
          <c:marker>
            <c:symbol val="none"/>
          </c:marker>
          <c:cat>
            <c:strRef>
              <c:f>'Line chart combi'!$B$26:$B$37</c:f>
              <c:strCache>
                <c:ptCount val="12"/>
                <c:pt idx="0">
                  <c:v>JAN</c:v>
                </c:pt>
                <c:pt idx="1">
                  <c:v>FEB</c:v>
                </c:pt>
                <c:pt idx="2">
                  <c:v>MAR</c:v>
                </c:pt>
                <c:pt idx="3">
                  <c:v>APR</c:v>
                </c:pt>
                <c:pt idx="4">
                  <c:v>MAY</c:v>
                </c:pt>
                <c:pt idx="5">
                  <c:v>JUN</c:v>
                </c:pt>
                <c:pt idx="6">
                  <c:v>JUL</c:v>
                </c:pt>
                <c:pt idx="7">
                  <c:v>AUG</c:v>
                </c:pt>
                <c:pt idx="8">
                  <c:v>SEPT</c:v>
                </c:pt>
                <c:pt idx="9">
                  <c:v>OKT</c:v>
                </c:pt>
                <c:pt idx="10">
                  <c:v>NOV</c:v>
                </c:pt>
                <c:pt idx="11">
                  <c:v>DEC</c:v>
                </c:pt>
              </c:strCache>
            </c:strRef>
          </c:cat>
          <c:val>
            <c:numRef>
              <c:f>'Line chart combi'!$C$26:$C$37</c:f>
              <c:numCache>
                <c:formatCode>General</c:formatCode>
                <c:ptCount val="12"/>
                <c:pt idx="0">
                  <c:v>750</c:v>
                </c:pt>
                <c:pt idx="1">
                  <c:v>870</c:v>
                </c:pt>
                <c:pt idx="2">
                  <c:v>750</c:v>
                </c:pt>
                <c:pt idx="3">
                  <c:v>900</c:v>
                </c:pt>
                <c:pt idx="4">
                  <c:v>1000</c:v>
                </c:pt>
                <c:pt idx="5">
                  <c:v>1050</c:v>
                </c:pt>
                <c:pt idx="6">
                  <c:v>1440</c:v>
                </c:pt>
                <c:pt idx="7">
                  <c:v>1200</c:v>
                </c:pt>
                <c:pt idx="8">
                  <c:v>1260</c:v>
                </c:pt>
                <c:pt idx="9">
                  <c:v>1050</c:v>
                </c:pt>
                <c:pt idx="10">
                  <c:v>1050</c:v>
                </c:pt>
                <c:pt idx="11">
                  <c:v>1500</c:v>
                </c:pt>
              </c:numCache>
            </c:numRef>
          </c:val>
          <c:smooth val="0"/>
          <c:extLst>
            <c:ext xmlns:c16="http://schemas.microsoft.com/office/drawing/2014/chart" uri="{C3380CC4-5D6E-409C-BE32-E72D297353CC}">
              <c16:uniqueId val="{00000000-75EF-49B6-A7F1-0AB3C2BA0338}"/>
            </c:ext>
          </c:extLst>
        </c:ser>
        <c:ser>
          <c:idx val="1"/>
          <c:order val="1"/>
          <c:spPr>
            <a:ln w="28575" cap="rnd">
              <a:solidFill>
                <a:schemeClr val="bg1">
                  <a:lumMod val="75000"/>
                </a:schemeClr>
              </a:solidFill>
              <a:round/>
            </a:ln>
            <a:effectLst/>
          </c:spPr>
          <c:marker>
            <c:symbol val="none"/>
          </c:marker>
          <c:cat>
            <c:strRef>
              <c:f>'Line chart combi'!$B$26:$B$37</c:f>
              <c:strCache>
                <c:ptCount val="12"/>
                <c:pt idx="0">
                  <c:v>JAN</c:v>
                </c:pt>
                <c:pt idx="1">
                  <c:v>FEB</c:v>
                </c:pt>
                <c:pt idx="2">
                  <c:v>MAR</c:v>
                </c:pt>
                <c:pt idx="3">
                  <c:v>APR</c:v>
                </c:pt>
                <c:pt idx="4">
                  <c:v>MAY</c:v>
                </c:pt>
                <c:pt idx="5">
                  <c:v>JUN</c:v>
                </c:pt>
                <c:pt idx="6">
                  <c:v>JUL</c:v>
                </c:pt>
                <c:pt idx="7">
                  <c:v>AUG</c:v>
                </c:pt>
                <c:pt idx="8">
                  <c:v>SEPT</c:v>
                </c:pt>
                <c:pt idx="9">
                  <c:v>OKT</c:v>
                </c:pt>
                <c:pt idx="10">
                  <c:v>NOV</c:v>
                </c:pt>
                <c:pt idx="11">
                  <c:v>DEC</c:v>
                </c:pt>
              </c:strCache>
            </c:strRef>
          </c:cat>
          <c:val>
            <c:numRef>
              <c:f>'Line chart combi'!$D$26:$D$37</c:f>
              <c:numCache>
                <c:formatCode>General</c:formatCode>
                <c:ptCount val="12"/>
                <c:pt idx="0">
                  <c:v>570</c:v>
                </c:pt>
                <c:pt idx="1">
                  <c:v>810</c:v>
                </c:pt>
                <c:pt idx="2">
                  <c:v>1050</c:v>
                </c:pt>
                <c:pt idx="3">
                  <c:v>870</c:v>
                </c:pt>
                <c:pt idx="4">
                  <c:v>850</c:v>
                </c:pt>
                <c:pt idx="5">
                  <c:v>1140</c:v>
                </c:pt>
                <c:pt idx="6">
                  <c:v>1740</c:v>
                </c:pt>
                <c:pt idx="7">
                  <c:v>1380</c:v>
                </c:pt>
                <c:pt idx="8">
                  <c:v>900</c:v>
                </c:pt>
                <c:pt idx="9">
                  <c:v>1350</c:v>
                </c:pt>
                <c:pt idx="10">
                  <c:v>1800</c:v>
                </c:pt>
                <c:pt idx="11">
                  <c:v>2400</c:v>
                </c:pt>
              </c:numCache>
            </c:numRef>
          </c:val>
          <c:smooth val="0"/>
          <c:extLst>
            <c:ext xmlns:c16="http://schemas.microsoft.com/office/drawing/2014/chart" uri="{C3380CC4-5D6E-409C-BE32-E72D297353CC}">
              <c16:uniqueId val="{00000001-75EF-49B6-A7F1-0AB3C2BA0338}"/>
            </c:ext>
          </c:extLst>
        </c:ser>
        <c:ser>
          <c:idx val="2"/>
          <c:order val="2"/>
          <c:spPr>
            <a:ln w="28575" cap="rnd">
              <a:solidFill>
                <a:schemeClr val="bg1">
                  <a:lumMod val="50000"/>
                </a:schemeClr>
              </a:solidFill>
              <a:round/>
            </a:ln>
            <a:effectLst/>
          </c:spPr>
          <c:marker>
            <c:symbol val="none"/>
          </c:marker>
          <c:cat>
            <c:strRef>
              <c:f>'Line chart combi'!$B$26:$B$37</c:f>
              <c:strCache>
                <c:ptCount val="12"/>
                <c:pt idx="0">
                  <c:v>JAN</c:v>
                </c:pt>
                <c:pt idx="1">
                  <c:v>FEB</c:v>
                </c:pt>
                <c:pt idx="2">
                  <c:v>MAR</c:v>
                </c:pt>
                <c:pt idx="3">
                  <c:v>APR</c:v>
                </c:pt>
                <c:pt idx="4">
                  <c:v>MAY</c:v>
                </c:pt>
                <c:pt idx="5">
                  <c:v>JUN</c:v>
                </c:pt>
                <c:pt idx="6">
                  <c:v>JUL</c:v>
                </c:pt>
                <c:pt idx="7">
                  <c:v>AUG</c:v>
                </c:pt>
                <c:pt idx="8">
                  <c:v>SEPT</c:v>
                </c:pt>
                <c:pt idx="9">
                  <c:v>OKT</c:v>
                </c:pt>
                <c:pt idx="10">
                  <c:v>NOV</c:v>
                </c:pt>
                <c:pt idx="11">
                  <c:v>DEC</c:v>
                </c:pt>
              </c:strCache>
            </c:strRef>
          </c:cat>
          <c:val>
            <c:numRef>
              <c:f>'Line chart combi'!$E$26:$E$37</c:f>
              <c:numCache>
                <c:formatCode>General</c:formatCode>
                <c:ptCount val="12"/>
                <c:pt idx="0">
                  <c:v>300</c:v>
                </c:pt>
                <c:pt idx="1">
                  <c:v>330</c:v>
                </c:pt>
                <c:pt idx="2">
                  <c:v>510</c:v>
                </c:pt>
                <c:pt idx="3">
                  <c:v>450</c:v>
                </c:pt>
                <c:pt idx="4">
                  <c:v>600</c:v>
                </c:pt>
                <c:pt idx="5">
                  <c:v>750</c:v>
                </c:pt>
                <c:pt idx="6">
                  <c:v>1050</c:v>
                </c:pt>
                <c:pt idx="7">
                  <c:v>1110</c:v>
                </c:pt>
                <c:pt idx="8">
                  <c:v>750</c:v>
                </c:pt>
                <c:pt idx="9">
                  <c:v>900</c:v>
                </c:pt>
                <c:pt idx="10">
                  <c:v>780</c:v>
                </c:pt>
                <c:pt idx="11">
                  <c:v>2000</c:v>
                </c:pt>
              </c:numCache>
            </c:numRef>
          </c:val>
          <c:smooth val="0"/>
          <c:extLst>
            <c:ext xmlns:c16="http://schemas.microsoft.com/office/drawing/2014/chart" uri="{C3380CC4-5D6E-409C-BE32-E72D297353CC}">
              <c16:uniqueId val="{00000002-75EF-49B6-A7F1-0AB3C2BA0338}"/>
            </c:ext>
          </c:extLst>
        </c:ser>
        <c:ser>
          <c:idx val="3"/>
          <c:order val="3"/>
          <c:spPr>
            <a:ln w="28575" cap="rnd">
              <a:solidFill>
                <a:schemeClr val="bg1">
                  <a:lumMod val="85000"/>
                </a:schemeClr>
              </a:solidFill>
              <a:round/>
            </a:ln>
            <a:effectLst/>
          </c:spPr>
          <c:marker>
            <c:symbol val="none"/>
          </c:marker>
          <c:cat>
            <c:strRef>
              <c:f>'Line chart combi'!$B$26:$B$37</c:f>
              <c:strCache>
                <c:ptCount val="12"/>
                <c:pt idx="0">
                  <c:v>JAN</c:v>
                </c:pt>
                <c:pt idx="1">
                  <c:v>FEB</c:v>
                </c:pt>
                <c:pt idx="2">
                  <c:v>MAR</c:v>
                </c:pt>
                <c:pt idx="3">
                  <c:v>APR</c:v>
                </c:pt>
                <c:pt idx="4">
                  <c:v>MAY</c:v>
                </c:pt>
                <c:pt idx="5">
                  <c:v>JUN</c:v>
                </c:pt>
                <c:pt idx="6">
                  <c:v>JUL</c:v>
                </c:pt>
                <c:pt idx="7">
                  <c:v>AUG</c:v>
                </c:pt>
                <c:pt idx="8">
                  <c:v>SEPT</c:v>
                </c:pt>
                <c:pt idx="9">
                  <c:v>OKT</c:v>
                </c:pt>
                <c:pt idx="10">
                  <c:v>NOV</c:v>
                </c:pt>
                <c:pt idx="11">
                  <c:v>DEC</c:v>
                </c:pt>
              </c:strCache>
            </c:strRef>
          </c:cat>
          <c:val>
            <c:numRef>
              <c:f>'Line chart combi'!$F$26:$F$37</c:f>
              <c:numCache>
                <c:formatCode>General</c:formatCode>
                <c:ptCount val="12"/>
                <c:pt idx="0">
                  <c:v>1650</c:v>
                </c:pt>
                <c:pt idx="1">
                  <c:v>1560</c:v>
                </c:pt>
                <c:pt idx="2">
                  <c:v>1230</c:v>
                </c:pt>
                <c:pt idx="3">
                  <c:v>1680</c:v>
                </c:pt>
                <c:pt idx="4">
                  <c:v>1100</c:v>
                </c:pt>
                <c:pt idx="5">
                  <c:v>1500</c:v>
                </c:pt>
                <c:pt idx="6">
                  <c:v>1680</c:v>
                </c:pt>
                <c:pt idx="7">
                  <c:v>2220</c:v>
                </c:pt>
                <c:pt idx="8">
                  <c:v>1410</c:v>
                </c:pt>
                <c:pt idx="9">
                  <c:v>2190</c:v>
                </c:pt>
                <c:pt idx="10">
                  <c:v>2550</c:v>
                </c:pt>
                <c:pt idx="11">
                  <c:v>3100</c:v>
                </c:pt>
              </c:numCache>
            </c:numRef>
          </c:val>
          <c:smooth val="0"/>
          <c:extLst>
            <c:ext xmlns:c16="http://schemas.microsoft.com/office/drawing/2014/chart" uri="{C3380CC4-5D6E-409C-BE32-E72D297353CC}">
              <c16:uniqueId val="{00000003-75EF-49B6-A7F1-0AB3C2BA0338}"/>
            </c:ext>
          </c:extLst>
        </c:ser>
        <c:ser>
          <c:idx val="4"/>
          <c:order val="4"/>
          <c:spPr>
            <a:ln w="28575" cap="rnd">
              <a:solidFill>
                <a:srgbClr val="FF0000"/>
              </a:solidFill>
              <a:round/>
            </a:ln>
            <a:effectLst/>
          </c:spPr>
          <c:marker>
            <c:symbol val="none"/>
          </c:marker>
          <c:dLbls>
            <c:dLbl>
              <c:idx val="0"/>
              <c:tx>
                <c:rich>
                  <a:bodyPr/>
                  <a:lstStyle/>
                  <a:p>
                    <a:fld id="{03FB123A-174F-4F5A-9795-579E6C3CA4DC}" type="CELLRANGE">
                      <a:rPr lang="en-US"/>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5EF-49B6-A7F1-0AB3C2BA0338}"/>
                </c:ext>
              </c:extLst>
            </c:dLbl>
            <c:dLbl>
              <c:idx val="1"/>
              <c:tx>
                <c:rich>
                  <a:bodyPr/>
                  <a:lstStyle/>
                  <a:p>
                    <a:fld id="{45F9DEE4-777F-42D8-95F5-083990140A4F}"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5EF-49B6-A7F1-0AB3C2BA0338}"/>
                </c:ext>
              </c:extLst>
            </c:dLbl>
            <c:dLbl>
              <c:idx val="2"/>
              <c:tx>
                <c:rich>
                  <a:bodyPr/>
                  <a:lstStyle/>
                  <a:p>
                    <a:fld id="{C924ACA7-DD03-4530-B80B-03FE87D46C65}"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5EF-49B6-A7F1-0AB3C2BA0338}"/>
                </c:ext>
              </c:extLst>
            </c:dLbl>
            <c:dLbl>
              <c:idx val="3"/>
              <c:tx>
                <c:rich>
                  <a:bodyPr/>
                  <a:lstStyle/>
                  <a:p>
                    <a:fld id="{436AF230-6015-46BF-980A-E76B8E0A4AD2}"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5EF-49B6-A7F1-0AB3C2BA0338}"/>
                </c:ext>
              </c:extLst>
            </c:dLbl>
            <c:dLbl>
              <c:idx val="4"/>
              <c:tx>
                <c:rich>
                  <a:bodyPr/>
                  <a:lstStyle/>
                  <a:p>
                    <a:fld id="{ECE957BD-75EA-4DA7-A698-F079EC21F05F}"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5EF-49B6-A7F1-0AB3C2BA0338}"/>
                </c:ext>
              </c:extLst>
            </c:dLbl>
            <c:dLbl>
              <c:idx val="5"/>
              <c:tx>
                <c:rich>
                  <a:bodyPr/>
                  <a:lstStyle/>
                  <a:p>
                    <a:fld id="{34660F63-3A73-47B9-AAA3-9549FEC7422F}"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5EF-49B6-A7F1-0AB3C2BA0338}"/>
                </c:ext>
              </c:extLst>
            </c:dLbl>
            <c:dLbl>
              <c:idx val="6"/>
              <c:tx>
                <c:rich>
                  <a:bodyPr/>
                  <a:lstStyle/>
                  <a:p>
                    <a:fld id="{DC9BEA83-17EC-42B2-B515-D73B45E46B23}"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5EF-49B6-A7F1-0AB3C2BA0338}"/>
                </c:ext>
              </c:extLst>
            </c:dLbl>
            <c:dLbl>
              <c:idx val="7"/>
              <c:tx>
                <c:rich>
                  <a:bodyPr/>
                  <a:lstStyle/>
                  <a:p>
                    <a:fld id="{22EA096C-2C61-49E7-BC02-E6C9488FF68E}"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5EF-49B6-A7F1-0AB3C2BA0338}"/>
                </c:ext>
              </c:extLst>
            </c:dLbl>
            <c:dLbl>
              <c:idx val="8"/>
              <c:tx>
                <c:rich>
                  <a:bodyPr/>
                  <a:lstStyle/>
                  <a:p>
                    <a:fld id="{8F9B3DDF-227C-4F51-A473-5F570FB44EAC}"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5EF-49B6-A7F1-0AB3C2BA0338}"/>
                </c:ext>
              </c:extLst>
            </c:dLbl>
            <c:dLbl>
              <c:idx val="9"/>
              <c:tx>
                <c:rich>
                  <a:bodyPr/>
                  <a:lstStyle/>
                  <a:p>
                    <a:fld id="{E2131B44-A906-4E20-9502-4AEB9820A399}"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5EF-49B6-A7F1-0AB3C2BA0338}"/>
                </c:ext>
              </c:extLst>
            </c:dLbl>
            <c:dLbl>
              <c:idx val="10"/>
              <c:tx>
                <c:rich>
                  <a:bodyPr/>
                  <a:lstStyle/>
                  <a:p>
                    <a:fld id="{138595CD-3929-4ADE-A11B-241467D6649F}"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5EF-49B6-A7F1-0AB3C2BA0338}"/>
                </c:ext>
              </c:extLst>
            </c:dLbl>
            <c:dLbl>
              <c:idx val="11"/>
              <c:tx>
                <c:rich>
                  <a:bodyPr/>
                  <a:lstStyle/>
                  <a:p>
                    <a:fld id="{0EA2B9F1-809F-4096-9EC4-26EA11680DC2}" type="CELLRANGE">
                      <a:rPr lang="de-AT"/>
                      <a:pPr/>
                      <a:t>[CELLRANGE]</a:t>
                    </a:fld>
                    <a:endParaRPr lang="de-AT"/>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5EF-49B6-A7F1-0AB3C2BA03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de-DE"/>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'Line chart combi'!$B$26:$B$37</c:f>
              <c:strCache>
                <c:ptCount val="12"/>
                <c:pt idx="0">
                  <c:v>JAN</c:v>
                </c:pt>
                <c:pt idx="1">
                  <c:v>FEB</c:v>
                </c:pt>
                <c:pt idx="2">
                  <c:v>MAR</c:v>
                </c:pt>
                <c:pt idx="3">
                  <c:v>APR</c:v>
                </c:pt>
                <c:pt idx="4">
                  <c:v>MAY</c:v>
                </c:pt>
                <c:pt idx="5">
                  <c:v>JUN</c:v>
                </c:pt>
                <c:pt idx="6">
                  <c:v>JUL</c:v>
                </c:pt>
                <c:pt idx="7">
                  <c:v>AUG</c:v>
                </c:pt>
                <c:pt idx="8">
                  <c:v>SEPT</c:v>
                </c:pt>
                <c:pt idx="9">
                  <c:v>OKT</c:v>
                </c:pt>
                <c:pt idx="10">
                  <c:v>NOV</c:v>
                </c:pt>
                <c:pt idx="11">
                  <c:v>DEC</c:v>
                </c:pt>
              </c:strCache>
            </c:strRef>
          </c:cat>
          <c:val>
            <c:numRef>
              <c:f>'Line chart combi'!$G$26:$G$37</c:f>
              <c:numCache>
                <c:formatCode>General</c:formatCode>
                <c:ptCount val="12"/>
                <c:pt idx="0">
                  <c:v>570</c:v>
                </c:pt>
                <c:pt idx="1">
                  <c:v>810</c:v>
                </c:pt>
                <c:pt idx="2">
                  <c:v>1050</c:v>
                </c:pt>
                <c:pt idx="3">
                  <c:v>870</c:v>
                </c:pt>
                <c:pt idx="4">
                  <c:v>850</c:v>
                </c:pt>
                <c:pt idx="5">
                  <c:v>1140</c:v>
                </c:pt>
                <c:pt idx="6">
                  <c:v>1740</c:v>
                </c:pt>
                <c:pt idx="7">
                  <c:v>1380</c:v>
                </c:pt>
                <c:pt idx="8">
                  <c:v>900</c:v>
                </c:pt>
                <c:pt idx="9">
                  <c:v>1350</c:v>
                </c:pt>
                <c:pt idx="10">
                  <c:v>1800</c:v>
                </c:pt>
                <c:pt idx="11">
                  <c:v>2400</c:v>
                </c:pt>
              </c:numCache>
            </c:numRef>
          </c:val>
          <c:smooth val="0"/>
          <c:extLst>
            <c:ext xmlns:c15="http://schemas.microsoft.com/office/drawing/2012/chart" uri="{02D57815-91ED-43cb-92C2-25804820EDAC}">
              <c15:datalabelsRange>
                <c15:f>'Line chart combi'!$H$26:$H$37</c15:f>
                <c15:dlblRangeCache>
                  <c:ptCount val="12"/>
                  <c:pt idx="11">
                    <c:v>Blitzen</c:v>
                  </c:pt>
                </c15:dlblRangeCache>
              </c15:datalabelsRange>
            </c:ext>
            <c:ext xmlns:c16="http://schemas.microsoft.com/office/drawing/2014/chart" uri="{C3380CC4-5D6E-409C-BE32-E72D297353CC}">
              <c16:uniqueId val="{00000004-75EF-49B6-A7F1-0AB3C2BA0338}"/>
            </c:ext>
          </c:extLst>
        </c:ser>
        <c:dLbls>
          <c:showLegendKey val="0"/>
          <c:showVal val="0"/>
          <c:showCatName val="0"/>
          <c:showSerName val="0"/>
          <c:showPercent val="0"/>
          <c:showBubbleSize val="0"/>
        </c:dLbls>
        <c:smooth val="0"/>
        <c:axId val="1433046448"/>
        <c:axId val="1433045968"/>
      </c:lineChart>
      <c:catAx>
        <c:axId val="143304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33045968"/>
        <c:crosses val="autoZero"/>
        <c:auto val="1"/>
        <c:lblAlgn val="ctr"/>
        <c:lblOffset val="100"/>
        <c:noMultiLvlLbl val="0"/>
      </c:catAx>
      <c:valAx>
        <c:axId val="1433045968"/>
        <c:scaling>
          <c:orientation val="minMax"/>
        </c:scaling>
        <c:delete val="1"/>
        <c:axPos val="l"/>
        <c:numFmt formatCode="General" sourceLinked="1"/>
        <c:majorTickMark val="none"/>
        <c:minorTickMark val="none"/>
        <c:tickLblPos val="nextTo"/>
        <c:crossAx val="143304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8575" cap="rnd">
              <a:solidFill>
                <a:schemeClr val="accent1">
                  <a:lumMod val="60000"/>
                  <a:lumOff val="40000"/>
                </a:schemeClr>
              </a:solidFill>
              <a:round/>
            </a:ln>
            <a:effectLst/>
          </c:spPr>
          <c:marker>
            <c:symbol val="none"/>
          </c:marker>
          <c:dLbls>
            <c:dLbl>
              <c:idx val="0"/>
              <c:tx>
                <c:rich>
                  <a:bodyPr/>
                  <a:lstStyle/>
                  <a:p>
                    <a:fld id="{53328928-F16F-4939-8723-C07213296DB0}" type="CELLRANGE">
                      <a:rPr lang="en-US"/>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ADC-4B4B-BDFD-6F26703C6B80}"/>
                </c:ext>
              </c:extLst>
            </c:dLbl>
            <c:dLbl>
              <c:idx val="1"/>
              <c:tx>
                <c:rich>
                  <a:bodyPr/>
                  <a:lstStyle/>
                  <a:p>
                    <a:fld id="{FDD803E1-A5EB-475B-BDC2-C967D650B48B}"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ADC-4B4B-BDFD-6F26703C6B80}"/>
                </c:ext>
              </c:extLst>
            </c:dLbl>
            <c:dLbl>
              <c:idx val="2"/>
              <c:tx>
                <c:rich>
                  <a:bodyPr/>
                  <a:lstStyle/>
                  <a:p>
                    <a:fld id="{15C62D50-B3E0-4C17-891D-D58C5E73DE48}"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ADC-4B4B-BDFD-6F26703C6B80}"/>
                </c:ext>
              </c:extLst>
            </c:dLbl>
            <c:dLbl>
              <c:idx val="3"/>
              <c:tx>
                <c:rich>
                  <a:bodyPr/>
                  <a:lstStyle/>
                  <a:p>
                    <a:fld id="{6464657E-3AB2-4DC3-B162-CC97ACF612DA}"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ADC-4B4B-BDFD-6F26703C6B80}"/>
                </c:ext>
              </c:extLst>
            </c:dLbl>
            <c:dLbl>
              <c:idx val="4"/>
              <c:tx>
                <c:rich>
                  <a:bodyPr/>
                  <a:lstStyle/>
                  <a:p>
                    <a:fld id="{C66CCD52-32D8-4FFD-BC6E-BE9A23E6C38A}"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ADC-4B4B-BDFD-6F26703C6B80}"/>
                </c:ext>
              </c:extLst>
            </c:dLbl>
            <c:dLbl>
              <c:idx val="5"/>
              <c:tx>
                <c:rich>
                  <a:bodyPr/>
                  <a:lstStyle/>
                  <a:p>
                    <a:fld id="{02AAC202-E229-4174-81FD-59858F94CAB8}"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ADC-4B4B-BDFD-6F26703C6B80}"/>
                </c:ext>
              </c:extLst>
            </c:dLbl>
            <c:dLbl>
              <c:idx val="6"/>
              <c:tx>
                <c:rich>
                  <a:bodyPr/>
                  <a:lstStyle/>
                  <a:p>
                    <a:fld id="{44A63B9A-0C00-46D9-B980-38A04B50D136}"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ADC-4B4B-BDFD-6F26703C6B80}"/>
                </c:ext>
              </c:extLst>
            </c:dLbl>
            <c:dLbl>
              <c:idx val="7"/>
              <c:tx>
                <c:rich>
                  <a:bodyPr/>
                  <a:lstStyle/>
                  <a:p>
                    <a:fld id="{1C22EB69-0706-47D8-80BD-FEFE5F25B8A9}"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ADC-4B4B-BDFD-6F26703C6B80}"/>
                </c:ext>
              </c:extLst>
            </c:dLbl>
            <c:dLbl>
              <c:idx val="8"/>
              <c:tx>
                <c:rich>
                  <a:bodyPr/>
                  <a:lstStyle/>
                  <a:p>
                    <a:fld id="{E28473A0-366A-44F4-8438-4EB10756DBB3}"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ADC-4B4B-BDFD-6F26703C6B80}"/>
                </c:ext>
              </c:extLst>
            </c:dLbl>
            <c:dLbl>
              <c:idx val="9"/>
              <c:tx>
                <c:rich>
                  <a:bodyPr/>
                  <a:lstStyle/>
                  <a:p>
                    <a:fld id="{36A1F712-9FE8-4E1F-9E40-D4A511A43108}"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ADC-4B4B-BDFD-6F26703C6B80}"/>
                </c:ext>
              </c:extLst>
            </c:dLbl>
            <c:dLbl>
              <c:idx val="10"/>
              <c:tx>
                <c:rich>
                  <a:bodyPr/>
                  <a:lstStyle/>
                  <a:p>
                    <a:fld id="{60AFEFB0-52C8-44D7-B32F-DC55ADAFE6C3}"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ADC-4B4B-BDFD-6F26703C6B80}"/>
                </c:ext>
              </c:extLst>
            </c:dLbl>
            <c:dLbl>
              <c:idx val="11"/>
              <c:tx>
                <c:rich>
                  <a:bodyPr/>
                  <a:lstStyle/>
                  <a:p>
                    <a:fld id="{05409B9E-8EEE-4E17-A3C8-B478385643E9}" type="CELLRANGE">
                      <a:rPr lang="de-AT"/>
                      <a:pPr/>
                      <a:t>[CELLRANGE]</a:t>
                    </a:fld>
                    <a:endParaRPr lang="de-AT"/>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ADC-4B4B-BDFD-6F26703C6B80}"/>
                </c:ext>
              </c:extLst>
            </c:dLbl>
            <c:spPr>
              <a:solidFill>
                <a:schemeClr val="bg1">
                  <a:alpha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Frosty!$C$26:$C$37</c:f>
              <c:strCache>
                <c:ptCount val="12"/>
                <c:pt idx="0">
                  <c:v>JAN</c:v>
                </c:pt>
                <c:pt idx="1">
                  <c:v>FEB</c:v>
                </c:pt>
                <c:pt idx="2">
                  <c:v>MAR</c:v>
                </c:pt>
                <c:pt idx="3">
                  <c:v>APR</c:v>
                </c:pt>
                <c:pt idx="4">
                  <c:v>MAY</c:v>
                </c:pt>
                <c:pt idx="5">
                  <c:v>JUNE</c:v>
                </c:pt>
                <c:pt idx="6">
                  <c:v>JULY</c:v>
                </c:pt>
                <c:pt idx="7">
                  <c:v>AUG</c:v>
                </c:pt>
                <c:pt idx="8">
                  <c:v>SEPT</c:v>
                </c:pt>
                <c:pt idx="9">
                  <c:v>OKT</c:v>
                </c:pt>
                <c:pt idx="10">
                  <c:v>NOV</c:v>
                </c:pt>
                <c:pt idx="11">
                  <c:v>DEC</c:v>
                </c:pt>
              </c:strCache>
            </c:strRef>
          </c:cat>
          <c:val>
            <c:numRef>
              <c:f>Frosty!$D$26:$D$37</c:f>
              <c:numCache>
                <c:formatCode>General</c:formatCode>
                <c:ptCount val="12"/>
                <c:pt idx="0">
                  <c:v>750</c:v>
                </c:pt>
                <c:pt idx="1">
                  <c:v>870</c:v>
                </c:pt>
                <c:pt idx="2">
                  <c:v>750</c:v>
                </c:pt>
                <c:pt idx="3">
                  <c:v>900</c:v>
                </c:pt>
                <c:pt idx="4">
                  <c:v>800</c:v>
                </c:pt>
                <c:pt idx="5">
                  <c:v>1050</c:v>
                </c:pt>
                <c:pt idx="6">
                  <c:v>1440</c:v>
                </c:pt>
                <c:pt idx="7">
                  <c:v>1200</c:v>
                </c:pt>
                <c:pt idx="8">
                  <c:v>1260</c:v>
                </c:pt>
                <c:pt idx="9">
                  <c:v>650</c:v>
                </c:pt>
                <c:pt idx="10">
                  <c:v>0</c:v>
                </c:pt>
                <c:pt idx="11">
                  <c:v>0</c:v>
                </c:pt>
              </c:numCache>
            </c:numRef>
          </c:val>
          <c:smooth val="0"/>
          <c:extLst>
            <c:ext xmlns:c15="http://schemas.microsoft.com/office/drawing/2012/chart" uri="{02D57815-91ED-43cb-92C2-25804820EDAC}">
              <c15:datalabelsRange>
                <c15:f>Frosty!$F$8:$F$19</c15:f>
                <c15:dlblRangeCache>
                  <c:ptCount val="12"/>
                  <c:pt idx="5">
                    <c:v>New magic-carrot discovered</c:v>
                  </c:pt>
                  <c:pt idx="9">
                    <c:v>Frosty had an injury</c:v>
                  </c:pt>
                </c15:dlblRangeCache>
              </c15:datalabelsRange>
            </c:ext>
            <c:ext xmlns:c16="http://schemas.microsoft.com/office/drawing/2014/chart" uri="{C3380CC4-5D6E-409C-BE32-E72D297353CC}">
              <c16:uniqueId val="{0000000C-FADC-4B4B-BDFD-6F26703C6B80}"/>
            </c:ext>
          </c:extLst>
        </c:ser>
        <c:ser>
          <c:idx val="1"/>
          <c:order val="1"/>
          <c:spPr>
            <a:ln w="28575" cap="rnd">
              <a:noFill/>
              <a:round/>
            </a:ln>
            <a:effectLst/>
          </c:spPr>
          <c:marker>
            <c:symbol val="circle"/>
            <c:size val="7"/>
            <c:spPr>
              <a:solidFill>
                <a:srgbClr val="0070C0"/>
              </a:solidFill>
              <a:ln w="9525">
                <a:solidFill>
                  <a:srgbClr val="0070C0"/>
                </a:solidFill>
              </a:ln>
              <a:effectLst/>
            </c:spPr>
          </c:marker>
          <c:dLbls>
            <c:delete val="1"/>
          </c:dLbls>
          <c:cat>
            <c:strRef>
              <c:f>Frosty!$C$26:$C$37</c:f>
              <c:strCache>
                <c:ptCount val="12"/>
                <c:pt idx="0">
                  <c:v>JAN</c:v>
                </c:pt>
                <c:pt idx="1">
                  <c:v>FEB</c:v>
                </c:pt>
                <c:pt idx="2">
                  <c:v>MAR</c:v>
                </c:pt>
                <c:pt idx="3">
                  <c:v>APR</c:v>
                </c:pt>
                <c:pt idx="4">
                  <c:v>MAY</c:v>
                </c:pt>
                <c:pt idx="5">
                  <c:v>JUNE</c:v>
                </c:pt>
                <c:pt idx="6">
                  <c:v>JULY</c:v>
                </c:pt>
                <c:pt idx="7">
                  <c:v>AUG</c:v>
                </c:pt>
                <c:pt idx="8">
                  <c:v>SEPT</c:v>
                </c:pt>
                <c:pt idx="9">
                  <c:v>OKT</c:v>
                </c:pt>
                <c:pt idx="10">
                  <c:v>NOV</c:v>
                </c:pt>
                <c:pt idx="11">
                  <c:v>DEC</c:v>
                </c:pt>
              </c:strCache>
            </c:strRef>
          </c:cat>
          <c:val>
            <c:numRef>
              <c:f>Frosty!$F$26:$F$37</c:f>
              <c:numCache>
                <c:formatCode>General</c:formatCode>
                <c:ptCount val="12"/>
                <c:pt idx="0">
                  <c:v>#N/A</c:v>
                </c:pt>
                <c:pt idx="1">
                  <c:v>#N/A</c:v>
                </c:pt>
                <c:pt idx="2">
                  <c:v>#N/A</c:v>
                </c:pt>
                <c:pt idx="3">
                  <c:v>#N/A</c:v>
                </c:pt>
                <c:pt idx="4">
                  <c:v>#N/A</c:v>
                </c:pt>
                <c:pt idx="5">
                  <c:v>1050</c:v>
                </c:pt>
                <c:pt idx="6">
                  <c:v>#N/A</c:v>
                </c:pt>
                <c:pt idx="7">
                  <c:v>#N/A</c:v>
                </c:pt>
                <c:pt idx="8">
                  <c:v>#N/A</c:v>
                </c:pt>
                <c:pt idx="9">
                  <c:v>650</c:v>
                </c:pt>
                <c:pt idx="10">
                  <c:v>#N/A</c:v>
                </c:pt>
                <c:pt idx="11">
                  <c:v>#N/A</c:v>
                </c:pt>
              </c:numCache>
            </c:numRef>
          </c:val>
          <c:smooth val="0"/>
          <c:extLst>
            <c:ext xmlns:c16="http://schemas.microsoft.com/office/drawing/2014/chart" uri="{C3380CC4-5D6E-409C-BE32-E72D297353CC}">
              <c16:uniqueId val="{00000000-4FF6-4BE5-8A47-4087FAF66827}"/>
            </c:ext>
          </c:extLst>
        </c:ser>
        <c:dLbls>
          <c:dLblPos val="t"/>
          <c:showLegendKey val="0"/>
          <c:showVal val="1"/>
          <c:showCatName val="0"/>
          <c:showSerName val="0"/>
          <c:showPercent val="0"/>
          <c:showBubbleSize val="0"/>
        </c:dLbls>
        <c:smooth val="0"/>
        <c:axId val="1363905072"/>
        <c:axId val="1363894032"/>
      </c:lineChart>
      <c:catAx>
        <c:axId val="136390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3894032"/>
        <c:crosses val="autoZero"/>
        <c:auto val="1"/>
        <c:lblAlgn val="ctr"/>
        <c:lblOffset val="100"/>
        <c:noMultiLvlLbl val="0"/>
      </c:catAx>
      <c:valAx>
        <c:axId val="13638940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390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9916620545381"/>
          <c:y val="1.6302825955313942E-2"/>
          <c:w val="0.61327325202110861"/>
          <c:h val="0.96242315038138304"/>
        </c:manualLayout>
      </c:layout>
      <c:pieChart>
        <c:varyColors val="1"/>
        <c:ser>
          <c:idx val="0"/>
          <c:order val="0"/>
          <c:spPr>
            <a:solidFill>
              <a:schemeClr val="bg2"/>
            </a:solidFill>
          </c:spPr>
          <c:dPt>
            <c:idx val="0"/>
            <c:bubble3D val="0"/>
            <c:spPr>
              <a:solidFill>
                <a:schemeClr val="bg2"/>
              </a:solidFill>
              <a:ln w="19050">
                <a:solidFill>
                  <a:schemeClr val="lt1"/>
                </a:solidFill>
              </a:ln>
              <a:effectLst/>
            </c:spPr>
            <c:extLst>
              <c:ext xmlns:c16="http://schemas.microsoft.com/office/drawing/2014/chart" uri="{C3380CC4-5D6E-409C-BE32-E72D297353CC}">
                <c16:uniqueId val="{00000001-57F0-4706-A0AB-1EAF56F97B61}"/>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57F0-4706-A0AB-1EAF56F97B61}"/>
              </c:ext>
            </c:extLst>
          </c:dPt>
          <c:dPt>
            <c:idx val="2"/>
            <c:bubble3D val="0"/>
            <c:spPr>
              <a:solidFill>
                <a:schemeClr val="bg2"/>
              </a:solidFill>
              <a:ln w="19050">
                <a:solidFill>
                  <a:schemeClr val="lt1"/>
                </a:solidFill>
              </a:ln>
              <a:effectLst/>
            </c:spPr>
            <c:extLst>
              <c:ext xmlns:c16="http://schemas.microsoft.com/office/drawing/2014/chart" uri="{C3380CC4-5D6E-409C-BE32-E72D297353CC}">
                <c16:uniqueId val="{00000005-57F0-4706-A0AB-1EAF56F97B61}"/>
              </c:ext>
            </c:extLst>
          </c:dPt>
          <c:dPt>
            <c:idx val="3"/>
            <c:bubble3D val="0"/>
            <c:spPr>
              <a:solidFill>
                <a:schemeClr val="bg2"/>
              </a:solidFill>
              <a:ln w="19050">
                <a:solidFill>
                  <a:schemeClr val="lt1"/>
                </a:solidFill>
              </a:ln>
              <a:effectLst/>
            </c:spPr>
            <c:extLst>
              <c:ext xmlns:c16="http://schemas.microsoft.com/office/drawing/2014/chart" uri="{C3380CC4-5D6E-409C-BE32-E72D297353CC}">
                <c16:uniqueId val="{00000007-57F0-4706-A0AB-1EAF56F97B61}"/>
              </c:ext>
            </c:extLst>
          </c:dPt>
          <c:dPt>
            <c:idx val="4"/>
            <c:bubble3D val="0"/>
            <c:spPr>
              <a:solidFill>
                <a:schemeClr val="bg2"/>
              </a:solidFill>
              <a:ln w="19050">
                <a:solidFill>
                  <a:schemeClr val="lt1"/>
                </a:solidFill>
              </a:ln>
              <a:effectLst/>
            </c:spPr>
            <c:extLst>
              <c:ext xmlns:c16="http://schemas.microsoft.com/office/drawing/2014/chart" uri="{C3380CC4-5D6E-409C-BE32-E72D297353CC}">
                <c16:uniqueId val="{00000009-57F0-4706-A0AB-1EAF56F97B6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de-D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'Frosty''s new diet'!$C$20:$C$24</c:f>
              <c:strCache>
                <c:ptCount val="5"/>
                <c:pt idx="0">
                  <c:v>Apple</c:v>
                </c:pt>
                <c:pt idx="1">
                  <c:v>Leafy Greens</c:v>
                </c:pt>
                <c:pt idx="2">
                  <c:v>Carrot</c:v>
                </c:pt>
                <c:pt idx="3">
                  <c:v>Oats</c:v>
                </c:pt>
                <c:pt idx="4">
                  <c:v>Pumpkin</c:v>
                </c:pt>
              </c:strCache>
            </c:strRef>
          </c:cat>
          <c:val>
            <c:numRef>
              <c:f>'Frosty''s new diet'!$D$20:$D$24</c:f>
              <c:numCache>
                <c:formatCode>General</c:formatCode>
                <c:ptCount val="5"/>
                <c:pt idx="0">
                  <c:v>10</c:v>
                </c:pt>
                <c:pt idx="1">
                  <c:v>10</c:v>
                </c:pt>
                <c:pt idx="2">
                  <c:v>8</c:v>
                </c:pt>
                <c:pt idx="3">
                  <c:v>8</c:v>
                </c:pt>
                <c:pt idx="4">
                  <c:v>3</c:v>
                </c:pt>
              </c:numCache>
            </c:numRef>
          </c:val>
          <c:extLst>
            <c:ext xmlns:c16="http://schemas.microsoft.com/office/drawing/2014/chart" uri="{C3380CC4-5D6E-409C-BE32-E72D297353CC}">
              <c16:uniqueId val="{0000000A-57F0-4706-A0AB-1EAF56F97B61}"/>
            </c:ext>
          </c:extLst>
        </c:ser>
        <c:dLbls>
          <c:showLegendKey val="0"/>
          <c:showVal val="0"/>
          <c:showCatName val="0"/>
          <c:showSerName val="0"/>
          <c:showPercent val="0"/>
          <c:showBubbleSize val="0"/>
          <c:showLeaderLines val="1"/>
        </c:dLbls>
        <c:firstSliceAng val="0"/>
      </c:pieChart>
      <c:pieChart>
        <c:varyColors val="1"/>
        <c:ser>
          <c:idx val="1"/>
          <c:order val="1"/>
          <c:spPr>
            <a:ln w="25400"/>
          </c:spPr>
          <c:dPt>
            <c:idx val="0"/>
            <c:bubble3D val="0"/>
            <c:spPr>
              <a:noFill/>
              <a:ln w="25400">
                <a:solidFill>
                  <a:schemeClr val="lt1"/>
                </a:solidFill>
              </a:ln>
              <a:effectLst/>
            </c:spPr>
            <c:extLst>
              <c:ext xmlns:c16="http://schemas.microsoft.com/office/drawing/2014/chart" uri="{C3380CC4-5D6E-409C-BE32-E72D297353CC}">
                <c16:uniqueId val="{0000000C-57F0-4706-A0AB-1EAF56F97B61}"/>
              </c:ext>
            </c:extLst>
          </c:dPt>
          <c:dPt>
            <c:idx val="1"/>
            <c:bubble3D val="0"/>
            <c:spPr>
              <a:gradFill>
                <a:gsLst>
                  <a:gs pos="0">
                    <a:srgbClr val="0070C0"/>
                  </a:gs>
                  <a:gs pos="100000">
                    <a:schemeClr val="accent1">
                      <a:lumMod val="60000"/>
                      <a:lumOff val="40000"/>
                    </a:schemeClr>
                  </a:gs>
                </a:gsLst>
                <a:lin ang="5400000" scaled="1"/>
              </a:gradFill>
              <a:ln w="25400">
                <a:solidFill>
                  <a:schemeClr val="lt1"/>
                </a:solidFill>
              </a:ln>
              <a:effectLst/>
            </c:spPr>
            <c:extLst>
              <c:ext xmlns:c16="http://schemas.microsoft.com/office/drawing/2014/chart" uri="{C3380CC4-5D6E-409C-BE32-E72D297353CC}">
                <c16:uniqueId val="{0000000E-57F0-4706-A0AB-1EAF56F97B61}"/>
              </c:ext>
            </c:extLst>
          </c:dPt>
          <c:dPt>
            <c:idx val="2"/>
            <c:bubble3D val="0"/>
            <c:spPr>
              <a:noFill/>
              <a:ln w="25400">
                <a:solidFill>
                  <a:schemeClr val="lt1"/>
                </a:solidFill>
              </a:ln>
              <a:effectLst/>
            </c:spPr>
            <c:extLst>
              <c:ext xmlns:c16="http://schemas.microsoft.com/office/drawing/2014/chart" uri="{C3380CC4-5D6E-409C-BE32-E72D297353CC}">
                <c16:uniqueId val="{00000010-57F0-4706-A0AB-1EAF56F97B61}"/>
              </c:ext>
            </c:extLst>
          </c:dPt>
          <c:cat>
            <c:strRef>
              <c:f>'Frosty''s new diet'!$C$20:$C$24</c:f>
              <c:strCache>
                <c:ptCount val="5"/>
                <c:pt idx="0">
                  <c:v>Apple</c:v>
                </c:pt>
                <c:pt idx="1">
                  <c:v>Leafy Greens</c:v>
                </c:pt>
                <c:pt idx="2">
                  <c:v>Carrot</c:v>
                </c:pt>
                <c:pt idx="3">
                  <c:v>Oats</c:v>
                </c:pt>
                <c:pt idx="4">
                  <c:v>Pumpkin</c:v>
                </c:pt>
              </c:strCache>
            </c:strRef>
          </c:cat>
          <c:val>
            <c:numRef>
              <c:f>'Frosty''s new diet'!$F$29:$F$31</c:f>
              <c:numCache>
                <c:formatCode>General</c:formatCode>
                <c:ptCount val="3"/>
                <c:pt idx="0">
                  <c:v>20</c:v>
                </c:pt>
                <c:pt idx="1">
                  <c:v>8</c:v>
                </c:pt>
                <c:pt idx="2">
                  <c:v>11</c:v>
                </c:pt>
              </c:numCache>
            </c:numRef>
          </c:val>
          <c:extLst>
            <c:ext xmlns:c16="http://schemas.microsoft.com/office/drawing/2014/chart" uri="{C3380CC4-5D6E-409C-BE32-E72D297353CC}">
              <c16:uniqueId val="{00000011-57F0-4706-A0AB-1EAF56F97B6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'Slicer to highlight'!$D$21:$D$25</c:f>
              <c:strCache>
                <c:ptCount val="5"/>
                <c:pt idx="0">
                  <c:v>Rudolph</c:v>
                </c:pt>
                <c:pt idx="1">
                  <c:v>Blitzen</c:v>
                </c:pt>
                <c:pt idx="2">
                  <c:v>Cupid</c:v>
                </c:pt>
                <c:pt idx="3">
                  <c:v>Dasher</c:v>
                </c:pt>
                <c:pt idx="4">
                  <c:v>Frosty</c:v>
                </c:pt>
              </c:strCache>
            </c:strRef>
          </c:cat>
          <c:val>
            <c:numRef>
              <c:f>'Slicer to highlight'!$E$21:$E$25</c:f>
              <c:numCache>
                <c:formatCode>General</c:formatCode>
                <c:ptCount val="5"/>
                <c:pt idx="0">
                  <c:v>8</c:v>
                </c:pt>
                <c:pt idx="1">
                  <c:v>7</c:v>
                </c:pt>
                <c:pt idx="2">
                  <c:v>10</c:v>
                </c:pt>
                <c:pt idx="3">
                  <c:v>14</c:v>
                </c:pt>
                <c:pt idx="4">
                  <c:v>9</c:v>
                </c:pt>
              </c:numCache>
            </c:numRef>
          </c:val>
          <c:extLst>
            <c:ext xmlns:c16="http://schemas.microsoft.com/office/drawing/2014/chart" uri="{C3380CC4-5D6E-409C-BE32-E72D297353CC}">
              <c16:uniqueId val="{00000000-9699-46BA-BF37-A44C3167F497}"/>
            </c:ext>
          </c:extLst>
        </c:ser>
        <c:ser>
          <c:idx val="1"/>
          <c:order val="1"/>
          <c:spPr>
            <a:solidFill>
              <a:schemeClr val="accent1">
                <a:lumMod val="60000"/>
                <a:lumOff val="40000"/>
              </a:schemeClr>
            </a:solidFill>
            <a:ln>
              <a:noFill/>
            </a:ln>
            <a:effectLst/>
          </c:spPr>
          <c:invertIfNegative val="0"/>
          <c:dLbls>
            <c:delete val="1"/>
          </c:dLbls>
          <c:val>
            <c:numRef>
              <c:f>'Slicer to highlight'!$E$31:$E$35</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1-9699-46BA-BF37-A44C3167F497}"/>
            </c:ext>
          </c:extLst>
        </c:ser>
        <c:dLbls>
          <c:dLblPos val="outEnd"/>
          <c:showLegendKey val="0"/>
          <c:showVal val="1"/>
          <c:showCatName val="0"/>
          <c:showSerName val="0"/>
          <c:showPercent val="0"/>
          <c:showBubbleSize val="0"/>
        </c:dLbls>
        <c:gapWidth val="182"/>
        <c:overlap val="100"/>
        <c:axId val="884764592"/>
        <c:axId val="884751632"/>
      </c:barChart>
      <c:catAx>
        <c:axId val="884764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84751632"/>
        <c:crosses val="autoZero"/>
        <c:auto val="1"/>
        <c:lblAlgn val="ctr"/>
        <c:lblOffset val="100"/>
        <c:noMultiLvlLbl val="0"/>
      </c:catAx>
      <c:valAx>
        <c:axId val="884751632"/>
        <c:scaling>
          <c:orientation val="minMax"/>
        </c:scaling>
        <c:delete val="1"/>
        <c:axPos val="b"/>
        <c:numFmt formatCode="General" sourceLinked="1"/>
        <c:majorTickMark val="none"/>
        <c:minorTickMark val="none"/>
        <c:tickLblPos val="nextTo"/>
        <c:crossAx val="88476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'Picture in cell'!$D$21:$D$25</c:f>
              <c:strCache>
                <c:ptCount val="5"/>
                <c:pt idx="0">
                  <c:v>Rudolph</c:v>
                </c:pt>
                <c:pt idx="1">
                  <c:v>Blitzen</c:v>
                </c:pt>
                <c:pt idx="2">
                  <c:v>Cupid</c:v>
                </c:pt>
                <c:pt idx="3">
                  <c:v>Dasher</c:v>
                </c:pt>
                <c:pt idx="4">
                  <c:v>Frosty</c:v>
                </c:pt>
              </c:strCache>
            </c:strRef>
          </c:cat>
          <c:val>
            <c:numRef>
              <c:f>'Picture in cell'!$E$21:$E$25</c:f>
              <c:numCache>
                <c:formatCode>General</c:formatCode>
                <c:ptCount val="5"/>
                <c:pt idx="0">
                  <c:v>8</c:v>
                </c:pt>
                <c:pt idx="1">
                  <c:v>7</c:v>
                </c:pt>
                <c:pt idx="2">
                  <c:v>10</c:v>
                </c:pt>
                <c:pt idx="3">
                  <c:v>14</c:v>
                </c:pt>
                <c:pt idx="4">
                  <c:v>9</c:v>
                </c:pt>
              </c:numCache>
            </c:numRef>
          </c:val>
          <c:extLst>
            <c:ext xmlns:c16="http://schemas.microsoft.com/office/drawing/2014/chart" uri="{C3380CC4-5D6E-409C-BE32-E72D297353CC}">
              <c16:uniqueId val="{00000000-68B0-40A5-A268-7A6C0AD602B3}"/>
            </c:ext>
          </c:extLst>
        </c:ser>
        <c:ser>
          <c:idx val="1"/>
          <c:order val="1"/>
          <c:spPr>
            <a:solidFill>
              <a:schemeClr val="accent1">
                <a:lumMod val="60000"/>
                <a:lumOff val="40000"/>
              </a:schemeClr>
            </a:solidFill>
            <a:ln>
              <a:noFill/>
            </a:ln>
            <a:effectLst/>
          </c:spPr>
          <c:invertIfNegative val="0"/>
          <c:dLbls>
            <c:delete val="1"/>
          </c:dLbls>
          <c:val>
            <c:numRef>
              <c:f>'Picture in cell'!$E$31:$E$35</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1-68B0-40A5-A268-7A6C0AD602B3}"/>
            </c:ext>
          </c:extLst>
        </c:ser>
        <c:dLbls>
          <c:dLblPos val="outEnd"/>
          <c:showLegendKey val="0"/>
          <c:showVal val="1"/>
          <c:showCatName val="0"/>
          <c:showSerName val="0"/>
          <c:showPercent val="0"/>
          <c:showBubbleSize val="0"/>
        </c:dLbls>
        <c:gapWidth val="182"/>
        <c:overlap val="100"/>
        <c:axId val="884764592"/>
        <c:axId val="884751632"/>
      </c:barChart>
      <c:catAx>
        <c:axId val="884764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84751632"/>
        <c:crosses val="autoZero"/>
        <c:auto val="1"/>
        <c:lblAlgn val="ctr"/>
        <c:lblOffset val="100"/>
        <c:noMultiLvlLbl val="0"/>
      </c:catAx>
      <c:valAx>
        <c:axId val="884751632"/>
        <c:scaling>
          <c:orientation val="minMax"/>
        </c:scaling>
        <c:delete val="1"/>
        <c:axPos val="b"/>
        <c:numFmt formatCode="General" sourceLinked="1"/>
        <c:majorTickMark val="none"/>
        <c:minorTickMark val="none"/>
        <c:tickLblPos val="nextTo"/>
        <c:crossAx val="88476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0"/>
          <c:dPt>
            <c:idx val="0"/>
            <c:bubble3D val="0"/>
            <c:spPr>
              <a:solidFill>
                <a:schemeClr val="accent1"/>
              </a:solidFill>
              <a:ln>
                <a:noFill/>
              </a:ln>
              <a:effectLst/>
            </c:spPr>
            <c:extLst>
              <c:ext xmlns:c16="http://schemas.microsoft.com/office/drawing/2014/chart" uri="{C3380CC4-5D6E-409C-BE32-E72D297353CC}">
                <c16:uniqueId val="{00000001-F9AB-45E6-88CE-B0368058A440}"/>
              </c:ext>
            </c:extLst>
          </c:dPt>
          <c:dPt>
            <c:idx val="1"/>
            <c:bubble3D val="0"/>
            <c:spPr>
              <a:solidFill>
                <a:schemeClr val="accent2"/>
              </a:solidFill>
              <a:ln>
                <a:noFill/>
              </a:ln>
              <a:effectLst/>
            </c:spPr>
            <c:extLst>
              <c:ext xmlns:c16="http://schemas.microsoft.com/office/drawing/2014/chart" uri="{C3380CC4-5D6E-409C-BE32-E72D297353CC}">
                <c16:uniqueId val="{00000003-F9AB-45E6-88CE-B0368058A440}"/>
              </c:ext>
            </c:extLst>
          </c:dPt>
          <c:dPt>
            <c:idx val="2"/>
            <c:bubble3D val="0"/>
            <c:spPr>
              <a:solidFill>
                <a:schemeClr val="accent3"/>
              </a:solidFill>
              <a:ln>
                <a:noFill/>
              </a:ln>
              <a:effectLst/>
            </c:spPr>
            <c:extLst>
              <c:ext xmlns:c16="http://schemas.microsoft.com/office/drawing/2014/chart" uri="{C3380CC4-5D6E-409C-BE32-E72D297353CC}">
                <c16:uniqueId val="{00000005-F9AB-45E6-88CE-B0368058A440}"/>
              </c:ext>
            </c:extLst>
          </c:dPt>
          <c:dPt>
            <c:idx val="3"/>
            <c:bubble3D val="0"/>
            <c:spPr>
              <a:solidFill>
                <a:schemeClr val="accent4"/>
              </a:solidFill>
              <a:ln>
                <a:noFill/>
              </a:ln>
              <a:effectLst/>
            </c:spPr>
            <c:extLst>
              <c:ext xmlns:c16="http://schemas.microsoft.com/office/drawing/2014/chart" uri="{C3380CC4-5D6E-409C-BE32-E72D297353CC}">
                <c16:uniqueId val="{00000007-F9AB-45E6-88CE-B0368058A440}"/>
              </c:ext>
            </c:extLst>
          </c:dPt>
          <c:dPt>
            <c:idx val="4"/>
            <c:bubble3D val="0"/>
            <c:spPr>
              <a:solidFill>
                <a:schemeClr val="accent5"/>
              </a:solidFill>
              <a:ln>
                <a:noFill/>
              </a:ln>
              <a:effectLst/>
            </c:spPr>
            <c:extLst>
              <c:ext xmlns:c16="http://schemas.microsoft.com/office/drawing/2014/chart" uri="{C3380CC4-5D6E-409C-BE32-E72D297353CC}">
                <c16:uniqueId val="{00000009-F9AB-45E6-88CE-B0368058A440}"/>
              </c:ext>
            </c:extLst>
          </c:dPt>
          <c:dPt>
            <c:idx val="5"/>
            <c:bubble3D val="0"/>
            <c:spPr>
              <a:solidFill>
                <a:schemeClr val="accent6"/>
              </a:solidFill>
              <a:ln>
                <a:noFill/>
              </a:ln>
              <a:effectLst/>
            </c:spPr>
            <c:extLst>
              <c:ext xmlns:c16="http://schemas.microsoft.com/office/drawing/2014/chart" uri="{C3380CC4-5D6E-409C-BE32-E72D297353CC}">
                <c16:uniqueId val="{0000000B-F9AB-45E6-88CE-B0368058A44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9AB-45E6-88CE-B0368058A44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F9AB-45E6-88CE-B0368058A440}"/>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F9AB-45E6-88CE-B0368058A440}"/>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F9AB-45E6-88CE-B0368058A440}"/>
              </c:ext>
            </c:extLst>
          </c:dPt>
          <c:dLbls>
            <c:spPr>
              <a:solidFill>
                <a:schemeClr val="tx1">
                  <a:alpha val="20000"/>
                </a:schemeClr>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showLeaderLines val="1"/>
            <c:leaderLines>
              <c:spPr>
                <a:ln w="12700" cap="flat" cmpd="sng" algn="ctr">
                  <a:solidFill>
                    <a:schemeClr val="tx1"/>
                  </a:solidFill>
                  <a:prstDash val="solid"/>
                  <a:round/>
                </a:ln>
                <a:effectLst/>
              </c:spPr>
            </c:leaderLines>
            <c:extLst>
              <c:ext xmlns:c15="http://schemas.microsoft.com/office/drawing/2012/chart" uri="{CE6537A1-D6FC-4f65-9D91-7224C49458BB}"/>
            </c:extLst>
          </c:dLbls>
          <c:cat>
            <c:strRef>
              <c:f>'Pie slices'!$F$26:$F$35</c:f>
              <c:strCache>
                <c:ptCount val="6"/>
                <c:pt idx="0">
                  <c:v>Cupid</c:v>
                </c:pt>
                <c:pt idx="1">
                  <c:v>Donner</c:v>
                </c:pt>
                <c:pt idx="2">
                  <c:v>Frosty</c:v>
                </c:pt>
                <c:pt idx="3">
                  <c:v>Vitzen</c:v>
                </c:pt>
                <c:pt idx="4">
                  <c:v>Rudolph</c:v>
                </c:pt>
                <c:pt idx="5">
                  <c:v>Other reindeers</c:v>
                </c:pt>
              </c:strCache>
            </c:strRef>
          </c:cat>
          <c:val>
            <c:numRef>
              <c:f>'Pie slices'!$G$26:$G$35</c:f>
              <c:numCache>
                <c:formatCode>General</c:formatCode>
                <c:ptCount val="10"/>
                <c:pt idx="0">
                  <c:v>74900</c:v>
                </c:pt>
                <c:pt idx="1">
                  <c:v>72200</c:v>
                </c:pt>
                <c:pt idx="2">
                  <c:v>60000</c:v>
                </c:pt>
                <c:pt idx="3">
                  <c:v>36000</c:v>
                </c:pt>
                <c:pt idx="4">
                  <c:v>34700</c:v>
                </c:pt>
                <c:pt idx="5">
                  <c:v>116600</c:v>
                </c:pt>
              </c:numCache>
            </c:numRef>
          </c:val>
          <c:extLst>
            <c:ext xmlns:c16="http://schemas.microsoft.com/office/drawing/2014/chart" uri="{C3380CC4-5D6E-409C-BE32-E72D297353CC}">
              <c16:uniqueId val="{00000023-279A-4903-819D-FE1C567FB912}"/>
            </c:ext>
          </c:extLst>
        </c:ser>
        <c:ser>
          <c:idx val="1"/>
          <c:order val="1"/>
          <c:dPt>
            <c:idx val="0"/>
            <c:bubble3D val="0"/>
            <c:spPr>
              <a:solidFill>
                <a:schemeClr val="accent1"/>
              </a:solidFill>
              <a:ln>
                <a:noFill/>
              </a:ln>
              <a:effectLst/>
            </c:spPr>
            <c:extLst>
              <c:ext xmlns:c16="http://schemas.microsoft.com/office/drawing/2014/chart" uri="{C3380CC4-5D6E-409C-BE32-E72D297353CC}">
                <c16:uniqueId val="{00000003-279A-4903-819D-FE1C567FB912}"/>
              </c:ext>
            </c:extLst>
          </c:dPt>
          <c:dPt>
            <c:idx val="1"/>
            <c:bubble3D val="0"/>
            <c:spPr>
              <a:solidFill>
                <a:schemeClr val="accent2"/>
              </a:solidFill>
              <a:ln>
                <a:noFill/>
              </a:ln>
              <a:effectLst/>
            </c:spPr>
            <c:extLst>
              <c:ext xmlns:c16="http://schemas.microsoft.com/office/drawing/2014/chart" uri="{C3380CC4-5D6E-409C-BE32-E72D297353CC}">
                <c16:uniqueId val="{00000005-279A-4903-819D-FE1C567FB912}"/>
              </c:ext>
            </c:extLst>
          </c:dPt>
          <c:dPt>
            <c:idx val="2"/>
            <c:bubble3D val="0"/>
            <c:spPr>
              <a:solidFill>
                <a:schemeClr val="accent3"/>
              </a:solidFill>
              <a:ln>
                <a:noFill/>
              </a:ln>
              <a:effectLst/>
            </c:spPr>
            <c:extLst>
              <c:ext xmlns:c16="http://schemas.microsoft.com/office/drawing/2014/chart" uri="{C3380CC4-5D6E-409C-BE32-E72D297353CC}">
                <c16:uniqueId val="{00000007-279A-4903-819D-FE1C567FB912}"/>
              </c:ext>
            </c:extLst>
          </c:dPt>
          <c:dPt>
            <c:idx val="3"/>
            <c:bubble3D val="0"/>
            <c:spPr>
              <a:solidFill>
                <a:schemeClr val="accent4"/>
              </a:solidFill>
              <a:ln>
                <a:noFill/>
              </a:ln>
              <a:effectLst/>
            </c:spPr>
            <c:extLst>
              <c:ext xmlns:c16="http://schemas.microsoft.com/office/drawing/2014/chart" uri="{C3380CC4-5D6E-409C-BE32-E72D297353CC}">
                <c16:uniqueId val="{00000009-279A-4903-819D-FE1C567FB912}"/>
              </c:ext>
            </c:extLst>
          </c:dPt>
          <c:dPt>
            <c:idx val="4"/>
            <c:bubble3D val="0"/>
            <c:spPr>
              <a:solidFill>
                <a:schemeClr val="accent5"/>
              </a:solidFill>
              <a:ln>
                <a:noFill/>
              </a:ln>
              <a:effectLst/>
            </c:spPr>
            <c:extLst>
              <c:ext xmlns:c16="http://schemas.microsoft.com/office/drawing/2014/chart" uri="{C3380CC4-5D6E-409C-BE32-E72D297353CC}">
                <c16:uniqueId val="{0000000B-279A-4903-819D-FE1C567FB912}"/>
              </c:ext>
            </c:extLst>
          </c:dPt>
          <c:dPt>
            <c:idx val="5"/>
            <c:bubble3D val="0"/>
            <c:spPr>
              <a:solidFill>
                <a:schemeClr val="accent6"/>
              </a:solidFill>
              <a:ln>
                <a:noFill/>
              </a:ln>
              <a:effectLst/>
            </c:spPr>
            <c:extLst>
              <c:ext xmlns:c16="http://schemas.microsoft.com/office/drawing/2014/chart" uri="{C3380CC4-5D6E-409C-BE32-E72D297353CC}">
                <c16:uniqueId val="{0000000D-279A-4903-819D-FE1C567FB91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F-279A-4903-819D-FE1C567FB91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11-279A-4903-819D-FE1C567FB912}"/>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3-279A-4903-819D-FE1C567FB912}"/>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5-279A-4903-819D-FE1C567FB912}"/>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7-279A-4903-819D-FE1C567FB912}"/>
              </c:ext>
            </c:extLst>
          </c:dPt>
          <c:dLbls>
            <c:spPr>
              <a:solidFill>
                <a:schemeClr val="tx1">
                  <a:alpha val="20000"/>
                </a:schemeClr>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showLeaderLines val="1"/>
            <c:leaderLines>
              <c:spPr>
                <a:ln w="12700" cap="flat" cmpd="sng" algn="ctr">
                  <a:solidFill>
                    <a:schemeClr val="tx1"/>
                  </a:solidFill>
                  <a:prstDash val="solid"/>
                  <a:round/>
                </a:ln>
                <a:effectLst/>
              </c:spPr>
            </c:leaderLines>
            <c:extLst>
              <c:ext xmlns:c15="http://schemas.microsoft.com/office/drawing/2012/chart" uri="{CE6537A1-D6FC-4f65-9D91-7224C49458BB}"/>
            </c:extLst>
          </c:dLbls>
          <c:cat>
            <c:strRef>
              <c:f>'Pie slices'!$F$26:$F$36</c:f>
              <c:strCache>
                <c:ptCount val="6"/>
                <c:pt idx="0">
                  <c:v>Cupid</c:v>
                </c:pt>
                <c:pt idx="1">
                  <c:v>Donner</c:v>
                </c:pt>
                <c:pt idx="2">
                  <c:v>Frosty</c:v>
                </c:pt>
                <c:pt idx="3">
                  <c:v>Vitzen</c:v>
                </c:pt>
                <c:pt idx="4">
                  <c:v>Rudolph</c:v>
                </c:pt>
                <c:pt idx="5">
                  <c:v>Other reindeers</c:v>
                </c:pt>
              </c:strCache>
            </c:strRef>
          </c:cat>
          <c:val>
            <c:numRef>
              <c:f>'Pie slices'!$G$26:$G$36</c:f>
              <c:numCache>
                <c:formatCode>General</c:formatCode>
                <c:ptCount val="11"/>
                <c:pt idx="0">
                  <c:v>74900</c:v>
                </c:pt>
                <c:pt idx="1">
                  <c:v>72200</c:v>
                </c:pt>
                <c:pt idx="2">
                  <c:v>60000</c:v>
                </c:pt>
                <c:pt idx="3">
                  <c:v>36000</c:v>
                </c:pt>
                <c:pt idx="4">
                  <c:v>34700</c:v>
                </c:pt>
                <c:pt idx="5">
                  <c:v>116600</c:v>
                </c:pt>
              </c:numCache>
            </c:numRef>
          </c:val>
          <c:extLst>
            <c:ext xmlns:c16="http://schemas.microsoft.com/office/drawing/2014/chart" uri="{C3380CC4-5D6E-409C-BE32-E72D297353CC}">
              <c16:uniqueId val="{00000018-279A-4903-819D-FE1C567FB912}"/>
            </c:ext>
          </c:extLst>
        </c:ser>
        <c:ser>
          <c:idx val="0"/>
          <c:order val="2"/>
          <c:dPt>
            <c:idx val="0"/>
            <c:bubble3D val="0"/>
            <c:spPr>
              <a:solidFill>
                <a:schemeClr val="accent1"/>
              </a:solidFill>
              <a:ln>
                <a:noFill/>
              </a:ln>
              <a:effectLst/>
            </c:spPr>
            <c:extLst>
              <c:ext xmlns:c16="http://schemas.microsoft.com/office/drawing/2014/chart" uri="{C3380CC4-5D6E-409C-BE32-E72D297353CC}">
                <c16:uniqueId val="{0000001B-279A-4903-819D-FE1C567FB912}"/>
              </c:ext>
            </c:extLst>
          </c:dPt>
          <c:dPt>
            <c:idx val="1"/>
            <c:bubble3D val="0"/>
            <c:spPr>
              <a:solidFill>
                <a:schemeClr val="accent2"/>
              </a:solidFill>
              <a:ln>
                <a:noFill/>
              </a:ln>
              <a:effectLst/>
            </c:spPr>
            <c:extLst>
              <c:ext xmlns:c16="http://schemas.microsoft.com/office/drawing/2014/chart" uri="{C3380CC4-5D6E-409C-BE32-E72D297353CC}">
                <c16:uniqueId val="{0000001D-279A-4903-819D-FE1C567FB912}"/>
              </c:ext>
            </c:extLst>
          </c:dPt>
          <c:dPt>
            <c:idx val="2"/>
            <c:bubble3D val="0"/>
            <c:spPr>
              <a:solidFill>
                <a:schemeClr val="accent3"/>
              </a:solidFill>
              <a:ln>
                <a:noFill/>
              </a:ln>
              <a:effectLst/>
            </c:spPr>
            <c:extLst>
              <c:ext xmlns:c16="http://schemas.microsoft.com/office/drawing/2014/chart" uri="{C3380CC4-5D6E-409C-BE32-E72D297353CC}">
                <c16:uniqueId val="{0000001F-279A-4903-819D-FE1C567FB912}"/>
              </c:ext>
            </c:extLst>
          </c:dPt>
          <c:dPt>
            <c:idx val="3"/>
            <c:bubble3D val="0"/>
            <c:spPr>
              <a:solidFill>
                <a:schemeClr val="accent4"/>
              </a:solidFill>
              <a:ln>
                <a:noFill/>
              </a:ln>
              <a:effectLst/>
            </c:spPr>
            <c:extLst>
              <c:ext xmlns:c16="http://schemas.microsoft.com/office/drawing/2014/chart" uri="{C3380CC4-5D6E-409C-BE32-E72D297353CC}">
                <c16:uniqueId val="{00000021-279A-4903-819D-FE1C567FB91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'Pie slices'!$F$26:$F$36</c:f>
              <c:strCache>
                <c:ptCount val="6"/>
                <c:pt idx="0">
                  <c:v>Cupid</c:v>
                </c:pt>
                <c:pt idx="1">
                  <c:v>Donner</c:v>
                </c:pt>
                <c:pt idx="2">
                  <c:v>Frosty</c:v>
                </c:pt>
                <c:pt idx="3">
                  <c:v>Vitzen</c:v>
                </c:pt>
                <c:pt idx="4">
                  <c:v>Rudolph</c:v>
                </c:pt>
                <c:pt idx="5">
                  <c:v>Other reindeers</c:v>
                </c:pt>
              </c:strCache>
            </c:strRef>
          </c:cat>
          <c:val>
            <c:numRef>
              <c:f>'Pie slices'!$G$33:$G$36</c:f>
              <c:numCache>
                <c:formatCode>General</c:formatCode>
                <c:ptCount val="4"/>
              </c:numCache>
            </c:numRef>
          </c:val>
          <c:extLst>
            <c:ext xmlns:c16="http://schemas.microsoft.com/office/drawing/2014/chart" uri="{C3380CC4-5D6E-409C-BE32-E72D297353CC}">
              <c16:uniqueId val="{00000022-279A-4903-819D-FE1C567FB912}"/>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chart>
  <c:spPr>
    <a:noFill/>
    <a:ln w="12700"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pivots!rd_carrots</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carrots</a:t>
            </a:r>
            <a:r>
              <a:rPr lang="en-US" baseline="0"/>
              <a:t> eaten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ndard"/>
        <c:varyColors val="0"/>
        <c:ser>
          <c:idx val="0"/>
          <c:order val="0"/>
          <c:tx>
            <c:strRef>
              <c:f>'Sample pivots'!$K$7</c:f>
              <c:strCache>
                <c:ptCount val="1"/>
                <c:pt idx="0">
                  <c:v>Total</c:v>
                </c:pt>
              </c:strCache>
            </c:strRef>
          </c:tx>
          <c:spPr>
            <a:solidFill>
              <a:schemeClr val="accent1"/>
            </a:solidFill>
            <a:ln>
              <a:noFill/>
            </a:ln>
            <a:effectLst/>
          </c:spPr>
          <c:cat>
            <c:multiLvlStrRef>
              <c:f>'Sample pivots'!$J$8:$J$18</c:f>
              <c:multiLvlStrCache>
                <c:ptCount val="8"/>
                <c:lvl>
                  <c:pt idx="0">
                    <c:v>Qtr1</c:v>
                  </c:pt>
                  <c:pt idx="1">
                    <c:v>Qtr2</c:v>
                  </c:pt>
                  <c:pt idx="2">
                    <c:v>Qtr3</c:v>
                  </c:pt>
                  <c:pt idx="3">
                    <c:v>Qtr4</c:v>
                  </c:pt>
                  <c:pt idx="4">
                    <c:v>Qtr1</c:v>
                  </c:pt>
                  <c:pt idx="5">
                    <c:v>Qtr2</c:v>
                  </c:pt>
                  <c:pt idx="6">
                    <c:v>Qtr3</c:v>
                  </c:pt>
                  <c:pt idx="7">
                    <c:v>Qtr4</c:v>
                  </c:pt>
                </c:lvl>
                <c:lvl>
                  <c:pt idx="0">
                    <c:v>2023</c:v>
                  </c:pt>
                  <c:pt idx="4">
                    <c:v>2024</c:v>
                  </c:pt>
                </c:lvl>
              </c:multiLvlStrCache>
            </c:multiLvlStrRef>
          </c:cat>
          <c:val>
            <c:numRef>
              <c:f>'Sample pivots'!$K$8:$K$18</c:f>
              <c:numCache>
                <c:formatCode>General</c:formatCode>
                <c:ptCount val="8"/>
                <c:pt idx="0">
                  <c:v>814.16444444444448</c:v>
                </c:pt>
                <c:pt idx="1">
                  <c:v>833.67252747252746</c:v>
                </c:pt>
                <c:pt idx="2">
                  <c:v>812.8891304347826</c:v>
                </c:pt>
                <c:pt idx="3">
                  <c:v>807.71086956521742</c:v>
                </c:pt>
                <c:pt idx="4">
                  <c:v>991.69230769230774</c:v>
                </c:pt>
                <c:pt idx="5">
                  <c:v>1013.6043956043956</c:v>
                </c:pt>
                <c:pt idx="6">
                  <c:v>985.39130434782612</c:v>
                </c:pt>
                <c:pt idx="7">
                  <c:v>1010.9347826086956</c:v>
                </c:pt>
              </c:numCache>
            </c:numRef>
          </c:val>
          <c:extLst>
            <c:ext xmlns:c16="http://schemas.microsoft.com/office/drawing/2014/chart" uri="{C3380CC4-5D6E-409C-BE32-E72D297353CC}">
              <c16:uniqueId val="{00000000-C2B3-4F11-9D29-7A98473AF388}"/>
            </c:ext>
          </c:extLst>
        </c:ser>
        <c:dLbls>
          <c:showLegendKey val="0"/>
          <c:showVal val="0"/>
          <c:showCatName val="0"/>
          <c:showSerName val="0"/>
          <c:showPercent val="0"/>
          <c:showBubbleSize val="0"/>
        </c:dLbls>
        <c:axId val="335367984"/>
        <c:axId val="335368464"/>
      </c:areaChart>
      <c:catAx>
        <c:axId val="33536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68464"/>
        <c:crosses val="autoZero"/>
        <c:auto val="1"/>
        <c:lblAlgn val="ctr"/>
        <c:lblOffset val="100"/>
        <c:noMultiLvlLbl val="0"/>
      </c:catAx>
      <c:valAx>
        <c:axId val="3353684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679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Examples.xlsx]KPI_Data!PivotTable5</c:name>
    <c:fmtId val="7"/>
  </c:pivotSource>
  <c:chart>
    <c:autoTitleDeleted val="1"/>
    <c:pivotFmts>
      <c:pivotFmt>
        <c:idx val="0"/>
        <c:spPr>
          <a:gradFill>
            <a:gsLst>
              <a:gs pos="100000">
                <a:schemeClr val="accent1">
                  <a:lumMod val="5000"/>
                  <a:lumOff val="95000"/>
                  <a:alpha val="0"/>
                </a:schemeClr>
              </a:gs>
              <a:gs pos="63000">
                <a:schemeClr val="accent1">
                  <a:lumMod val="60000"/>
                  <a:lumOff val="40000"/>
                </a:schemeClr>
              </a:gs>
              <a:gs pos="0">
                <a:srgbClr val="0070C0"/>
              </a:gs>
            </a:gsLst>
            <a:lin ang="5400000" scaled="1"/>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a:gsLst>
              <a:gs pos="100000">
                <a:schemeClr val="accent1">
                  <a:lumMod val="5000"/>
                  <a:lumOff val="95000"/>
                  <a:alpha val="0"/>
                </a:schemeClr>
              </a:gs>
              <a:gs pos="63000">
                <a:schemeClr val="accent1">
                  <a:lumMod val="60000"/>
                  <a:lumOff val="40000"/>
                </a:schemeClr>
              </a:gs>
              <a:gs pos="0">
                <a:srgbClr val="0070C0"/>
              </a:gs>
            </a:gsLst>
            <a:lin ang="5400000" scaled="1"/>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100000">
                <a:schemeClr val="bg2">
                  <a:lumMod val="90000"/>
                  <a:alpha val="0"/>
                </a:schemeClr>
              </a:gs>
              <a:gs pos="59000">
                <a:schemeClr val="bg2">
                  <a:lumMod val="75000"/>
                  <a:alpha val="80000"/>
                </a:schemeClr>
              </a:gs>
              <a:gs pos="0">
                <a:schemeClr val="bg2">
                  <a:lumMod val="50000"/>
                </a:schemeClr>
              </a:gs>
            </a:gsLst>
            <a:lin ang="5400000" scaled="1"/>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cked"/>
        <c:varyColors val="0"/>
        <c:ser>
          <c:idx val="0"/>
          <c:order val="0"/>
          <c:tx>
            <c:strRef>
              <c:f>KPI_Data!$L$3:$L$4</c:f>
              <c:strCache>
                <c:ptCount val="1"/>
                <c:pt idx="0">
                  <c:v>Rudolph</c:v>
                </c:pt>
              </c:strCache>
            </c:strRef>
          </c:tx>
          <c:spPr>
            <a:gradFill>
              <a:gsLst>
                <a:gs pos="100000">
                  <a:schemeClr val="bg2">
                    <a:lumMod val="90000"/>
                    <a:alpha val="0"/>
                  </a:schemeClr>
                </a:gs>
                <a:gs pos="59000">
                  <a:schemeClr val="bg2">
                    <a:lumMod val="75000"/>
                    <a:alpha val="80000"/>
                  </a:schemeClr>
                </a:gs>
                <a:gs pos="0">
                  <a:schemeClr val="bg2">
                    <a:lumMod val="50000"/>
                  </a:schemeClr>
                </a:gs>
              </a:gsLst>
              <a:lin ang="5400000" scaled="1"/>
            </a:gradFill>
            <a:ln>
              <a:noFill/>
            </a:ln>
            <a:effectLst/>
          </c:spPr>
          <c:cat>
            <c:multiLvlStrRef>
              <c:f>KPI_Data!$K$5:$K$38</c:f>
              <c:multiLvlStrCache>
                <c:ptCount val="24"/>
                <c:lvl>
                  <c:pt idx="0">
                    <c:v>Jän</c:v>
                  </c:pt>
                  <c:pt idx="1">
                    <c:v>Feb</c:v>
                  </c:pt>
                  <c:pt idx="2">
                    <c:v>Mär</c:v>
                  </c:pt>
                  <c:pt idx="3">
                    <c:v>Apr</c:v>
                  </c:pt>
                  <c:pt idx="4">
                    <c:v>Mai</c:v>
                  </c:pt>
                  <c:pt idx="5">
                    <c:v>Jun</c:v>
                  </c:pt>
                  <c:pt idx="6">
                    <c:v>Jul</c:v>
                  </c:pt>
                  <c:pt idx="7">
                    <c:v>Aug</c:v>
                  </c:pt>
                  <c:pt idx="8">
                    <c:v>Sep</c:v>
                  </c:pt>
                  <c:pt idx="9">
                    <c:v>Okt</c:v>
                  </c:pt>
                  <c:pt idx="10">
                    <c:v>Nov</c:v>
                  </c:pt>
                  <c:pt idx="11">
                    <c:v>Dez</c:v>
                  </c:pt>
                  <c:pt idx="12">
                    <c:v>Jän</c:v>
                  </c:pt>
                  <c:pt idx="13">
                    <c:v>Feb</c:v>
                  </c:pt>
                  <c:pt idx="14">
                    <c:v>Mär</c:v>
                  </c:pt>
                  <c:pt idx="15">
                    <c:v>Apr</c:v>
                  </c:pt>
                  <c:pt idx="16">
                    <c:v>Mai</c:v>
                  </c:pt>
                  <c:pt idx="17">
                    <c:v>Jun</c:v>
                  </c:pt>
                  <c:pt idx="18">
                    <c:v>Jul</c:v>
                  </c:pt>
                  <c:pt idx="19">
                    <c:v>Aug</c:v>
                  </c:pt>
                  <c:pt idx="20">
                    <c:v>Sep</c:v>
                  </c:pt>
                  <c:pt idx="21">
                    <c:v>Okt</c:v>
                  </c:pt>
                  <c:pt idx="22">
                    <c:v>Nov</c:v>
                  </c:pt>
                  <c:pt idx="23">
                    <c:v>Dez</c:v>
                  </c:pt>
                </c:lvl>
                <c:lvl>
                  <c:pt idx="0">
                    <c:v>Qtr1</c:v>
                  </c:pt>
                  <c:pt idx="3">
                    <c:v>Qtr2</c:v>
                  </c:pt>
                  <c:pt idx="6">
                    <c:v>Qtr3</c:v>
                  </c:pt>
                  <c:pt idx="9">
                    <c:v>Qtr4</c:v>
                  </c:pt>
                  <c:pt idx="12">
                    <c:v>Qtr1</c:v>
                  </c:pt>
                  <c:pt idx="15">
                    <c:v>Qtr2</c:v>
                  </c:pt>
                  <c:pt idx="18">
                    <c:v>Qtr3</c:v>
                  </c:pt>
                  <c:pt idx="21">
                    <c:v>Qtr4</c:v>
                  </c:pt>
                </c:lvl>
                <c:lvl>
                  <c:pt idx="0">
                    <c:v>2023</c:v>
                  </c:pt>
                  <c:pt idx="12">
                    <c:v>2024</c:v>
                  </c:pt>
                </c:lvl>
              </c:multiLvlStrCache>
            </c:multiLvlStrRef>
          </c:cat>
          <c:val>
            <c:numRef>
              <c:f>KPI_Data!$L$5:$L$38</c:f>
              <c:numCache>
                <c:formatCode>General</c:formatCode>
                <c:ptCount val="24"/>
                <c:pt idx="0">
                  <c:v>233.60000000000002</c:v>
                </c:pt>
                <c:pt idx="1">
                  <c:v>213.59999999999997</c:v>
                </c:pt>
                <c:pt idx="2">
                  <c:v>246.40000000000003</c:v>
                </c:pt>
                <c:pt idx="3">
                  <c:v>253.6</c:v>
                </c:pt>
                <c:pt idx="4">
                  <c:v>261.60000000000002</c:v>
                </c:pt>
                <c:pt idx="5">
                  <c:v>201.6</c:v>
                </c:pt>
                <c:pt idx="6">
                  <c:v>261.60000000000002</c:v>
                </c:pt>
                <c:pt idx="7">
                  <c:v>244.80000000000004</c:v>
                </c:pt>
                <c:pt idx="8">
                  <c:v>248</c:v>
                </c:pt>
                <c:pt idx="9">
                  <c:v>254.40000000000003</c:v>
                </c:pt>
                <c:pt idx="10">
                  <c:v>238.39999999999998</c:v>
                </c:pt>
                <c:pt idx="11">
                  <c:v>246.4</c:v>
                </c:pt>
                <c:pt idx="12">
                  <c:v>250.39999999999998</c:v>
                </c:pt>
                <c:pt idx="13">
                  <c:v>238.4</c:v>
                </c:pt>
                <c:pt idx="14">
                  <c:v>258.39999999999998</c:v>
                </c:pt>
                <c:pt idx="15">
                  <c:v>243.99999999999997</c:v>
                </c:pt>
                <c:pt idx="16">
                  <c:v>245.60000000000002</c:v>
                </c:pt>
                <c:pt idx="17">
                  <c:v>239.2</c:v>
                </c:pt>
                <c:pt idx="18">
                  <c:v>243.2</c:v>
                </c:pt>
                <c:pt idx="19">
                  <c:v>248</c:v>
                </c:pt>
                <c:pt idx="20">
                  <c:v>217.60000000000002</c:v>
                </c:pt>
                <c:pt idx="21">
                  <c:v>256.79999999999995</c:v>
                </c:pt>
                <c:pt idx="22">
                  <c:v>248.00000000000006</c:v>
                </c:pt>
                <c:pt idx="23">
                  <c:v>301.60000000000002</c:v>
                </c:pt>
              </c:numCache>
            </c:numRef>
          </c:val>
          <c:extLst>
            <c:ext xmlns:c16="http://schemas.microsoft.com/office/drawing/2014/chart" uri="{C3380CC4-5D6E-409C-BE32-E72D297353CC}">
              <c16:uniqueId val="{00000000-FE6B-458B-AD07-961BDEDC13FC}"/>
            </c:ext>
          </c:extLst>
        </c:ser>
        <c:dLbls>
          <c:showLegendKey val="0"/>
          <c:showVal val="0"/>
          <c:showCatName val="0"/>
          <c:showSerName val="0"/>
          <c:showPercent val="0"/>
          <c:showBubbleSize val="0"/>
        </c:dLbls>
        <c:axId val="342999184"/>
        <c:axId val="343002544"/>
      </c:areaChart>
      <c:catAx>
        <c:axId val="342999184"/>
        <c:scaling>
          <c:orientation val="minMax"/>
        </c:scaling>
        <c:delete val="1"/>
        <c:axPos val="b"/>
        <c:numFmt formatCode="General" sourceLinked="1"/>
        <c:majorTickMark val="out"/>
        <c:minorTickMark val="none"/>
        <c:tickLblPos val="nextTo"/>
        <c:crossAx val="343002544"/>
        <c:crosses val="autoZero"/>
        <c:auto val="1"/>
        <c:lblAlgn val="ctr"/>
        <c:lblOffset val="100"/>
        <c:noMultiLvlLbl val="0"/>
      </c:catAx>
      <c:valAx>
        <c:axId val="343002544"/>
        <c:scaling>
          <c:orientation val="minMax"/>
        </c:scaling>
        <c:delete val="1"/>
        <c:axPos val="l"/>
        <c:numFmt formatCode="General" sourceLinked="1"/>
        <c:majorTickMark val="none"/>
        <c:minorTickMark val="none"/>
        <c:tickLblPos val="nextTo"/>
        <c:crossAx val="34299918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17240291931853E-2"/>
          <c:y val="0"/>
          <c:w val="0.83056551941613632"/>
          <c:h val="1"/>
        </c:manualLayout>
      </c:layout>
      <c:barChart>
        <c:barDir val="bar"/>
        <c:grouping val="stacked"/>
        <c:varyColors val="0"/>
        <c:ser>
          <c:idx val="0"/>
          <c:order val="0"/>
          <c:tx>
            <c:strRef>
              <c:f>'KPI tricks'!$N$35</c:f>
              <c:strCache>
                <c:ptCount val="1"/>
                <c:pt idx="0">
                  <c:v>Red</c:v>
                </c:pt>
              </c:strCache>
            </c:strRef>
          </c:tx>
          <c:spPr>
            <a:solidFill>
              <a:srgbClr val="FF3131"/>
            </a:solidFill>
            <a:ln>
              <a:noFill/>
            </a:ln>
            <a:effectLst/>
          </c:spPr>
          <c:invertIfNegative val="0"/>
          <c:val>
            <c:numRef>
              <c:f>'KPI tricks'!$N$36</c:f>
              <c:numCache>
                <c:formatCode>General</c:formatCode>
                <c:ptCount val="1"/>
                <c:pt idx="0">
                  <c:v>0</c:v>
                </c:pt>
              </c:numCache>
            </c:numRef>
          </c:val>
          <c:extLst>
            <c:ext xmlns:c16="http://schemas.microsoft.com/office/drawing/2014/chart" uri="{C3380CC4-5D6E-409C-BE32-E72D297353CC}">
              <c16:uniqueId val="{00000000-FF71-4BA4-83CA-B523265E744E}"/>
            </c:ext>
          </c:extLst>
        </c:ser>
        <c:ser>
          <c:idx val="1"/>
          <c:order val="1"/>
          <c:tx>
            <c:strRef>
              <c:f>'KPI tricks'!$O$35</c:f>
              <c:strCache>
                <c:ptCount val="1"/>
                <c:pt idx="0">
                  <c:v>Green</c:v>
                </c:pt>
              </c:strCache>
            </c:strRef>
          </c:tx>
          <c:spPr>
            <a:solidFill>
              <a:srgbClr val="76E4B0"/>
            </a:solidFill>
            <a:ln>
              <a:noFill/>
            </a:ln>
            <a:effectLst/>
          </c:spPr>
          <c:invertIfNegative val="0"/>
          <c:val>
            <c:numRef>
              <c:f>'KPI tricks'!$O$36</c:f>
              <c:numCache>
                <c:formatCode>General</c:formatCode>
                <c:ptCount val="1"/>
                <c:pt idx="0">
                  <c:v>100</c:v>
                </c:pt>
              </c:numCache>
            </c:numRef>
          </c:val>
          <c:extLst>
            <c:ext xmlns:c16="http://schemas.microsoft.com/office/drawing/2014/chart" uri="{C3380CC4-5D6E-409C-BE32-E72D297353CC}">
              <c16:uniqueId val="{00000001-FF71-4BA4-83CA-B523265E744E}"/>
            </c:ext>
          </c:extLst>
        </c:ser>
        <c:ser>
          <c:idx val="2"/>
          <c:order val="2"/>
          <c:tx>
            <c:strRef>
              <c:f>'KPI tricks'!$P$35</c:f>
              <c:strCache>
                <c:ptCount val="1"/>
                <c:pt idx="0">
                  <c:v>Grey</c:v>
                </c:pt>
              </c:strCache>
            </c:strRef>
          </c:tx>
          <c:spPr>
            <a:solidFill>
              <a:schemeClr val="bg1">
                <a:lumMod val="65000"/>
              </a:schemeClr>
            </a:solidFill>
            <a:ln>
              <a:noFill/>
            </a:ln>
            <a:effectLst/>
          </c:spPr>
          <c:invertIfNegative val="0"/>
          <c:val>
            <c:numRef>
              <c:f>'KPI tricks'!$P$36</c:f>
              <c:numCache>
                <c:formatCode>General</c:formatCode>
                <c:ptCount val="1"/>
                <c:pt idx="0">
                  <c:v>0</c:v>
                </c:pt>
              </c:numCache>
            </c:numRef>
          </c:val>
          <c:extLst>
            <c:ext xmlns:c16="http://schemas.microsoft.com/office/drawing/2014/chart" uri="{C3380CC4-5D6E-409C-BE32-E72D297353CC}">
              <c16:uniqueId val="{00000002-FF71-4BA4-83CA-B523265E744E}"/>
            </c:ext>
          </c:extLst>
        </c:ser>
        <c:dLbls>
          <c:showLegendKey val="0"/>
          <c:showVal val="0"/>
          <c:showCatName val="0"/>
          <c:showSerName val="0"/>
          <c:showPercent val="0"/>
          <c:showBubbleSize val="0"/>
        </c:dLbls>
        <c:gapWidth val="182"/>
        <c:overlap val="100"/>
        <c:axId val="843053440"/>
        <c:axId val="843053920"/>
      </c:barChart>
      <c:catAx>
        <c:axId val="843053440"/>
        <c:scaling>
          <c:orientation val="minMax"/>
        </c:scaling>
        <c:delete val="1"/>
        <c:axPos val="l"/>
        <c:numFmt formatCode="General" sourceLinked="1"/>
        <c:majorTickMark val="none"/>
        <c:minorTickMark val="none"/>
        <c:tickLblPos val="nextTo"/>
        <c:crossAx val="843053920"/>
        <c:crosses val="autoZero"/>
        <c:auto val="1"/>
        <c:lblAlgn val="ctr"/>
        <c:lblOffset val="100"/>
        <c:noMultiLvlLbl val="0"/>
      </c:catAx>
      <c:valAx>
        <c:axId val="843053920"/>
        <c:scaling>
          <c:orientation val="minMax"/>
          <c:max val="100"/>
          <c:min val="0"/>
        </c:scaling>
        <c:delete val="1"/>
        <c:axPos val="b"/>
        <c:numFmt formatCode="General" sourceLinked="1"/>
        <c:majorTickMark val="none"/>
        <c:minorTickMark val="none"/>
        <c:tickLblPos val="nextTo"/>
        <c:crossAx val="843053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Examples.xlsx]KPI_Data!KPI_sleep</c:name>
    <c:fmtId val="2"/>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tx1"/>
            </a:solidFill>
            <a:prstDash val="sysDot"/>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ln w="34925" cap="rnd">
            <a:solidFill>
              <a:schemeClr val="tx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4.1666666666666664E-2"/>
          <c:w val="0.93888888888888888"/>
          <c:h val="0.95202113621732798"/>
        </c:manualLayout>
      </c:layout>
      <c:lineChart>
        <c:grouping val="standard"/>
        <c:varyColors val="0"/>
        <c:ser>
          <c:idx val="0"/>
          <c:order val="0"/>
          <c:tx>
            <c:strRef>
              <c:f>KPI_Data!$Z$6:$Z$7</c:f>
              <c:strCache>
                <c:ptCount val="1"/>
                <c:pt idx="0">
                  <c:v>2023</c:v>
                </c:pt>
              </c:strCache>
            </c:strRef>
          </c:tx>
          <c:spPr>
            <a:ln w="28575" cap="rnd">
              <a:solidFill>
                <a:schemeClr val="tx1"/>
              </a:solidFill>
              <a:prstDash val="sysDot"/>
              <a:round/>
            </a:ln>
            <a:effectLst/>
          </c:spPr>
          <c:marker>
            <c:symbol val="none"/>
          </c:marker>
          <c:cat>
            <c:strRef>
              <c:f>KPI_Data!$Y$8:$Y$19</c:f>
              <c:strCache>
                <c:ptCount val="12"/>
                <c:pt idx="0">
                  <c:v>Jän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KPI_Data!$Z$8:$Z$19</c:f>
              <c:numCache>
                <c:formatCode>General</c:formatCode>
                <c:ptCount val="12"/>
                <c:pt idx="0">
                  <c:v>8.4645161290322584</c:v>
                </c:pt>
                <c:pt idx="1">
                  <c:v>8.485714285714284</c:v>
                </c:pt>
                <c:pt idx="2">
                  <c:v>8</c:v>
                </c:pt>
                <c:pt idx="3">
                  <c:v>8.2133333333333347</c:v>
                </c:pt>
                <c:pt idx="4">
                  <c:v>8.1806451612903217</c:v>
                </c:pt>
                <c:pt idx="5">
                  <c:v>7.5466666666666669</c:v>
                </c:pt>
                <c:pt idx="6">
                  <c:v>7.8967741935483877</c:v>
                </c:pt>
                <c:pt idx="7">
                  <c:v>7.2774193548387114</c:v>
                </c:pt>
                <c:pt idx="8">
                  <c:v>7.2266666666666675</c:v>
                </c:pt>
                <c:pt idx="9">
                  <c:v>8.4387096774193555</c:v>
                </c:pt>
                <c:pt idx="10">
                  <c:v>8.5333333333333332</c:v>
                </c:pt>
                <c:pt idx="11">
                  <c:v>7.7677419354838717</c:v>
                </c:pt>
              </c:numCache>
            </c:numRef>
          </c:val>
          <c:smooth val="0"/>
          <c:extLst>
            <c:ext xmlns:c16="http://schemas.microsoft.com/office/drawing/2014/chart" uri="{C3380CC4-5D6E-409C-BE32-E72D297353CC}">
              <c16:uniqueId val="{00000000-A951-4458-BC62-88C57BF10306}"/>
            </c:ext>
          </c:extLst>
        </c:ser>
        <c:ser>
          <c:idx val="1"/>
          <c:order val="1"/>
          <c:tx>
            <c:strRef>
              <c:f>KPI_Data!$AA$6:$AA$7</c:f>
              <c:strCache>
                <c:ptCount val="1"/>
                <c:pt idx="0">
                  <c:v>2024</c:v>
                </c:pt>
              </c:strCache>
            </c:strRef>
          </c:tx>
          <c:spPr>
            <a:ln w="34925" cap="rnd">
              <a:solidFill>
                <a:schemeClr val="tx1"/>
              </a:solidFill>
              <a:round/>
            </a:ln>
            <a:effectLst/>
          </c:spPr>
          <c:marker>
            <c:symbol val="none"/>
          </c:marker>
          <c:cat>
            <c:strRef>
              <c:f>KPI_Data!$Y$8:$Y$19</c:f>
              <c:strCache>
                <c:ptCount val="12"/>
                <c:pt idx="0">
                  <c:v>Jän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KPI_Data!$AA$8:$AA$19</c:f>
              <c:numCache>
                <c:formatCode>General</c:formatCode>
                <c:ptCount val="12"/>
                <c:pt idx="0">
                  <c:v>8.0516129032258075</c:v>
                </c:pt>
                <c:pt idx="1">
                  <c:v>7.8896551724137955</c:v>
                </c:pt>
                <c:pt idx="2">
                  <c:v>7.7935483870967728</c:v>
                </c:pt>
                <c:pt idx="3">
                  <c:v>8.24</c:v>
                </c:pt>
                <c:pt idx="4">
                  <c:v>8.1032258064516132</c:v>
                </c:pt>
                <c:pt idx="5">
                  <c:v>7.9733333333333327</c:v>
                </c:pt>
                <c:pt idx="6">
                  <c:v>7.4064516129032256</c:v>
                </c:pt>
                <c:pt idx="7">
                  <c:v>8.4387096774193537</c:v>
                </c:pt>
                <c:pt idx="8">
                  <c:v>7.9466666666666663</c:v>
                </c:pt>
                <c:pt idx="9">
                  <c:v>8.0000000000000018</c:v>
                </c:pt>
                <c:pt idx="10">
                  <c:v>8.3999999999999986</c:v>
                </c:pt>
                <c:pt idx="11">
                  <c:v>7.76</c:v>
                </c:pt>
              </c:numCache>
            </c:numRef>
          </c:val>
          <c:smooth val="0"/>
          <c:extLst>
            <c:ext xmlns:c16="http://schemas.microsoft.com/office/drawing/2014/chart" uri="{C3380CC4-5D6E-409C-BE32-E72D297353CC}">
              <c16:uniqueId val="{00000001-A951-4458-BC62-88C57BF10306}"/>
            </c:ext>
          </c:extLst>
        </c:ser>
        <c:dLbls>
          <c:showLegendKey val="0"/>
          <c:showVal val="0"/>
          <c:showCatName val="0"/>
          <c:showSerName val="0"/>
          <c:showPercent val="0"/>
          <c:showBubbleSize val="0"/>
        </c:dLbls>
        <c:smooth val="0"/>
        <c:axId val="1087529759"/>
        <c:axId val="1087528319"/>
      </c:lineChart>
      <c:catAx>
        <c:axId val="1087529759"/>
        <c:scaling>
          <c:orientation val="minMax"/>
        </c:scaling>
        <c:delete val="1"/>
        <c:axPos val="b"/>
        <c:numFmt formatCode="General" sourceLinked="1"/>
        <c:majorTickMark val="none"/>
        <c:minorTickMark val="none"/>
        <c:tickLblPos val="nextTo"/>
        <c:crossAx val="1087528319"/>
        <c:crosses val="autoZero"/>
        <c:auto val="1"/>
        <c:lblAlgn val="ctr"/>
        <c:lblOffset val="100"/>
        <c:noMultiLvlLbl val="0"/>
      </c:catAx>
      <c:valAx>
        <c:axId val="1087528319"/>
        <c:scaling>
          <c:orientation val="minMax"/>
        </c:scaling>
        <c:delete val="1"/>
        <c:axPos val="l"/>
        <c:numFmt formatCode="General" sourceLinked="1"/>
        <c:majorTickMark val="none"/>
        <c:minorTickMark val="none"/>
        <c:tickLblPos val="nextTo"/>
        <c:crossAx val="1087529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pivots!rd_sleep</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Average sleeping</a:t>
            </a:r>
            <a:r>
              <a:rPr lang="de-AT" baseline="0"/>
              <a:t> hours</a:t>
            </a:r>
            <a:endParaRPr lang="de-A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AT"/>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'Sample pivots'!$S$7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 pivots'!$R$8:$R$13</c:f>
              <c:strCache>
                <c:ptCount val="5"/>
                <c:pt idx="0">
                  <c:v>Blitzen</c:v>
                </c:pt>
                <c:pt idx="1">
                  <c:v>Cupid</c:v>
                </c:pt>
                <c:pt idx="2">
                  <c:v>Dasher</c:v>
                </c:pt>
                <c:pt idx="3">
                  <c:v>Frosty</c:v>
                </c:pt>
                <c:pt idx="4">
                  <c:v>Rudolph</c:v>
                </c:pt>
              </c:strCache>
            </c:strRef>
          </c:cat>
          <c:val>
            <c:numRef>
              <c:f>'Sample pivots'!$S$8:$S$13</c:f>
              <c:numCache>
                <c:formatCode>0.00</c:formatCode>
                <c:ptCount val="5"/>
                <c:pt idx="0">
                  <c:v>8.9789041095890454</c:v>
                </c:pt>
                <c:pt idx="1">
                  <c:v>8.0865753424657463</c:v>
                </c:pt>
                <c:pt idx="2">
                  <c:v>8.0230136986301428</c:v>
                </c:pt>
                <c:pt idx="3">
                  <c:v>7.9978082191780864</c:v>
                </c:pt>
                <c:pt idx="4">
                  <c:v>8.0206802721088426</c:v>
                </c:pt>
              </c:numCache>
            </c:numRef>
          </c:val>
          <c:extLst>
            <c:ext xmlns:c16="http://schemas.microsoft.com/office/drawing/2014/chart" uri="{C3380CC4-5D6E-409C-BE32-E72D297353CC}">
              <c16:uniqueId val="{00000000-F728-47E7-A9F4-DBA5BE9FBFB0}"/>
            </c:ext>
          </c:extLst>
        </c:ser>
        <c:dLbls>
          <c:dLblPos val="outEnd"/>
          <c:showLegendKey val="0"/>
          <c:showVal val="1"/>
          <c:showCatName val="0"/>
          <c:showSerName val="0"/>
          <c:showPercent val="0"/>
          <c:showBubbleSize val="0"/>
        </c:dLbls>
        <c:gapWidth val="219"/>
        <c:overlap val="-27"/>
        <c:axId val="679170640"/>
        <c:axId val="679171120"/>
      </c:barChart>
      <c:catAx>
        <c:axId val="67917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79171120"/>
        <c:crosses val="autoZero"/>
        <c:auto val="1"/>
        <c:lblAlgn val="ctr"/>
        <c:lblOffset val="100"/>
        <c:noMultiLvlLbl val="0"/>
      </c:catAx>
      <c:valAx>
        <c:axId val="679171120"/>
        <c:scaling>
          <c:orientation val="minMax"/>
        </c:scaling>
        <c:delete val="1"/>
        <c:axPos val="l"/>
        <c:numFmt formatCode="0.00" sourceLinked="1"/>
        <c:majorTickMark val="none"/>
        <c:minorTickMark val="none"/>
        <c:tickLblPos val="nextTo"/>
        <c:crossAx val="67917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pivots!rd_flightspeed</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Flight speed</a:t>
            </a:r>
            <a:r>
              <a:rPr lang="en-US" baseline="0"/>
              <a:t> categories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'Sample pivots'!$Y$7</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A04-4D00-9BE0-EB6D8414F4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04-4D00-9BE0-EB6D8414F4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A04-4D00-9BE0-EB6D8414F49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 pivots'!$X$8:$X$11</c:f>
              <c:strCache>
                <c:ptCount val="3"/>
                <c:pt idx="0">
                  <c:v>casual</c:v>
                </c:pt>
                <c:pt idx="1">
                  <c:v>fast</c:v>
                </c:pt>
                <c:pt idx="2">
                  <c:v>super fast</c:v>
                </c:pt>
              </c:strCache>
            </c:strRef>
          </c:cat>
          <c:val>
            <c:numRef>
              <c:f>'Sample pivots'!$Y$8:$Y$11</c:f>
              <c:numCache>
                <c:formatCode>General</c:formatCode>
                <c:ptCount val="3"/>
                <c:pt idx="0">
                  <c:v>800</c:v>
                </c:pt>
                <c:pt idx="1">
                  <c:v>1742</c:v>
                </c:pt>
                <c:pt idx="2">
                  <c:v>1113</c:v>
                </c:pt>
              </c:numCache>
            </c:numRef>
          </c:val>
          <c:extLst>
            <c:ext xmlns:c16="http://schemas.microsoft.com/office/drawing/2014/chart" uri="{C3380CC4-5D6E-409C-BE32-E72D297353CC}">
              <c16:uniqueId val="{00000000-6896-4AC6-9CEE-A95A33D6E4F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pivots!rd_deliveries</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Gift deliveries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18546529969886"/>
          <c:y val="0.17821010907657378"/>
          <c:w val="0.84601835851967788"/>
          <c:h val="0.79959993033942589"/>
        </c:manualLayout>
      </c:layout>
      <c:barChart>
        <c:barDir val="bar"/>
        <c:grouping val="clustered"/>
        <c:varyColors val="0"/>
        <c:ser>
          <c:idx val="0"/>
          <c:order val="0"/>
          <c:tx>
            <c:strRef>
              <c:f>'Sample pivots'!$C$7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 pivots'!$B$8:$B$13</c:f>
              <c:strCache>
                <c:ptCount val="5"/>
                <c:pt idx="0">
                  <c:v>Cupid</c:v>
                </c:pt>
                <c:pt idx="1">
                  <c:v>Dasher</c:v>
                </c:pt>
                <c:pt idx="2">
                  <c:v>Rudolph</c:v>
                </c:pt>
                <c:pt idx="3">
                  <c:v>Blitzen</c:v>
                </c:pt>
                <c:pt idx="4">
                  <c:v>Frosty</c:v>
                </c:pt>
              </c:strCache>
            </c:strRef>
          </c:cat>
          <c:val>
            <c:numRef>
              <c:f>'Sample pivots'!$C$8:$C$13</c:f>
              <c:numCache>
                <c:formatCode>#\ ##0.00\ "M"</c:formatCode>
                <c:ptCount val="5"/>
                <c:pt idx="0">
                  <c:v>10724089</c:v>
                </c:pt>
                <c:pt idx="1">
                  <c:v>10785149</c:v>
                </c:pt>
                <c:pt idx="2">
                  <c:v>11434666</c:v>
                </c:pt>
                <c:pt idx="3">
                  <c:v>11442806</c:v>
                </c:pt>
                <c:pt idx="4">
                  <c:v>13012182</c:v>
                </c:pt>
              </c:numCache>
            </c:numRef>
          </c:val>
          <c:extLst>
            <c:ext xmlns:c16="http://schemas.microsoft.com/office/drawing/2014/chart" uri="{C3380CC4-5D6E-409C-BE32-E72D297353CC}">
              <c16:uniqueId val="{00000000-F1AD-4302-975A-AB7D0A53A7E5}"/>
            </c:ext>
          </c:extLst>
        </c:ser>
        <c:dLbls>
          <c:dLblPos val="outEnd"/>
          <c:showLegendKey val="0"/>
          <c:showVal val="1"/>
          <c:showCatName val="0"/>
          <c:showSerName val="0"/>
          <c:showPercent val="0"/>
          <c:showBubbleSize val="0"/>
        </c:dLbls>
        <c:gapWidth val="182"/>
        <c:axId val="335338224"/>
        <c:axId val="335344944"/>
      </c:barChart>
      <c:catAx>
        <c:axId val="33533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44944"/>
        <c:crosses val="autoZero"/>
        <c:auto val="1"/>
        <c:lblAlgn val="ctr"/>
        <c:lblOffset val="100"/>
        <c:noMultiLvlLbl val="0"/>
      </c:catAx>
      <c:valAx>
        <c:axId val="335344944"/>
        <c:scaling>
          <c:orientation val="minMax"/>
        </c:scaling>
        <c:delete val="1"/>
        <c:axPos val="b"/>
        <c:numFmt formatCode="General" sourceLinked="0"/>
        <c:majorTickMark val="none"/>
        <c:minorTickMark val="none"/>
        <c:tickLblPos val="nextTo"/>
        <c:crossAx val="335338224"/>
        <c:crosses val="autoZero"/>
        <c:crossBetween val="between"/>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pivots!rd_flightspeed</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Flight speed</a:t>
            </a:r>
            <a:r>
              <a:rPr lang="en-US" baseline="0"/>
              <a:t> categories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28575">
            <a:solidFill>
              <a:schemeClr val="bg1"/>
            </a:solidFill>
          </a:ln>
          <a:effectLst>
            <a:outerShdw blurRad="50800" dist="38100" dir="2700000" algn="tl" rotWithShape="0">
              <a:schemeClr val="bg1">
                <a:lumMod val="50000"/>
                <a:alpha val="40000"/>
              </a:scheme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28575">
            <a:solidFill>
              <a:schemeClr val="bg1"/>
            </a:solidFill>
          </a:ln>
          <a:effectLst>
            <a:outerShdw blurRad="50800" dist="38100" dir="2700000" algn="tl" rotWithShape="0">
              <a:schemeClr val="bg1">
                <a:lumMod val="50000"/>
                <a:alpha val="40000"/>
              </a:schemeClr>
            </a:outerShdw>
          </a:effectLst>
        </c:spPr>
      </c:pivotFmt>
      <c:pivotFmt>
        <c:idx val="7"/>
        <c:spPr>
          <a:solidFill>
            <a:schemeClr val="accent1"/>
          </a:solidFill>
          <a:ln w="28575">
            <a:solidFill>
              <a:schemeClr val="bg1"/>
            </a:solidFill>
          </a:ln>
          <a:effectLst>
            <a:outerShdw blurRad="50800" dist="38100" dir="2700000" algn="tl" rotWithShape="0">
              <a:schemeClr val="bg1">
                <a:lumMod val="50000"/>
                <a:alpha val="40000"/>
              </a:schemeClr>
            </a:outerShdw>
          </a:effectLst>
        </c:spPr>
      </c:pivotFmt>
      <c:pivotFmt>
        <c:idx val="8"/>
        <c:spPr>
          <a:solidFill>
            <a:schemeClr val="accent1"/>
          </a:solidFill>
          <a:ln w="28575">
            <a:solidFill>
              <a:schemeClr val="bg1"/>
            </a:solidFill>
          </a:ln>
          <a:effectLst>
            <a:outerShdw blurRad="50800" dist="38100" dir="2700000" algn="tl" rotWithShape="0">
              <a:schemeClr val="bg1">
                <a:lumMod val="50000"/>
                <a:alpha val="40000"/>
              </a:schemeClr>
            </a:outerShdw>
          </a:effectLst>
        </c:spPr>
      </c:pivotFmt>
    </c:pivotFmts>
    <c:plotArea>
      <c:layout/>
      <c:pieChart>
        <c:varyColors val="1"/>
        <c:ser>
          <c:idx val="0"/>
          <c:order val="0"/>
          <c:tx>
            <c:strRef>
              <c:f>'Sample pivots'!$Y$7</c:f>
              <c:strCache>
                <c:ptCount val="1"/>
                <c:pt idx="0">
                  <c:v>Total</c:v>
                </c:pt>
              </c:strCache>
            </c:strRef>
          </c:tx>
          <c:spPr>
            <a:ln w="28575">
              <a:solidFill>
                <a:schemeClr val="bg1"/>
              </a:solidFill>
            </a:ln>
            <a:effectLst>
              <a:outerShdw blurRad="50800" dist="38100" dir="2700000" algn="tl" rotWithShape="0">
                <a:schemeClr val="bg1">
                  <a:lumMod val="50000"/>
                  <a:alpha val="40000"/>
                </a:schemeClr>
              </a:outerShdw>
            </a:effectLst>
          </c:spPr>
          <c:dPt>
            <c:idx val="0"/>
            <c:bubble3D val="0"/>
            <c:spPr>
              <a:solidFill>
                <a:schemeClr val="accent1"/>
              </a:solidFill>
              <a:ln w="28575">
                <a:solidFill>
                  <a:schemeClr val="bg1"/>
                </a:solidFill>
              </a:ln>
              <a:effectLst>
                <a:outerShdw blurRad="50800" dist="38100" dir="2700000" algn="tl" rotWithShape="0">
                  <a:schemeClr val="bg1">
                    <a:lumMod val="50000"/>
                    <a:alpha val="40000"/>
                  </a:schemeClr>
                </a:outerShdw>
              </a:effectLst>
            </c:spPr>
            <c:extLst>
              <c:ext xmlns:c16="http://schemas.microsoft.com/office/drawing/2014/chart" uri="{C3380CC4-5D6E-409C-BE32-E72D297353CC}">
                <c16:uniqueId val="{00000001-E485-4E21-825E-5110F078E97C}"/>
              </c:ext>
            </c:extLst>
          </c:dPt>
          <c:dPt>
            <c:idx val="1"/>
            <c:bubble3D val="0"/>
            <c:spPr>
              <a:solidFill>
                <a:schemeClr val="accent2"/>
              </a:solidFill>
              <a:ln w="28575">
                <a:solidFill>
                  <a:schemeClr val="bg1"/>
                </a:solidFill>
              </a:ln>
              <a:effectLst>
                <a:outerShdw blurRad="50800" dist="38100" dir="2700000" algn="tl" rotWithShape="0">
                  <a:schemeClr val="bg1">
                    <a:lumMod val="50000"/>
                    <a:alpha val="40000"/>
                  </a:schemeClr>
                </a:outerShdw>
              </a:effectLst>
            </c:spPr>
            <c:extLst>
              <c:ext xmlns:c16="http://schemas.microsoft.com/office/drawing/2014/chart" uri="{C3380CC4-5D6E-409C-BE32-E72D297353CC}">
                <c16:uniqueId val="{00000003-E485-4E21-825E-5110F078E97C}"/>
              </c:ext>
            </c:extLst>
          </c:dPt>
          <c:dPt>
            <c:idx val="2"/>
            <c:bubble3D val="0"/>
            <c:spPr>
              <a:solidFill>
                <a:schemeClr val="accent3"/>
              </a:solidFill>
              <a:ln w="28575">
                <a:solidFill>
                  <a:schemeClr val="bg1"/>
                </a:solidFill>
              </a:ln>
              <a:effectLst>
                <a:outerShdw blurRad="50800" dist="38100" dir="2700000" algn="tl" rotWithShape="0">
                  <a:schemeClr val="bg1">
                    <a:lumMod val="50000"/>
                    <a:alpha val="40000"/>
                  </a:schemeClr>
                </a:outerShdw>
              </a:effectLst>
            </c:spPr>
            <c:extLst>
              <c:ext xmlns:c16="http://schemas.microsoft.com/office/drawing/2014/chart" uri="{C3380CC4-5D6E-409C-BE32-E72D297353CC}">
                <c16:uniqueId val="{00000005-E485-4E21-825E-5110F078E97C}"/>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de-D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 pivots'!$X$8:$X$11</c:f>
              <c:strCache>
                <c:ptCount val="3"/>
                <c:pt idx="0">
                  <c:v>casual</c:v>
                </c:pt>
                <c:pt idx="1">
                  <c:v>fast</c:v>
                </c:pt>
                <c:pt idx="2">
                  <c:v>super fast</c:v>
                </c:pt>
              </c:strCache>
            </c:strRef>
          </c:cat>
          <c:val>
            <c:numRef>
              <c:f>'Sample pivots'!$Y$8:$Y$11</c:f>
              <c:numCache>
                <c:formatCode>General</c:formatCode>
                <c:ptCount val="3"/>
                <c:pt idx="0">
                  <c:v>800</c:v>
                </c:pt>
                <c:pt idx="1">
                  <c:v>1742</c:v>
                </c:pt>
                <c:pt idx="2">
                  <c:v>1113</c:v>
                </c:pt>
              </c:numCache>
            </c:numRef>
          </c:val>
          <c:extLst>
            <c:ext xmlns:c16="http://schemas.microsoft.com/office/drawing/2014/chart" uri="{C3380CC4-5D6E-409C-BE32-E72D297353CC}">
              <c16:uniqueId val="{00000006-E485-4E21-825E-5110F078E9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pivots!rd_sleep</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Average sleeping</a:t>
            </a:r>
            <a:r>
              <a:rPr lang="de-AT" baseline="0"/>
              <a:t> hours</a:t>
            </a:r>
            <a:endParaRPr lang="de-A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AT"/>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'Sample pivots'!$S$7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 pivots'!$R$8:$R$13</c:f>
              <c:strCache>
                <c:ptCount val="5"/>
                <c:pt idx="0">
                  <c:v>Blitzen</c:v>
                </c:pt>
                <c:pt idx="1">
                  <c:v>Cupid</c:v>
                </c:pt>
                <c:pt idx="2">
                  <c:v>Dasher</c:v>
                </c:pt>
                <c:pt idx="3">
                  <c:v>Frosty</c:v>
                </c:pt>
                <c:pt idx="4">
                  <c:v>Rudolph</c:v>
                </c:pt>
              </c:strCache>
            </c:strRef>
          </c:cat>
          <c:val>
            <c:numRef>
              <c:f>'Sample pivots'!$S$8:$S$13</c:f>
              <c:numCache>
                <c:formatCode>0.00</c:formatCode>
                <c:ptCount val="5"/>
                <c:pt idx="0">
                  <c:v>8.9789041095890454</c:v>
                </c:pt>
                <c:pt idx="1">
                  <c:v>8.0865753424657463</c:v>
                </c:pt>
                <c:pt idx="2">
                  <c:v>8.0230136986301428</c:v>
                </c:pt>
                <c:pt idx="3">
                  <c:v>7.9978082191780864</c:v>
                </c:pt>
                <c:pt idx="4">
                  <c:v>8.0206802721088426</c:v>
                </c:pt>
              </c:numCache>
            </c:numRef>
          </c:val>
          <c:extLst>
            <c:ext xmlns:c16="http://schemas.microsoft.com/office/drawing/2014/chart" uri="{C3380CC4-5D6E-409C-BE32-E72D297353CC}">
              <c16:uniqueId val="{00000000-9456-41B6-9CE0-0D7AB09DF603}"/>
            </c:ext>
          </c:extLst>
        </c:ser>
        <c:dLbls>
          <c:dLblPos val="outEnd"/>
          <c:showLegendKey val="0"/>
          <c:showVal val="1"/>
          <c:showCatName val="0"/>
          <c:showSerName val="0"/>
          <c:showPercent val="0"/>
          <c:showBubbleSize val="0"/>
        </c:dLbls>
        <c:gapWidth val="219"/>
        <c:overlap val="-27"/>
        <c:axId val="679170640"/>
        <c:axId val="679171120"/>
      </c:barChart>
      <c:catAx>
        <c:axId val="67917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79171120"/>
        <c:crosses val="autoZero"/>
        <c:auto val="1"/>
        <c:lblAlgn val="ctr"/>
        <c:lblOffset val="100"/>
        <c:noMultiLvlLbl val="0"/>
      </c:catAx>
      <c:valAx>
        <c:axId val="679171120"/>
        <c:scaling>
          <c:orientation val="minMax"/>
        </c:scaling>
        <c:delete val="1"/>
        <c:axPos val="l"/>
        <c:numFmt formatCode="0.00" sourceLinked="1"/>
        <c:majorTickMark val="none"/>
        <c:minorTickMark val="none"/>
        <c:tickLblPos val="nextTo"/>
        <c:crossAx val="67917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[Chapter 2 - Examples.xlsx]Sample pivots!rd_carrots</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carrots</a:t>
            </a:r>
            <a:r>
              <a:rPr lang="en-US" baseline="0"/>
              <a:t> eaten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81000">
                <a:srgbClr val="CFE2F5"/>
              </a:gs>
              <a:gs pos="48000">
                <a:srgbClr val="ADCEEE"/>
              </a:gs>
              <a:gs pos="0">
                <a:schemeClr val="accent1"/>
              </a:gs>
              <a:gs pos="100000">
                <a:schemeClr val="bg1"/>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areaChart>
        <c:grouping val="standard"/>
        <c:varyColors val="0"/>
        <c:ser>
          <c:idx val="0"/>
          <c:order val="0"/>
          <c:tx>
            <c:strRef>
              <c:f>'Sample pivots'!$K$7</c:f>
              <c:strCache>
                <c:ptCount val="1"/>
                <c:pt idx="0">
                  <c:v>Total</c:v>
                </c:pt>
              </c:strCache>
            </c:strRef>
          </c:tx>
          <c:spPr>
            <a:gradFill>
              <a:gsLst>
                <a:gs pos="81000">
                  <a:srgbClr val="CFE2F5"/>
                </a:gs>
                <a:gs pos="48000">
                  <a:srgbClr val="ADCEEE"/>
                </a:gs>
                <a:gs pos="0">
                  <a:schemeClr val="accent1"/>
                </a:gs>
                <a:gs pos="100000">
                  <a:schemeClr val="bg1"/>
                </a:gs>
              </a:gsLst>
              <a:lin ang="5400000" scaled="0"/>
            </a:gradFill>
            <a:ln>
              <a:noFill/>
            </a:ln>
            <a:effectLst/>
          </c:spPr>
          <c:cat>
            <c:multiLvlStrRef>
              <c:f>'Sample pivots'!$J$8:$J$18</c:f>
              <c:multiLvlStrCache>
                <c:ptCount val="8"/>
                <c:lvl>
                  <c:pt idx="0">
                    <c:v>Qtr1</c:v>
                  </c:pt>
                  <c:pt idx="1">
                    <c:v>Qtr2</c:v>
                  </c:pt>
                  <c:pt idx="2">
                    <c:v>Qtr3</c:v>
                  </c:pt>
                  <c:pt idx="3">
                    <c:v>Qtr4</c:v>
                  </c:pt>
                  <c:pt idx="4">
                    <c:v>Qtr1</c:v>
                  </c:pt>
                  <c:pt idx="5">
                    <c:v>Qtr2</c:v>
                  </c:pt>
                  <c:pt idx="6">
                    <c:v>Qtr3</c:v>
                  </c:pt>
                  <c:pt idx="7">
                    <c:v>Qtr4</c:v>
                  </c:pt>
                </c:lvl>
                <c:lvl>
                  <c:pt idx="0">
                    <c:v>2023</c:v>
                  </c:pt>
                  <c:pt idx="4">
                    <c:v>2024</c:v>
                  </c:pt>
                </c:lvl>
              </c:multiLvlStrCache>
            </c:multiLvlStrRef>
          </c:cat>
          <c:val>
            <c:numRef>
              <c:f>'Sample pivots'!$K$8:$K$18</c:f>
              <c:numCache>
                <c:formatCode>General</c:formatCode>
                <c:ptCount val="8"/>
                <c:pt idx="0">
                  <c:v>814.16444444444448</c:v>
                </c:pt>
                <c:pt idx="1">
                  <c:v>833.67252747252746</c:v>
                </c:pt>
                <c:pt idx="2">
                  <c:v>812.8891304347826</c:v>
                </c:pt>
                <c:pt idx="3">
                  <c:v>807.71086956521742</c:v>
                </c:pt>
                <c:pt idx="4">
                  <c:v>991.69230769230774</c:v>
                </c:pt>
                <c:pt idx="5">
                  <c:v>1013.6043956043956</c:v>
                </c:pt>
                <c:pt idx="6">
                  <c:v>985.39130434782612</c:v>
                </c:pt>
                <c:pt idx="7">
                  <c:v>1010.9347826086956</c:v>
                </c:pt>
              </c:numCache>
            </c:numRef>
          </c:val>
          <c:extLst>
            <c:ext xmlns:c16="http://schemas.microsoft.com/office/drawing/2014/chart" uri="{C3380CC4-5D6E-409C-BE32-E72D297353CC}">
              <c16:uniqueId val="{00000000-6047-4598-8340-20662BE3C00C}"/>
            </c:ext>
          </c:extLst>
        </c:ser>
        <c:dLbls>
          <c:showLegendKey val="0"/>
          <c:showVal val="0"/>
          <c:showCatName val="0"/>
          <c:showSerName val="0"/>
          <c:showPercent val="0"/>
          <c:showBubbleSize val="0"/>
        </c:dLbls>
        <c:axId val="335367984"/>
        <c:axId val="335368464"/>
      </c:areaChart>
      <c:catAx>
        <c:axId val="33536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68464"/>
        <c:crosses val="autoZero"/>
        <c:auto val="1"/>
        <c:lblAlgn val="ctr"/>
        <c:lblOffset val="100"/>
        <c:noMultiLvlLbl val="0"/>
      </c:catAx>
      <c:valAx>
        <c:axId val="3353684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53679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1.5852214760352853E-2"/>
          <c:w val="0.93888888888888888"/>
          <c:h val="0.87844324146981623"/>
        </c:manualLayout>
      </c:layout>
      <c:barChart>
        <c:barDir val="col"/>
        <c:grouping val="clustered"/>
        <c:varyColors val="0"/>
        <c:ser>
          <c:idx val="0"/>
          <c:order val="0"/>
          <c:tx>
            <c:strRef>
              <c:f>'Dropdown and Max'!$B$16</c:f>
              <c:strCache>
                <c:ptCount val="1"/>
                <c:pt idx="0">
                  <c:v>Cupid</c:v>
                </c:pt>
              </c:strCache>
            </c:strRef>
          </c:tx>
          <c:spPr>
            <a:gradFill>
              <a:gsLst>
                <a:gs pos="100000">
                  <a:schemeClr val="bg1">
                    <a:lumMod val="85000"/>
                  </a:schemeClr>
                </a:gs>
                <a:gs pos="0">
                  <a:schemeClr val="bg1">
                    <a:lumMod val="75000"/>
                  </a:schemeClr>
                </a:gs>
              </a:gsLst>
              <a:lin ang="5400000" scaled="1"/>
            </a:gradFill>
            <a:ln>
              <a:noFill/>
            </a:ln>
            <a:effectLst>
              <a:outerShdw blurRad="50800" dist="38100" dir="2700000" algn="tl" rotWithShape="0">
                <a:schemeClr val="bg1">
                  <a:lumMod val="85000"/>
                  <a:alpha val="40000"/>
                </a:scheme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'Dropdown and Max'!$C$7:$F$7</c:f>
              <c:strCache>
                <c:ptCount val="4"/>
                <c:pt idx="0">
                  <c:v>Breakfast</c:v>
                </c:pt>
                <c:pt idx="1">
                  <c:v>Second breakfast</c:v>
                </c:pt>
                <c:pt idx="2">
                  <c:v>Lunch</c:v>
                </c:pt>
                <c:pt idx="3">
                  <c:v>Dinner</c:v>
                </c:pt>
              </c:strCache>
            </c:strRef>
          </c:cat>
          <c:val>
            <c:numRef>
              <c:f>'Dropdown and Max'!$C$16:$F$16</c:f>
              <c:numCache>
                <c:formatCode>General</c:formatCode>
                <c:ptCount val="4"/>
                <c:pt idx="0">
                  <c:v>20</c:v>
                </c:pt>
                <c:pt idx="1">
                  <c:v>27</c:v>
                </c:pt>
                <c:pt idx="2">
                  <c:v>19</c:v>
                </c:pt>
                <c:pt idx="3">
                  <c:v>24</c:v>
                </c:pt>
              </c:numCache>
            </c:numRef>
          </c:val>
          <c:extLst>
            <c:ext xmlns:c16="http://schemas.microsoft.com/office/drawing/2014/chart" uri="{C3380CC4-5D6E-409C-BE32-E72D297353CC}">
              <c16:uniqueId val="{00000000-6333-4FD8-89FB-3F11786428C4}"/>
            </c:ext>
          </c:extLst>
        </c:ser>
        <c:ser>
          <c:idx val="1"/>
          <c:order val="1"/>
          <c:tx>
            <c:strRef>
              <c:f>'Dropdown and Max'!$B$20</c:f>
              <c:strCache>
                <c:ptCount val="1"/>
                <c:pt idx="0">
                  <c:v>Max Value Series</c:v>
                </c:pt>
              </c:strCache>
            </c:strRef>
          </c:tx>
          <c:spPr>
            <a:pattFill prst="wdDnDiag">
              <a:fgClr>
                <a:srgbClr val="FF0000"/>
              </a:fgClr>
              <a:bgClr>
                <a:schemeClr val="bg1"/>
              </a:bgClr>
            </a:pattFill>
            <a:ln>
              <a:noFill/>
            </a:ln>
            <a:effectLst>
              <a:outerShdw blurRad="50800" dist="38100" dir="2700000" algn="tl" rotWithShape="0">
                <a:schemeClr val="bg1">
                  <a:lumMod val="75000"/>
                  <a:alpha val="40000"/>
                </a:schemeClr>
              </a:outerShdw>
            </a:effectLst>
          </c:spPr>
          <c:invertIfNegative val="0"/>
          <c:dPt>
            <c:idx val="3"/>
            <c:invertIfNegative val="0"/>
            <c:bubble3D val="0"/>
            <c:spPr>
              <a:pattFill prst="wdDnDiag">
                <a:fgClr>
                  <a:srgbClr val="FF0000"/>
                </a:fgClr>
                <a:bgClr>
                  <a:schemeClr val="bg1"/>
                </a:bgClr>
              </a:pattFill>
              <a:ln>
                <a:noFill/>
              </a:ln>
              <a:effectLst>
                <a:outerShdw blurRad="50800" dist="38100" dir="2700000" algn="tl" rotWithShape="0">
                  <a:schemeClr val="bg1">
                    <a:lumMod val="75000"/>
                    <a:alpha val="40000"/>
                  </a:schemeClr>
                </a:outerShdw>
              </a:effectLst>
            </c:spPr>
            <c:extLst>
              <c:ext xmlns:c16="http://schemas.microsoft.com/office/drawing/2014/chart" uri="{C3380CC4-5D6E-409C-BE32-E72D297353CC}">
                <c16:uniqueId val="{00000002-6333-4FD8-89FB-3F11786428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'Dropdown and Max'!$C$7:$F$7</c:f>
              <c:strCache>
                <c:ptCount val="4"/>
                <c:pt idx="0">
                  <c:v>Breakfast</c:v>
                </c:pt>
                <c:pt idx="1">
                  <c:v>Second breakfast</c:v>
                </c:pt>
                <c:pt idx="2">
                  <c:v>Lunch</c:v>
                </c:pt>
                <c:pt idx="3">
                  <c:v>Dinner</c:v>
                </c:pt>
              </c:strCache>
            </c:strRef>
          </c:cat>
          <c:val>
            <c:numRef>
              <c:f>'Dropdown and Max'!$C$20:$F$20</c:f>
              <c:numCache>
                <c:formatCode>General</c:formatCode>
                <c:ptCount val="4"/>
                <c:pt idx="0">
                  <c:v>#N/A</c:v>
                </c:pt>
                <c:pt idx="1">
                  <c:v>27</c:v>
                </c:pt>
                <c:pt idx="2">
                  <c:v>#N/A</c:v>
                </c:pt>
                <c:pt idx="3">
                  <c:v>#N/A</c:v>
                </c:pt>
              </c:numCache>
            </c:numRef>
          </c:val>
          <c:extLst>
            <c:ext xmlns:c16="http://schemas.microsoft.com/office/drawing/2014/chart" uri="{C3380CC4-5D6E-409C-BE32-E72D297353CC}">
              <c16:uniqueId val="{00000003-6333-4FD8-89FB-3F11786428C4}"/>
            </c:ext>
          </c:extLst>
        </c:ser>
        <c:dLbls>
          <c:dLblPos val="outEnd"/>
          <c:showLegendKey val="0"/>
          <c:showVal val="1"/>
          <c:showCatName val="0"/>
          <c:showSerName val="0"/>
          <c:showPercent val="0"/>
          <c:showBubbleSize val="0"/>
        </c:dLbls>
        <c:gapWidth val="219"/>
        <c:overlap val="100"/>
        <c:axId val="987132639"/>
        <c:axId val="987138463"/>
      </c:barChart>
      <c:catAx>
        <c:axId val="9871326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de-DE"/>
          </a:p>
        </c:txPr>
        <c:crossAx val="987138463"/>
        <c:crosses val="autoZero"/>
        <c:auto val="1"/>
        <c:lblAlgn val="ctr"/>
        <c:lblOffset val="100"/>
        <c:noMultiLvlLbl val="0"/>
      </c:catAx>
      <c:valAx>
        <c:axId val="987138463"/>
        <c:scaling>
          <c:orientation val="minMax"/>
        </c:scaling>
        <c:delete val="1"/>
        <c:axPos val="l"/>
        <c:numFmt formatCode="General" sourceLinked="1"/>
        <c:majorTickMark val="out"/>
        <c:minorTickMark val="none"/>
        <c:tickLblPos val="nextTo"/>
        <c:crossAx val="987132639"/>
        <c:crosses val="autoZero"/>
        <c:crossBetween val="between"/>
      </c:val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2" fmlaLink="$O$10" horiz="1" max="10" min="1" page="0" val="5"/>
</file>

<file path=xl/ctrlProps/ctrlProp2.xml><?xml version="1.0" encoding="utf-8"?>
<formControlPr xmlns="http://schemas.microsoft.com/office/spreadsheetml/2009/9/main" objectType="Drop" dropStyle="combo" dx="22" fmlaLink="$AE$128" fmlaRange="$AG$128:$AG$130" noThreeD="1" sel="1"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9"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emf"/><Relationship Id="rId1" Type="http://schemas.openxmlformats.org/officeDocument/2006/relationships/image" Target="../media/image4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56.png"/><Relationship Id="rId18" Type="http://schemas.openxmlformats.org/officeDocument/2006/relationships/image" Target="../media/image61.emf"/><Relationship Id="rId3" Type="http://schemas.openxmlformats.org/officeDocument/2006/relationships/image" Target="../media/image49.png"/><Relationship Id="rId7" Type="http://schemas.openxmlformats.org/officeDocument/2006/relationships/image" Target="../media/image52.emf"/><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8.emf"/><Relationship Id="rId16" Type="http://schemas.openxmlformats.org/officeDocument/2006/relationships/image" Target="../media/image59.png"/><Relationship Id="rId20" Type="http://schemas.openxmlformats.org/officeDocument/2006/relationships/image" Target="../media/image63.png"/><Relationship Id="rId1" Type="http://schemas.openxmlformats.org/officeDocument/2006/relationships/image" Target="../media/image47.jpeg"/><Relationship Id="rId6" Type="http://schemas.openxmlformats.org/officeDocument/2006/relationships/chart" Target="../charts/chart20.xml"/><Relationship Id="rId11" Type="http://schemas.openxmlformats.org/officeDocument/2006/relationships/image" Target="../media/image54.emf"/><Relationship Id="rId5" Type="http://schemas.openxmlformats.org/officeDocument/2006/relationships/image" Target="../media/image51.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50.svg"/><Relationship Id="rId9" Type="http://schemas.openxmlformats.org/officeDocument/2006/relationships/chart" Target="../charts/chart22.xml"/><Relationship Id="rId14" Type="http://schemas.openxmlformats.org/officeDocument/2006/relationships/image" Target="../media/image57.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chart" Target="../charts/chart7.xml"/><Relationship Id="rId7" Type="http://schemas.openxmlformats.org/officeDocument/2006/relationships/image" Target="../media/image23.sv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2.png"/><Relationship Id="rId5" Type="http://schemas.openxmlformats.org/officeDocument/2006/relationships/image" Target="../media/image21.jpeg"/><Relationship Id="rId10" Type="http://schemas.openxmlformats.org/officeDocument/2006/relationships/image" Target="../media/image26.png"/><Relationship Id="rId4" Type="http://schemas.openxmlformats.org/officeDocument/2006/relationships/chart" Target="../charts/chart8.xml"/><Relationship Id="rId9" Type="http://schemas.openxmlformats.org/officeDocument/2006/relationships/image" Target="../media/image25.svg"/></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2.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29.jpeg"/><Relationship Id="rId5" Type="http://schemas.openxmlformats.org/officeDocument/2006/relationships/image" Target="../media/image28.svg"/><Relationship Id="rId4" Type="http://schemas.openxmlformats.org/officeDocument/2006/relationships/image" Target="../media/image2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chart" Target="../charts/chart1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emf"/></Relationships>
</file>

<file path=xl/drawings/drawing1.xml><?xml version="1.0" encoding="utf-8"?>
<xdr:wsDr xmlns:xdr="http://schemas.openxmlformats.org/drawingml/2006/spreadsheetDrawing" xmlns:a="http://schemas.openxmlformats.org/drawingml/2006/main">
  <xdr:twoCellAnchor>
    <xdr:from>
      <xdr:col>0</xdr:col>
      <xdr:colOff>296332</xdr:colOff>
      <xdr:row>18</xdr:row>
      <xdr:rowOff>131234</xdr:rowOff>
    </xdr:from>
    <xdr:to>
      <xdr:col>5</xdr:col>
      <xdr:colOff>496807</xdr:colOff>
      <xdr:row>33</xdr:row>
      <xdr:rowOff>16934</xdr:rowOff>
    </xdr:to>
    <xdr:graphicFrame macro="">
      <xdr:nvGraphicFramePr>
        <xdr:cNvPr id="2" name="Chart 1">
          <a:extLst>
            <a:ext uri="{FF2B5EF4-FFF2-40B4-BE49-F238E27FC236}">
              <a16:creationId xmlns:a16="http://schemas.microsoft.com/office/drawing/2014/main" id="{A602E92F-A0F7-4028-C31C-BA3F4E8C17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386292</xdr:colOff>
      <xdr:row>18</xdr:row>
      <xdr:rowOff>131234</xdr:rowOff>
    </xdr:from>
    <xdr:to>
      <xdr:col>12</xdr:col>
      <xdr:colOff>337824</xdr:colOff>
      <xdr:row>33</xdr:row>
      <xdr:rowOff>16934</xdr:rowOff>
    </xdr:to>
    <xdr:graphicFrame macro="">
      <xdr:nvGraphicFramePr>
        <xdr:cNvPr id="3" name="Chart 2">
          <a:extLst>
            <a:ext uri="{FF2B5EF4-FFF2-40B4-BE49-F238E27FC236}">
              <a16:creationId xmlns:a16="http://schemas.microsoft.com/office/drawing/2014/main" id="{DD20F574-3131-1D6D-FC68-1FF2D9C0A3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259291</xdr:colOff>
      <xdr:row>18</xdr:row>
      <xdr:rowOff>131234</xdr:rowOff>
    </xdr:from>
    <xdr:to>
      <xdr:col>19</xdr:col>
      <xdr:colOff>304959</xdr:colOff>
      <xdr:row>33</xdr:row>
      <xdr:rowOff>16934</xdr:rowOff>
    </xdr:to>
    <xdr:graphicFrame macro="">
      <xdr:nvGraphicFramePr>
        <xdr:cNvPr id="4" name="Chart 3">
          <a:extLst>
            <a:ext uri="{FF2B5EF4-FFF2-40B4-BE49-F238E27FC236}">
              <a16:creationId xmlns:a16="http://schemas.microsoft.com/office/drawing/2014/main" id="{8C0BB004-8B98-65CB-31D8-194844AF3E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279796</xdr:colOff>
      <xdr:row>18</xdr:row>
      <xdr:rowOff>164307</xdr:rowOff>
    </xdr:from>
    <xdr:to>
      <xdr:col>26</xdr:col>
      <xdr:colOff>13607</xdr:colOff>
      <xdr:row>33</xdr:row>
      <xdr:rowOff>50007</xdr:rowOff>
    </xdr:to>
    <xdr:graphicFrame macro="">
      <xdr:nvGraphicFramePr>
        <xdr:cNvPr id="5" name="Chart 4">
          <a:extLst>
            <a:ext uri="{FF2B5EF4-FFF2-40B4-BE49-F238E27FC236}">
              <a16:creationId xmlns:a16="http://schemas.microsoft.com/office/drawing/2014/main" id="{7B346745-4808-21EC-7981-A03D661C1E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142875</xdr:colOff>
          <xdr:row>10</xdr:row>
          <xdr:rowOff>142875</xdr:rowOff>
        </xdr:from>
        <xdr:to>
          <xdr:col>13</xdr:col>
          <xdr:colOff>295275</xdr:colOff>
          <xdr:row>12</xdr:row>
          <xdr:rowOff>85725</xdr:rowOff>
        </xdr:to>
        <xdr:sp macro="" textlink="">
          <xdr:nvSpPr>
            <xdr:cNvPr id="7170" name="Scroll Bar 2" hidden="1">
              <a:extLst>
                <a:ext uri="{63B3BB69-23CF-44E3-9099-C40C66FF867C}">
                  <a14:compatExt spid="_x0000_s7170"/>
                </a:ext>
                <a:ext uri="{FF2B5EF4-FFF2-40B4-BE49-F238E27FC236}">
                  <a16:creationId xmlns:a16="http://schemas.microsoft.com/office/drawing/2014/main" id="{00000000-0008-0000-0A00-00000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absolute">
    <xdr:from>
      <xdr:col>11</xdr:col>
      <xdr:colOff>105833</xdr:colOff>
      <xdr:row>6</xdr:row>
      <xdr:rowOff>137584</xdr:rowOff>
    </xdr:from>
    <xdr:to>
      <xdr:col>16</xdr:col>
      <xdr:colOff>603249</xdr:colOff>
      <xdr:row>8</xdr:row>
      <xdr:rowOff>97896</xdr:rowOff>
    </xdr:to>
    <xdr:sp macro="" textlink="">
      <xdr:nvSpPr>
        <xdr:cNvPr id="4" name="TextBox 3">
          <a:extLst>
            <a:ext uri="{FF2B5EF4-FFF2-40B4-BE49-F238E27FC236}">
              <a16:creationId xmlns:a16="http://schemas.microsoft.com/office/drawing/2014/main" id="{0F8E6F1F-6A3B-4DD2-A701-B74836343FD9}"/>
            </a:ext>
          </a:extLst>
        </xdr:cNvPr>
        <xdr:cNvSpPr txBox="1"/>
      </xdr:nvSpPr>
      <xdr:spPr>
        <a:xfrm>
          <a:off x="9313333" y="1661584"/>
          <a:ext cx="3471333"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kern="1200"/>
            <a:t>Gift delivery</a:t>
          </a:r>
          <a:r>
            <a:rPr lang="en-US" sz="1600" b="1" kern="1200" baseline="0"/>
            <a:t> amongs the reindeers</a:t>
          </a:r>
          <a:endParaRPr lang="en-US" sz="1600" b="1" kern="1200"/>
        </a:p>
      </xdr:txBody>
    </xdr:sp>
    <xdr:clientData/>
  </xdr:twoCellAnchor>
  <xdr:twoCellAnchor editAs="absolute">
    <xdr:from>
      <xdr:col>11</xdr:col>
      <xdr:colOff>88899</xdr:colOff>
      <xdr:row>8</xdr:row>
      <xdr:rowOff>162985</xdr:rowOff>
    </xdr:from>
    <xdr:to>
      <xdr:col>14</xdr:col>
      <xdr:colOff>84666</xdr:colOff>
      <xdr:row>10</xdr:row>
      <xdr:rowOff>102130</xdr:rowOff>
    </xdr:to>
    <xdr:sp macro="" textlink="">
      <xdr:nvSpPr>
        <xdr:cNvPr id="5" name="TextBox 4">
          <a:extLst>
            <a:ext uri="{FF2B5EF4-FFF2-40B4-BE49-F238E27FC236}">
              <a16:creationId xmlns:a16="http://schemas.microsoft.com/office/drawing/2014/main" id="{73073808-EDA2-4D52-BAF3-1BD4F4B419C1}"/>
            </a:ext>
          </a:extLst>
        </xdr:cNvPr>
        <xdr:cNvSpPr txBox="1"/>
      </xdr:nvSpPr>
      <xdr:spPr>
        <a:xfrm>
          <a:off x="9296399" y="2067985"/>
          <a:ext cx="1837267"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kern="1200"/>
            <a:t>Show reindeers separately:</a:t>
          </a:r>
        </a:p>
      </xdr:txBody>
    </xdr:sp>
    <xdr:clientData/>
  </xdr:twoCellAnchor>
  <xdr:twoCellAnchor>
    <xdr:from>
      <xdr:col>9</xdr:col>
      <xdr:colOff>386290</xdr:colOff>
      <xdr:row>12</xdr:row>
      <xdr:rowOff>162982</xdr:rowOff>
    </xdr:from>
    <xdr:to>
      <xdr:col>19</xdr:col>
      <xdr:colOff>592666</xdr:colOff>
      <xdr:row>40</xdr:row>
      <xdr:rowOff>95249</xdr:rowOff>
    </xdr:to>
    <xdr:graphicFrame macro="">
      <xdr:nvGraphicFramePr>
        <xdr:cNvPr id="6" name="Chart 5">
          <a:extLst>
            <a:ext uri="{FF2B5EF4-FFF2-40B4-BE49-F238E27FC236}">
              <a16:creationId xmlns:a16="http://schemas.microsoft.com/office/drawing/2014/main" id="{2C2634B0-1799-4FE9-AE4E-25FF3A37D8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xdr:colOff>
      <xdr:row>1</xdr:row>
      <xdr:rowOff>114300</xdr:rowOff>
    </xdr:from>
    <xdr:to>
      <xdr:col>9</xdr:col>
      <xdr:colOff>333375</xdr:colOff>
      <xdr:row>23</xdr:row>
      <xdr:rowOff>101600</xdr:rowOff>
    </xdr:to>
    <xdr:pic>
      <xdr:nvPicPr>
        <xdr:cNvPr id="2" name="Picture 1" descr="A screenshot of a graph&#10;&#10;Description automatically generated">
          <a:extLst>
            <a:ext uri="{FF2B5EF4-FFF2-40B4-BE49-F238E27FC236}">
              <a16:creationId xmlns:a16="http://schemas.microsoft.com/office/drawing/2014/main" id="{DB786D06-48B6-89C1-F4FE-68B218183426}"/>
            </a:ext>
          </a:extLst>
        </xdr:cNvPr>
        <xdr:cNvPicPr>
          <a:picLocks noChangeAspect="1"/>
        </xdr:cNvPicPr>
      </xdr:nvPicPr>
      <xdr:blipFill>
        <a:blip xmlns:r="http://schemas.openxmlformats.org/officeDocument/2006/relationships" r:embed="rId1"/>
        <a:stretch>
          <a:fillRect/>
        </a:stretch>
      </xdr:blipFill>
      <xdr:spPr>
        <a:xfrm>
          <a:off x="1247775" y="628650"/>
          <a:ext cx="4572000" cy="4178300"/>
        </a:xfrm>
        <a:prstGeom prst="rect">
          <a:avLst/>
        </a:prstGeom>
        <a:ln>
          <a:solidFill>
            <a:schemeClr val="tx1"/>
          </a:solidFill>
        </a:ln>
      </xdr:spPr>
    </xdr:pic>
    <xdr:clientData/>
  </xdr:twoCellAnchor>
  <xdr:twoCellAnchor editAs="oneCell">
    <xdr:from>
      <xdr:col>11</xdr:col>
      <xdr:colOff>9525</xdr:colOff>
      <xdr:row>2</xdr:row>
      <xdr:rowOff>12700</xdr:rowOff>
    </xdr:from>
    <xdr:to>
      <xdr:col>21</xdr:col>
      <xdr:colOff>190171</xdr:colOff>
      <xdr:row>23</xdr:row>
      <xdr:rowOff>12700</xdr:rowOff>
    </xdr:to>
    <xdr:pic>
      <xdr:nvPicPr>
        <xdr:cNvPr id="3" name="Picture 2" descr="A screenshot of a graph&#10;&#10;Description automatically generated">
          <a:extLst>
            <a:ext uri="{FF2B5EF4-FFF2-40B4-BE49-F238E27FC236}">
              <a16:creationId xmlns:a16="http://schemas.microsoft.com/office/drawing/2014/main" id="{52A82C70-608B-40D6-886E-74AD7FBBB59D}"/>
            </a:ext>
          </a:extLst>
        </xdr:cNvPr>
        <xdr:cNvPicPr>
          <a:picLocks noChangeAspect="1"/>
        </xdr:cNvPicPr>
      </xdr:nvPicPr>
      <xdr:blipFill>
        <a:blip xmlns:r="http://schemas.openxmlformats.org/officeDocument/2006/relationships" r:embed="rId2"/>
        <a:stretch>
          <a:fillRect/>
        </a:stretch>
      </xdr:blipFill>
      <xdr:spPr>
        <a:xfrm>
          <a:off x="6715125" y="717550"/>
          <a:ext cx="6276646" cy="4000500"/>
        </a:xfrm>
        <a:prstGeom prst="rect">
          <a:avLst/>
        </a:prstGeom>
        <a:ln>
          <a:solidFill>
            <a:schemeClr val="tx1"/>
          </a:solidFill>
        </a:ln>
      </xdr:spPr>
    </xdr:pic>
    <xdr:clientData/>
  </xdr:twoCellAnchor>
  <xdr:twoCellAnchor editAs="oneCell">
    <xdr:from>
      <xdr:col>2</xdr:col>
      <xdr:colOff>28575</xdr:colOff>
      <xdr:row>25</xdr:row>
      <xdr:rowOff>159808</xdr:rowOff>
    </xdr:from>
    <xdr:to>
      <xdr:col>9</xdr:col>
      <xdr:colOff>417976</xdr:colOff>
      <xdr:row>34</xdr:row>
      <xdr:rowOff>150283</xdr:rowOff>
    </xdr:to>
    <xdr:pic>
      <xdr:nvPicPr>
        <xdr:cNvPr id="4" name="Picture 3" descr="A screenshot of a computer&#10;&#10;Description automatically generated">
          <a:extLst>
            <a:ext uri="{FF2B5EF4-FFF2-40B4-BE49-F238E27FC236}">
              <a16:creationId xmlns:a16="http://schemas.microsoft.com/office/drawing/2014/main" id="{416547DC-EA29-680E-D67D-2DFD7F90AEB0}"/>
            </a:ext>
          </a:extLst>
        </xdr:cNvPr>
        <xdr:cNvPicPr>
          <a:picLocks noChangeAspect="1"/>
        </xdr:cNvPicPr>
      </xdr:nvPicPr>
      <xdr:blipFill>
        <a:blip xmlns:r="http://schemas.openxmlformats.org/officeDocument/2006/relationships" r:embed="rId3"/>
        <a:stretch>
          <a:fillRect/>
        </a:stretch>
      </xdr:blipFill>
      <xdr:spPr>
        <a:xfrm>
          <a:off x="1247775" y="5246158"/>
          <a:ext cx="4656601" cy="1704975"/>
        </a:xfrm>
        <a:prstGeom prst="rect">
          <a:avLst/>
        </a:prstGeom>
        <a:ln>
          <a:solidFill>
            <a:schemeClr val="tx1"/>
          </a:solidFill>
        </a:ln>
      </xdr:spPr>
    </xdr:pic>
    <xdr:clientData/>
  </xdr:twoCellAnchor>
  <xdr:twoCellAnchor editAs="oneCell">
    <xdr:from>
      <xdr:col>11</xdr:col>
      <xdr:colOff>9525</xdr:colOff>
      <xdr:row>25</xdr:row>
      <xdr:rowOff>24356</xdr:rowOff>
    </xdr:from>
    <xdr:to>
      <xdr:col>16</xdr:col>
      <xdr:colOff>495300</xdr:colOff>
      <xdr:row>34</xdr:row>
      <xdr:rowOff>6069</xdr:rowOff>
    </xdr:to>
    <xdr:pic>
      <xdr:nvPicPr>
        <xdr:cNvPr id="5" name="Picture 4" descr="A screenshot of a graph&#10;&#10;Description automatically generated">
          <a:extLst>
            <a:ext uri="{FF2B5EF4-FFF2-40B4-BE49-F238E27FC236}">
              <a16:creationId xmlns:a16="http://schemas.microsoft.com/office/drawing/2014/main" id="{1019D5DC-0839-C2A1-5DD4-6BA6D9AE0137}"/>
            </a:ext>
          </a:extLst>
        </xdr:cNvPr>
        <xdr:cNvPicPr>
          <a:picLocks noChangeAspect="1"/>
        </xdr:cNvPicPr>
      </xdr:nvPicPr>
      <xdr:blipFill>
        <a:blip xmlns:r="http://schemas.openxmlformats.org/officeDocument/2006/relationships" r:embed="rId4"/>
        <a:stretch>
          <a:fillRect/>
        </a:stretch>
      </xdr:blipFill>
      <xdr:spPr>
        <a:xfrm>
          <a:off x="6715125" y="5110706"/>
          <a:ext cx="3533775" cy="1696213"/>
        </a:xfrm>
        <a:prstGeom prst="rect">
          <a:avLst/>
        </a:prstGeom>
        <a:ln>
          <a:solidFill>
            <a:schemeClr val="tx1"/>
          </a:solidFill>
        </a:ln>
      </xdr:spPr>
    </xdr:pic>
    <xdr:clientData/>
  </xdr:twoCellAnchor>
  <xdr:twoCellAnchor editAs="oneCell">
    <xdr:from>
      <xdr:col>11</xdr:col>
      <xdr:colOff>9525</xdr:colOff>
      <xdr:row>59</xdr:row>
      <xdr:rowOff>60086</xdr:rowOff>
    </xdr:from>
    <xdr:to>
      <xdr:col>18</xdr:col>
      <xdr:colOff>47626</xdr:colOff>
      <xdr:row>67</xdr:row>
      <xdr:rowOff>158374</xdr:rowOff>
    </xdr:to>
    <xdr:pic>
      <xdr:nvPicPr>
        <xdr:cNvPr id="6" name="Picture 5" descr="A screenshot of a graph&#10;&#10;Description automatically generated">
          <a:extLst>
            <a:ext uri="{FF2B5EF4-FFF2-40B4-BE49-F238E27FC236}">
              <a16:creationId xmlns:a16="http://schemas.microsoft.com/office/drawing/2014/main" id="{7CAE4FA5-7CB2-C10B-DCA8-C76E32E2687F}"/>
            </a:ext>
          </a:extLst>
        </xdr:cNvPr>
        <xdr:cNvPicPr>
          <a:picLocks noChangeAspect="1"/>
        </xdr:cNvPicPr>
      </xdr:nvPicPr>
      <xdr:blipFill>
        <a:blip xmlns:r="http://schemas.openxmlformats.org/officeDocument/2006/relationships" r:embed="rId5"/>
        <a:stretch>
          <a:fillRect/>
        </a:stretch>
      </xdr:blipFill>
      <xdr:spPr>
        <a:xfrm>
          <a:off x="6715125" y="11623436"/>
          <a:ext cx="4305301" cy="1622288"/>
        </a:xfrm>
        <a:prstGeom prst="rect">
          <a:avLst/>
        </a:prstGeom>
        <a:ln>
          <a:solidFill>
            <a:schemeClr val="tx1"/>
          </a:solidFill>
        </a:ln>
      </xdr:spPr>
    </xdr:pic>
    <xdr:clientData/>
  </xdr:twoCellAnchor>
  <xdr:twoCellAnchor editAs="oneCell">
    <xdr:from>
      <xdr:col>2</xdr:col>
      <xdr:colOff>28575</xdr:colOff>
      <xdr:row>37</xdr:row>
      <xdr:rowOff>17991</xdr:rowOff>
    </xdr:from>
    <xdr:to>
      <xdr:col>9</xdr:col>
      <xdr:colOff>504825</xdr:colOff>
      <xdr:row>47</xdr:row>
      <xdr:rowOff>132291</xdr:rowOff>
    </xdr:to>
    <xdr:pic>
      <xdr:nvPicPr>
        <xdr:cNvPr id="7" name="Picture 6" descr="A screenshot of a graph&#10;&#10;Description automatically generated">
          <a:extLst>
            <a:ext uri="{FF2B5EF4-FFF2-40B4-BE49-F238E27FC236}">
              <a16:creationId xmlns:a16="http://schemas.microsoft.com/office/drawing/2014/main" id="{B59DE25A-E647-E638-38E2-4140BFF88324}"/>
            </a:ext>
          </a:extLst>
        </xdr:cNvPr>
        <xdr:cNvPicPr>
          <a:picLocks noChangeAspect="1"/>
        </xdr:cNvPicPr>
      </xdr:nvPicPr>
      <xdr:blipFill>
        <a:blip xmlns:r="http://schemas.openxmlformats.org/officeDocument/2006/relationships" r:embed="rId6"/>
        <a:stretch>
          <a:fillRect/>
        </a:stretch>
      </xdr:blipFill>
      <xdr:spPr>
        <a:xfrm>
          <a:off x="1247775" y="7390341"/>
          <a:ext cx="4743450" cy="2019300"/>
        </a:xfrm>
        <a:prstGeom prst="rect">
          <a:avLst/>
        </a:prstGeom>
        <a:ln>
          <a:solidFill>
            <a:schemeClr val="tx1"/>
          </a:solidFill>
        </a:ln>
      </xdr:spPr>
    </xdr:pic>
    <xdr:clientData/>
  </xdr:twoCellAnchor>
  <xdr:twoCellAnchor editAs="oneCell">
    <xdr:from>
      <xdr:col>11</xdr:col>
      <xdr:colOff>9525</xdr:colOff>
      <xdr:row>36</xdr:row>
      <xdr:rowOff>17725</xdr:rowOff>
    </xdr:from>
    <xdr:to>
      <xdr:col>17</xdr:col>
      <xdr:colOff>527414</xdr:colOff>
      <xdr:row>46</xdr:row>
      <xdr:rowOff>27250</xdr:rowOff>
    </xdr:to>
    <xdr:pic>
      <xdr:nvPicPr>
        <xdr:cNvPr id="8" name="Picture 7" descr="A screenshot of a graph&#10;&#10;Description automatically generated">
          <a:extLst>
            <a:ext uri="{FF2B5EF4-FFF2-40B4-BE49-F238E27FC236}">
              <a16:creationId xmlns:a16="http://schemas.microsoft.com/office/drawing/2014/main" id="{C4AF40B0-8A2A-37FD-41F8-C49FAFEC0C4A}"/>
            </a:ext>
          </a:extLst>
        </xdr:cNvPr>
        <xdr:cNvPicPr>
          <a:picLocks noChangeAspect="1"/>
        </xdr:cNvPicPr>
      </xdr:nvPicPr>
      <xdr:blipFill>
        <a:blip xmlns:r="http://schemas.openxmlformats.org/officeDocument/2006/relationships" r:embed="rId7"/>
        <a:stretch>
          <a:fillRect/>
        </a:stretch>
      </xdr:blipFill>
      <xdr:spPr>
        <a:xfrm>
          <a:off x="6715125" y="7199575"/>
          <a:ext cx="4175489" cy="1914525"/>
        </a:xfrm>
        <a:prstGeom prst="rect">
          <a:avLst/>
        </a:prstGeom>
        <a:ln>
          <a:solidFill>
            <a:schemeClr val="tx1"/>
          </a:solidFill>
        </a:ln>
      </xdr:spPr>
    </xdr:pic>
    <xdr:clientData/>
  </xdr:twoCellAnchor>
  <xdr:twoCellAnchor editAs="oneCell">
    <xdr:from>
      <xdr:col>11</xdr:col>
      <xdr:colOff>9525</xdr:colOff>
      <xdr:row>48</xdr:row>
      <xdr:rowOff>38906</xdr:rowOff>
    </xdr:from>
    <xdr:to>
      <xdr:col>19</xdr:col>
      <xdr:colOff>403883</xdr:colOff>
      <xdr:row>57</xdr:row>
      <xdr:rowOff>48431</xdr:rowOff>
    </xdr:to>
    <xdr:pic>
      <xdr:nvPicPr>
        <xdr:cNvPr id="9" name="Picture 8" descr="A graph of sales and a price&#10;&#10;Description automatically generated with medium confidence">
          <a:extLst>
            <a:ext uri="{FF2B5EF4-FFF2-40B4-BE49-F238E27FC236}">
              <a16:creationId xmlns:a16="http://schemas.microsoft.com/office/drawing/2014/main" id="{EF548DF9-B276-D9B8-1EE8-85D449041874}"/>
            </a:ext>
          </a:extLst>
        </xdr:cNvPr>
        <xdr:cNvPicPr>
          <a:picLocks noChangeAspect="1"/>
        </xdr:cNvPicPr>
      </xdr:nvPicPr>
      <xdr:blipFill>
        <a:blip xmlns:r="http://schemas.openxmlformats.org/officeDocument/2006/relationships" r:embed="rId8"/>
        <a:stretch>
          <a:fillRect/>
        </a:stretch>
      </xdr:blipFill>
      <xdr:spPr>
        <a:xfrm>
          <a:off x="6715125" y="9506756"/>
          <a:ext cx="5271158" cy="1724025"/>
        </a:xfrm>
        <a:prstGeom prst="rect">
          <a:avLst/>
        </a:prstGeom>
        <a:ln>
          <a:solidFill>
            <a:schemeClr val="tx1"/>
          </a:solidFill>
        </a:ln>
      </xdr:spPr>
    </xdr:pic>
    <xdr:clientData/>
  </xdr:twoCellAnchor>
  <xdr:twoCellAnchor editAs="oneCell">
    <xdr:from>
      <xdr:col>2</xdr:col>
      <xdr:colOff>28575</xdr:colOff>
      <xdr:row>49</xdr:row>
      <xdr:rowOff>190499</xdr:rowOff>
    </xdr:from>
    <xdr:to>
      <xdr:col>9</xdr:col>
      <xdr:colOff>428625</xdr:colOff>
      <xdr:row>67</xdr:row>
      <xdr:rowOff>158374</xdr:rowOff>
    </xdr:to>
    <xdr:pic>
      <xdr:nvPicPr>
        <xdr:cNvPr id="10" name="Picture 9" descr="A screenshot of a graph&#10;&#10;Description automatically generated">
          <a:extLst>
            <a:ext uri="{FF2B5EF4-FFF2-40B4-BE49-F238E27FC236}">
              <a16:creationId xmlns:a16="http://schemas.microsoft.com/office/drawing/2014/main" id="{A0735BF7-AAD8-79FA-2ED9-749C00DD8B0D}"/>
            </a:ext>
          </a:extLst>
        </xdr:cNvPr>
        <xdr:cNvPicPr>
          <a:picLocks noChangeAspect="1"/>
        </xdr:cNvPicPr>
      </xdr:nvPicPr>
      <xdr:blipFill>
        <a:blip xmlns:r="http://schemas.openxmlformats.org/officeDocument/2006/relationships" r:embed="rId9"/>
        <a:stretch>
          <a:fillRect/>
        </a:stretch>
      </xdr:blipFill>
      <xdr:spPr>
        <a:xfrm>
          <a:off x="1247775" y="9848849"/>
          <a:ext cx="4667250" cy="3396875"/>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9</xdr:col>
      <xdr:colOff>604838</xdr:colOff>
      <xdr:row>2</xdr:row>
      <xdr:rowOff>133350</xdr:rowOff>
    </xdr:from>
    <xdr:to>
      <xdr:col>16</xdr:col>
      <xdr:colOff>195263</xdr:colOff>
      <xdr:row>4</xdr:row>
      <xdr:rowOff>152400</xdr:rowOff>
    </xdr:to>
    <mc:AlternateContent xmlns:mc="http://schemas.openxmlformats.org/markup-compatibility/2006" xmlns:sle15="http://schemas.microsoft.com/office/drawing/2012/slicer">
      <mc:Choice Requires="sle15">
        <xdr:graphicFrame macro="">
          <xdr:nvGraphicFramePr>
            <xdr:cNvPr id="8" name="Slicer">
              <a:extLst>
                <a:ext uri="{FF2B5EF4-FFF2-40B4-BE49-F238E27FC236}">
                  <a16:creationId xmlns:a16="http://schemas.microsoft.com/office/drawing/2014/main" id="{63CEE41D-CC97-425D-CF49-CEBA7FE91991}"/>
                </a:ext>
              </a:extLst>
            </xdr:cNvPr>
            <xdr:cNvGraphicFramePr/>
          </xdr:nvGraphicFramePr>
          <xdr:xfrm>
            <a:off x="0" y="0"/>
            <a:ext cx="0" cy="0"/>
          </xdr:xfrm>
          <a:graphic>
            <a:graphicData uri="http://schemas.microsoft.com/office/drawing/2010/slicer">
              <sle:slicer xmlns:sle="http://schemas.microsoft.com/office/drawing/2010/slicer" name="Slicer"/>
            </a:graphicData>
          </a:graphic>
        </xdr:graphicFrame>
      </mc:Choice>
      <mc:Fallback xmlns="">
        <xdr:sp macro="" textlink="">
          <xdr:nvSpPr>
            <xdr:cNvPr id="0" name=""/>
            <xdr:cNvSpPr>
              <a:spLocks noTextEdit="1"/>
            </xdr:cNvSpPr>
          </xdr:nvSpPr>
          <xdr:spPr>
            <a:xfrm>
              <a:off x="6853238" y="838200"/>
              <a:ext cx="3857625" cy="447675"/>
            </a:xfrm>
            <a:prstGeom prst="rect">
              <a:avLst/>
            </a:prstGeom>
            <a:solidFill>
              <a:prstClr val="white"/>
            </a:solidFill>
            <a:ln w="1">
              <a:solidFill>
                <a:prstClr val="green"/>
              </a:solidFill>
            </a:ln>
          </xdr:spPr>
          <xdr:txBody>
            <a:bodyPr vertOverflow="clip" horzOverflow="clip"/>
            <a:lstStyle/>
            <a:p>
              <a:r>
                <a:rPr lang="de-A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10</xdr:col>
      <xdr:colOff>38100</xdr:colOff>
      <xdr:row>5</xdr:row>
      <xdr:rowOff>9526</xdr:rowOff>
    </xdr:from>
    <xdr:to>
      <xdr:col>16</xdr:col>
      <xdr:colOff>152400</xdr:colOff>
      <xdr:row>25</xdr:row>
      <xdr:rowOff>57150</xdr:rowOff>
    </xdr:to>
    <xdr:grpSp>
      <xdr:nvGrpSpPr>
        <xdr:cNvPr id="14" name="Group 13">
          <a:extLst>
            <a:ext uri="{FF2B5EF4-FFF2-40B4-BE49-F238E27FC236}">
              <a16:creationId xmlns:a16="http://schemas.microsoft.com/office/drawing/2014/main" id="{60B80376-5B22-867E-4D38-270143A2256E}"/>
            </a:ext>
          </a:extLst>
        </xdr:cNvPr>
        <xdr:cNvGrpSpPr/>
      </xdr:nvGrpSpPr>
      <xdr:grpSpPr>
        <a:xfrm>
          <a:off x="6896100" y="1333501"/>
          <a:ext cx="3771900" cy="2381249"/>
          <a:chOff x="6896100" y="1333501"/>
          <a:chExt cx="3771900" cy="2381249"/>
        </a:xfrm>
      </xdr:grpSpPr>
      <xdr:grpSp>
        <xdr:nvGrpSpPr>
          <xdr:cNvPr id="13" name="Group 12">
            <a:extLst>
              <a:ext uri="{FF2B5EF4-FFF2-40B4-BE49-F238E27FC236}">
                <a16:creationId xmlns:a16="http://schemas.microsoft.com/office/drawing/2014/main" id="{E7272778-CD46-43EE-5591-100985624AA0}"/>
              </a:ext>
            </a:extLst>
          </xdr:cNvPr>
          <xdr:cNvGrpSpPr/>
        </xdr:nvGrpSpPr>
        <xdr:grpSpPr>
          <a:xfrm>
            <a:off x="6896100" y="1333501"/>
            <a:ext cx="3771900" cy="2381249"/>
            <a:chOff x="6896100" y="1333501"/>
            <a:chExt cx="3771900" cy="2381249"/>
          </a:xfrm>
        </xdr:grpSpPr>
        <xdr:sp macro="" textlink="">
          <xdr:nvSpPr>
            <xdr:cNvPr id="2" name="Background">
              <a:extLst>
                <a:ext uri="{FF2B5EF4-FFF2-40B4-BE49-F238E27FC236}">
                  <a16:creationId xmlns:a16="http://schemas.microsoft.com/office/drawing/2014/main" id="{F28C523C-C13C-0048-F364-4882A36E223A}"/>
                </a:ext>
              </a:extLst>
            </xdr:cNvPr>
            <xdr:cNvSpPr/>
          </xdr:nvSpPr>
          <xdr:spPr>
            <a:xfrm>
              <a:off x="6896100" y="1333501"/>
              <a:ext cx="3771900" cy="2381249"/>
            </a:xfrm>
            <a:prstGeom prst="roundRect">
              <a:avLst>
                <a:gd name="adj" fmla="val 9456"/>
              </a:avLst>
            </a:prstGeom>
            <a:solidFill>
              <a:schemeClr val="bg1"/>
            </a:solidFill>
            <a:ln>
              <a:noFill/>
            </a:ln>
            <a:effectLst>
              <a:outerShdw blurRad="50800" dist="38100" dir="2700000" algn="tl" rotWithShape="0">
                <a:schemeClr val="accent5">
                  <a:lumMod val="60000"/>
                  <a:lumOff val="4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grpSp>
          <xdr:nvGrpSpPr>
            <xdr:cNvPr id="9" name="Group 8">
              <a:extLst>
                <a:ext uri="{FF2B5EF4-FFF2-40B4-BE49-F238E27FC236}">
                  <a16:creationId xmlns:a16="http://schemas.microsoft.com/office/drawing/2014/main" id="{0D723459-4BBF-EB7A-ABF8-44E1C15ED994}"/>
                </a:ext>
              </a:extLst>
            </xdr:cNvPr>
            <xdr:cNvGrpSpPr/>
          </xdr:nvGrpSpPr>
          <xdr:grpSpPr>
            <a:xfrm>
              <a:off x="8067675" y="1571626"/>
              <a:ext cx="1533525" cy="323849"/>
              <a:chOff x="7362825" y="1533526"/>
              <a:chExt cx="1533525" cy="419100"/>
            </a:xfrm>
          </xdr:grpSpPr>
          <xdr:sp macro="" textlink="$E$22">
            <xdr:nvSpPr>
              <xdr:cNvPr id="4" name="Txtbox_name">
                <a:extLst>
                  <a:ext uri="{FF2B5EF4-FFF2-40B4-BE49-F238E27FC236}">
                    <a16:creationId xmlns:a16="http://schemas.microsoft.com/office/drawing/2014/main" id="{6FCD590F-2848-753D-5C49-FBEACC32D016}"/>
                  </a:ext>
                </a:extLst>
              </xdr:cNvPr>
              <xdr:cNvSpPr txBox="1"/>
            </xdr:nvSpPr>
            <xdr:spPr>
              <a:xfrm>
                <a:off x="7362825" y="1533526"/>
                <a:ext cx="11049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CF757A9-7543-45B7-A550-5C394E6F14D3}" type="TxLink">
                  <a:rPr lang="en-US" sz="2000" b="1" i="0" u="none" strike="noStrike" kern="1200">
                    <a:solidFill>
                      <a:srgbClr val="000000"/>
                    </a:solidFill>
                    <a:latin typeface="Aptos Narrow"/>
                  </a:rPr>
                  <a:pPr/>
                  <a:t>Rudolph</a:t>
                </a:fld>
                <a:endParaRPr lang="de-AT" sz="2000" b="1" kern="1200"/>
              </a:p>
            </xdr:txBody>
          </xdr:sp>
          <xdr:sp macro="" textlink="">
            <xdr:nvSpPr>
              <xdr:cNvPr id="5" name="Txtbox_1">
                <a:extLst>
                  <a:ext uri="{FF2B5EF4-FFF2-40B4-BE49-F238E27FC236}">
                    <a16:creationId xmlns:a16="http://schemas.microsoft.com/office/drawing/2014/main" id="{751ABE9C-64D7-4C18-A981-B657D857DC88}"/>
                  </a:ext>
                </a:extLst>
              </xdr:cNvPr>
              <xdr:cNvSpPr txBox="1"/>
            </xdr:nvSpPr>
            <xdr:spPr>
              <a:xfrm>
                <a:off x="8296275" y="1533526"/>
                <a:ext cx="600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2000" b="0" kern="1200"/>
                  <a:t>ate</a:t>
                </a:r>
              </a:p>
            </xdr:txBody>
          </xdr:sp>
        </xdr:grpSp>
        <xdr:sp macro="" textlink="">
          <xdr:nvSpPr>
            <xdr:cNvPr id="6" name="Txtbox_2">
              <a:extLst>
                <a:ext uri="{FF2B5EF4-FFF2-40B4-BE49-F238E27FC236}">
                  <a16:creationId xmlns:a16="http://schemas.microsoft.com/office/drawing/2014/main" id="{346CEFBB-584C-410B-9052-A2492EE3525D}"/>
                </a:ext>
              </a:extLst>
            </xdr:cNvPr>
            <xdr:cNvSpPr txBox="1"/>
          </xdr:nvSpPr>
          <xdr:spPr>
            <a:xfrm>
              <a:off x="7662863" y="3171826"/>
              <a:ext cx="223837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AT" sz="2000" b="0" kern="1200"/>
                <a:t>carrots this year.</a:t>
              </a:r>
            </a:p>
          </xdr:txBody>
        </xdr:sp>
        <xdr:sp macro="" textlink="$E$23">
          <xdr:nvSpPr>
            <xdr:cNvPr id="7" name="Txtbox_carrot">
              <a:extLst>
                <a:ext uri="{FF2B5EF4-FFF2-40B4-BE49-F238E27FC236}">
                  <a16:creationId xmlns:a16="http://schemas.microsoft.com/office/drawing/2014/main" id="{1AABA455-232B-4373-BC1B-AC456C68EDC7}"/>
                </a:ext>
              </a:extLst>
            </xdr:cNvPr>
            <xdr:cNvSpPr txBox="1"/>
          </xdr:nvSpPr>
          <xdr:spPr>
            <a:xfrm>
              <a:off x="7415213" y="1924050"/>
              <a:ext cx="2733674" cy="866775"/>
            </a:xfrm>
            <a:prstGeom prst="rect">
              <a:avLst/>
            </a:prstGeom>
            <a:noFill/>
            <a:ln w="9525" cmpd="sng">
              <a:noFill/>
            </a:ln>
            <a:effectLst>
              <a:outerShdw blurRad="50800" dist="38100" dir="2700000" algn="tl" rotWithShape="0">
                <a:schemeClr val="bg2">
                  <a:lumMod val="50000"/>
                  <a:alpha val="40000"/>
                </a:scheme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508121-A736-41F8-B371-AD52CDA66E10}" type="TxLink">
                <a:rPr lang="en-US" sz="6000" b="1" i="0" u="none" strike="noStrike" kern="1200">
                  <a:solidFill>
                    <a:srgbClr val="000000"/>
                  </a:solidFill>
                  <a:latin typeface="Aptos Narrow"/>
                </a:rPr>
                <a:pPr algn="ctr"/>
                <a:t> 18 980 </a:t>
              </a:fld>
              <a:endParaRPr lang="de-AT" sz="6000" b="1" kern="1200"/>
            </a:p>
          </xdr:txBody>
        </xdr:sp>
        <xdr:grpSp>
          <xdr:nvGrpSpPr>
            <xdr:cNvPr id="12" name="Group 11">
              <a:extLst>
                <a:ext uri="{FF2B5EF4-FFF2-40B4-BE49-F238E27FC236}">
                  <a16:creationId xmlns:a16="http://schemas.microsoft.com/office/drawing/2014/main" id="{0DB5B416-3812-72BE-778B-6A94C09FA814}"/>
                </a:ext>
              </a:extLst>
            </xdr:cNvPr>
            <xdr:cNvGrpSpPr/>
          </xdr:nvGrpSpPr>
          <xdr:grpSpPr>
            <a:xfrm>
              <a:off x="7979342" y="2800350"/>
              <a:ext cx="1605416" cy="409575"/>
              <a:chOff x="7858125" y="2676525"/>
              <a:chExt cx="1605416" cy="409575"/>
            </a:xfrm>
          </xdr:grpSpPr>
          <xdr:pic>
            <xdr:nvPicPr>
              <xdr:cNvPr id="10" name="Picture 9" descr="Badge Unfollow with solid fill">
                <a:extLst>
                  <a:ext uri="{FF2B5EF4-FFF2-40B4-BE49-F238E27FC236}">
                    <a16:creationId xmlns:a16="http://schemas.microsoft.com/office/drawing/2014/main" id="{32D6ABBC-2453-0561-58CD-2029F89C7703}"/>
                  </a:ext>
                </a:extLst>
              </xdr:cNvPr>
              <xdr:cNvPicPr>
                <a:picLocks noChangeAspect="1"/>
                <a:extLst>
                  <a:ext uri="{53484399-7A02-498B-ADA4-41CD10E50FAC}">
                    <aif:imageFormula xmlns:aif="http://schemas.microsoft.com/office/drawing/2022/imageformula" formula="KPI!E35"/>
                  </a:ext>
                </a:extLst>
              </xdr:cNvPicPr>
            </xdr:nvPicPr>
            <xdr:blipFill>
              <a:blip xmlns:r="http://schemas.openxmlformats.org/officeDocument/2006/relationships" r:embed="rId1"/>
              <a:stretch>
                <a:fillRect/>
              </a:stretch>
            </xdr:blipFill>
            <xdr:spPr>
              <a:xfrm>
                <a:off x="7858125" y="2676525"/>
                <a:ext cx="409575" cy="409575"/>
              </a:xfrm>
              <a:prstGeom prst="rect">
                <a:avLst/>
              </a:prstGeom>
            </xdr:spPr>
          </xdr:pic>
          <mc:AlternateContent xmlns:mc="http://schemas.openxmlformats.org/markup-compatibility/2006" xmlns:a14="http://schemas.microsoft.com/office/drawing/2010/main">
            <mc:Choice Requires="a14">
              <xdr:pic>
                <xdr:nvPicPr>
                  <xdr:cNvPr id="11" name="Picture 10">
                    <a:extLst>
                      <a:ext uri="{FF2B5EF4-FFF2-40B4-BE49-F238E27FC236}">
                        <a16:creationId xmlns:a16="http://schemas.microsoft.com/office/drawing/2014/main" id="{5D575F96-3070-3295-A87E-6F3384577103}"/>
                      </a:ext>
                    </a:extLst>
                  </xdr:cNvPr>
                  <xdr:cNvPicPr>
                    <a:picLocks noChangeAspect="1" noChangeArrowheads="1"/>
                    <a:extLst>
                      <a:ext uri="{84589F7E-364E-4C9E-8A38-B11213B215E9}">
                        <a14:cameraTool cellRange="$E$33" spid="_x0000_s15446"/>
                      </a:ext>
                    </a:extLst>
                  </xdr:cNvPicPr>
                </xdr:nvPicPr>
                <xdr:blipFill>
                  <a:blip xmlns:r="http://schemas.openxmlformats.org/officeDocument/2006/relationships" r:embed="rId2"/>
                  <a:srcRect/>
                  <a:stretch>
                    <a:fillRect/>
                  </a:stretch>
                </xdr:blipFill>
                <xdr:spPr bwMode="auto">
                  <a:xfrm>
                    <a:off x="8248651" y="2728912"/>
                    <a:ext cx="1214890" cy="304800"/>
                  </a:xfrm>
                  <a:prstGeom prst="rect">
                    <a:avLst/>
                  </a:prstGeom>
                  <a:noFill/>
                  <a:ln w="9525">
                    <a:noFill/>
                    <a:miter lim="800000"/>
                    <a:headEnd/>
                    <a:tailEnd/>
                  </a:ln>
                </xdr:spPr>
              </xdr:pic>
            </mc:Choice>
            <mc:Fallback xmlns=""/>
          </mc:AlternateContent>
        </xdr:grpSp>
      </xdr:grpSp>
      <xdr:pic>
        <xdr:nvPicPr>
          <xdr:cNvPr id="3" name="carrot" descr="A carrot with green stems&#10;&#10;Description automatically generated">
            <a:extLst>
              <a:ext uri="{FF2B5EF4-FFF2-40B4-BE49-F238E27FC236}">
                <a16:creationId xmlns:a16="http://schemas.microsoft.com/office/drawing/2014/main" id="{3F6D09DB-348D-4EE2-B027-DD7140A64962}"/>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rot="19826423">
            <a:off x="9718995" y="1375805"/>
            <a:ext cx="884081" cy="878068"/>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xdr:colOff>
      <xdr:row>7</xdr:row>
      <xdr:rowOff>0</xdr:rowOff>
    </xdr:from>
    <xdr:to>
      <xdr:col>16</xdr:col>
      <xdr:colOff>9525</xdr:colOff>
      <xdr:row>8</xdr:row>
      <xdr:rowOff>11007</xdr:rowOff>
    </xdr:to>
    <xdr:sp macro="" textlink="">
      <xdr:nvSpPr>
        <xdr:cNvPr id="14" name="Free-form: Shape 13">
          <a:extLst>
            <a:ext uri="{FF2B5EF4-FFF2-40B4-BE49-F238E27FC236}">
              <a16:creationId xmlns:a16="http://schemas.microsoft.com/office/drawing/2014/main" id="{22EFA873-F661-FBBC-9C24-C5B7CE3EC407}"/>
            </a:ext>
          </a:extLst>
        </xdr:cNvPr>
        <xdr:cNvSpPr/>
      </xdr:nvSpPr>
      <xdr:spPr>
        <a:xfrm>
          <a:off x="8724901" y="4133850"/>
          <a:ext cx="619124" cy="201507"/>
        </a:xfrm>
        <a:custGeom>
          <a:avLst/>
          <a:gdLst>
            <a:gd name="connsiteX0" fmla="*/ 1546138 w 1958109"/>
            <a:gd name="connsiteY0" fmla="*/ 0 h 637309"/>
            <a:gd name="connsiteX1" fmla="*/ 1958109 w 1958109"/>
            <a:gd name="connsiteY1" fmla="*/ 0 h 637309"/>
            <a:gd name="connsiteX2" fmla="*/ 1958109 w 1958109"/>
            <a:gd name="connsiteY2" fmla="*/ 637309 h 637309"/>
            <a:gd name="connsiteX3" fmla="*/ 1546147 w 1958109"/>
            <a:gd name="connsiteY3" fmla="*/ 637309 h 637309"/>
            <a:gd name="connsiteX4" fmla="*/ 1610357 w 1958109"/>
            <a:gd name="connsiteY4" fmla="*/ 630836 h 637309"/>
            <a:gd name="connsiteX5" fmla="*/ 1864792 w 1958109"/>
            <a:gd name="connsiteY5" fmla="*/ 318655 h 637309"/>
            <a:gd name="connsiteX6" fmla="*/ 1864793 w 1958109"/>
            <a:gd name="connsiteY6" fmla="*/ 318655 h 637309"/>
            <a:gd name="connsiteX7" fmla="*/ 1546138 w 1958109"/>
            <a:gd name="connsiteY7" fmla="*/ 0 h 637309"/>
            <a:gd name="connsiteX8" fmla="*/ 0 w 1958109"/>
            <a:gd name="connsiteY8" fmla="*/ 0 h 637309"/>
            <a:gd name="connsiteX9" fmla="*/ 411971 w 1958109"/>
            <a:gd name="connsiteY9" fmla="*/ 0 h 637309"/>
            <a:gd name="connsiteX10" fmla="*/ 118358 w 1958109"/>
            <a:gd name="connsiteY10" fmla="*/ 194620 h 637309"/>
            <a:gd name="connsiteX11" fmla="*/ 93316 w 1958109"/>
            <a:gd name="connsiteY11" fmla="*/ 318655 h 637309"/>
            <a:gd name="connsiteX12" fmla="*/ 93316 w 1958109"/>
            <a:gd name="connsiteY12" fmla="*/ 318654 h 637309"/>
            <a:gd name="connsiteX13" fmla="*/ 93316 w 1958109"/>
            <a:gd name="connsiteY13" fmla="*/ 318655 h 637309"/>
            <a:gd name="connsiteX14" fmla="*/ 93316 w 1958109"/>
            <a:gd name="connsiteY14" fmla="*/ 318655 h 637309"/>
            <a:gd name="connsiteX15" fmla="*/ 118358 w 1958109"/>
            <a:gd name="connsiteY15" fmla="*/ 442689 h 637309"/>
            <a:gd name="connsiteX16" fmla="*/ 411971 w 1958109"/>
            <a:gd name="connsiteY16" fmla="*/ 637309 h 637309"/>
            <a:gd name="connsiteX17" fmla="*/ 0 w 1958109"/>
            <a:gd name="connsiteY17" fmla="*/ 637309 h 637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958109" h="637309">
              <a:moveTo>
                <a:pt x="1546138" y="0"/>
              </a:moveTo>
              <a:lnTo>
                <a:pt x="1958109" y="0"/>
              </a:lnTo>
              <a:lnTo>
                <a:pt x="1958109" y="637309"/>
              </a:lnTo>
              <a:lnTo>
                <a:pt x="1546147" y="637309"/>
              </a:lnTo>
              <a:lnTo>
                <a:pt x="1610357" y="630836"/>
              </a:lnTo>
              <a:cubicBezTo>
                <a:pt x="1755563" y="601123"/>
                <a:pt x="1864792" y="472645"/>
                <a:pt x="1864792" y="318655"/>
              </a:cubicBezTo>
              <a:lnTo>
                <a:pt x="1864793" y="318655"/>
              </a:lnTo>
              <a:cubicBezTo>
                <a:pt x="1864793" y="142667"/>
                <a:pt x="1722126" y="0"/>
                <a:pt x="1546138" y="0"/>
              </a:cubicBezTo>
              <a:close/>
              <a:moveTo>
                <a:pt x="0" y="0"/>
              </a:moveTo>
              <a:lnTo>
                <a:pt x="411971" y="0"/>
              </a:lnTo>
              <a:cubicBezTo>
                <a:pt x="279980" y="0"/>
                <a:pt x="166732" y="80250"/>
                <a:pt x="118358" y="194620"/>
              </a:cubicBezTo>
              <a:lnTo>
                <a:pt x="93316" y="318655"/>
              </a:lnTo>
              <a:lnTo>
                <a:pt x="93316" y="318654"/>
              </a:lnTo>
              <a:lnTo>
                <a:pt x="93316" y="318655"/>
              </a:lnTo>
              <a:lnTo>
                <a:pt x="93316" y="318655"/>
              </a:lnTo>
              <a:lnTo>
                <a:pt x="118358" y="442689"/>
              </a:lnTo>
              <a:cubicBezTo>
                <a:pt x="166732" y="557059"/>
                <a:pt x="279980" y="637309"/>
                <a:pt x="411971" y="637309"/>
              </a:cubicBezTo>
              <a:lnTo>
                <a:pt x="0" y="637309"/>
              </a:lnTo>
              <a:close/>
            </a:path>
          </a:pathLst>
        </a:cu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AT"/>
        </a:p>
      </xdr:txBody>
    </xdr:sp>
    <xdr:clientData/>
  </xdr:twoCellAnchor>
  <xdr:twoCellAnchor>
    <xdr:from>
      <xdr:col>4</xdr:col>
      <xdr:colOff>454820</xdr:colOff>
      <xdr:row>7</xdr:row>
      <xdr:rowOff>19048</xdr:rowOff>
    </xdr:from>
    <xdr:to>
      <xdr:col>11</xdr:col>
      <xdr:colOff>209551</xdr:colOff>
      <xdr:row>17</xdr:row>
      <xdr:rowOff>78580</xdr:rowOff>
    </xdr:to>
    <xdr:grpSp>
      <xdr:nvGrpSpPr>
        <xdr:cNvPr id="19" name="Group 18">
          <a:extLst>
            <a:ext uri="{FF2B5EF4-FFF2-40B4-BE49-F238E27FC236}">
              <a16:creationId xmlns:a16="http://schemas.microsoft.com/office/drawing/2014/main" id="{0F90D5CF-EDB8-2DC8-94C2-2A16B1520EF0}"/>
            </a:ext>
          </a:extLst>
        </xdr:cNvPr>
        <xdr:cNvGrpSpPr/>
      </xdr:nvGrpSpPr>
      <xdr:grpSpPr>
        <a:xfrm>
          <a:off x="2474120" y="1800223"/>
          <a:ext cx="4021931" cy="1974057"/>
          <a:chOff x="1731169" y="4067175"/>
          <a:chExt cx="4005263" cy="1976437"/>
        </a:xfrm>
      </xdr:grpSpPr>
      <xdr:sp macro="" textlink="">
        <xdr:nvSpPr>
          <xdr:cNvPr id="6" name="Rectangle: Rounded Corners 5">
            <a:extLst>
              <a:ext uri="{FF2B5EF4-FFF2-40B4-BE49-F238E27FC236}">
                <a16:creationId xmlns:a16="http://schemas.microsoft.com/office/drawing/2014/main" id="{C516B804-3D8B-261F-BF6A-2C7EA9D530A8}"/>
              </a:ext>
            </a:extLst>
          </xdr:cNvPr>
          <xdr:cNvSpPr/>
        </xdr:nvSpPr>
        <xdr:spPr>
          <a:xfrm>
            <a:off x="1731169" y="4067175"/>
            <a:ext cx="4005263" cy="1976437"/>
          </a:xfrm>
          <a:prstGeom prst="roundRect">
            <a:avLst>
              <a:gd name="adj" fmla="val 4019"/>
            </a:avLst>
          </a:prstGeom>
          <a:solidFill>
            <a:schemeClr val="bg1"/>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7" name="TextBox 6">
            <a:extLst>
              <a:ext uri="{FF2B5EF4-FFF2-40B4-BE49-F238E27FC236}">
                <a16:creationId xmlns:a16="http://schemas.microsoft.com/office/drawing/2014/main" id="{2CEA6DBE-F88D-F1F7-548C-A750E83EE3D4}"/>
              </a:ext>
            </a:extLst>
          </xdr:cNvPr>
          <xdr:cNvSpPr txBox="1"/>
        </xdr:nvSpPr>
        <xdr:spPr>
          <a:xfrm>
            <a:off x="1911501" y="4279280"/>
            <a:ext cx="1765353" cy="42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solidFill>
                  <a:schemeClr val="bg2">
                    <a:lumMod val="25000"/>
                  </a:schemeClr>
                </a:solidFill>
              </a:rPr>
              <a:t>Total carrots</a:t>
            </a:r>
          </a:p>
        </xdr:txBody>
      </xdr:sp>
      <xdr:sp macro="" textlink="KPI!E23">
        <xdr:nvSpPr>
          <xdr:cNvPr id="8" name="TextBox 7">
            <a:extLst>
              <a:ext uri="{FF2B5EF4-FFF2-40B4-BE49-F238E27FC236}">
                <a16:creationId xmlns:a16="http://schemas.microsoft.com/office/drawing/2014/main" id="{8707C53E-0739-4804-BD1E-9B96602BE082}"/>
              </a:ext>
            </a:extLst>
          </xdr:cNvPr>
          <xdr:cNvSpPr txBox="1"/>
        </xdr:nvSpPr>
        <xdr:spPr>
          <a:xfrm>
            <a:off x="1883026" y="4819184"/>
            <a:ext cx="2173473" cy="549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DF49DE-3F49-4BCD-84A7-833147F48AA5}" type="TxLink">
              <a:rPr lang="en-US" sz="4000" b="1" i="0" u="none" strike="noStrike" kern="1200">
                <a:solidFill>
                  <a:srgbClr val="000000"/>
                </a:solidFill>
                <a:latin typeface="Aptos Narrow"/>
              </a:rPr>
              <a:pPr algn="ctr"/>
              <a:t> 18 980 </a:t>
            </a:fld>
            <a:endParaRPr lang="de-AT" sz="6600" b="1" kern="1200">
              <a:solidFill>
                <a:schemeClr val="bg2">
                  <a:lumMod val="25000"/>
                </a:schemeClr>
              </a:solidFill>
            </a:endParaRPr>
          </a:p>
        </xdr:txBody>
      </xdr:sp>
      <xdr:sp macro="" textlink="">
        <xdr:nvSpPr>
          <xdr:cNvPr id="10" name="TextBox 9">
            <a:extLst>
              <a:ext uri="{FF2B5EF4-FFF2-40B4-BE49-F238E27FC236}">
                <a16:creationId xmlns:a16="http://schemas.microsoft.com/office/drawing/2014/main" id="{A3191488-CB84-4303-91F8-F1C035BBCFEE}"/>
              </a:ext>
            </a:extLst>
          </xdr:cNvPr>
          <xdr:cNvSpPr txBox="1"/>
        </xdr:nvSpPr>
        <xdr:spPr>
          <a:xfrm>
            <a:off x="1968448" y="5388013"/>
            <a:ext cx="1157920"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400" b="0" kern="1200">
                <a:solidFill>
                  <a:schemeClr val="bg2">
                    <a:lumMod val="75000"/>
                  </a:schemeClr>
                </a:solidFill>
              </a:rPr>
              <a:t>vs last year:</a:t>
            </a:r>
          </a:p>
        </xdr:txBody>
      </xdr:sp>
      <xdr:sp macro="" textlink="KPI!E24">
        <xdr:nvSpPr>
          <xdr:cNvPr id="11" name="TextBox 10">
            <a:extLst>
              <a:ext uri="{FF2B5EF4-FFF2-40B4-BE49-F238E27FC236}">
                <a16:creationId xmlns:a16="http://schemas.microsoft.com/office/drawing/2014/main" id="{BD4033AD-D1AB-407C-894C-20B6F0DBA13D}"/>
              </a:ext>
            </a:extLst>
          </xdr:cNvPr>
          <xdr:cNvSpPr txBox="1"/>
        </xdr:nvSpPr>
        <xdr:spPr>
          <a:xfrm>
            <a:off x="2965018" y="5388013"/>
            <a:ext cx="1157920"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DFDF8D3-DB1C-47CB-AC76-D626BBB73A87}" type="TxLink">
              <a:rPr lang="en-US" sz="1400" b="1" i="0" u="none" strike="noStrike" kern="1200">
                <a:solidFill>
                  <a:srgbClr val="000000"/>
                </a:solidFill>
                <a:latin typeface="Aptos Narrow"/>
              </a:rPr>
              <a:pPr algn="l"/>
              <a:t> 24 455 </a:t>
            </a:fld>
            <a:endParaRPr lang="de-AT" sz="1400" b="1" kern="1200">
              <a:solidFill>
                <a:schemeClr val="bg2">
                  <a:lumMod val="75000"/>
                </a:schemeClr>
              </a:solidFill>
            </a:endParaRPr>
          </a:p>
        </xdr:txBody>
      </xdr:sp>
      <xdr:pic>
        <xdr:nvPicPr>
          <xdr:cNvPr id="9" name="carrot" descr="A carrot with green stems&#10;&#10;Description automatically generated">
            <a:extLst>
              <a:ext uri="{FF2B5EF4-FFF2-40B4-BE49-F238E27FC236}">
                <a16:creationId xmlns:a16="http://schemas.microsoft.com/office/drawing/2014/main" id="{B31BDCAA-F98A-43A3-B115-4EA6B012D678}"/>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rot="835769" flipH="1">
            <a:off x="1902525" y="4900097"/>
            <a:ext cx="407242" cy="410865"/>
          </a:xfrm>
          <a:prstGeom prst="rect">
            <a:avLst/>
          </a:prstGeom>
        </xdr:spPr>
      </xdr:pic>
      <mc:AlternateContent xmlns:mc="http://schemas.openxmlformats.org/markup-compatibility/2006" xmlns:a14="http://schemas.microsoft.com/office/drawing/2010/main">
        <mc:Choice Requires="a14">
          <xdr:pic>
            <xdr:nvPicPr>
              <xdr:cNvPr id="15" name="Picture 14">
                <a:extLst>
                  <a:ext uri="{FF2B5EF4-FFF2-40B4-BE49-F238E27FC236}">
                    <a16:creationId xmlns:a16="http://schemas.microsoft.com/office/drawing/2014/main" id="{96DD9A9D-56B8-23A8-C7E3-B898EA52580B}"/>
                  </a:ext>
                </a:extLst>
              </xdr:cNvPr>
              <xdr:cNvPicPr>
                <a:picLocks noChangeAspect="1" noChangeArrowheads="1"/>
                <a:extLst>
                  <a:ext uri="{84589F7E-364E-4C9E-8A38-B11213B215E9}">
                    <a14:cameraTool cellRange="$P$8" spid="_x0000_s13711"/>
                  </a:ext>
                </a:extLst>
              </xdr:cNvPicPr>
            </xdr:nvPicPr>
            <xdr:blipFill>
              <a:blip xmlns:r="http://schemas.openxmlformats.org/officeDocument/2006/relationships" r:embed="rId2"/>
              <a:srcRect/>
              <a:stretch>
                <a:fillRect/>
              </a:stretch>
            </xdr:blipFill>
            <xdr:spPr bwMode="auto">
              <a:xfrm>
                <a:off x="3895150" y="5021977"/>
                <a:ext cx="911150" cy="296136"/>
              </a:xfrm>
              <a:prstGeom prst="rect">
                <a:avLst/>
              </a:prstGeom>
              <a:noFill/>
              <a:ln w="9525">
                <a:noFill/>
                <a:miter lim="800000"/>
                <a:headEnd/>
                <a:tailEnd/>
              </a:ln>
            </xdr:spPr>
          </xdr:pic>
        </mc:Choice>
        <mc:Fallback xmlns=""/>
      </mc:AlternateContent>
      <xdr:pic>
        <xdr:nvPicPr>
          <xdr:cNvPr id="18" name="Graphic 17" descr="Caret Right with solid fill">
            <a:extLst>
              <a:ext uri="{FF2B5EF4-FFF2-40B4-BE49-F238E27FC236}">
                <a16:creationId xmlns:a16="http://schemas.microsoft.com/office/drawing/2014/main" id="{C1BD51FD-9332-60EC-58C2-254D6E01819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060158" y="4300886"/>
            <a:ext cx="380999" cy="380999"/>
          </a:xfrm>
          <a:prstGeom prst="rect">
            <a:avLst/>
          </a:prstGeom>
        </xdr:spPr>
      </xdr:pic>
    </xdr:grpSp>
    <xdr:clientData/>
  </xdr:twoCellAnchor>
  <xdr:twoCellAnchor editAs="oneCell">
    <xdr:from>
      <xdr:col>5</xdr:col>
      <xdr:colOff>123826</xdr:colOff>
      <xdr:row>20</xdr:row>
      <xdr:rowOff>83345</xdr:rowOff>
    </xdr:from>
    <xdr:to>
      <xdr:col>11</xdr:col>
      <xdr:colOff>85725</xdr:colOff>
      <xdr:row>22</xdr:row>
      <xdr:rowOff>119063</xdr:rowOff>
    </xdr:to>
    <mc:AlternateContent xmlns:mc="http://schemas.openxmlformats.org/markup-compatibility/2006" xmlns:a14="http://schemas.microsoft.com/office/drawing/2010/main">
      <mc:Choice Requires="a14">
        <xdr:graphicFrame macro="">
          <xdr:nvGraphicFramePr>
            <xdr:cNvPr id="33" name="Reindeer 1">
              <a:extLst>
                <a:ext uri="{FF2B5EF4-FFF2-40B4-BE49-F238E27FC236}">
                  <a16:creationId xmlns:a16="http://schemas.microsoft.com/office/drawing/2014/main" id="{1013AF31-744D-45FF-BDDB-146779C1BA2C}"/>
                </a:ext>
              </a:extLst>
            </xdr:cNvPr>
            <xdr:cNvGraphicFramePr/>
          </xdr:nvGraphicFramePr>
          <xdr:xfrm>
            <a:off x="0" y="0"/>
            <a:ext cx="0" cy="0"/>
          </xdr:xfrm>
          <a:graphic>
            <a:graphicData uri="http://schemas.microsoft.com/office/drawing/2010/slicer">
              <sle:slicer xmlns:sle="http://schemas.microsoft.com/office/drawing/2010/slicer" name="Reindeer 1"/>
            </a:graphicData>
          </a:graphic>
        </xdr:graphicFrame>
      </mc:Choice>
      <mc:Fallback xmlns="">
        <xdr:sp macro="" textlink="">
          <xdr:nvSpPr>
            <xdr:cNvPr id="0" name=""/>
            <xdr:cNvSpPr>
              <a:spLocks noTextEdit="1"/>
            </xdr:cNvSpPr>
          </xdr:nvSpPr>
          <xdr:spPr>
            <a:xfrm>
              <a:off x="2743201" y="4238626"/>
              <a:ext cx="3452813" cy="416718"/>
            </a:xfrm>
            <a:prstGeom prst="rect">
              <a:avLst/>
            </a:prstGeom>
            <a:solidFill>
              <a:prstClr val="white"/>
            </a:solidFill>
            <a:ln w="1">
              <a:solidFill>
                <a:prstClr val="green"/>
              </a:solidFill>
            </a:ln>
          </xdr:spPr>
          <xdr:txBody>
            <a:bodyPr vertOverflow="clip" horzOverflow="clip"/>
            <a:lstStyle/>
            <a:p>
              <a:r>
                <a:rPr lang="de-A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528639</xdr:colOff>
      <xdr:row>4</xdr:row>
      <xdr:rowOff>144572</xdr:rowOff>
    </xdr:from>
    <xdr:to>
      <xdr:col>11</xdr:col>
      <xdr:colOff>135732</xdr:colOff>
      <xdr:row>7</xdr:row>
      <xdr:rowOff>7140</xdr:rowOff>
    </xdr:to>
    <mc:AlternateContent xmlns:mc="http://schemas.openxmlformats.org/markup-compatibility/2006" xmlns:sle15="http://schemas.microsoft.com/office/drawing/2012/slicer">
      <mc:Choice Requires="sle15">
        <xdr:graphicFrame macro="">
          <xdr:nvGraphicFramePr>
            <xdr:cNvPr id="34" name="Slicer 1">
              <a:extLst>
                <a:ext uri="{FF2B5EF4-FFF2-40B4-BE49-F238E27FC236}">
                  <a16:creationId xmlns:a16="http://schemas.microsoft.com/office/drawing/2014/main" id="{F2FBE460-9D86-44AE-A270-F067EFB50AD3}"/>
                </a:ext>
              </a:extLst>
            </xdr:cNvPr>
            <xdr:cNvGraphicFramePr/>
          </xdr:nvGraphicFramePr>
          <xdr:xfrm>
            <a:off x="0" y="0"/>
            <a:ext cx="0" cy="0"/>
          </xdr:xfrm>
          <a:graphic>
            <a:graphicData uri="http://schemas.microsoft.com/office/drawing/2010/slicer">
              <sle:slicer xmlns:sle="http://schemas.microsoft.com/office/drawing/2010/slicer" name="Slicer 1"/>
            </a:graphicData>
          </a:graphic>
        </xdr:graphicFrame>
      </mc:Choice>
      <mc:Fallback xmlns="">
        <xdr:sp macro="" textlink="">
          <xdr:nvSpPr>
            <xdr:cNvPr id="0" name=""/>
            <xdr:cNvSpPr>
              <a:spLocks noTextEdit="1"/>
            </xdr:cNvSpPr>
          </xdr:nvSpPr>
          <xdr:spPr>
            <a:xfrm>
              <a:off x="2556103" y="1342001"/>
              <a:ext cx="3893343" cy="447675"/>
            </a:xfrm>
            <a:prstGeom prst="rect">
              <a:avLst/>
            </a:prstGeom>
            <a:solidFill>
              <a:prstClr val="white"/>
            </a:solidFill>
            <a:ln w="1">
              <a:solidFill>
                <a:prstClr val="green"/>
              </a:solidFill>
            </a:ln>
          </xdr:spPr>
          <xdr:txBody>
            <a:bodyPr vertOverflow="clip" horzOverflow="clip"/>
            <a:lstStyle/>
            <a:p>
              <a:r>
                <a:rPr lang="de-A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5</xdr:col>
      <xdr:colOff>248842</xdr:colOff>
      <xdr:row>23</xdr:row>
      <xdr:rowOff>142874</xdr:rowOff>
    </xdr:from>
    <xdr:to>
      <xdr:col>10</xdr:col>
      <xdr:colOff>391717</xdr:colOff>
      <xdr:row>39</xdr:row>
      <xdr:rowOff>166687</xdr:rowOff>
    </xdr:to>
    <xdr:grpSp>
      <xdr:nvGrpSpPr>
        <xdr:cNvPr id="16" name="Group 15">
          <a:extLst>
            <a:ext uri="{FF2B5EF4-FFF2-40B4-BE49-F238E27FC236}">
              <a16:creationId xmlns:a16="http://schemas.microsoft.com/office/drawing/2014/main" id="{CA670BC8-0A45-128A-9074-5939670F2ECF}"/>
            </a:ext>
          </a:extLst>
        </xdr:cNvPr>
        <xdr:cNvGrpSpPr/>
      </xdr:nvGrpSpPr>
      <xdr:grpSpPr>
        <a:xfrm>
          <a:off x="2877742" y="4981574"/>
          <a:ext cx="3190875" cy="3071813"/>
          <a:chOff x="2797969" y="6822281"/>
          <a:chExt cx="3178969" cy="3071813"/>
        </a:xfrm>
      </xdr:grpSpPr>
      <xdr:grpSp>
        <xdr:nvGrpSpPr>
          <xdr:cNvPr id="20" name="Group 19">
            <a:extLst>
              <a:ext uri="{FF2B5EF4-FFF2-40B4-BE49-F238E27FC236}">
                <a16:creationId xmlns:a16="http://schemas.microsoft.com/office/drawing/2014/main" id="{D95E2E30-EC5F-7F3A-3E62-F7AE948802A7}"/>
              </a:ext>
            </a:extLst>
          </xdr:cNvPr>
          <xdr:cNvGrpSpPr/>
        </xdr:nvGrpSpPr>
        <xdr:grpSpPr>
          <a:xfrm>
            <a:off x="2797969" y="6822281"/>
            <a:ext cx="3178969" cy="3071813"/>
            <a:chOff x="2797969" y="6822281"/>
            <a:chExt cx="3178969" cy="3071813"/>
          </a:xfrm>
        </xdr:grpSpPr>
        <xdr:sp macro="" textlink="">
          <xdr:nvSpPr>
            <xdr:cNvPr id="21" name="Rectangle: Rounded Corners 20">
              <a:extLst>
                <a:ext uri="{FF2B5EF4-FFF2-40B4-BE49-F238E27FC236}">
                  <a16:creationId xmlns:a16="http://schemas.microsoft.com/office/drawing/2014/main" id="{2D535E5F-A9B5-6C9B-AB13-F128AD2B6C26}"/>
                </a:ext>
              </a:extLst>
            </xdr:cNvPr>
            <xdr:cNvSpPr/>
          </xdr:nvSpPr>
          <xdr:spPr>
            <a:xfrm>
              <a:off x="2797969" y="6822281"/>
              <a:ext cx="3178969" cy="3071813"/>
            </a:xfrm>
            <a:prstGeom prst="roundRect">
              <a:avLst>
                <a:gd name="adj" fmla="val 4019"/>
              </a:avLst>
            </a:prstGeom>
            <a:solidFill>
              <a:schemeClr val="bg1"/>
            </a:solidFill>
            <a:ln>
              <a:solidFill>
                <a:schemeClr val="bg1">
                  <a:lumMod val="95000"/>
                </a:schemeClr>
              </a:solidFill>
            </a:ln>
            <a:effectLst>
              <a:outerShdw blurRad="50800" dist="38100" dir="2700000" algn="tl" rotWithShape="0">
                <a:schemeClr val="accent5">
                  <a:lumMod val="60000"/>
                  <a:lumOff val="4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
          <xdr:nvSpPr>
            <xdr:cNvPr id="22" name="TextBox 21">
              <a:extLst>
                <a:ext uri="{FF2B5EF4-FFF2-40B4-BE49-F238E27FC236}">
                  <a16:creationId xmlns:a16="http://schemas.microsoft.com/office/drawing/2014/main" id="{58B680C5-A5EE-3000-AC34-30DAF0F40511}"/>
                </a:ext>
              </a:extLst>
            </xdr:cNvPr>
            <xdr:cNvSpPr txBox="1"/>
          </xdr:nvSpPr>
          <xdr:spPr>
            <a:xfrm>
              <a:off x="3766245" y="7034386"/>
              <a:ext cx="1765353" cy="42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solidFill>
                    <a:schemeClr val="bg2">
                      <a:lumMod val="25000"/>
                    </a:schemeClr>
                  </a:solidFill>
                </a:rPr>
                <a:t>Total hours</a:t>
              </a:r>
            </a:p>
          </xdr:txBody>
        </xdr:sp>
        <xdr:sp macro="" textlink="">
          <xdr:nvSpPr>
            <xdr:cNvPr id="24" name="TextBox 23">
              <a:extLst>
                <a:ext uri="{FF2B5EF4-FFF2-40B4-BE49-F238E27FC236}">
                  <a16:creationId xmlns:a16="http://schemas.microsoft.com/office/drawing/2014/main" id="{17885349-FD2A-573D-7C32-A5E3C27BF642}"/>
                </a:ext>
              </a:extLst>
            </xdr:cNvPr>
            <xdr:cNvSpPr txBox="1"/>
          </xdr:nvSpPr>
          <xdr:spPr>
            <a:xfrm>
              <a:off x="2938463" y="7690681"/>
              <a:ext cx="834283"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400" b="0" kern="1200">
                  <a:solidFill>
                    <a:schemeClr val="bg2">
                      <a:lumMod val="50000"/>
                    </a:schemeClr>
                  </a:solidFill>
                </a:rPr>
                <a:t>Current</a:t>
              </a:r>
            </a:p>
          </xdr:txBody>
        </xdr:sp>
        <xdr:sp macro="" textlink="$P$27">
          <xdr:nvSpPr>
            <xdr:cNvPr id="25" name="TextBox 24">
              <a:extLst>
                <a:ext uri="{FF2B5EF4-FFF2-40B4-BE49-F238E27FC236}">
                  <a16:creationId xmlns:a16="http://schemas.microsoft.com/office/drawing/2014/main" id="{44BDA342-E101-5806-E2AC-5C65864596B4}"/>
                </a:ext>
              </a:extLst>
            </xdr:cNvPr>
            <xdr:cNvSpPr txBox="1"/>
          </xdr:nvSpPr>
          <xdr:spPr>
            <a:xfrm>
              <a:off x="4069961" y="7690681"/>
              <a:ext cx="1157920"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B2E111-D89B-4691-BB7A-BF9D5B572C22}" type="TxLink">
                <a:rPr lang="en-US" sz="1400" b="1" i="0" u="none" strike="noStrike" kern="1200">
                  <a:solidFill>
                    <a:srgbClr val="000000"/>
                  </a:solidFill>
                  <a:latin typeface="Aptos Narrow"/>
                </a:rPr>
                <a:pPr algn="ctr"/>
                <a:t> 2 991 </a:t>
              </a:fld>
              <a:endParaRPr lang="de-AT" sz="1800" b="1" kern="1200">
                <a:solidFill>
                  <a:schemeClr val="bg2">
                    <a:lumMod val="75000"/>
                  </a:schemeClr>
                </a:solidFill>
              </a:endParaRPr>
            </a:p>
          </xdr:txBody>
        </xdr:sp>
        <xdr:pic>
          <xdr:nvPicPr>
            <xdr:cNvPr id="29" name="Picture 28" descr="A yellow moon and blue zigzag&#10;&#10;Description automatically generated">
              <a:extLst>
                <a:ext uri="{FF2B5EF4-FFF2-40B4-BE49-F238E27FC236}">
                  <a16:creationId xmlns:a16="http://schemas.microsoft.com/office/drawing/2014/main" id="{66CE0DF2-784B-475A-A59E-7BB9B853C2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07531" y="7096123"/>
              <a:ext cx="457200" cy="455083"/>
            </a:xfrm>
            <a:prstGeom prst="rect">
              <a:avLst/>
            </a:prstGeom>
          </xdr:spPr>
        </xdr:pic>
        <xdr:sp macro="" textlink="">
          <xdr:nvSpPr>
            <xdr:cNvPr id="30" name="TextBox 29">
              <a:extLst>
                <a:ext uri="{FF2B5EF4-FFF2-40B4-BE49-F238E27FC236}">
                  <a16:creationId xmlns:a16="http://schemas.microsoft.com/office/drawing/2014/main" id="{51F915D9-6C65-4362-8826-457A82943F9F}"/>
                </a:ext>
              </a:extLst>
            </xdr:cNvPr>
            <xdr:cNvSpPr txBox="1"/>
          </xdr:nvSpPr>
          <xdr:spPr>
            <a:xfrm>
              <a:off x="2938463" y="7987525"/>
              <a:ext cx="834283"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400" b="0" kern="1200">
                  <a:solidFill>
                    <a:schemeClr val="bg2">
                      <a:lumMod val="50000"/>
                    </a:schemeClr>
                  </a:solidFill>
                </a:rPr>
                <a:t>Last year</a:t>
              </a:r>
            </a:p>
          </xdr:txBody>
        </xdr:sp>
        <xdr:sp macro="" textlink="">
          <xdr:nvSpPr>
            <xdr:cNvPr id="31" name="TextBox 30">
              <a:extLst>
                <a:ext uri="{FF2B5EF4-FFF2-40B4-BE49-F238E27FC236}">
                  <a16:creationId xmlns:a16="http://schemas.microsoft.com/office/drawing/2014/main" id="{2CE86F14-3F3C-4C59-89F2-A2D898D3512B}"/>
                </a:ext>
              </a:extLst>
            </xdr:cNvPr>
            <xdr:cNvSpPr txBox="1"/>
          </xdr:nvSpPr>
          <xdr:spPr>
            <a:xfrm>
              <a:off x="2938463" y="8284369"/>
              <a:ext cx="834283"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AT" sz="1400" b="0" kern="1200">
                  <a:solidFill>
                    <a:schemeClr val="bg2">
                      <a:lumMod val="50000"/>
                    </a:schemeClr>
                  </a:solidFill>
                </a:rPr>
                <a:t>Delta</a:t>
              </a:r>
            </a:p>
          </xdr:txBody>
        </xdr:sp>
        <xdr:graphicFrame macro="">
          <xdr:nvGraphicFramePr>
            <xdr:cNvPr id="32" name="Chart 31">
              <a:extLst>
                <a:ext uri="{FF2B5EF4-FFF2-40B4-BE49-F238E27FC236}">
                  <a16:creationId xmlns:a16="http://schemas.microsoft.com/office/drawing/2014/main" id="{EAA05429-4E75-4249-8702-6C7387EDBEEF}"/>
                </a:ext>
              </a:extLst>
            </xdr:cNvPr>
            <xdr:cNvGraphicFramePr>
              <a:graphicFrameLocks/>
            </xdr:cNvGraphicFramePr>
          </xdr:nvGraphicFramePr>
          <xdr:xfrm>
            <a:off x="3774281" y="8643937"/>
            <a:ext cx="1833564" cy="1226344"/>
          </xdr:xfrm>
          <a:graphic>
            <a:graphicData uri="http://schemas.openxmlformats.org/drawingml/2006/chart">
              <c:chart xmlns:c="http://schemas.openxmlformats.org/drawingml/2006/chart" xmlns:r="http://schemas.openxmlformats.org/officeDocument/2006/relationships" r:id="rId6"/>
            </a:graphicData>
          </a:graphic>
        </xdr:graphicFrame>
        <xdr:sp macro="" textlink="$P$28">
          <xdr:nvSpPr>
            <xdr:cNvPr id="12" name="TextBox 11">
              <a:extLst>
                <a:ext uri="{FF2B5EF4-FFF2-40B4-BE49-F238E27FC236}">
                  <a16:creationId xmlns:a16="http://schemas.microsoft.com/office/drawing/2014/main" id="{E8F2C1B7-4CA0-4E87-A8CC-41BF4D4D0532}"/>
                </a:ext>
              </a:extLst>
            </xdr:cNvPr>
            <xdr:cNvSpPr txBox="1"/>
          </xdr:nvSpPr>
          <xdr:spPr>
            <a:xfrm>
              <a:off x="4069961" y="7987525"/>
              <a:ext cx="1157920" cy="376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6EFFC-B7C8-4F87-B125-7869AE9759F9}" type="TxLink">
                <a:rPr lang="en-US" sz="1400" b="1" i="0" u="none" strike="noStrike" kern="1200">
                  <a:solidFill>
                    <a:srgbClr val="000000"/>
                  </a:solidFill>
                  <a:latin typeface="Aptos Narrow"/>
                </a:rPr>
                <a:pPr algn="ctr"/>
                <a:t> 2 904 </a:t>
              </a:fld>
              <a:endParaRPr lang="de-AT" sz="1800" b="1" kern="1200">
                <a:solidFill>
                  <a:schemeClr val="bg2">
                    <a:lumMod val="75000"/>
                  </a:schemeClr>
                </a:solidFill>
              </a:endParaRPr>
            </a:p>
          </xdr:txBody>
        </xdr:sp>
        <mc:AlternateContent xmlns:mc="http://schemas.openxmlformats.org/markup-compatibility/2006" xmlns:a14="http://schemas.microsoft.com/office/drawing/2010/main">
          <mc:Choice Requires="a14">
            <xdr:pic>
              <xdr:nvPicPr>
                <xdr:cNvPr id="17" name="Picture 16">
                  <a:extLst>
                    <a:ext uri="{FF2B5EF4-FFF2-40B4-BE49-F238E27FC236}">
                      <a16:creationId xmlns:a16="http://schemas.microsoft.com/office/drawing/2014/main" id="{4C7FB68D-9E45-4CDB-F801-7D387DE54196}"/>
                    </a:ext>
                  </a:extLst>
                </xdr:cNvPr>
                <xdr:cNvPicPr>
                  <a:picLocks noChangeAspect="1" noChangeArrowheads="1"/>
                  <a:extLst>
                    <a:ext uri="{84589F7E-364E-4C9E-8A38-B11213B215E9}">
                      <a14:cameraTool cellRange="$O$32" spid="_x0000_s13712"/>
                    </a:ext>
                  </a:extLst>
                </xdr:cNvPicPr>
              </xdr:nvPicPr>
              <xdr:blipFill>
                <a:blip xmlns:r="http://schemas.openxmlformats.org/officeDocument/2006/relationships" r:embed="rId7"/>
                <a:srcRect/>
                <a:stretch>
                  <a:fillRect/>
                </a:stretch>
              </xdr:blipFill>
              <xdr:spPr bwMode="auto">
                <a:xfrm>
                  <a:off x="3724063" y="8365215"/>
                  <a:ext cx="1849716" cy="214312"/>
                </a:xfrm>
                <a:prstGeom prst="rect">
                  <a:avLst/>
                </a:prstGeom>
                <a:noFill/>
                <a:ln w="9525">
                  <a:noFill/>
                  <a:miter lim="800000"/>
                  <a:headEnd/>
                  <a:tailEnd/>
                </a:ln>
              </xdr:spPr>
            </xdr:pic>
          </mc:Choice>
          <mc:Fallback xmlns=""/>
        </mc:AlternateContent>
      </xdr:grpSp>
      <xdr:graphicFrame macro="">
        <xdr:nvGraphicFramePr>
          <xdr:cNvPr id="13" name="Chart 12">
            <a:extLst>
              <a:ext uri="{FF2B5EF4-FFF2-40B4-BE49-F238E27FC236}">
                <a16:creationId xmlns:a16="http://schemas.microsoft.com/office/drawing/2014/main" id="{157F08D1-26C8-C82F-97C7-C5CE6E46BBFE}"/>
              </a:ext>
            </a:extLst>
          </xdr:cNvPr>
          <xdr:cNvGraphicFramePr/>
        </xdr:nvGraphicFramePr>
        <xdr:xfrm>
          <a:off x="3589735" y="7393783"/>
          <a:ext cx="2137171" cy="166685"/>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3</xdr:col>
      <xdr:colOff>511969</xdr:colOff>
      <xdr:row>46</xdr:row>
      <xdr:rowOff>142876</xdr:rowOff>
    </xdr:from>
    <xdr:to>
      <xdr:col>11</xdr:col>
      <xdr:colOff>381000</xdr:colOff>
      <xdr:row>57</xdr:row>
      <xdr:rowOff>166688</xdr:rowOff>
    </xdr:to>
    <xdr:grpSp>
      <xdr:nvGrpSpPr>
        <xdr:cNvPr id="43" name="Group 42">
          <a:extLst>
            <a:ext uri="{FF2B5EF4-FFF2-40B4-BE49-F238E27FC236}">
              <a16:creationId xmlns:a16="http://schemas.microsoft.com/office/drawing/2014/main" id="{31EAA30D-4CFD-1C1D-1F32-CD9C66782D6B}"/>
            </a:ext>
          </a:extLst>
        </xdr:cNvPr>
        <xdr:cNvGrpSpPr/>
      </xdr:nvGrpSpPr>
      <xdr:grpSpPr>
        <a:xfrm>
          <a:off x="1921669" y="9363076"/>
          <a:ext cx="4745831" cy="2119312"/>
          <a:chOff x="1928813" y="9322594"/>
          <a:chExt cx="4726781" cy="2119312"/>
        </a:xfrm>
      </xdr:grpSpPr>
      <xdr:grpSp>
        <xdr:nvGrpSpPr>
          <xdr:cNvPr id="42" name="Group 41">
            <a:extLst>
              <a:ext uri="{FF2B5EF4-FFF2-40B4-BE49-F238E27FC236}">
                <a16:creationId xmlns:a16="http://schemas.microsoft.com/office/drawing/2014/main" id="{032FB146-4360-B877-8982-99B7FB609B4F}"/>
              </a:ext>
            </a:extLst>
          </xdr:cNvPr>
          <xdr:cNvGrpSpPr/>
        </xdr:nvGrpSpPr>
        <xdr:grpSpPr>
          <a:xfrm>
            <a:off x="1928813" y="9322594"/>
            <a:ext cx="4726781" cy="2119312"/>
            <a:chOff x="1928813" y="9322594"/>
            <a:chExt cx="4726781" cy="2119312"/>
          </a:xfrm>
        </xdr:grpSpPr>
        <xdr:sp macro="" textlink="">
          <xdr:nvSpPr>
            <xdr:cNvPr id="3" name="Rectangle: Rounded Corners 2">
              <a:extLst>
                <a:ext uri="{FF2B5EF4-FFF2-40B4-BE49-F238E27FC236}">
                  <a16:creationId xmlns:a16="http://schemas.microsoft.com/office/drawing/2014/main" id="{098A31A5-19FF-4F6B-BAC8-23E18DE2A29B}"/>
                </a:ext>
              </a:extLst>
            </xdr:cNvPr>
            <xdr:cNvSpPr/>
          </xdr:nvSpPr>
          <xdr:spPr>
            <a:xfrm>
              <a:off x="1928813" y="9322594"/>
              <a:ext cx="4726781" cy="2107406"/>
            </a:xfrm>
            <a:prstGeom prst="roundRect">
              <a:avLst>
                <a:gd name="adj" fmla="val 4019"/>
              </a:avLst>
            </a:prstGeom>
            <a:solidFill>
              <a:schemeClr val="bg1"/>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graphicFrame macro="">
          <xdr:nvGraphicFramePr>
            <xdr:cNvPr id="4" name="Chart 3">
              <a:extLst>
                <a:ext uri="{FF2B5EF4-FFF2-40B4-BE49-F238E27FC236}">
                  <a16:creationId xmlns:a16="http://schemas.microsoft.com/office/drawing/2014/main" id="{8FB5D596-0C4C-4541-B2FA-D5B25FCC777E}"/>
                </a:ext>
              </a:extLst>
            </xdr:cNvPr>
            <xdr:cNvGraphicFramePr>
              <a:graphicFrameLocks/>
            </xdr:cNvGraphicFramePr>
          </xdr:nvGraphicFramePr>
          <xdr:xfrm>
            <a:off x="4060031" y="9346406"/>
            <a:ext cx="2571750" cy="2095500"/>
          </xdr:xfrm>
          <a:graphic>
            <a:graphicData uri="http://schemas.openxmlformats.org/drawingml/2006/chart">
              <c:chart xmlns:c="http://schemas.openxmlformats.org/drawingml/2006/chart" xmlns:r="http://schemas.openxmlformats.org/officeDocument/2006/relationships" r:id="rId9"/>
            </a:graphicData>
          </a:graphic>
        </xdr:graphicFrame>
      </xdr:grpSp>
      <xdr:grpSp>
        <xdr:nvGrpSpPr>
          <xdr:cNvPr id="41" name="Group 40">
            <a:extLst>
              <a:ext uri="{FF2B5EF4-FFF2-40B4-BE49-F238E27FC236}">
                <a16:creationId xmlns:a16="http://schemas.microsoft.com/office/drawing/2014/main" id="{904A38AD-A885-D6F9-31E1-F4A5E34FEFBD}"/>
              </a:ext>
            </a:extLst>
          </xdr:cNvPr>
          <xdr:cNvGrpSpPr/>
        </xdr:nvGrpSpPr>
        <xdr:grpSpPr>
          <a:xfrm>
            <a:off x="2047874" y="9632156"/>
            <a:ext cx="2173473" cy="1535906"/>
            <a:chOff x="2047874" y="9632156"/>
            <a:chExt cx="2173473" cy="1535906"/>
          </a:xfrm>
        </xdr:grpSpPr>
        <xdr:sp macro="" textlink="">
          <xdr:nvSpPr>
            <xdr:cNvPr id="5" name="TextBox 4">
              <a:extLst>
                <a:ext uri="{FF2B5EF4-FFF2-40B4-BE49-F238E27FC236}">
                  <a16:creationId xmlns:a16="http://schemas.microsoft.com/office/drawing/2014/main" id="{E7AE3234-08CF-4A57-889C-95322A57CA8C}"/>
                </a:ext>
              </a:extLst>
            </xdr:cNvPr>
            <xdr:cNvSpPr txBox="1"/>
          </xdr:nvSpPr>
          <xdr:spPr>
            <a:xfrm>
              <a:off x="2251934" y="9632156"/>
              <a:ext cx="1765353" cy="42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000" b="1" kern="1200">
                  <a:solidFill>
                    <a:schemeClr val="bg2">
                      <a:lumMod val="25000"/>
                    </a:schemeClr>
                  </a:solidFill>
                </a:rPr>
                <a:t>Average</a:t>
              </a:r>
              <a:r>
                <a:rPr lang="de-AT" sz="2000" b="1" kern="1200" baseline="0">
                  <a:solidFill>
                    <a:schemeClr val="bg2">
                      <a:lumMod val="25000"/>
                    </a:schemeClr>
                  </a:solidFill>
                </a:rPr>
                <a:t> hours slept</a:t>
              </a:r>
              <a:endParaRPr lang="de-AT" sz="2000" b="1" kern="1200">
                <a:solidFill>
                  <a:schemeClr val="bg2">
                    <a:lumMod val="25000"/>
                  </a:schemeClr>
                </a:solidFill>
              </a:endParaRPr>
            </a:p>
          </xdr:txBody>
        </xdr:sp>
        <xdr:sp macro="" textlink="$P$50">
          <xdr:nvSpPr>
            <xdr:cNvPr id="26" name="TextBox 25">
              <a:extLst>
                <a:ext uri="{FF2B5EF4-FFF2-40B4-BE49-F238E27FC236}">
                  <a16:creationId xmlns:a16="http://schemas.microsoft.com/office/drawing/2014/main" id="{EB0DFBA1-BD9A-432A-AD46-B2793F18B613}"/>
                </a:ext>
              </a:extLst>
            </xdr:cNvPr>
            <xdr:cNvSpPr txBox="1"/>
          </xdr:nvSpPr>
          <xdr:spPr>
            <a:xfrm>
              <a:off x="2047874" y="10152895"/>
              <a:ext cx="2173473" cy="549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1C26917-B369-4BAC-8A57-0E816CCA8BE4}" type="TxLink">
                <a:rPr lang="en-US" sz="5400" b="1" i="0" u="none" strike="noStrike" kern="1200">
                  <a:solidFill>
                    <a:srgbClr val="000000"/>
                  </a:solidFill>
                  <a:latin typeface="Aptos Narrow"/>
                </a:rPr>
                <a:pPr algn="ctr"/>
                <a:t>8,00</a:t>
              </a:fld>
              <a:endParaRPr lang="de-AT" sz="400000" b="1" kern="1200">
                <a:solidFill>
                  <a:schemeClr val="bg2">
                    <a:lumMod val="25000"/>
                  </a:schemeClr>
                </a:solidFill>
              </a:endParaRPr>
            </a:p>
          </xdr:txBody>
        </xdr:sp>
        <xdr:grpSp>
          <xdr:nvGrpSpPr>
            <xdr:cNvPr id="40" name="Group 39">
              <a:extLst>
                <a:ext uri="{FF2B5EF4-FFF2-40B4-BE49-F238E27FC236}">
                  <a16:creationId xmlns:a16="http://schemas.microsoft.com/office/drawing/2014/main" id="{39CB846A-B15A-604E-F0BB-E46375BD6E32}"/>
                </a:ext>
              </a:extLst>
            </xdr:cNvPr>
            <xdr:cNvGrpSpPr/>
          </xdr:nvGrpSpPr>
          <xdr:grpSpPr>
            <a:xfrm>
              <a:off x="2369346" y="10772774"/>
              <a:ext cx="1330721" cy="395288"/>
              <a:chOff x="2369346" y="10772774"/>
              <a:chExt cx="1330721" cy="395288"/>
            </a:xfrm>
          </xdr:grpSpPr>
          <xdr:pic>
            <xdr:nvPicPr>
              <xdr:cNvPr id="38" name="Picture 37">
                <a:extLst>
                  <a:ext uri="{FF2B5EF4-FFF2-40B4-BE49-F238E27FC236}">
                    <a16:creationId xmlns:a16="http://schemas.microsoft.com/office/drawing/2014/main" id="{2F63AC6B-D495-9CC7-02B6-67178EB39EF7}"/>
                  </a:ext>
                </a:extLst>
              </xdr:cNvPr>
              <xdr:cNvPicPr>
                <a:picLocks noChangeAspect="1"/>
                <a:extLst>
                  <a:ext uri="{53484399-7A02-498B-ADA4-41CD10E50FAC}">
                    <aif:imageFormula xmlns:aif="http://schemas.microsoft.com/office/drawing/2022/imageformula" formula="'KPI tricks'!O58"/>
                  </a:ext>
                </a:extLst>
              </xdr:cNvPicPr>
            </xdr:nvPicPr>
            <xdr:blipFill>
              <a:blip xmlns:r="http://schemas.openxmlformats.org/officeDocument/2006/relationships" r:embed="rId10"/>
              <a:stretch>
                <a:fillRect/>
              </a:stretch>
            </xdr:blipFill>
            <xdr:spPr>
              <a:xfrm>
                <a:off x="2369346" y="10798969"/>
                <a:ext cx="345281" cy="345281"/>
              </a:xfrm>
              <a:prstGeom prst="rect">
                <a:avLst/>
              </a:prstGeom>
            </xdr:spPr>
          </xdr:pic>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8ECF3BEF-3952-2667-01BB-BDFE1C3D8E41}"/>
                      </a:ext>
                    </a:extLst>
                  </xdr:cNvPr>
                  <xdr:cNvPicPr>
                    <a:picLocks noChangeAspect="1" noChangeArrowheads="1"/>
                    <a:extLst>
                      <a:ext uri="{84589F7E-364E-4C9E-8A38-B11213B215E9}">
                        <a14:cameraTool cellRange="$P$52" spid="_x0000_s13713"/>
                      </a:ext>
                    </a:extLst>
                  </xdr:cNvPicPr>
                </xdr:nvPicPr>
                <xdr:blipFill>
                  <a:blip xmlns:r="http://schemas.openxmlformats.org/officeDocument/2006/relationships" r:embed="rId11"/>
                  <a:srcRect/>
                  <a:stretch>
                    <a:fillRect/>
                  </a:stretch>
                </xdr:blipFill>
                <xdr:spPr bwMode="auto">
                  <a:xfrm>
                    <a:off x="2481262" y="10772774"/>
                    <a:ext cx="1218805" cy="395288"/>
                  </a:xfrm>
                  <a:prstGeom prst="rect">
                    <a:avLst/>
                  </a:prstGeom>
                  <a:noFill/>
                  <a:ln w="9525">
                    <a:noFill/>
                    <a:miter lim="800000"/>
                    <a:headEnd/>
                    <a:tailEnd/>
                  </a:ln>
                </xdr:spPr>
              </xdr:pic>
            </mc:Choice>
            <mc:Fallback xmlns=""/>
          </mc:AlternateContent>
        </xdr:grpSp>
      </xdr:grpSp>
    </xdr:grpSp>
    <xdr:clientData/>
  </xdr:twoCellAnchor>
  <xdr:twoCellAnchor editAs="oneCell">
    <xdr:from>
      <xdr:col>3</xdr:col>
      <xdr:colOff>523873</xdr:colOff>
      <xdr:row>43</xdr:row>
      <xdr:rowOff>119063</xdr:rowOff>
    </xdr:from>
    <xdr:to>
      <xdr:col>11</xdr:col>
      <xdr:colOff>321468</xdr:colOff>
      <xdr:row>46</xdr:row>
      <xdr:rowOff>0</xdr:rowOff>
    </xdr:to>
    <mc:AlternateContent xmlns:mc="http://schemas.openxmlformats.org/markup-compatibility/2006" xmlns:a14="http://schemas.microsoft.com/office/drawing/2010/main">
      <mc:Choice Requires="a14">
        <xdr:graphicFrame macro="">
          <xdr:nvGraphicFramePr>
            <xdr:cNvPr id="44" name="Reindeer 2">
              <a:extLst>
                <a:ext uri="{FF2B5EF4-FFF2-40B4-BE49-F238E27FC236}">
                  <a16:creationId xmlns:a16="http://schemas.microsoft.com/office/drawing/2014/main" id="{41DACD74-DE83-4D21-9755-B8759779FC78}"/>
                </a:ext>
              </a:extLst>
            </xdr:cNvPr>
            <xdr:cNvGraphicFramePr/>
          </xdr:nvGraphicFramePr>
          <xdr:xfrm>
            <a:off x="0" y="0"/>
            <a:ext cx="0" cy="0"/>
          </xdr:xfrm>
          <a:graphic>
            <a:graphicData uri="http://schemas.microsoft.com/office/drawing/2010/slicer">
              <sle:slicer xmlns:sle="http://schemas.microsoft.com/office/drawing/2010/slicer" name="Reindeer 2"/>
            </a:graphicData>
          </a:graphic>
        </xdr:graphicFrame>
      </mc:Choice>
      <mc:Fallback xmlns="">
        <xdr:sp macro="" textlink="">
          <xdr:nvSpPr>
            <xdr:cNvPr id="0" name=""/>
            <xdr:cNvSpPr>
              <a:spLocks noTextEdit="1"/>
            </xdr:cNvSpPr>
          </xdr:nvSpPr>
          <xdr:spPr>
            <a:xfrm>
              <a:off x="1928811" y="8655844"/>
              <a:ext cx="4655345" cy="452437"/>
            </a:xfrm>
            <a:prstGeom prst="rect">
              <a:avLst/>
            </a:prstGeom>
            <a:solidFill>
              <a:prstClr val="white"/>
            </a:solidFill>
            <a:ln w="1">
              <a:solidFill>
                <a:prstClr val="green"/>
              </a:solidFill>
            </a:ln>
          </xdr:spPr>
          <xdr:txBody>
            <a:bodyPr vertOverflow="clip" horzOverflow="clip"/>
            <a:lstStyle/>
            <a:p>
              <a:r>
                <a:rPr lang="de-A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19</xdr:col>
      <xdr:colOff>149684</xdr:colOff>
      <xdr:row>61</xdr:row>
      <xdr:rowOff>39312</xdr:rowOff>
    </xdr:from>
    <xdr:to>
      <xdr:col>26</xdr:col>
      <xdr:colOff>420845</xdr:colOff>
      <xdr:row>84</xdr:row>
      <xdr:rowOff>62520</xdr:rowOff>
    </xdr:to>
    <xdr:pic>
      <xdr:nvPicPr>
        <xdr:cNvPr id="37" name="Picture 36">
          <a:extLst>
            <a:ext uri="{FF2B5EF4-FFF2-40B4-BE49-F238E27FC236}">
              <a16:creationId xmlns:a16="http://schemas.microsoft.com/office/drawing/2014/main" id="{CE970A82-B845-2487-FF72-584A8F4C4B3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a:xfrm rot="16200000">
          <a:off x="11769145" y="12137101"/>
          <a:ext cx="4666645" cy="4640755"/>
        </a:xfrm>
        <a:custGeom>
          <a:avLst/>
          <a:gdLst>
            <a:gd name="connsiteX0" fmla="*/ 4169678 w 4666268"/>
            <a:gd name="connsiteY0" fmla="*/ 3382403 h 4666268"/>
            <a:gd name="connsiteX1" fmla="*/ 4070385 w 4666268"/>
            <a:gd name="connsiteY1" fmla="*/ 3283110 h 4666268"/>
            <a:gd name="connsiteX2" fmla="*/ 3967315 w 4666268"/>
            <a:gd name="connsiteY2" fmla="*/ 3283110 h 4666268"/>
            <a:gd name="connsiteX3" fmla="*/ 3868022 w 4666268"/>
            <a:gd name="connsiteY3" fmla="*/ 3382403 h 4666268"/>
            <a:gd name="connsiteX4" fmla="*/ 3868022 w 4666268"/>
            <a:gd name="connsiteY4" fmla="*/ 4152471 h 4666268"/>
            <a:gd name="connsiteX5" fmla="*/ 3967315 w 4666268"/>
            <a:gd name="connsiteY5" fmla="*/ 4251764 h 4666268"/>
            <a:gd name="connsiteX6" fmla="*/ 4070385 w 4666268"/>
            <a:gd name="connsiteY6" fmla="*/ 4251764 h 4666268"/>
            <a:gd name="connsiteX7" fmla="*/ 4169678 w 4666268"/>
            <a:gd name="connsiteY7" fmla="*/ 4152471 h 4666268"/>
            <a:gd name="connsiteX8" fmla="*/ 4666268 w 4666268"/>
            <a:gd name="connsiteY8" fmla="*/ 0 h 4666268"/>
            <a:gd name="connsiteX9" fmla="*/ 4666268 w 4666268"/>
            <a:gd name="connsiteY9" fmla="*/ 4666268 h 4666268"/>
            <a:gd name="connsiteX10" fmla="*/ 0 w 4666268"/>
            <a:gd name="connsiteY10" fmla="*/ 4666268 h 4666268"/>
            <a:gd name="connsiteX11" fmla="*/ 0 w 4666268"/>
            <a:gd name="connsiteY11" fmla="*/ 0 h 4666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66268" h="4666268">
              <a:moveTo>
                <a:pt x="4169678" y="3382403"/>
              </a:moveTo>
              <a:cubicBezTo>
                <a:pt x="4169678" y="3327565"/>
                <a:pt x="4125223" y="3283110"/>
                <a:pt x="4070385" y="3283110"/>
              </a:cubicBezTo>
              <a:lnTo>
                <a:pt x="3967315" y="3283110"/>
              </a:lnTo>
              <a:cubicBezTo>
                <a:pt x="3912477" y="3283110"/>
                <a:pt x="3868022" y="3327565"/>
                <a:pt x="3868022" y="3382403"/>
              </a:cubicBezTo>
              <a:lnTo>
                <a:pt x="3868022" y="4152471"/>
              </a:lnTo>
              <a:cubicBezTo>
                <a:pt x="3868022" y="4207309"/>
                <a:pt x="3912477" y="4251764"/>
                <a:pt x="3967315" y="4251764"/>
              </a:cubicBezTo>
              <a:lnTo>
                <a:pt x="4070385" y="4251764"/>
              </a:lnTo>
              <a:cubicBezTo>
                <a:pt x="4125223" y="4251764"/>
                <a:pt x="4169678" y="4207309"/>
                <a:pt x="4169678" y="4152471"/>
              </a:cubicBezTo>
              <a:close/>
              <a:moveTo>
                <a:pt x="4666268" y="0"/>
              </a:moveTo>
              <a:lnTo>
                <a:pt x="4666268" y="4666268"/>
              </a:lnTo>
              <a:lnTo>
                <a:pt x="0" y="4666268"/>
              </a:lnTo>
              <a:lnTo>
                <a:pt x="0" y="0"/>
              </a:lnTo>
              <a:close/>
            </a:path>
          </a:pathLst>
        </a:custGeom>
      </xdr:spPr>
    </xdr:pic>
    <xdr:clientData/>
  </xdr:twoCellAnchor>
  <xdr:twoCellAnchor>
    <xdr:from>
      <xdr:col>21</xdr:col>
      <xdr:colOff>530679</xdr:colOff>
      <xdr:row>64</xdr:row>
      <xdr:rowOff>170847</xdr:rowOff>
    </xdr:from>
    <xdr:to>
      <xdr:col>24</xdr:col>
      <xdr:colOff>116417</xdr:colOff>
      <xdr:row>69</xdr:row>
      <xdr:rowOff>107347</xdr:rowOff>
    </xdr:to>
    <xdr:sp macro="" textlink="$AF$69">
      <xdr:nvSpPr>
        <xdr:cNvPr id="45" name="TextBox 44">
          <a:extLst>
            <a:ext uri="{FF2B5EF4-FFF2-40B4-BE49-F238E27FC236}">
              <a16:creationId xmlns:a16="http://schemas.microsoft.com/office/drawing/2014/main" id="{F84055DF-EFFB-A46C-2F05-E833BD1D467A}"/>
            </a:ext>
          </a:extLst>
        </xdr:cNvPr>
        <xdr:cNvSpPr txBox="1"/>
      </xdr:nvSpPr>
      <xdr:spPr>
        <a:xfrm>
          <a:off x="13471072" y="13084026"/>
          <a:ext cx="1531559"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8BA9E08-E1BC-4A56-8860-E9D5382E70D1}" type="TxLink">
            <a:rPr lang="en-US" sz="5400" b="1" i="0" u="none" strike="noStrike" kern="1200">
              <a:solidFill>
                <a:schemeClr val="bg1"/>
              </a:solidFill>
              <a:latin typeface="Aptos Narrow"/>
            </a:rPr>
            <a:pPr algn="ctr"/>
            <a:t>7,922580645</a:t>
          </a:fld>
          <a:endParaRPr lang="de-AT" sz="5400" b="1" kern="1200">
            <a:solidFill>
              <a:schemeClr val="bg1"/>
            </a:solidFill>
          </a:endParaRPr>
        </a:p>
      </xdr:txBody>
    </xdr:sp>
    <xdr:clientData/>
  </xdr:twoCellAnchor>
  <xdr:twoCellAnchor>
    <xdr:from>
      <xdr:col>21</xdr:col>
      <xdr:colOff>195042</xdr:colOff>
      <xdr:row>62</xdr:row>
      <xdr:rowOff>323551</xdr:rowOff>
    </xdr:from>
    <xdr:to>
      <xdr:col>24</xdr:col>
      <xdr:colOff>217714</xdr:colOff>
      <xdr:row>64</xdr:row>
      <xdr:rowOff>112194</xdr:rowOff>
    </xdr:to>
    <xdr:sp macro="" textlink="">
      <xdr:nvSpPr>
        <xdr:cNvPr id="46" name="TextBox 45">
          <a:extLst>
            <a:ext uri="{FF2B5EF4-FFF2-40B4-BE49-F238E27FC236}">
              <a16:creationId xmlns:a16="http://schemas.microsoft.com/office/drawing/2014/main" id="{080F7D34-C906-4B50-AF66-35CBBFFB14F0}"/>
            </a:ext>
          </a:extLst>
        </xdr:cNvPr>
        <xdr:cNvSpPr txBox="1"/>
      </xdr:nvSpPr>
      <xdr:spPr>
        <a:xfrm>
          <a:off x="13135435" y="12597194"/>
          <a:ext cx="1968493"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600" b="1" kern="1200">
              <a:solidFill>
                <a:schemeClr val="bg1">
                  <a:lumMod val="95000"/>
                </a:schemeClr>
              </a:solidFill>
            </a:rPr>
            <a:t>Average hours slept</a:t>
          </a:r>
        </a:p>
      </xdr:txBody>
    </xdr:sp>
    <xdr:clientData/>
  </xdr:twoCellAnchor>
  <xdr:twoCellAnchor>
    <xdr:from>
      <xdr:col>20</xdr:col>
      <xdr:colOff>40822</xdr:colOff>
      <xdr:row>62</xdr:row>
      <xdr:rowOff>275165</xdr:rowOff>
    </xdr:from>
    <xdr:to>
      <xdr:col>21</xdr:col>
      <xdr:colOff>148166</xdr:colOff>
      <xdr:row>65</xdr:row>
      <xdr:rowOff>13606</xdr:rowOff>
    </xdr:to>
    <xdr:grpSp>
      <xdr:nvGrpSpPr>
        <xdr:cNvPr id="52" name="Group 51">
          <a:extLst>
            <a:ext uri="{FF2B5EF4-FFF2-40B4-BE49-F238E27FC236}">
              <a16:creationId xmlns:a16="http://schemas.microsoft.com/office/drawing/2014/main" id="{AE902D13-56C5-BFBF-EC1E-277600B893A7}"/>
            </a:ext>
          </a:extLst>
        </xdr:cNvPr>
        <xdr:cNvGrpSpPr/>
      </xdr:nvGrpSpPr>
      <xdr:grpSpPr>
        <a:xfrm>
          <a:off x="12318547" y="12543365"/>
          <a:ext cx="716944" cy="567116"/>
          <a:chOff x="12869333" y="14636750"/>
          <a:chExt cx="857250" cy="719666"/>
        </a:xfrm>
      </xdr:grpSpPr>
      <xdr:sp macro="" textlink="">
        <xdr:nvSpPr>
          <xdr:cNvPr id="49" name="Rectangle: Rounded Corners 48">
            <a:extLst>
              <a:ext uri="{FF2B5EF4-FFF2-40B4-BE49-F238E27FC236}">
                <a16:creationId xmlns:a16="http://schemas.microsoft.com/office/drawing/2014/main" id="{A4CC4510-1709-9669-A99E-8E218BD45BE4}"/>
              </a:ext>
            </a:extLst>
          </xdr:cNvPr>
          <xdr:cNvSpPr/>
        </xdr:nvSpPr>
        <xdr:spPr>
          <a:xfrm>
            <a:off x="12869333" y="14636750"/>
            <a:ext cx="857250" cy="719666"/>
          </a:xfrm>
          <a:prstGeom prst="roundRect">
            <a:avLst/>
          </a:prstGeom>
          <a:solidFill>
            <a:schemeClr val="bg1">
              <a:alpha val="2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pic>
        <xdr:nvPicPr>
          <xdr:cNvPr id="51" name="Picture 50" descr="A white line drawing of a moon and stars&#10;&#10;Description automatically generated">
            <a:extLst>
              <a:ext uri="{FF2B5EF4-FFF2-40B4-BE49-F238E27FC236}">
                <a16:creationId xmlns:a16="http://schemas.microsoft.com/office/drawing/2014/main" id="{4C866155-E385-31BE-15ED-81845E051E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022791" y="14721416"/>
            <a:ext cx="550334" cy="550334"/>
          </a:xfrm>
          <a:prstGeom prst="rect">
            <a:avLst/>
          </a:prstGeom>
        </xdr:spPr>
      </xdr:pic>
    </xdr:grpSp>
    <xdr:clientData/>
  </xdr:twoCellAnchor>
  <xdr:twoCellAnchor>
    <xdr:from>
      <xdr:col>21</xdr:col>
      <xdr:colOff>184450</xdr:colOff>
      <xdr:row>70</xdr:row>
      <xdr:rowOff>39916</xdr:rowOff>
    </xdr:from>
    <xdr:to>
      <xdr:col>25</xdr:col>
      <xdr:colOff>429263</xdr:colOff>
      <xdr:row>72</xdr:row>
      <xdr:rowOff>87095</xdr:rowOff>
    </xdr:to>
    <xdr:grpSp>
      <xdr:nvGrpSpPr>
        <xdr:cNvPr id="70" name="Group 69">
          <a:extLst>
            <a:ext uri="{FF2B5EF4-FFF2-40B4-BE49-F238E27FC236}">
              <a16:creationId xmlns:a16="http://schemas.microsoft.com/office/drawing/2014/main" id="{A957BB0D-A58B-4058-27C2-BA71B8DA4B3B}"/>
            </a:ext>
          </a:extLst>
        </xdr:cNvPr>
        <xdr:cNvGrpSpPr/>
      </xdr:nvGrpSpPr>
      <xdr:grpSpPr>
        <a:xfrm>
          <a:off x="13071775" y="14089291"/>
          <a:ext cx="2426038" cy="428179"/>
          <a:chOff x="12376458" y="14096095"/>
          <a:chExt cx="2435563" cy="428179"/>
        </a:xfrm>
      </xdr:grpSpPr>
      <xdr:sp macro="" textlink="$AE$72">
        <xdr:nvSpPr>
          <xdr:cNvPr id="23" name="TextBox 22">
            <a:extLst>
              <a:ext uri="{FF2B5EF4-FFF2-40B4-BE49-F238E27FC236}">
                <a16:creationId xmlns:a16="http://schemas.microsoft.com/office/drawing/2014/main" id="{5919204C-4766-4FA7-8A42-30B39965A882}"/>
              </a:ext>
            </a:extLst>
          </xdr:cNvPr>
          <xdr:cNvSpPr txBox="1"/>
        </xdr:nvSpPr>
        <xdr:spPr>
          <a:xfrm>
            <a:off x="12376458" y="14096095"/>
            <a:ext cx="931328"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AE0BCC8-2FC0-4C09-B299-BB41909DAB18}" type="TxLink">
              <a:rPr lang="en-US" sz="1400" b="0" i="0" u="none" strike="noStrike" kern="1200">
                <a:solidFill>
                  <a:schemeClr val="bg1"/>
                </a:solidFill>
                <a:latin typeface="Aptos Narrow"/>
              </a:rPr>
              <a:pPr algn="l"/>
              <a:t>Blitzen</a:t>
            </a:fld>
            <a:endParaRPr lang="de-AT" sz="2000" b="0" kern="1200">
              <a:solidFill>
                <a:schemeClr val="bg1"/>
              </a:solidFill>
            </a:endParaRPr>
          </a:p>
        </xdr:txBody>
      </xdr:sp>
      <xdr:sp macro="" textlink="$AJ$72">
        <xdr:nvSpPr>
          <xdr:cNvPr id="47" name="TextBox 46">
            <a:extLst>
              <a:ext uri="{FF2B5EF4-FFF2-40B4-BE49-F238E27FC236}">
                <a16:creationId xmlns:a16="http://schemas.microsoft.com/office/drawing/2014/main" id="{5BE1967E-00E4-4CD9-BE09-27FA919942BD}"/>
              </a:ext>
            </a:extLst>
          </xdr:cNvPr>
          <xdr:cNvSpPr txBox="1"/>
        </xdr:nvSpPr>
        <xdr:spPr>
          <a:xfrm>
            <a:off x="13182000" y="14096095"/>
            <a:ext cx="824480"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0E4B5230-E02A-4D5F-B5AA-83DD9AF0CD3C}" type="TxLink">
              <a:rPr lang="en-US" sz="1400" b="0" i="0" u="none" strike="noStrike" kern="1200">
                <a:solidFill>
                  <a:schemeClr val="bg1">
                    <a:lumMod val="85000"/>
                  </a:schemeClr>
                </a:solidFill>
                <a:latin typeface="Aptos Narrow"/>
              </a:rPr>
              <a:pPr algn="l"/>
              <a:t>7,77</a:t>
            </a:fld>
            <a:endParaRPr lang="de-AT" sz="2800" b="0" kern="1200">
              <a:solidFill>
                <a:schemeClr val="bg1">
                  <a:lumMod val="85000"/>
                </a:schemeClr>
              </a:solidFill>
            </a:endParaRPr>
          </a:p>
        </xdr:txBody>
      </xdr:sp>
      <xdr:sp macro="" textlink="$AK$72">
        <xdr:nvSpPr>
          <xdr:cNvPr id="56" name="TextBox 55">
            <a:extLst>
              <a:ext uri="{FF2B5EF4-FFF2-40B4-BE49-F238E27FC236}">
                <a16:creationId xmlns:a16="http://schemas.microsoft.com/office/drawing/2014/main" id="{002D1646-DD41-4E47-81BB-45B8D3EC5036}"/>
              </a:ext>
            </a:extLst>
          </xdr:cNvPr>
          <xdr:cNvSpPr txBox="1"/>
        </xdr:nvSpPr>
        <xdr:spPr>
          <a:xfrm>
            <a:off x="13987541" y="14096095"/>
            <a:ext cx="824480"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0F8CE3AD-544A-4D3C-8227-18DFED8E99BA}" type="TxLink">
              <a:rPr lang="en-US" sz="1400" b="0" i="0" u="none" strike="noStrike" kern="1200">
                <a:solidFill>
                  <a:schemeClr val="bg1">
                    <a:lumMod val="85000"/>
                  </a:schemeClr>
                </a:solidFill>
                <a:latin typeface="Aptos Narrow"/>
              </a:rPr>
              <a:pPr algn="l"/>
              <a:t>-1,95%</a:t>
            </a:fld>
            <a:endParaRPr lang="de-AT" sz="3600" b="0" kern="1200">
              <a:solidFill>
                <a:schemeClr val="bg1">
                  <a:lumMod val="85000"/>
                </a:schemeClr>
              </a:solidFill>
            </a:endParaRPr>
          </a:p>
        </xdr:txBody>
      </xdr:sp>
      <xdr:pic>
        <xdr:nvPicPr>
          <xdr:cNvPr id="65" name="Picture 64">
            <a:extLst>
              <a:ext uri="{FF2B5EF4-FFF2-40B4-BE49-F238E27FC236}">
                <a16:creationId xmlns:a16="http://schemas.microsoft.com/office/drawing/2014/main" id="{807527AC-4282-0BC4-F47A-04EC9534635D}"/>
              </a:ext>
            </a:extLst>
          </xdr:cNvPr>
          <xdr:cNvPicPr>
            <a:picLocks noChangeAspect="1"/>
            <a:extLst>
              <a:ext uri="{53484399-7A02-498B-ADA4-41CD10E50FAC}">
                <aif:imageFormula xmlns:aif="http://schemas.microsoft.com/office/drawing/2022/imageformula" formula="'KPI tricks'!AL72"/>
              </a:ext>
            </a:extLst>
          </xdr:cNvPicPr>
        </xdr:nvPicPr>
        <xdr:blipFill>
          <a:blip xmlns:r="http://schemas.openxmlformats.org/officeDocument/2006/relationships" r:embed="rId14"/>
          <a:stretch>
            <a:fillRect/>
          </a:stretch>
        </xdr:blipFill>
        <xdr:spPr>
          <a:xfrm>
            <a:off x="13716003" y="14214784"/>
            <a:ext cx="190800" cy="190800"/>
          </a:xfrm>
          <a:prstGeom prst="rect">
            <a:avLst/>
          </a:prstGeom>
        </xdr:spPr>
      </xdr:pic>
    </xdr:grpSp>
    <xdr:clientData/>
  </xdr:twoCellAnchor>
  <xdr:twoCellAnchor>
    <xdr:from>
      <xdr:col>21</xdr:col>
      <xdr:colOff>184450</xdr:colOff>
      <xdr:row>72</xdr:row>
      <xdr:rowOff>69852</xdr:rowOff>
    </xdr:from>
    <xdr:to>
      <xdr:col>25</xdr:col>
      <xdr:colOff>397319</xdr:colOff>
      <xdr:row>74</xdr:row>
      <xdr:rowOff>117031</xdr:rowOff>
    </xdr:to>
    <xdr:grpSp>
      <xdr:nvGrpSpPr>
        <xdr:cNvPr id="74" name="Group 73">
          <a:extLst>
            <a:ext uri="{FF2B5EF4-FFF2-40B4-BE49-F238E27FC236}">
              <a16:creationId xmlns:a16="http://schemas.microsoft.com/office/drawing/2014/main" id="{59EF6E0D-9BD7-C21D-5A69-A5A90F6DF01F}"/>
            </a:ext>
          </a:extLst>
        </xdr:cNvPr>
        <xdr:cNvGrpSpPr/>
      </xdr:nvGrpSpPr>
      <xdr:grpSpPr>
        <a:xfrm>
          <a:off x="13071775" y="14500227"/>
          <a:ext cx="2394094" cy="428179"/>
          <a:chOff x="12376458" y="14507031"/>
          <a:chExt cx="2403619" cy="428179"/>
        </a:xfrm>
      </xdr:grpSpPr>
      <xdr:sp macro="" textlink="$AE$73">
        <xdr:nvSpPr>
          <xdr:cNvPr id="27" name="TextBox 26">
            <a:extLst>
              <a:ext uri="{FF2B5EF4-FFF2-40B4-BE49-F238E27FC236}">
                <a16:creationId xmlns:a16="http://schemas.microsoft.com/office/drawing/2014/main" id="{26C5DCEE-6BCF-4AB1-9C7F-E1A3DFC7AEA7}"/>
              </a:ext>
            </a:extLst>
          </xdr:cNvPr>
          <xdr:cNvSpPr txBox="1"/>
        </xdr:nvSpPr>
        <xdr:spPr>
          <a:xfrm>
            <a:off x="12376458" y="14507031"/>
            <a:ext cx="931328"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1D91514-3478-461F-873F-0840FD49F034}" type="TxLink">
              <a:rPr lang="en-US" sz="1400" b="0" i="0" u="none" strike="noStrike" kern="1200">
                <a:solidFill>
                  <a:schemeClr val="bg1"/>
                </a:solidFill>
                <a:latin typeface="Aptos Narrow"/>
              </a:rPr>
              <a:pPr algn="l"/>
              <a:t>Cupid</a:t>
            </a:fld>
            <a:endParaRPr lang="de-AT" sz="2000" b="0" kern="1200">
              <a:solidFill>
                <a:schemeClr val="bg1"/>
              </a:solidFill>
            </a:endParaRPr>
          </a:p>
        </xdr:txBody>
      </xdr:sp>
      <xdr:sp macro="" textlink="$AJ$73">
        <xdr:nvSpPr>
          <xdr:cNvPr id="48" name="TextBox 47">
            <a:extLst>
              <a:ext uri="{FF2B5EF4-FFF2-40B4-BE49-F238E27FC236}">
                <a16:creationId xmlns:a16="http://schemas.microsoft.com/office/drawing/2014/main" id="{6E556B89-ACFF-4A22-B356-088C81F3B2DB}"/>
              </a:ext>
            </a:extLst>
          </xdr:cNvPr>
          <xdr:cNvSpPr txBox="1"/>
        </xdr:nvSpPr>
        <xdr:spPr>
          <a:xfrm>
            <a:off x="13181999" y="14507031"/>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FD34DDF-A908-4AC7-94BA-DF9AE50A3FFB}" type="TxLink">
              <a:rPr lang="en-US" sz="1400" b="0" i="0" u="none" strike="noStrike" kern="1200">
                <a:solidFill>
                  <a:schemeClr val="bg1">
                    <a:lumMod val="85000"/>
                  </a:schemeClr>
                </a:solidFill>
                <a:latin typeface="Aptos Narrow"/>
              </a:rPr>
              <a:pPr algn="l"/>
              <a:t>8,26</a:t>
            </a:fld>
            <a:endParaRPr lang="de-AT" sz="2800" b="0" kern="1200">
              <a:solidFill>
                <a:schemeClr val="bg1">
                  <a:lumMod val="85000"/>
                </a:schemeClr>
              </a:solidFill>
            </a:endParaRPr>
          </a:p>
        </xdr:txBody>
      </xdr:sp>
      <xdr:sp macro="" textlink="$AK$73">
        <xdr:nvSpPr>
          <xdr:cNvPr id="57" name="TextBox 56">
            <a:extLst>
              <a:ext uri="{FF2B5EF4-FFF2-40B4-BE49-F238E27FC236}">
                <a16:creationId xmlns:a16="http://schemas.microsoft.com/office/drawing/2014/main" id="{F93CE9F0-6F93-4E61-AE54-9AD638F850B0}"/>
              </a:ext>
            </a:extLst>
          </xdr:cNvPr>
          <xdr:cNvSpPr txBox="1"/>
        </xdr:nvSpPr>
        <xdr:spPr>
          <a:xfrm>
            <a:off x="13987540" y="14507031"/>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DC544D5-AD35-416E-A26E-39B7623D9B4F}" type="TxLink">
              <a:rPr lang="en-US" sz="1400" b="0" i="0" u="none" strike="noStrike" kern="1200">
                <a:solidFill>
                  <a:schemeClr val="bg1">
                    <a:lumMod val="85000"/>
                  </a:schemeClr>
                </a:solidFill>
                <a:latin typeface="Aptos Narrow"/>
              </a:rPr>
              <a:pPr algn="l"/>
              <a:t>4,23%</a:t>
            </a:fld>
            <a:endParaRPr lang="de-AT" sz="3600" b="0" kern="1200">
              <a:solidFill>
                <a:schemeClr val="bg1">
                  <a:lumMod val="85000"/>
                </a:schemeClr>
              </a:solidFill>
            </a:endParaRPr>
          </a:p>
        </xdr:txBody>
      </xdr:sp>
      <xdr:pic>
        <xdr:nvPicPr>
          <xdr:cNvPr id="66" name="Picture 65">
            <a:extLst>
              <a:ext uri="{FF2B5EF4-FFF2-40B4-BE49-F238E27FC236}">
                <a16:creationId xmlns:a16="http://schemas.microsoft.com/office/drawing/2014/main" id="{B3D9A737-6644-E102-DE11-B4924750C19D}"/>
              </a:ext>
            </a:extLst>
          </xdr:cNvPr>
          <xdr:cNvPicPr>
            <a:picLocks noChangeAspect="1"/>
            <a:extLst>
              <a:ext uri="{53484399-7A02-498B-ADA4-41CD10E50FAC}">
                <aif:imageFormula xmlns:aif="http://schemas.microsoft.com/office/drawing/2022/imageformula" formula="'KPI tricks'!AL73"/>
              </a:ext>
            </a:extLst>
          </xdr:cNvPicPr>
        </xdr:nvPicPr>
        <xdr:blipFill>
          <a:blip xmlns:r="http://schemas.openxmlformats.org/officeDocument/2006/relationships" r:embed="rId15"/>
          <a:stretch>
            <a:fillRect/>
          </a:stretch>
        </xdr:blipFill>
        <xdr:spPr>
          <a:xfrm>
            <a:off x="13716003" y="14625720"/>
            <a:ext cx="190800" cy="190800"/>
          </a:xfrm>
          <a:prstGeom prst="rect">
            <a:avLst/>
          </a:prstGeom>
        </xdr:spPr>
      </xdr:pic>
    </xdr:grpSp>
    <xdr:clientData/>
  </xdr:twoCellAnchor>
  <xdr:twoCellAnchor>
    <xdr:from>
      <xdr:col>21</xdr:col>
      <xdr:colOff>184450</xdr:colOff>
      <xdr:row>74</xdr:row>
      <xdr:rowOff>97066</xdr:rowOff>
    </xdr:from>
    <xdr:to>
      <xdr:col>25</xdr:col>
      <xdr:colOff>397319</xdr:colOff>
      <xdr:row>76</xdr:row>
      <xdr:rowOff>144245</xdr:rowOff>
    </xdr:to>
    <xdr:grpSp>
      <xdr:nvGrpSpPr>
        <xdr:cNvPr id="73" name="Group 72">
          <a:extLst>
            <a:ext uri="{FF2B5EF4-FFF2-40B4-BE49-F238E27FC236}">
              <a16:creationId xmlns:a16="http://schemas.microsoft.com/office/drawing/2014/main" id="{177C4A38-B333-6C65-7841-724CAF4447BD}"/>
            </a:ext>
          </a:extLst>
        </xdr:cNvPr>
        <xdr:cNvGrpSpPr/>
      </xdr:nvGrpSpPr>
      <xdr:grpSpPr>
        <a:xfrm>
          <a:off x="13071775" y="14908441"/>
          <a:ext cx="2394094" cy="428179"/>
          <a:chOff x="12376458" y="14915245"/>
          <a:chExt cx="2403619" cy="428179"/>
        </a:xfrm>
      </xdr:grpSpPr>
      <xdr:sp macro="" textlink="$AE$74">
        <xdr:nvSpPr>
          <xdr:cNvPr id="28" name="TextBox 27">
            <a:extLst>
              <a:ext uri="{FF2B5EF4-FFF2-40B4-BE49-F238E27FC236}">
                <a16:creationId xmlns:a16="http://schemas.microsoft.com/office/drawing/2014/main" id="{E7ADDA87-4DEB-4DB5-827E-98E6EAF01B61}"/>
              </a:ext>
            </a:extLst>
          </xdr:cNvPr>
          <xdr:cNvSpPr txBox="1"/>
        </xdr:nvSpPr>
        <xdr:spPr>
          <a:xfrm>
            <a:off x="12376458" y="14915245"/>
            <a:ext cx="931328"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CDD68FF-AC22-4A33-8897-858FE77844B5}" type="TxLink">
              <a:rPr lang="en-US" sz="1400" b="0" i="0" u="none" strike="noStrike" kern="1200">
                <a:solidFill>
                  <a:schemeClr val="bg1"/>
                </a:solidFill>
                <a:latin typeface="Aptos Narrow"/>
              </a:rPr>
              <a:pPr algn="l"/>
              <a:t>Dasher</a:t>
            </a:fld>
            <a:endParaRPr lang="de-AT" sz="2000" b="0" kern="1200">
              <a:solidFill>
                <a:schemeClr val="bg1"/>
              </a:solidFill>
            </a:endParaRPr>
          </a:p>
        </xdr:txBody>
      </xdr:sp>
      <xdr:sp macro="" textlink="$AJ$74">
        <xdr:nvSpPr>
          <xdr:cNvPr id="50" name="TextBox 49">
            <a:extLst>
              <a:ext uri="{FF2B5EF4-FFF2-40B4-BE49-F238E27FC236}">
                <a16:creationId xmlns:a16="http://schemas.microsoft.com/office/drawing/2014/main" id="{0103D011-9D8F-4EAC-8F60-7DC8EF8D3125}"/>
              </a:ext>
            </a:extLst>
          </xdr:cNvPr>
          <xdr:cNvSpPr txBox="1"/>
        </xdr:nvSpPr>
        <xdr:spPr>
          <a:xfrm>
            <a:off x="13181999" y="14915245"/>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7E47E7FD-5ED8-46BF-B32C-C04A9B5C7AF3}" type="TxLink">
              <a:rPr lang="en-US" sz="1400" b="0" i="0" u="none" strike="noStrike" kern="1200">
                <a:solidFill>
                  <a:schemeClr val="bg1">
                    <a:lumMod val="85000"/>
                  </a:schemeClr>
                </a:solidFill>
                <a:latin typeface="Aptos Narrow"/>
              </a:rPr>
              <a:pPr algn="l"/>
              <a:t>7,17</a:t>
            </a:fld>
            <a:endParaRPr lang="de-AT" sz="2800" b="0" kern="1200">
              <a:solidFill>
                <a:schemeClr val="bg1">
                  <a:lumMod val="85000"/>
                </a:schemeClr>
              </a:solidFill>
            </a:endParaRPr>
          </a:p>
        </xdr:txBody>
      </xdr:sp>
      <xdr:sp macro="" textlink="$AK$74">
        <xdr:nvSpPr>
          <xdr:cNvPr id="58" name="TextBox 57">
            <a:extLst>
              <a:ext uri="{FF2B5EF4-FFF2-40B4-BE49-F238E27FC236}">
                <a16:creationId xmlns:a16="http://schemas.microsoft.com/office/drawing/2014/main" id="{75648BFD-2238-4528-9B12-2957EA5CB965}"/>
              </a:ext>
            </a:extLst>
          </xdr:cNvPr>
          <xdr:cNvSpPr txBox="1"/>
        </xdr:nvSpPr>
        <xdr:spPr>
          <a:xfrm>
            <a:off x="13987540" y="14915245"/>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F0EDB6D-A4F5-48F7-9416-0FB80E8E10BA}" type="TxLink">
              <a:rPr lang="en-US" sz="1400" b="0" i="0" u="none" strike="noStrike" kern="1200">
                <a:solidFill>
                  <a:schemeClr val="bg1">
                    <a:lumMod val="85000"/>
                  </a:schemeClr>
                </a:solidFill>
                <a:latin typeface="Aptos Narrow"/>
              </a:rPr>
              <a:pPr algn="l"/>
              <a:t>-9,45%</a:t>
            </a:fld>
            <a:endParaRPr lang="de-AT" sz="3600" b="0" kern="1200">
              <a:solidFill>
                <a:schemeClr val="bg1">
                  <a:lumMod val="85000"/>
                </a:schemeClr>
              </a:solidFill>
            </a:endParaRPr>
          </a:p>
        </xdr:txBody>
      </xdr:sp>
      <xdr:pic>
        <xdr:nvPicPr>
          <xdr:cNvPr id="67" name="Picture 66" descr="A red arrow pointing up&#10;&#10;Description automatically generated">
            <a:extLst>
              <a:ext uri="{FF2B5EF4-FFF2-40B4-BE49-F238E27FC236}">
                <a16:creationId xmlns:a16="http://schemas.microsoft.com/office/drawing/2014/main" id="{300F027D-8C44-5B5C-B238-98D56C27BA7A}"/>
              </a:ext>
            </a:extLst>
          </xdr:cNvPr>
          <xdr:cNvPicPr>
            <a:picLocks noChangeAspect="1"/>
            <a:extLst>
              <a:ext uri="{53484399-7A02-498B-ADA4-41CD10E50FAC}">
                <aif:imageFormula xmlns:aif="http://schemas.microsoft.com/office/drawing/2022/imageformula" formula="'KPI tricks'!AL74"/>
              </a:ext>
            </a:extLst>
          </xdr:cNvPicPr>
        </xdr:nvPicPr>
        <xdr:blipFill>
          <a:blip xmlns:r="http://schemas.openxmlformats.org/officeDocument/2006/relationships" r:embed="rId14"/>
          <a:stretch>
            <a:fillRect/>
          </a:stretch>
        </xdr:blipFill>
        <xdr:spPr>
          <a:xfrm>
            <a:off x="13716003" y="15033934"/>
            <a:ext cx="189629" cy="190800"/>
          </a:xfrm>
          <a:prstGeom prst="rect">
            <a:avLst/>
          </a:prstGeom>
        </xdr:spPr>
      </xdr:pic>
    </xdr:grpSp>
    <xdr:clientData/>
  </xdr:twoCellAnchor>
  <xdr:twoCellAnchor>
    <xdr:from>
      <xdr:col>21</xdr:col>
      <xdr:colOff>184450</xdr:colOff>
      <xdr:row>76</xdr:row>
      <xdr:rowOff>124280</xdr:rowOff>
    </xdr:from>
    <xdr:to>
      <xdr:col>25</xdr:col>
      <xdr:colOff>397319</xdr:colOff>
      <xdr:row>78</xdr:row>
      <xdr:rowOff>171459</xdr:rowOff>
    </xdr:to>
    <xdr:grpSp>
      <xdr:nvGrpSpPr>
        <xdr:cNvPr id="72" name="Group 71">
          <a:extLst>
            <a:ext uri="{FF2B5EF4-FFF2-40B4-BE49-F238E27FC236}">
              <a16:creationId xmlns:a16="http://schemas.microsoft.com/office/drawing/2014/main" id="{22F167B6-3420-BB7D-2621-A7A9E91720F4}"/>
            </a:ext>
          </a:extLst>
        </xdr:cNvPr>
        <xdr:cNvGrpSpPr/>
      </xdr:nvGrpSpPr>
      <xdr:grpSpPr>
        <a:xfrm>
          <a:off x="13071775" y="15316655"/>
          <a:ext cx="2394094" cy="428179"/>
          <a:chOff x="12376458" y="15323459"/>
          <a:chExt cx="2403619" cy="428179"/>
        </a:xfrm>
      </xdr:grpSpPr>
      <xdr:sp macro="" textlink="$AE$75">
        <xdr:nvSpPr>
          <xdr:cNvPr id="35" name="TextBox 34">
            <a:extLst>
              <a:ext uri="{FF2B5EF4-FFF2-40B4-BE49-F238E27FC236}">
                <a16:creationId xmlns:a16="http://schemas.microsoft.com/office/drawing/2014/main" id="{41874876-F79F-4759-B06A-E1807FD6DAB9}"/>
              </a:ext>
            </a:extLst>
          </xdr:cNvPr>
          <xdr:cNvSpPr txBox="1"/>
        </xdr:nvSpPr>
        <xdr:spPr>
          <a:xfrm>
            <a:off x="12376458" y="15323459"/>
            <a:ext cx="931328"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A9857170-F090-4361-969A-A61A7227F5C6}" type="TxLink">
              <a:rPr lang="en-US" sz="1400" b="0" i="0" u="none" strike="noStrike" kern="1200">
                <a:solidFill>
                  <a:schemeClr val="bg1"/>
                </a:solidFill>
                <a:latin typeface="Aptos Narrow"/>
              </a:rPr>
              <a:pPr algn="l"/>
              <a:t>Frosty</a:t>
            </a:fld>
            <a:endParaRPr lang="de-AT" sz="2000" b="0" kern="1200">
              <a:solidFill>
                <a:schemeClr val="bg1"/>
              </a:solidFill>
            </a:endParaRPr>
          </a:p>
        </xdr:txBody>
      </xdr:sp>
      <xdr:sp macro="" textlink="$AJ$75">
        <xdr:nvSpPr>
          <xdr:cNvPr id="54" name="TextBox 53">
            <a:extLst>
              <a:ext uri="{FF2B5EF4-FFF2-40B4-BE49-F238E27FC236}">
                <a16:creationId xmlns:a16="http://schemas.microsoft.com/office/drawing/2014/main" id="{F72C822C-E2C4-4A4A-9BCF-3A93C3A974B1}"/>
              </a:ext>
            </a:extLst>
          </xdr:cNvPr>
          <xdr:cNvSpPr txBox="1"/>
        </xdr:nvSpPr>
        <xdr:spPr>
          <a:xfrm>
            <a:off x="13181999" y="15323459"/>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9B4CDEB-4504-471B-9911-A95FA65F9CCA}" type="TxLink">
              <a:rPr lang="en-US" sz="1400" b="0" i="0" u="none" strike="noStrike" kern="1200">
                <a:solidFill>
                  <a:schemeClr val="bg1">
                    <a:lumMod val="85000"/>
                  </a:schemeClr>
                </a:solidFill>
                <a:latin typeface="Aptos Narrow"/>
              </a:rPr>
              <a:pPr algn="l"/>
              <a:t>8,15</a:t>
            </a:fld>
            <a:endParaRPr lang="de-AT" sz="2800" b="0" kern="1200">
              <a:solidFill>
                <a:schemeClr val="bg1">
                  <a:lumMod val="85000"/>
                </a:schemeClr>
              </a:solidFill>
            </a:endParaRPr>
          </a:p>
        </xdr:txBody>
      </xdr:sp>
      <xdr:sp macro="" textlink="$AK$75">
        <xdr:nvSpPr>
          <xdr:cNvPr id="59" name="TextBox 58">
            <a:extLst>
              <a:ext uri="{FF2B5EF4-FFF2-40B4-BE49-F238E27FC236}">
                <a16:creationId xmlns:a16="http://schemas.microsoft.com/office/drawing/2014/main" id="{8E2025E0-36E7-423A-B24B-5615935D59B5}"/>
              </a:ext>
            </a:extLst>
          </xdr:cNvPr>
          <xdr:cNvSpPr txBox="1"/>
        </xdr:nvSpPr>
        <xdr:spPr>
          <a:xfrm>
            <a:off x="13987540" y="15323459"/>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38E60D7-6192-49E5-9CCC-9F9FCC11E49B}" type="TxLink">
              <a:rPr lang="en-US" sz="1400" b="0" i="0" u="none" strike="noStrike" kern="1200">
                <a:solidFill>
                  <a:schemeClr val="bg1">
                    <a:lumMod val="85000"/>
                  </a:schemeClr>
                </a:solidFill>
                <a:latin typeface="Aptos Narrow"/>
              </a:rPr>
              <a:pPr algn="l"/>
              <a:t>2,93%</a:t>
            </a:fld>
            <a:endParaRPr lang="de-AT" sz="3600" b="0" kern="1200">
              <a:solidFill>
                <a:schemeClr val="bg1">
                  <a:lumMod val="85000"/>
                </a:schemeClr>
              </a:solidFill>
            </a:endParaRPr>
          </a:p>
        </xdr:txBody>
      </xdr:sp>
      <xdr:pic>
        <xdr:nvPicPr>
          <xdr:cNvPr id="68" name="Picture 67" descr="A red arrow pointing up&#10;&#10;Description automatically generated">
            <a:extLst>
              <a:ext uri="{FF2B5EF4-FFF2-40B4-BE49-F238E27FC236}">
                <a16:creationId xmlns:a16="http://schemas.microsoft.com/office/drawing/2014/main" id="{78446A81-81D6-4E1A-647F-D8FC158229BF}"/>
              </a:ext>
            </a:extLst>
          </xdr:cNvPr>
          <xdr:cNvPicPr>
            <a:picLocks noChangeAspect="1"/>
            <a:extLst>
              <a:ext uri="{53484399-7A02-498B-ADA4-41CD10E50FAC}">
                <aif:imageFormula xmlns:aif="http://schemas.microsoft.com/office/drawing/2022/imageformula" formula="'KPI tricks'!AL75"/>
              </a:ext>
            </a:extLst>
          </xdr:cNvPicPr>
        </xdr:nvPicPr>
        <xdr:blipFill>
          <a:blip xmlns:r="http://schemas.openxmlformats.org/officeDocument/2006/relationships" r:embed="rId15"/>
          <a:stretch>
            <a:fillRect/>
          </a:stretch>
        </xdr:blipFill>
        <xdr:spPr>
          <a:xfrm>
            <a:off x="13716003" y="15442148"/>
            <a:ext cx="189629" cy="190800"/>
          </a:xfrm>
          <a:prstGeom prst="rect">
            <a:avLst/>
          </a:prstGeom>
        </xdr:spPr>
      </xdr:pic>
    </xdr:grpSp>
    <xdr:clientData/>
  </xdr:twoCellAnchor>
  <xdr:twoCellAnchor>
    <xdr:from>
      <xdr:col>21</xdr:col>
      <xdr:colOff>184450</xdr:colOff>
      <xdr:row>78</xdr:row>
      <xdr:rowOff>151495</xdr:rowOff>
    </xdr:from>
    <xdr:to>
      <xdr:col>25</xdr:col>
      <xdr:colOff>397319</xdr:colOff>
      <xdr:row>81</xdr:row>
      <xdr:rowOff>8174</xdr:rowOff>
    </xdr:to>
    <xdr:grpSp>
      <xdr:nvGrpSpPr>
        <xdr:cNvPr id="71" name="Group 70">
          <a:extLst>
            <a:ext uri="{FF2B5EF4-FFF2-40B4-BE49-F238E27FC236}">
              <a16:creationId xmlns:a16="http://schemas.microsoft.com/office/drawing/2014/main" id="{1CF0A086-7BBA-E339-084B-B0269331E9DF}"/>
            </a:ext>
          </a:extLst>
        </xdr:cNvPr>
        <xdr:cNvGrpSpPr/>
      </xdr:nvGrpSpPr>
      <xdr:grpSpPr>
        <a:xfrm>
          <a:off x="13071775" y="15724870"/>
          <a:ext cx="2394094" cy="428179"/>
          <a:chOff x="12376458" y="15731674"/>
          <a:chExt cx="2403619" cy="428179"/>
        </a:xfrm>
      </xdr:grpSpPr>
      <xdr:sp macro="" textlink="$AE$76">
        <xdr:nvSpPr>
          <xdr:cNvPr id="36" name="TextBox 35">
            <a:extLst>
              <a:ext uri="{FF2B5EF4-FFF2-40B4-BE49-F238E27FC236}">
                <a16:creationId xmlns:a16="http://schemas.microsoft.com/office/drawing/2014/main" id="{51318921-4D83-4802-80B4-C489DE78289B}"/>
              </a:ext>
            </a:extLst>
          </xdr:cNvPr>
          <xdr:cNvSpPr txBox="1"/>
        </xdr:nvSpPr>
        <xdr:spPr>
          <a:xfrm>
            <a:off x="12376458" y="15731674"/>
            <a:ext cx="931328"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9D5B1CE-27A2-478A-96E8-FA5F6CA471CE}" type="TxLink">
              <a:rPr lang="en-US" sz="1400" b="0" i="0" u="none" strike="noStrike" kern="1200">
                <a:solidFill>
                  <a:schemeClr val="bg1"/>
                </a:solidFill>
                <a:latin typeface="Aptos Narrow"/>
              </a:rPr>
              <a:pPr algn="l"/>
              <a:t>Rudolph</a:t>
            </a:fld>
            <a:endParaRPr lang="de-AT" sz="2000" b="0" kern="1200">
              <a:solidFill>
                <a:schemeClr val="bg1"/>
              </a:solidFill>
            </a:endParaRPr>
          </a:p>
        </xdr:txBody>
      </xdr:sp>
      <xdr:sp macro="" textlink="$AJ$76">
        <xdr:nvSpPr>
          <xdr:cNvPr id="55" name="TextBox 54">
            <a:extLst>
              <a:ext uri="{FF2B5EF4-FFF2-40B4-BE49-F238E27FC236}">
                <a16:creationId xmlns:a16="http://schemas.microsoft.com/office/drawing/2014/main" id="{1F6C0F76-FAE2-43B4-A1E8-8B5DBCDD9E74}"/>
              </a:ext>
            </a:extLst>
          </xdr:cNvPr>
          <xdr:cNvSpPr txBox="1"/>
        </xdr:nvSpPr>
        <xdr:spPr>
          <a:xfrm>
            <a:off x="13181999" y="15731674"/>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EF6236D-EB11-4E7D-B93B-A840FC3278B0}" type="TxLink">
              <a:rPr lang="en-US" sz="1400" b="0" i="0" u="none" strike="noStrike" kern="1200">
                <a:solidFill>
                  <a:schemeClr val="bg1">
                    <a:lumMod val="85000"/>
                  </a:schemeClr>
                </a:solidFill>
                <a:latin typeface="Aptos Narrow"/>
              </a:rPr>
              <a:pPr algn="l"/>
              <a:t>8,26</a:t>
            </a:fld>
            <a:endParaRPr lang="de-AT" sz="2800" b="0" kern="1200">
              <a:solidFill>
                <a:schemeClr val="bg1">
                  <a:lumMod val="85000"/>
                </a:schemeClr>
              </a:solidFill>
            </a:endParaRPr>
          </a:p>
        </xdr:txBody>
      </xdr:sp>
      <xdr:sp macro="" textlink="$AK$76">
        <xdr:nvSpPr>
          <xdr:cNvPr id="60" name="TextBox 59">
            <a:extLst>
              <a:ext uri="{FF2B5EF4-FFF2-40B4-BE49-F238E27FC236}">
                <a16:creationId xmlns:a16="http://schemas.microsoft.com/office/drawing/2014/main" id="{60D44FD2-26B2-42DE-BC0F-A6ACD356029A}"/>
              </a:ext>
            </a:extLst>
          </xdr:cNvPr>
          <xdr:cNvSpPr txBox="1"/>
        </xdr:nvSpPr>
        <xdr:spPr>
          <a:xfrm>
            <a:off x="13987540" y="15731674"/>
            <a:ext cx="792537" cy="42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51AE600-DDE5-49F4-B600-9D87AA886E5A}" type="TxLink">
              <a:rPr lang="en-US" sz="1400" b="0" i="0" u="none" strike="noStrike" kern="1200">
                <a:solidFill>
                  <a:schemeClr val="bg1">
                    <a:lumMod val="85000"/>
                  </a:schemeClr>
                </a:solidFill>
                <a:latin typeface="Aptos Narrow"/>
              </a:rPr>
              <a:pPr algn="l"/>
              <a:t>4,23%</a:t>
            </a:fld>
            <a:endParaRPr lang="de-AT" sz="3600" b="0" kern="1200">
              <a:solidFill>
                <a:schemeClr val="bg1">
                  <a:lumMod val="85000"/>
                </a:schemeClr>
              </a:solidFill>
            </a:endParaRPr>
          </a:p>
        </xdr:txBody>
      </xdr:sp>
      <xdr:pic>
        <xdr:nvPicPr>
          <xdr:cNvPr id="69" name="Picture 68" descr="A red arrow pointing up&#10;&#10;Description automatically generated">
            <a:extLst>
              <a:ext uri="{FF2B5EF4-FFF2-40B4-BE49-F238E27FC236}">
                <a16:creationId xmlns:a16="http://schemas.microsoft.com/office/drawing/2014/main" id="{77694F54-0232-D23C-D87B-AFE2F0A52D2F}"/>
              </a:ext>
            </a:extLst>
          </xdr:cNvPr>
          <xdr:cNvPicPr>
            <a:picLocks noChangeAspect="1"/>
            <a:extLst>
              <a:ext uri="{53484399-7A02-498B-ADA4-41CD10E50FAC}">
                <aif:imageFormula xmlns:aif="http://schemas.microsoft.com/office/drawing/2022/imageformula" formula="'KPI tricks'!AL76"/>
              </a:ext>
            </a:extLst>
          </xdr:cNvPicPr>
        </xdr:nvPicPr>
        <xdr:blipFill>
          <a:blip xmlns:r="http://schemas.openxmlformats.org/officeDocument/2006/relationships" r:embed="rId15"/>
          <a:stretch>
            <a:fillRect/>
          </a:stretch>
        </xdr:blipFill>
        <xdr:spPr>
          <a:xfrm>
            <a:off x="13716003" y="15850363"/>
            <a:ext cx="189629" cy="190800"/>
          </a:xfrm>
          <a:prstGeom prst="rect">
            <a:avLst/>
          </a:prstGeom>
        </xdr:spPr>
      </xdr:pic>
    </xdr:grpSp>
    <xdr:clientData/>
  </xdr:twoCellAnchor>
  <xdr:twoCellAnchor>
    <xdr:from>
      <xdr:col>19</xdr:col>
      <xdr:colOff>530679</xdr:colOff>
      <xdr:row>86</xdr:row>
      <xdr:rowOff>108858</xdr:rowOff>
    </xdr:from>
    <xdr:to>
      <xdr:col>27</xdr:col>
      <xdr:colOff>122465</xdr:colOff>
      <xdr:row>105</xdr:row>
      <xdr:rowOff>108858</xdr:rowOff>
    </xdr:to>
    <xdr:grpSp>
      <xdr:nvGrpSpPr>
        <xdr:cNvPr id="97" name="Group 96">
          <a:extLst>
            <a:ext uri="{FF2B5EF4-FFF2-40B4-BE49-F238E27FC236}">
              <a16:creationId xmlns:a16="http://schemas.microsoft.com/office/drawing/2014/main" id="{EB9B0A74-EA9A-9719-5894-2BA41F50EEBA}"/>
            </a:ext>
          </a:extLst>
        </xdr:cNvPr>
        <xdr:cNvGrpSpPr/>
      </xdr:nvGrpSpPr>
      <xdr:grpSpPr>
        <a:xfrm>
          <a:off x="12198804" y="17206233"/>
          <a:ext cx="4811486" cy="3686175"/>
          <a:chOff x="12246429" y="17213037"/>
          <a:chExt cx="4830536" cy="3687535"/>
        </a:xfrm>
      </xdr:grpSpPr>
      <xdr:sp macro="" textlink="">
        <xdr:nvSpPr>
          <xdr:cNvPr id="95" name="Free-form: Shape 94">
            <a:extLst>
              <a:ext uri="{FF2B5EF4-FFF2-40B4-BE49-F238E27FC236}">
                <a16:creationId xmlns:a16="http://schemas.microsoft.com/office/drawing/2014/main" id="{60D887ED-382E-C848-8C05-E44219202E0F}"/>
              </a:ext>
            </a:extLst>
          </xdr:cNvPr>
          <xdr:cNvSpPr/>
        </xdr:nvSpPr>
        <xdr:spPr>
          <a:xfrm>
            <a:off x="12246429" y="17213037"/>
            <a:ext cx="4830536" cy="3687535"/>
          </a:xfrm>
          <a:custGeom>
            <a:avLst/>
            <a:gdLst>
              <a:gd name="connsiteX0" fmla="*/ 2269925 w 3324645"/>
              <a:gd name="connsiteY0" fmla="*/ 72321 h 2509736"/>
              <a:gd name="connsiteX1" fmla="*/ 2244378 w 3324645"/>
              <a:gd name="connsiteY1" fmla="*/ 97868 h 2509736"/>
              <a:gd name="connsiteX2" fmla="*/ 2244378 w 3324645"/>
              <a:gd name="connsiteY2" fmla="*/ 332565 h 2509736"/>
              <a:gd name="connsiteX3" fmla="*/ 2269925 w 3324645"/>
              <a:gd name="connsiteY3" fmla="*/ 358112 h 2509736"/>
              <a:gd name="connsiteX4" fmla="*/ 3214016 w 3324645"/>
              <a:gd name="connsiteY4" fmla="*/ 358112 h 2509736"/>
              <a:gd name="connsiteX5" fmla="*/ 3239563 w 3324645"/>
              <a:gd name="connsiteY5" fmla="*/ 332565 h 2509736"/>
              <a:gd name="connsiteX6" fmla="*/ 3239563 w 3324645"/>
              <a:gd name="connsiteY6" fmla="*/ 97868 h 2509736"/>
              <a:gd name="connsiteX7" fmla="*/ 3214016 w 3324645"/>
              <a:gd name="connsiteY7" fmla="*/ 72321 h 2509736"/>
              <a:gd name="connsiteX8" fmla="*/ 224345 w 3324645"/>
              <a:gd name="connsiteY8" fmla="*/ 0 h 2509736"/>
              <a:gd name="connsiteX9" fmla="*/ 3100300 w 3324645"/>
              <a:gd name="connsiteY9" fmla="*/ 0 h 2509736"/>
              <a:gd name="connsiteX10" fmla="*/ 3324645 w 3324645"/>
              <a:gd name="connsiteY10" fmla="*/ 224345 h 2509736"/>
              <a:gd name="connsiteX11" fmla="*/ 3324645 w 3324645"/>
              <a:gd name="connsiteY11" fmla="*/ 2285391 h 2509736"/>
              <a:gd name="connsiteX12" fmla="*/ 3100300 w 3324645"/>
              <a:gd name="connsiteY12" fmla="*/ 2509736 h 2509736"/>
              <a:gd name="connsiteX13" fmla="*/ 224345 w 3324645"/>
              <a:gd name="connsiteY13" fmla="*/ 2509736 h 2509736"/>
              <a:gd name="connsiteX14" fmla="*/ 0 w 3324645"/>
              <a:gd name="connsiteY14" fmla="*/ 2285391 h 2509736"/>
              <a:gd name="connsiteX15" fmla="*/ 0 w 3324645"/>
              <a:gd name="connsiteY15" fmla="*/ 224345 h 2509736"/>
              <a:gd name="connsiteX16" fmla="*/ 224345 w 3324645"/>
              <a:gd name="connsiteY16" fmla="*/ 0 h 25097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324645" h="2509736">
                <a:moveTo>
                  <a:pt x="2269925" y="72321"/>
                </a:moveTo>
                <a:cubicBezTo>
                  <a:pt x="2255816" y="72321"/>
                  <a:pt x="2244378" y="83759"/>
                  <a:pt x="2244378" y="97868"/>
                </a:cubicBezTo>
                <a:lnTo>
                  <a:pt x="2244378" y="332565"/>
                </a:lnTo>
                <a:cubicBezTo>
                  <a:pt x="2244378" y="346674"/>
                  <a:pt x="2255816" y="358112"/>
                  <a:pt x="2269925" y="358112"/>
                </a:cubicBezTo>
                <a:lnTo>
                  <a:pt x="3214016" y="358112"/>
                </a:lnTo>
                <a:cubicBezTo>
                  <a:pt x="3228125" y="358112"/>
                  <a:pt x="3239563" y="346674"/>
                  <a:pt x="3239563" y="332565"/>
                </a:cubicBezTo>
                <a:lnTo>
                  <a:pt x="3239563" y="97868"/>
                </a:lnTo>
                <a:cubicBezTo>
                  <a:pt x="3239563" y="83759"/>
                  <a:pt x="3228125" y="72321"/>
                  <a:pt x="3214016" y="72321"/>
                </a:cubicBezTo>
                <a:close/>
                <a:moveTo>
                  <a:pt x="224345" y="0"/>
                </a:moveTo>
                <a:lnTo>
                  <a:pt x="3100300" y="0"/>
                </a:lnTo>
                <a:cubicBezTo>
                  <a:pt x="3224202" y="0"/>
                  <a:pt x="3324645" y="100443"/>
                  <a:pt x="3324645" y="224345"/>
                </a:cubicBezTo>
                <a:lnTo>
                  <a:pt x="3324645" y="2285391"/>
                </a:lnTo>
                <a:cubicBezTo>
                  <a:pt x="3324645" y="2409293"/>
                  <a:pt x="3224202" y="2509736"/>
                  <a:pt x="3100300" y="2509736"/>
                </a:cubicBezTo>
                <a:lnTo>
                  <a:pt x="224345" y="2509736"/>
                </a:lnTo>
                <a:cubicBezTo>
                  <a:pt x="100443" y="2509736"/>
                  <a:pt x="0" y="2409293"/>
                  <a:pt x="0" y="2285391"/>
                </a:cubicBezTo>
                <a:lnTo>
                  <a:pt x="0" y="224345"/>
                </a:lnTo>
                <a:cubicBezTo>
                  <a:pt x="0" y="100443"/>
                  <a:pt x="100443" y="0"/>
                  <a:pt x="224345" y="0"/>
                </a:cubicBezTo>
                <a:close/>
              </a:path>
            </a:pathLst>
          </a:custGeom>
          <a:solidFill>
            <a:schemeClr val="bg1"/>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AT"/>
          </a:p>
        </xdr:txBody>
      </xdr:sp>
      <xdr:sp macro="" textlink="$AE$88">
        <xdr:nvSpPr>
          <xdr:cNvPr id="77" name="TextBox 76">
            <a:extLst>
              <a:ext uri="{FF2B5EF4-FFF2-40B4-BE49-F238E27FC236}">
                <a16:creationId xmlns:a16="http://schemas.microsoft.com/office/drawing/2014/main" id="{BE06C938-5657-F5C8-BBCF-E437BC24A945}"/>
              </a:ext>
            </a:extLst>
          </xdr:cNvPr>
          <xdr:cNvSpPr txBox="1"/>
        </xdr:nvSpPr>
        <xdr:spPr>
          <a:xfrm>
            <a:off x="12677086" y="17596338"/>
            <a:ext cx="1923378" cy="650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FFB1B34-9811-426C-89D6-ECE9092A5885}" type="TxLink">
              <a:rPr lang="en-US" sz="3200" b="1" i="0" u="none" strike="noStrike" kern="1200">
                <a:solidFill>
                  <a:srgbClr val="000000"/>
                </a:solidFill>
                <a:latin typeface="Aptos Narrow"/>
              </a:rPr>
              <a:pPr/>
              <a:t>Sleep</a:t>
            </a:fld>
            <a:endParaRPr lang="de-AT" sz="3200" b="1" kern="1200"/>
          </a:p>
        </xdr:txBody>
      </xdr:sp>
      <xdr:sp macro="" textlink="">
        <xdr:nvSpPr>
          <xdr:cNvPr id="78" name="TextBox 77">
            <a:extLst>
              <a:ext uri="{FF2B5EF4-FFF2-40B4-BE49-F238E27FC236}">
                <a16:creationId xmlns:a16="http://schemas.microsoft.com/office/drawing/2014/main" id="{0D580CDA-F755-212A-6C1A-447950EA5B08}"/>
              </a:ext>
            </a:extLst>
          </xdr:cNvPr>
          <xdr:cNvSpPr txBox="1"/>
        </xdr:nvSpPr>
        <xdr:spPr>
          <a:xfrm>
            <a:off x="12693188" y="18203100"/>
            <a:ext cx="2478776" cy="5747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kern="1200"/>
              <a:t>average per day in December</a:t>
            </a:r>
            <a:endParaRPr lang="de-AT" sz="1200" kern="1200"/>
          </a:p>
        </xdr:txBody>
      </xdr:sp>
      <xdr:sp macro="" textlink="$AF$114">
        <xdr:nvSpPr>
          <xdr:cNvPr id="79" name="TextBox 78">
            <a:extLst>
              <a:ext uri="{FF2B5EF4-FFF2-40B4-BE49-F238E27FC236}">
                <a16:creationId xmlns:a16="http://schemas.microsoft.com/office/drawing/2014/main" id="{D1A2797C-662E-7A86-65AB-EAB686BF54D1}"/>
              </a:ext>
            </a:extLst>
          </xdr:cNvPr>
          <xdr:cNvSpPr txBox="1"/>
        </xdr:nvSpPr>
        <xdr:spPr>
          <a:xfrm>
            <a:off x="12777106" y="18696215"/>
            <a:ext cx="428625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70970C8A-58A2-4CF0-9ECB-80B538F959E0}" type="TxLink">
              <a:rPr lang="en-US" sz="7200" b="1" i="0" u="none" strike="noStrike" kern="1200">
                <a:solidFill>
                  <a:srgbClr val="000000"/>
                </a:solidFill>
                <a:effectLst>
                  <a:outerShdw blurRad="50800" dist="38100" dir="2700000" algn="tl" rotWithShape="0">
                    <a:schemeClr val="bg1">
                      <a:lumMod val="50000"/>
                      <a:alpha val="40000"/>
                    </a:schemeClr>
                  </a:outerShdw>
                </a:effectLst>
                <a:latin typeface="Aptos Narrow"/>
              </a:rPr>
              <a:pPr algn="l"/>
              <a:t>7,9</a:t>
            </a:fld>
            <a:endParaRPr lang="de-AT" sz="7200" b="1" kern="1200">
              <a:effectLst>
                <a:outerShdw blurRad="50800" dist="38100" dir="2700000" algn="tl" rotWithShape="0">
                  <a:schemeClr val="bg1">
                    <a:lumMod val="50000"/>
                    <a:alpha val="40000"/>
                  </a:schemeClr>
                </a:outerShdw>
              </a:effectLst>
            </a:endParaRPr>
          </a:p>
        </xdr:txBody>
      </xdr:sp>
      <xdr:sp macro="" textlink="">
        <xdr:nvSpPr>
          <xdr:cNvPr id="80" name="TextBox 79">
            <a:extLst>
              <a:ext uri="{FF2B5EF4-FFF2-40B4-BE49-F238E27FC236}">
                <a16:creationId xmlns:a16="http://schemas.microsoft.com/office/drawing/2014/main" id="{7708E4B2-D53A-3A72-0DE6-7947EDBC564E}"/>
              </a:ext>
            </a:extLst>
          </xdr:cNvPr>
          <xdr:cNvSpPr txBox="1"/>
        </xdr:nvSpPr>
        <xdr:spPr>
          <a:xfrm>
            <a:off x="12763122" y="20063250"/>
            <a:ext cx="1197807" cy="44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AT" sz="2000" kern="1200"/>
              <a:t>Last year:</a:t>
            </a:r>
          </a:p>
        </xdr:txBody>
      </xdr:sp>
      <xdr:sp macro="" textlink="">
        <xdr:nvSpPr>
          <xdr:cNvPr id="83" name="TextBox 82">
            <a:extLst>
              <a:ext uri="{FF2B5EF4-FFF2-40B4-BE49-F238E27FC236}">
                <a16:creationId xmlns:a16="http://schemas.microsoft.com/office/drawing/2014/main" id="{21C69016-9780-4231-828D-778B4A05D248}"/>
              </a:ext>
            </a:extLst>
          </xdr:cNvPr>
          <xdr:cNvSpPr txBox="1"/>
        </xdr:nvSpPr>
        <xdr:spPr>
          <a:xfrm>
            <a:off x="15189652" y="17417144"/>
            <a:ext cx="989240" cy="394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400" b="0" kern="1200">
                <a:solidFill>
                  <a:schemeClr val="bg1">
                    <a:lumMod val="50000"/>
                  </a:schemeClr>
                </a:solidFill>
              </a:rPr>
              <a:t>Tracking:</a:t>
            </a:r>
            <a:endParaRPr lang="de-AT" sz="1000" b="0" kern="1200">
              <a:solidFill>
                <a:schemeClr val="bg1">
                  <a:lumMod val="50000"/>
                </a:schemeClr>
              </a:solidFill>
            </a:endParaRPr>
          </a:p>
        </xdr:txBody>
      </xdr:sp>
      <xdr:pic>
        <xdr:nvPicPr>
          <xdr:cNvPr id="91" name="Picture 90" descr="A carrot with green stems&#10;&#10;Description automatically generated">
            <a:extLst>
              <a:ext uri="{FF2B5EF4-FFF2-40B4-BE49-F238E27FC236}">
                <a16:creationId xmlns:a16="http://schemas.microsoft.com/office/drawing/2014/main" id="{2D380D4E-BAA2-64EF-73E3-D0DE43382844}"/>
              </a:ext>
            </a:extLst>
          </xdr:cNvPr>
          <xdr:cNvPicPr>
            <a:picLocks noChangeAspect="1"/>
            <a:extLst>
              <a:ext uri="{53484399-7A02-498B-ADA4-41CD10E50FAC}">
                <aif:imageFormula xmlns:aif="http://schemas.microsoft.com/office/drawing/2022/imageformula" formula="'KPI tricks'!AF110"/>
              </a:ext>
            </a:extLst>
          </xdr:cNvPicPr>
        </xdr:nvPicPr>
        <xdr:blipFill>
          <a:blip xmlns:r="http://schemas.openxmlformats.org/officeDocument/2006/relationships" r:embed="rId16"/>
          <a:stretch>
            <a:fillRect/>
          </a:stretch>
        </xdr:blipFill>
        <xdr:spPr>
          <a:xfrm>
            <a:off x="15661820" y="17893393"/>
            <a:ext cx="1020536" cy="1020536"/>
          </a:xfrm>
          <a:prstGeom prst="rect">
            <a:avLst/>
          </a:prstGeom>
        </xdr:spPr>
      </xdr:pic>
      <xdr:sp macro="" textlink="$AG$114">
        <xdr:nvSpPr>
          <xdr:cNvPr id="92" name="TextBox 91">
            <a:extLst>
              <a:ext uri="{FF2B5EF4-FFF2-40B4-BE49-F238E27FC236}">
                <a16:creationId xmlns:a16="http://schemas.microsoft.com/office/drawing/2014/main" id="{C63B6AAD-0540-4DDA-A25A-57DBC150C21D}"/>
              </a:ext>
            </a:extLst>
          </xdr:cNvPr>
          <xdr:cNvSpPr txBox="1"/>
        </xdr:nvSpPr>
        <xdr:spPr>
          <a:xfrm>
            <a:off x="13990486" y="20063250"/>
            <a:ext cx="1197807" cy="44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8708EE90-B73C-41D4-95C2-E93DF1E0197A}" type="TxLink">
              <a:rPr lang="en-US" sz="2000" b="0" i="0" u="none" strike="noStrike" kern="1200">
                <a:solidFill>
                  <a:srgbClr val="000000"/>
                </a:solidFill>
                <a:latin typeface="Aptos Narrow"/>
              </a:rPr>
              <a:pPr algn="l"/>
              <a:t>8,1</a:t>
            </a:fld>
            <a:endParaRPr lang="de-AT" sz="4000" kern="1200"/>
          </a:p>
        </xdr:txBody>
      </xdr:sp>
      <xdr:grpSp>
        <xdr:nvGrpSpPr>
          <xdr:cNvPr id="94" name="Group 93">
            <a:extLst>
              <a:ext uri="{FF2B5EF4-FFF2-40B4-BE49-F238E27FC236}">
                <a16:creationId xmlns:a16="http://schemas.microsoft.com/office/drawing/2014/main" id="{C5559C6E-18A5-A13F-98A2-337838F7B17B}"/>
              </a:ext>
            </a:extLst>
          </xdr:cNvPr>
          <xdr:cNvGrpSpPr/>
        </xdr:nvGrpSpPr>
        <xdr:grpSpPr>
          <a:xfrm>
            <a:off x="15299873" y="19822731"/>
            <a:ext cx="1445986" cy="914556"/>
            <a:chOff x="14918872" y="19945195"/>
            <a:chExt cx="1592035" cy="1006929"/>
          </a:xfrm>
        </xdr:grpSpPr>
        <xdr:pic>
          <xdr:nvPicPr>
            <xdr:cNvPr id="90" name="Picture 89">
              <a:extLst>
                <a:ext uri="{FF2B5EF4-FFF2-40B4-BE49-F238E27FC236}">
                  <a16:creationId xmlns:a16="http://schemas.microsoft.com/office/drawing/2014/main" id="{39F3216F-FBC5-8185-D173-0D85BD4454BC}"/>
                </a:ext>
              </a:extLst>
            </xdr:cNvPr>
            <xdr:cNvPicPr>
              <a:picLocks noChangeAspect="1"/>
              <a:extLst>
                <a:ext uri="{53484399-7A02-498B-ADA4-41CD10E50FAC}">
                  <aif:imageFormula xmlns:aif="http://schemas.microsoft.com/office/drawing/2022/imageformula" formula="'KPI tricks'!AF119"/>
                </a:ext>
              </a:extLst>
            </xdr:cNvPicPr>
          </xdr:nvPicPr>
          <xdr:blipFill>
            <a:blip xmlns:r="http://schemas.openxmlformats.org/officeDocument/2006/relationships" r:embed="rId17"/>
            <a:stretch>
              <a:fillRect/>
            </a:stretch>
          </xdr:blipFill>
          <xdr:spPr>
            <a:xfrm>
              <a:off x="14918872" y="19945195"/>
              <a:ext cx="1592035" cy="1006929"/>
            </a:xfrm>
            <a:prstGeom prst="rect">
              <a:avLst/>
            </a:prstGeom>
          </xdr:spPr>
        </xdr:pic>
        <mc:AlternateContent xmlns:mc="http://schemas.openxmlformats.org/markup-compatibility/2006" xmlns:a14="http://schemas.microsoft.com/office/drawing/2010/main">
          <mc:Choice Requires="a14">
            <xdr:pic>
              <xdr:nvPicPr>
                <xdr:cNvPr id="93" name="Picture 92">
                  <a:extLst>
                    <a:ext uri="{FF2B5EF4-FFF2-40B4-BE49-F238E27FC236}">
                      <a16:creationId xmlns:a16="http://schemas.microsoft.com/office/drawing/2014/main" id="{31C156FA-7BE5-DDDD-5F47-46714CBD347A}"/>
                    </a:ext>
                  </a:extLst>
                </xdr:cNvPr>
                <xdr:cNvPicPr>
                  <a:picLocks noChangeAspect="1" noChangeArrowheads="1"/>
                  <a:extLst>
                    <a:ext uri="{84589F7E-364E-4C9E-8A38-B11213B215E9}">
                      <a14:cameraTool cellRange="$AF$122" spid="_x0000_s13714"/>
                    </a:ext>
                  </a:extLst>
                </xdr:cNvPicPr>
              </xdr:nvPicPr>
              <xdr:blipFill>
                <a:blip xmlns:r="http://schemas.openxmlformats.org/officeDocument/2006/relationships" r:embed="rId18"/>
                <a:srcRect/>
                <a:stretch>
                  <a:fillRect/>
                </a:stretch>
              </xdr:blipFill>
              <xdr:spPr bwMode="auto">
                <a:xfrm>
                  <a:off x="15019013" y="20224822"/>
                  <a:ext cx="1391753" cy="447675"/>
                </a:xfrm>
                <a:prstGeom prst="rect">
                  <a:avLst/>
                </a:prstGeom>
                <a:noFill/>
                <a:ln w="9525">
                  <a:noFill/>
                  <a:miter lim="800000"/>
                  <a:headEnd/>
                  <a:tailEnd/>
                </a:ln>
              </xdr:spPr>
            </xdr:pic>
          </mc:Choice>
          <mc:Fallback xmlns=""/>
        </mc:AlternateContent>
      </xdr:grpSp>
    </xdr:grpSp>
    <xdr:clientData/>
  </xdr:twoCellAnchor>
  <xdr:twoCellAnchor>
    <xdr:from>
      <xdr:col>20</xdr:col>
      <xdr:colOff>285751</xdr:colOff>
      <xdr:row>125</xdr:row>
      <xdr:rowOff>136072</xdr:rowOff>
    </xdr:from>
    <xdr:to>
      <xdr:col>28</xdr:col>
      <xdr:colOff>571501</xdr:colOff>
      <xdr:row>148</xdr:row>
      <xdr:rowOff>149680</xdr:rowOff>
    </xdr:to>
    <xdr:grpSp>
      <xdr:nvGrpSpPr>
        <xdr:cNvPr id="113" name="Group 112">
          <a:extLst>
            <a:ext uri="{FF2B5EF4-FFF2-40B4-BE49-F238E27FC236}">
              <a16:creationId xmlns:a16="http://schemas.microsoft.com/office/drawing/2014/main" id="{A53FF2D9-1CB1-034B-5DF8-5D796EA64CA1}"/>
            </a:ext>
          </a:extLst>
        </xdr:cNvPr>
        <xdr:cNvGrpSpPr/>
      </xdr:nvGrpSpPr>
      <xdr:grpSpPr>
        <a:xfrm>
          <a:off x="12563476" y="24729622"/>
          <a:ext cx="5505450" cy="4395108"/>
          <a:chOff x="12450536" y="22615071"/>
          <a:chExt cx="5524500" cy="4395108"/>
        </a:xfrm>
      </xdr:grpSpPr>
      <xdr:pic>
        <xdr:nvPicPr>
          <xdr:cNvPr id="112" name="Picture 111">
            <a:extLst>
              <a:ext uri="{FF2B5EF4-FFF2-40B4-BE49-F238E27FC236}">
                <a16:creationId xmlns:a16="http://schemas.microsoft.com/office/drawing/2014/main" id="{55B1CDAA-BFB9-0EEE-B633-E1084E2DF72A}"/>
              </a:ext>
            </a:extLst>
          </xdr:cNvPr>
          <xdr:cNvPicPr>
            <a:picLocks noChangeAspect="1"/>
            <a:extLst>
              <a:ext uri="{53484399-7A02-498B-ADA4-41CD10E50FAC}">
                <aif:imageFormula xmlns:aif="http://schemas.microsoft.com/office/drawing/2022/imageformula" formula="'KPI tricks'!AH143"/>
              </a:ext>
            </a:extLst>
          </xdr:cNvPicPr>
        </xdr:nvPicPr>
        <xdr:blipFill>
          <a:blip xmlns:r="http://schemas.openxmlformats.org/officeDocument/2006/relationships" r:embed="rId19"/>
          <a:stretch>
            <a:fillRect/>
          </a:stretch>
        </xdr:blipFill>
        <xdr:spPr>
          <a:xfrm>
            <a:off x="12450536" y="22615071"/>
            <a:ext cx="5524500" cy="4395108"/>
          </a:xfrm>
          <a:prstGeom prst="rect">
            <a:avLst/>
          </a:prstGeom>
        </xdr:spPr>
      </xdr:pic>
      <xdr:sp macro="" textlink="">
        <xdr:nvSpPr>
          <xdr:cNvPr id="110" name="Rectangle: Rounded Corners 109">
            <a:extLst>
              <a:ext uri="{FF2B5EF4-FFF2-40B4-BE49-F238E27FC236}">
                <a16:creationId xmlns:a16="http://schemas.microsoft.com/office/drawing/2014/main" id="{ECD7E980-9A01-A46E-CD9E-A46B56AFBE1C}"/>
              </a:ext>
            </a:extLst>
          </xdr:cNvPr>
          <xdr:cNvSpPr/>
        </xdr:nvSpPr>
        <xdr:spPr>
          <a:xfrm>
            <a:off x="16287751" y="23377072"/>
            <a:ext cx="938891" cy="326571"/>
          </a:xfrm>
          <a:prstGeom prst="roundRect">
            <a:avLst/>
          </a:prstGeom>
          <a:solidFill>
            <a:schemeClr val="bg1">
              <a:alpha val="30000"/>
            </a:schemeClr>
          </a:solidFill>
          <a:ln>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sp macro="" textlink="$AE$129">
        <xdr:nvSpPr>
          <xdr:cNvPr id="100" name="TextBox 99">
            <a:extLst>
              <a:ext uri="{FF2B5EF4-FFF2-40B4-BE49-F238E27FC236}">
                <a16:creationId xmlns:a16="http://schemas.microsoft.com/office/drawing/2014/main" id="{95B5CA8C-5DB5-AAEC-3614-E1E173591039}"/>
              </a:ext>
            </a:extLst>
          </xdr:cNvPr>
          <xdr:cNvSpPr txBox="1"/>
        </xdr:nvSpPr>
        <xdr:spPr>
          <a:xfrm>
            <a:off x="12867585" y="23529050"/>
            <a:ext cx="1923378" cy="650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293007-81AA-437B-9A53-317B47C43509}" type="TxLink">
              <a:rPr lang="en-US" sz="3200" b="1" i="0" u="none" strike="noStrike" kern="1200">
                <a:solidFill>
                  <a:srgbClr val="000000"/>
                </a:solidFill>
                <a:latin typeface="Aptos Narrow"/>
              </a:rPr>
              <a:pPr/>
              <a:t>Carrot</a:t>
            </a:fld>
            <a:endParaRPr lang="de-AT" sz="3200" b="1" kern="1200"/>
          </a:p>
        </xdr:txBody>
      </xdr:sp>
      <xdr:sp macro="" textlink="">
        <xdr:nvSpPr>
          <xdr:cNvPr id="101" name="TextBox 100">
            <a:extLst>
              <a:ext uri="{FF2B5EF4-FFF2-40B4-BE49-F238E27FC236}">
                <a16:creationId xmlns:a16="http://schemas.microsoft.com/office/drawing/2014/main" id="{C9E67C8E-30F1-8EE4-B01A-D8A8953DDD8B}"/>
              </a:ext>
            </a:extLst>
          </xdr:cNvPr>
          <xdr:cNvSpPr txBox="1"/>
        </xdr:nvSpPr>
        <xdr:spPr>
          <a:xfrm>
            <a:off x="12883687" y="24135812"/>
            <a:ext cx="2478776" cy="574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kern="1200"/>
              <a:t>average per day in December</a:t>
            </a:r>
            <a:endParaRPr lang="de-AT" sz="1200" kern="1200"/>
          </a:p>
        </xdr:txBody>
      </xdr:sp>
      <xdr:sp macro="" textlink="$AH$138">
        <xdr:nvSpPr>
          <xdr:cNvPr id="102" name="TextBox 101">
            <a:extLst>
              <a:ext uri="{FF2B5EF4-FFF2-40B4-BE49-F238E27FC236}">
                <a16:creationId xmlns:a16="http://schemas.microsoft.com/office/drawing/2014/main" id="{E2D92099-C142-7149-4987-A47A89B361B3}"/>
              </a:ext>
            </a:extLst>
          </xdr:cNvPr>
          <xdr:cNvSpPr txBox="1"/>
        </xdr:nvSpPr>
        <xdr:spPr>
          <a:xfrm>
            <a:off x="12967605" y="24628927"/>
            <a:ext cx="4286251"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D007F6CA-0656-4DFE-897D-337AF2B08E73}" type="TxLink">
              <a:rPr lang="en-US" sz="7200" b="1" i="0" u="none" strike="noStrike" kern="1200">
                <a:solidFill>
                  <a:srgbClr val="000000"/>
                </a:solidFill>
                <a:effectLst>
                  <a:outerShdw blurRad="50800" dist="38100" dir="2700000" algn="tl" rotWithShape="0">
                    <a:schemeClr val="bg1">
                      <a:lumMod val="50000"/>
                      <a:alpha val="40000"/>
                    </a:schemeClr>
                  </a:outerShdw>
                </a:effectLst>
                <a:latin typeface="Aptos Narrow"/>
              </a:rPr>
              <a:pPr algn="l"/>
              <a:t>1029,7</a:t>
            </a:fld>
            <a:endParaRPr lang="de-AT" sz="7200" b="1" kern="1200">
              <a:effectLst>
                <a:outerShdw blurRad="50800" dist="38100" dir="2700000" algn="tl" rotWithShape="0">
                  <a:schemeClr val="bg1">
                    <a:lumMod val="50000"/>
                    <a:alpha val="40000"/>
                  </a:schemeClr>
                </a:outerShdw>
              </a:effectLst>
            </a:endParaRPr>
          </a:p>
        </xdr:txBody>
      </xdr:sp>
      <xdr:sp macro="" textlink="">
        <xdr:nvSpPr>
          <xdr:cNvPr id="103" name="TextBox 102">
            <a:extLst>
              <a:ext uri="{FF2B5EF4-FFF2-40B4-BE49-F238E27FC236}">
                <a16:creationId xmlns:a16="http://schemas.microsoft.com/office/drawing/2014/main" id="{43263FCB-1132-94B2-E4F8-C83522619374}"/>
              </a:ext>
            </a:extLst>
          </xdr:cNvPr>
          <xdr:cNvSpPr txBox="1"/>
        </xdr:nvSpPr>
        <xdr:spPr>
          <a:xfrm>
            <a:off x="12953621" y="25995962"/>
            <a:ext cx="1197807" cy="44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AT" sz="2000" kern="1200"/>
              <a:t>Last year:</a:t>
            </a:r>
          </a:p>
        </xdr:txBody>
      </xdr:sp>
      <xdr:sp macro="" textlink="">
        <xdr:nvSpPr>
          <xdr:cNvPr id="104" name="TextBox 103">
            <a:extLst>
              <a:ext uri="{FF2B5EF4-FFF2-40B4-BE49-F238E27FC236}">
                <a16:creationId xmlns:a16="http://schemas.microsoft.com/office/drawing/2014/main" id="{4DC26EED-00DD-4313-CDA1-BB6F5AD67A18}"/>
              </a:ext>
            </a:extLst>
          </xdr:cNvPr>
          <xdr:cNvSpPr txBox="1"/>
        </xdr:nvSpPr>
        <xdr:spPr>
          <a:xfrm>
            <a:off x="15380151" y="23349856"/>
            <a:ext cx="989240" cy="394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400" b="0" kern="1200">
                <a:solidFill>
                  <a:schemeClr val="tx1"/>
                </a:solidFill>
              </a:rPr>
              <a:t>Tracking:</a:t>
            </a:r>
            <a:endParaRPr lang="de-AT" sz="1000" b="0" kern="1200">
              <a:solidFill>
                <a:schemeClr val="tx1"/>
              </a:solidFill>
            </a:endParaRPr>
          </a:p>
        </xdr:txBody>
      </xdr:sp>
      <xdr:pic>
        <xdr:nvPicPr>
          <xdr:cNvPr id="105" name="Picture 104" descr="A carrot with green stems&#10;&#10;Description automatically generated">
            <a:extLst>
              <a:ext uri="{FF2B5EF4-FFF2-40B4-BE49-F238E27FC236}">
                <a16:creationId xmlns:a16="http://schemas.microsoft.com/office/drawing/2014/main" id="{5A11F5C3-9CD7-414F-CD25-833F19F26B96}"/>
              </a:ext>
            </a:extLst>
          </xdr:cNvPr>
          <xdr:cNvPicPr>
            <a:picLocks noChangeAspect="1"/>
            <a:extLst>
              <a:ext uri="{53484399-7A02-498B-ADA4-41CD10E50FAC}">
                <aif:imageFormula xmlns:aif="http://schemas.microsoft.com/office/drawing/2022/imageformula" formula="$AH$134"/>
              </a:ext>
            </a:extLst>
          </xdr:cNvPicPr>
        </xdr:nvPicPr>
        <xdr:blipFill>
          <a:blip xmlns:r="http://schemas.openxmlformats.org/officeDocument/2006/relationships" r:embed="rId20"/>
          <a:stretch>
            <a:fillRect/>
          </a:stretch>
        </xdr:blipFill>
        <xdr:spPr>
          <a:xfrm>
            <a:off x="14967855" y="23254604"/>
            <a:ext cx="571503" cy="571503"/>
          </a:xfrm>
          <a:prstGeom prst="rect">
            <a:avLst/>
          </a:prstGeom>
        </xdr:spPr>
      </xdr:pic>
      <xdr:sp macro="" textlink="$AI$138">
        <xdr:nvSpPr>
          <xdr:cNvPr id="106" name="TextBox 105">
            <a:extLst>
              <a:ext uri="{FF2B5EF4-FFF2-40B4-BE49-F238E27FC236}">
                <a16:creationId xmlns:a16="http://schemas.microsoft.com/office/drawing/2014/main" id="{1066301E-54D7-20A9-D7F7-FA81160313AC}"/>
              </a:ext>
            </a:extLst>
          </xdr:cNvPr>
          <xdr:cNvSpPr txBox="1"/>
        </xdr:nvSpPr>
        <xdr:spPr>
          <a:xfrm>
            <a:off x="14180985" y="25995962"/>
            <a:ext cx="1197807" cy="44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34165DE3-555A-460E-9995-DBC73B7197EF}" type="TxLink">
              <a:rPr lang="en-US" sz="2000" b="0" i="0" u="none" strike="noStrike" kern="1200">
                <a:solidFill>
                  <a:srgbClr val="000000"/>
                </a:solidFill>
                <a:latin typeface="Aptos Narrow"/>
              </a:rPr>
              <a:pPr algn="l"/>
              <a:t>802,4</a:t>
            </a:fld>
            <a:endParaRPr lang="de-AT" sz="2000" kern="1200"/>
          </a:p>
        </xdr:txBody>
      </xdr:sp>
      <mc:AlternateContent xmlns:mc="http://schemas.openxmlformats.org/markup-compatibility/2006">
        <mc:Choice xmlns:a14="http://schemas.microsoft.com/office/drawing/2010/main" Requires="a14">
          <xdr:sp macro="" textlink="">
            <xdr:nvSpPr>
              <xdr:cNvPr id="13532" name="Drop Down 220" hidden="1">
                <a:extLst>
                  <a:ext uri="{63B3BB69-23CF-44E3-9099-C40C66FF867C}">
                    <a14:compatExt spid="_x0000_s13532"/>
                  </a:ext>
                  <a:ext uri="{FF2B5EF4-FFF2-40B4-BE49-F238E27FC236}">
                    <a16:creationId xmlns:a16="http://schemas.microsoft.com/office/drawing/2014/main" id="{00000000-0008-0000-0E00-0000DC340000}"/>
                  </a:ext>
                </a:extLst>
              </xdr:cNvPr>
              <xdr:cNvSpPr/>
            </xdr:nvSpPr>
            <xdr:spPr bwMode="auto">
              <a:xfrm>
                <a:off x="16256452" y="23359382"/>
                <a:ext cx="1106261" cy="371475"/>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277246</xdr:rowOff>
    </xdr:from>
    <xdr:to>
      <xdr:col>2</xdr:col>
      <xdr:colOff>711654</xdr:colOff>
      <xdr:row>46</xdr:row>
      <xdr:rowOff>23813</xdr:rowOff>
    </xdr:to>
    <xdr:sp macro="" textlink="">
      <xdr:nvSpPr>
        <xdr:cNvPr id="2" name="Rechteck 23">
          <a:extLst>
            <a:ext uri="{FF2B5EF4-FFF2-40B4-BE49-F238E27FC236}">
              <a16:creationId xmlns:a16="http://schemas.microsoft.com/office/drawing/2014/main" id="{2072951A-B6AF-4A31-99C7-AC36EFAF7D77}"/>
            </a:ext>
          </a:extLst>
        </xdr:cNvPr>
        <xdr:cNvSpPr/>
      </xdr:nvSpPr>
      <xdr:spPr>
        <a:xfrm>
          <a:off x="0" y="967809"/>
          <a:ext cx="2140404" cy="8069035"/>
        </a:xfrm>
        <a:prstGeom prst="rect">
          <a:avLst/>
        </a:prstGeom>
        <a:gradFill>
          <a:gsLst>
            <a:gs pos="0">
              <a:schemeClr val="accent1"/>
            </a:gs>
            <a:gs pos="100000">
              <a:schemeClr val="bg1"/>
            </a:gs>
          </a:gsLst>
          <a:lin ang="5400000" scaled="0"/>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178595</xdr:colOff>
      <xdr:row>7</xdr:row>
      <xdr:rowOff>107156</xdr:rowOff>
    </xdr:from>
    <xdr:to>
      <xdr:col>2</xdr:col>
      <xdr:colOff>535781</xdr:colOff>
      <xdr:row>46</xdr:row>
      <xdr:rowOff>11906</xdr:rowOff>
    </xdr:to>
    <xdr:sp macro="" textlink="">
      <xdr:nvSpPr>
        <xdr:cNvPr id="3" name="Rectangle 2">
          <a:extLst>
            <a:ext uri="{FF2B5EF4-FFF2-40B4-BE49-F238E27FC236}">
              <a16:creationId xmlns:a16="http://schemas.microsoft.com/office/drawing/2014/main" id="{687C1A87-6AA6-4EDC-86EC-A013D671C62D}"/>
            </a:ext>
          </a:extLst>
        </xdr:cNvPr>
        <xdr:cNvSpPr/>
      </xdr:nvSpPr>
      <xdr:spPr>
        <a:xfrm>
          <a:off x="178595" y="1699192"/>
          <a:ext cx="1799543" cy="73342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0</xdr:col>
      <xdr:colOff>200455</xdr:colOff>
      <xdr:row>7</xdr:row>
      <xdr:rowOff>102062</xdr:rowOff>
    </xdr:from>
    <xdr:to>
      <xdr:col>2</xdr:col>
      <xdr:colOff>505255</xdr:colOff>
      <xdr:row>12</xdr:row>
      <xdr:rowOff>163295</xdr:rowOff>
    </xdr:to>
    <xdr:sp macro="" textlink="">
      <xdr:nvSpPr>
        <xdr:cNvPr id="25" name="Rechteck 24">
          <a:extLst>
            <a:ext uri="{FF2B5EF4-FFF2-40B4-BE49-F238E27FC236}">
              <a16:creationId xmlns:a16="http://schemas.microsoft.com/office/drawing/2014/main" id="{CF4C16FC-AC35-FC1E-E3C8-7B9A07DABDE0}"/>
            </a:ext>
          </a:extLst>
        </xdr:cNvPr>
        <xdr:cNvSpPr/>
      </xdr:nvSpPr>
      <xdr:spPr>
        <a:xfrm>
          <a:off x="200455" y="1685593"/>
          <a:ext cx="1733550" cy="101373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166687</xdr:colOff>
      <xdr:row>17</xdr:row>
      <xdr:rowOff>35719</xdr:rowOff>
    </xdr:from>
    <xdr:to>
      <xdr:col>10</xdr:col>
      <xdr:colOff>95250</xdr:colOff>
      <xdr:row>31</xdr:row>
      <xdr:rowOff>11906</xdr:rowOff>
    </xdr:to>
    <xdr:sp macro="" textlink="">
      <xdr:nvSpPr>
        <xdr:cNvPr id="28" name="Rectangle 27">
          <a:extLst>
            <a:ext uri="{FF2B5EF4-FFF2-40B4-BE49-F238E27FC236}">
              <a16:creationId xmlns:a16="http://schemas.microsoft.com/office/drawing/2014/main" id="{C85000FC-7E9E-175B-9A08-A79D04513BAC}"/>
            </a:ext>
          </a:extLst>
        </xdr:cNvPr>
        <xdr:cNvSpPr/>
      </xdr:nvSpPr>
      <xdr:spPr>
        <a:xfrm>
          <a:off x="2309812" y="3524250"/>
          <a:ext cx="4929188" cy="2643187"/>
        </a:xfrm>
        <a:prstGeom prst="rect">
          <a:avLst/>
        </a:prstGeom>
        <a:solidFill>
          <a:schemeClr val="bg1"/>
        </a:soli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10</xdr:col>
      <xdr:colOff>223837</xdr:colOff>
      <xdr:row>17</xdr:row>
      <xdr:rowOff>35719</xdr:rowOff>
    </xdr:from>
    <xdr:to>
      <xdr:col>15</xdr:col>
      <xdr:colOff>404812</xdr:colOff>
      <xdr:row>31</xdr:row>
      <xdr:rowOff>11906</xdr:rowOff>
    </xdr:to>
    <xdr:sp macro="" textlink="">
      <xdr:nvSpPr>
        <xdr:cNvPr id="29" name="Rectangle 28">
          <a:extLst>
            <a:ext uri="{FF2B5EF4-FFF2-40B4-BE49-F238E27FC236}">
              <a16:creationId xmlns:a16="http://schemas.microsoft.com/office/drawing/2014/main" id="{D8AF694D-E7AD-4F02-A34B-09E54D805E50}"/>
            </a:ext>
          </a:extLst>
        </xdr:cNvPr>
        <xdr:cNvSpPr/>
      </xdr:nvSpPr>
      <xdr:spPr>
        <a:xfrm>
          <a:off x="7367587" y="3524250"/>
          <a:ext cx="3752850" cy="2643187"/>
        </a:xfrm>
        <a:prstGeom prst="rect">
          <a:avLst/>
        </a:prstGeom>
        <a:solidFill>
          <a:schemeClr val="bg1"/>
        </a:soli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3</xdr:col>
      <xdr:colOff>178593</xdr:colOff>
      <xdr:row>17</xdr:row>
      <xdr:rowOff>11905</xdr:rowOff>
    </xdr:from>
    <xdr:to>
      <xdr:col>10</xdr:col>
      <xdr:colOff>95249</xdr:colOff>
      <xdr:row>30</xdr:row>
      <xdr:rowOff>178594</xdr:rowOff>
    </xdr:to>
    <xdr:graphicFrame macro="">
      <xdr:nvGraphicFramePr>
        <xdr:cNvPr id="30" name="Chart 29">
          <a:extLst>
            <a:ext uri="{FF2B5EF4-FFF2-40B4-BE49-F238E27FC236}">
              <a16:creationId xmlns:a16="http://schemas.microsoft.com/office/drawing/2014/main" id="{0E91A5B9-4023-43A1-A841-B30340726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166687</xdr:colOff>
      <xdr:row>32</xdr:row>
      <xdr:rowOff>47626</xdr:rowOff>
    </xdr:from>
    <xdr:to>
      <xdr:col>10</xdr:col>
      <xdr:colOff>95250</xdr:colOff>
      <xdr:row>46</xdr:row>
      <xdr:rowOff>23813</xdr:rowOff>
    </xdr:to>
    <xdr:sp macro="" textlink="">
      <xdr:nvSpPr>
        <xdr:cNvPr id="34" name="Rectangle 33">
          <a:extLst>
            <a:ext uri="{FF2B5EF4-FFF2-40B4-BE49-F238E27FC236}">
              <a16:creationId xmlns:a16="http://schemas.microsoft.com/office/drawing/2014/main" id="{699C2D92-9D13-4055-A8BA-AA4B5B886B31}"/>
            </a:ext>
          </a:extLst>
        </xdr:cNvPr>
        <xdr:cNvSpPr/>
      </xdr:nvSpPr>
      <xdr:spPr>
        <a:xfrm>
          <a:off x="2325687" y="6408209"/>
          <a:ext cx="4966230" cy="2643187"/>
        </a:xfrm>
        <a:prstGeom prst="rect">
          <a:avLst/>
        </a:prstGeom>
        <a:solidFill>
          <a:schemeClr val="bg1"/>
        </a:soli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10</xdr:col>
      <xdr:colOff>223837</xdr:colOff>
      <xdr:row>32</xdr:row>
      <xdr:rowOff>47626</xdr:rowOff>
    </xdr:from>
    <xdr:to>
      <xdr:col>15</xdr:col>
      <xdr:colOff>404812</xdr:colOff>
      <xdr:row>46</xdr:row>
      <xdr:rowOff>23813</xdr:rowOff>
    </xdr:to>
    <xdr:sp macro="" textlink="">
      <xdr:nvSpPr>
        <xdr:cNvPr id="35" name="Rectangle 34">
          <a:extLst>
            <a:ext uri="{FF2B5EF4-FFF2-40B4-BE49-F238E27FC236}">
              <a16:creationId xmlns:a16="http://schemas.microsoft.com/office/drawing/2014/main" id="{22D792AE-046E-4609-A275-76A8146E2FE6}"/>
            </a:ext>
          </a:extLst>
        </xdr:cNvPr>
        <xdr:cNvSpPr/>
      </xdr:nvSpPr>
      <xdr:spPr>
        <a:xfrm>
          <a:off x="7367587" y="6393657"/>
          <a:ext cx="3752850" cy="2643187"/>
        </a:xfrm>
        <a:prstGeom prst="rect">
          <a:avLst/>
        </a:prstGeom>
        <a:solidFill>
          <a:schemeClr val="bg1"/>
        </a:soli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kern="1200"/>
        </a:p>
      </xdr:txBody>
    </xdr:sp>
    <xdr:clientData/>
  </xdr:twoCellAnchor>
  <xdr:twoCellAnchor>
    <xdr:from>
      <xdr:col>9</xdr:col>
      <xdr:colOff>568572</xdr:colOff>
      <xdr:row>17</xdr:row>
      <xdr:rowOff>44979</xdr:rowOff>
    </xdr:from>
    <xdr:to>
      <xdr:col>16</xdr:col>
      <xdr:colOff>262411</xdr:colOff>
      <xdr:row>31</xdr:row>
      <xdr:rowOff>121179</xdr:rowOff>
    </xdr:to>
    <xdr:graphicFrame macro="">
      <xdr:nvGraphicFramePr>
        <xdr:cNvPr id="33" name="Chart 32">
          <a:extLst>
            <a:ext uri="{FF2B5EF4-FFF2-40B4-BE49-F238E27FC236}">
              <a16:creationId xmlns:a16="http://schemas.microsoft.com/office/drawing/2014/main" id="{ADF40A07-8944-478C-9476-CFD4B7161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201085</xdr:colOff>
      <xdr:row>32</xdr:row>
      <xdr:rowOff>59529</xdr:rowOff>
    </xdr:from>
    <xdr:to>
      <xdr:col>15</xdr:col>
      <xdr:colOff>440532</xdr:colOff>
      <xdr:row>46</xdr:row>
      <xdr:rowOff>23812</xdr:rowOff>
    </xdr:to>
    <xdr:graphicFrame macro="">
      <xdr:nvGraphicFramePr>
        <xdr:cNvPr id="32" name="Chart 31">
          <a:extLst>
            <a:ext uri="{FF2B5EF4-FFF2-40B4-BE49-F238E27FC236}">
              <a16:creationId xmlns:a16="http://schemas.microsoft.com/office/drawing/2014/main" id="{5C78BAF4-552D-4682-93E2-7731C0C8D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151192</xdr:colOff>
      <xdr:row>32</xdr:row>
      <xdr:rowOff>47625</xdr:rowOff>
    </xdr:from>
    <xdr:to>
      <xdr:col>10</xdr:col>
      <xdr:colOff>107157</xdr:colOff>
      <xdr:row>46</xdr:row>
      <xdr:rowOff>47625</xdr:rowOff>
    </xdr:to>
    <xdr:graphicFrame macro="">
      <xdr:nvGraphicFramePr>
        <xdr:cNvPr id="31" name="Chart 30">
          <a:extLst>
            <a:ext uri="{FF2B5EF4-FFF2-40B4-BE49-F238E27FC236}">
              <a16:creationId xmlns:a16="http://schemas.microsoft.com/office/drawing/2014/main" id="{06F6F2E2-65B1-4119-8101-CAFBC6313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261937</xdr:colOff>
      <xdr:row>9</xdr:row>
      <xdr:rowOff>83343</xdr:rowOff>
    </xdr:from>
    <xdr:to>
      <xdr:col>2</xdr:col>
      <xdr:colOff>440530</xdr:colOff>
      <xdr:row>14</xdr:row>
      <xdr:rowOff>59530</xdr:rowOff>
    </xdr:to>
    <mc:AlternateContent xmlns:mc="http://schemas.openxmlformats.org/markup-compatibility/2006" xmlns:tsle="http://schemas.microsoft.com/office/drawing/2012/timeslicer">
      <mc:Choice Requires="tsle">
        <xdr:graphicFrame macro="">
          <xdr:nvGraphicFramePr>
            <xdr:cNvPr id="38" name="Date">
              <a:extLst>
                <a:ext uri="{FF2B5EF4-FFF2-40B4-BE49-F238E27FC236}">
                  <a16:creationId xmlns:a16="http://schemas.microsoft.com/office/drawing/2014/main" id="{AD65FA89-EB7A-4596-8D3D-E811B0CF832D}"/>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61937" y="2086394"/>
              <a:ext cx="1607343" cy="956702"/>
            </a:xfrm>
            <a:prstGeom prst="rect">
              <a:avLst/>
            </a:prstGeom>
            <a:solidFill>
              <a:prstClr val="white"/>
            </a:solidFill>
            <a:ln w="1">
              <a:solidFill>
                <a:prstClr val="green"/>
              </a:solidFill>
            </a:ln>
          </xdr:spPr>
          <xdr:txBody>
            <a:bodyPr vertOverflow="clip" horzOverflow="clip"/>
            <a:lstStyle/>
            <a:p>
              <a:r>
                <a:rPr lang="de-AT" sz="1100"/>
                <a:t>Timeline: Works in Excel 2013 or higher. Do not move or resize.</a:t>
              </a:r>
            </a:p>
          </xdr:txBody>
        </xdr:sp>
      </mc:Fallback>
    </mc:AlternateContent>
    <xdr:clientData/>
  </xdr:twoCellAnchor>
  <xdr:twoCellAnchor>
    <xdr:from>
      <xdr:col>0</xdr:col>
      <xdr:colOff>436620</xdr:colOff>
      <xdr:row>8</xdr:row>
      <xdr:rowOff>11907</xdr:rowOff>
    </xdr:from>
    <xdr:to>
      <xdr:col>2</xdr:col>
      <xdr:colOff>277757</xdr:colOff>
      <xdr:row>11</xdr:row>
      <xdr:rowOff>57894</xdr:rowOff>
    </xdr:to>
    <xdr:sp macro="" textlink="">
      <xdr:nvSpPr>
        <xdr:cNvPr id="39" name="Textfeld 17">
          <a:extLst>
            <a:ext uri="{FF2B5EF4-FFF2-40B4-BE49-F238E27FC236}">
              <a16:creationId xmlns:a16="http://schemas.microsoft.com/office/drawing/2014/main" id="{23024C7F-6131-43F2-949C-01055F2E5532}"/>
            </a:ext>
          </a:extLst>
        </xdr:cNvPr>
        <xdr:cNvSpPr txBox="1"/>
      </xdr:nvSpPr>
      <xdr:spPr>
        <a:xfrm>
          <a:off x="436620" y="1785938"/>
          <a:ext cx="1269887" cy="617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800" b="1">
              <a:solidFill>
                <a:schemeClr val="accent1">
                  <a:lumMod val="50000"/>
                </a:schemeClr>
              </a:solidFill>
            </a:rPr>
            <a:t>Timeline</a:t>
          </a:r>
          <a:endParaRPr lang="de-AT" sz="2800" b="1">
            <a:solidFill>
              <a:schemeClr val="accent1">
                <a:lumMod val="50000"/>
              </a:schemeClr>
            </a:solidFill>
          </a:endParaRPr>
        </a:p>
      </xdr:txBody>
    </xdr:sp>
    <xdr:clientData/>
  </xdr:twoCellAnchor>
  <xdr:twoCellAnchor>
    <xdr:from>
      <xdr:col>0</xdr:col>
      <xdr:colOff>436620</xdr:colOff>
      <xdr:row>14</xdr:row>
      <xdr:rowOff>83346</xdr:rowOff>
    </xdr:from>
    <xdr:to>
      <xdr:col>2</xdr:col>
      <xdr:colOff>277757</xdr:colOff>
      <xdr:row>18</xdr:row>
      <xdr:rowOff>71438</xdr:rowOff>
    </xdr:to>
    <xdr:sp macro="" textlink="">
      <xdr:nvSpPr>
        <xdr:cNvPr id="40" name="Textfeld 17">
          <a:extLst>
            <a:ext uri="{FF2B5EF4-FFF2-40B4-BE49-F238E27FC236}">
              <a16:creationId xmlns:a16="http://schemas.microsoft.com/office/drawing/2014/main" id="{455C4AE6-87A7-41D5-95E5-B78FDD113C51}"/>
            </a:ext>
          </a:extLst>
        </xdr:cNvPr>
        <xdr:cNvSpPr txBox="1"/>
      </xdr:nvSpPr>
      <xdr:spPr>
        <a:xfrm>
          <a:off x="436620" y="3000377"/>
          <a:ext cx="1269887" cy="750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800" b="1">
              <a:solidFill>
                <a:schemeClr val="accent1">
                  <a:lumMod val="50000"/>
                </a:schemeClr>
              </a:solidFill>
            </a:rPr>
            <a:t>Naughty or nice?</a:t>
          </a:r>
          <a:endParaRPr lang="de-AT" sz="2800" b="1">
            <a:solidFill>
              <a:schemeClr val="accent1">
                <a:lumMod val="50000"/>
              </a:schemeClr>
            </a:solidFill>
          </a:endParaRPr>
        </a:p>
      </xdr:txBody>
    </xdr:sp>
    <xdr:clientData/>
  </xdr:twoCellAnchor>
  <xdr:twoCellAnchor>
    <xdr:from>
      <xdr:col>0</xdr:col>
      <xdr:colOff>436620</xdr:colOff>
      <xdr:row>24</xdr:row>
      <xdr:rowOff>178595</xdr:rowOff>
    </xdr:from>
    <xdr:to>
      <xdr:col>2</xdr:col>
      <xdr:colOff>277757</xdr:colOff>
      <xdr:row>27</xdr:row>
      <xdr:rowOff>138857</xdr:rowOff>
    </xdr:to>
    <xdr:sp macro="" textlink="">
      <xdr:nvSpPr>
        <xdr:cNvPr id="41" name="Textfeld 17">
          <a:extLst>
            <a:ext uri="{FF2B5EF4-FFF2-40B4-BE49-F238E27FC236}">
              <a16:creationId xmlns:a16="http://schemas.microsoft.com/office/drawing/2014/main" id="{3C3D3689-2105-4CA8-989A-7A65428F4379}"/>
            </a:ext>
          </a:extLst>
        </xdr:cNvPr>
        <xdr:cNvSpPr txBox="1"/>
      </xdr:nvSpPr>
      <xdr:spPr>
        <a:xfrm>
          <a:off x="436620" y="5000626"/>
          <a:ext cx="1269887" cy="531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800" b="1">
              <a:solidFill>
                <a:schemeClr val="accent1">
                  <a:lumMod val="50000"/>
                </a:schemeClr>
              </a:solidFill>
            </a:rPr>
            <a:t>Age group</a:t>
          </a:r>
          <a:endParaRPr lang="de-AT" sz="2800" b="1">
            <a:solidFill>
              <a:schemeClr val="accent1">
                <a:lumMod val="50000"/>
              </a:schemeClr>
            </a:solidFill>
          </a:endParaRPr>
        </a:p>
      </xdr:txBody>
    </xdr:sp>
    <xdr:clientData/>
  </xdr:twoCellAnchor>
  <xdr:twoCellAnchor editAs="oneCell">
    <xdr:from>
      <xdr:col>0</xdr:col>
      <xdr:colOff>178595</xdr:colOff>
      <xdr:row>18</xdr:row>
      <xdr:rowOff>69057</xdr:rowOff>
    </xdr:from>
    <xdr:to>
      <xdr:col>2</xdr:col>
      <xdr:colOff>500063</xdr:colOff>
      <xdr:row>23</xdr:row>
      <xdr:rowOff>142876</xdr:rowOff>
    </xdr:to>
    <mc:AlternateContent xmlns:mc="http://schemas.openxmlformats.org/markup-compatibility/2006" xmlns:a14="http://schemas.microsoft.com/office/drawing/2010/main">
      <mc:Choice Requires="a14">
        <xdr:graphicFrame macro="">
          <xdr:nvGraphicFramePr>
            <xdr:cNvPr id="45" name="naughty_or_nice 1">
              <a:extLst>
                <a:ext uri="{FF2B5EF4-FFF2-40B4-BE49-F238E27FC236}">
                  <a16:creationId xmlns:a16="http://schemas.microsoft.com/office/drawing/2014/main" id="{1254F1AD-8EE8-C6F5-A5A2-6547B026BF3F}"/>
                </a:ext>
              </a:extLst>
            </xdr:cNvPr>
            <xdr:cNvGraphicFramePr/>
          </xdr:nvGraphicFramePr>
          <xdr:xfrm>
            <a:off x="0" y="0"/>
            <a:ext cx="0" cy="0"/>
          </xdr:xfrm>
          <a:graphic>
            <a:graphicData uri="http://schemas.microsoft.com/office/drawing/2010/slicer">
              <sle:slicer xmlns:sle="http://schemas.microsoft.com/office/drawing/2010/slicer" name="naughty_or_nice 1"/>
            </a:graphicData>
          </a:graphic>
        </xdr:graphicFrame>
      </mc:Choice>
      <mc:Fallback xmlns="">
        <xdr:sp macro="" textlink="">
          <xdr:nvSpPr>
            <xdr:cNvPr id="0" name=""/>
            <xdr:cNvSpPr>
              <a:spLocks noTextEdit="1"/>
            </xdr:cNvSpPr>
          </xdr:nvSpPr>
          <xdr:spPr>
            <a:xfrm>
              <a:off x="178595" y="3837035"/>
              <a:ext cx="1750218" cy="1054334"/>
            </a:xfrm>
            <a:prstGeom prst="rect">
              <a:avLst/>
            </a:prstGeom>
            <a:solidFill>
              <a:prstClr val="white"/>
            </a:solidFill>
            <a:ln w="1">
              <a:solidFill>
                <a:prstClr val="green"/>
              </a:solidFill>
            </a:ln>
          </xdr:spPr>
          <xdr:txBody>
            <a:bodyPr vertOverflow="clip" horzOverflow="clip"/>
            <a:lstStyle/>
            <a:p>
              <a:r>
                <a:rPr lang="de-A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192882</xdr:colOff>
      <xdr:row>27</xdr:row>
      <xdr:rowOff>69056</xdr:rowOff>
    </xdr:from>
    <xdr:to>
      <xdr:col>2</xdr:col>
      <xdr:colOff>511969</xdr:colOff>
      <xdr:row>41</xdr:row>
      <xdr:rowOff>11905</xdr:rowOff>
    </xdr:to>
    <mc:AlternateContent xmlns:mc="http://schemas.openxmlformats.org/markup-compatibility/2006" xmlns:a14="http://schemas.microsoft.com/office/drawing/2010/main">
      <mc:Choice Requires="a14">
        <xdr:graphicFrame macro="">
          <xdr:nvGraphicFramePr>
            <xdr:cNvPr id="48" name="Sorted Agegroup">
              <a:extLst>
                <a:ext uri="{FF2B5EF4-FFF2-40B4-BE49-F238E27FC236}">
                  <a16:creationId xmlns:a16="http://schemas.microsoft.com/office/drawing/2014/main" id="{768DB420-34F0-E0B5-3E13-C6E95BC73908}"/>
                </a:ext>
              </a:extLst>
            </xdr:cNvPr>
            <xdr:cNvGraphicFramePr/>
          </xdr:nvGraphicFramePr>
          <xdr:xfrm>
            <a:off x="0" y="0"/>
            <a:ext cx="0" cy="0"/>
          </xdr:xfrm>
          <a:graphic>
            <a:graphicData uri="http://schemas.microsoft.com/office/drawing/2010/slicer">
              <sle:slicer xmlns:sle="http://schemas.microsoft.com/office/drawing/2010/slicer" name="Sorted Agegroup"/>
            </a:graphicData>
          </a:graphic>
        </xdr:graphicFrame>
      </mc:Choice>
      <mc:Fallback xmlns="">
        <xdr:sp macro="" textlink="">
          <xdr:nvSpPr>
            <xdr:cNvPr id="0" name=""/>
            <xdr:cNvSpPr>
              <a:spLocks noTextEdit="1"/>
            </xdr:cNvSpPr>
          </xdr:nvSpPr>
          <xdr:spPr>
            <a:xfrm>
              <a:off x="192882" y="5601960"/>
              <a:ext cx="1747837" cy="2688291"/>
            </a:xfrm>
            <a:prstGeom prst="rect">
              <a:avLst/>
            </a:prstGeom>
            <a:solidFill>
              <a:prstClr val="white"/>
            </a:solidFill>
            <a:ln w="1">
              <a:solidFill>
                <a:prstClr val="green"/>
              </a:solidFill>
            </a:ln>
          </xdr:spPr>
          <xdr:txBody>
            <a:bodyPr vertOverflow="clip" horzOverflow="clip"/>
            <a:lstStyle/>
            <a:p>
              <a:r>
                <a:rPr lang="de-A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142877</xdr:colOff>
      <xdr:row>5</xdr:row>
      <xdr:rowOff>167893</xdr:rowOff>
    </xdr:from>
    <xdr:to>
      <xdr:col>6</xdr:col>
      <xdr:colOff>666750</xdr:colOff>
      <xdr:row>14</xdr:row>
      <xdr:rowOff>59872</xdr:rowOff>
    </xdr:to>
    <xdr:grpSp>
      <xdr:nvGrpSpPr>
        <xdr:cNvPr id="58" name="Group 57">
          <a:extLst>
            <a:ext uri="{FF2B5EF4-FFF2-40B4-BE49-F238E27FC236}">
              <a16:creationId xmlns:a16="http://schemas.microsoft.com/office/drawing/2014/main" id="{74D734AA-467A-64F4-D9F3-AB12ACF3E25F}"/>
            </a:ext>
          </a:extLst>
        </xdr:cNvPr>
        <xdr:cNvGrpSpPr/>
      </xdr:nvGrpSpPr>
      <xdr:grpSpPr>
        <a:xfrm>
          <a:off x="2301877" y="1384976"/>
          <a:ext cx="2682873" cy="1606479"/>
          <a:chOff x="2286002" y="1370424"/>
          <a:chExt cx="2666998" cy="1606479"/>
        </a:xfrm>
      </xdr:grpSpPr>
      <xdr:grpSp>
        <xdr:nvGrpSpPr>
          <xdr:cNvPr id="9" name="Gruppieren 9">
            <a:extLst>
              <a:ext uri="{FF2B5EF4-FFF2-40B4-BE49-F238E27FC236}">
                <a16:creationId xmlns:a16="http://schemas.microsoft.com/office/drawing/2014/main" id="{A93C3F39-7618-430B-A0AF-5D50DB45D6C0}"/>
              </a:ext>
            </a:extLst>
          </xdr:cNvPr>
          <xdr:cNvGrpSpPr/>
        </xdr:nvGrpSpPr>
        <xdr:grpSpPr>
          <a:xfrm>
            <a:off x="2286002" y="1370424"/>
            <a:ext cx="2666998" cy="1606479"/>
            <a:chOff x="2428877" y="1385733"/>
            <a:chExt cx="2371933" cy="1545246"/>
          </a:xfrm>
        </xdr:grpSpPr>
        <xdr:sp macro="" textlink="">
          <xdr:nvSpPr>
            <xdr:cNvPr id="10" name="Rechteck: abgerundete Ecken 3">
              <a:extLst>
                <a:ext uri="{FF2B5EF4-FFF2-40B4-BE49-F238E27FC236}">
                  <a16:creationId xmlns:a16="http://schemas.microsoft.com/office/drawing/2014/main" id="{F8DC4261-64BA-6FFA-65FB-62998CC04CEC}"/>
                </a:ext>
              </a:extLst>
            </xdr:cNvPr>
            <xdr:cNvSpPr/>
          </xdr:nvSpPr>
          <xdr:spPr>
            <a:xfrm>
              <a:off x="2428877" y="1385733"/>
              <a:ext cx="2371933" cy="1545246"/>
            </a:xfrm>
            <a:prstGeom prst="roundRect">
              <a:avLst/>
            </a:prstGeom>
            <a:solidFill>
              <a:schemeClr val="bg1"/>
            </a:solidFill>
            <a:ln>
              <a:noFill/>
            </a:ln>
            <a:effectLst>
              <a:outerShdw blurRad="444500" dist="190500" dir="2700000" sx="90000" sy="90000" algn="tl" rotWithShape="0">
                <a:schemeClr val="accent1">
                  <a:lumMod val="50000"/>
                  <a:alpha val="31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a:solidFill>
                  <a:schemeClr val="lt1"/>
                </a:solidFill>
                <a:latin typeface="+mn-lt"/>
                <a:ea typeface="+mn-ea"/>
                <a:cs typeface="+mn-cs"/>
              </a:endParaRPr>
            </a:p>
          </xdr:txBody>
        </xdr:sp>
        <xdr:sp macro="" textlink="">
          <xdr:nvSpPr>
            <xdr:cNvPr id="11" name="Textfeld 17">
              <a:extLst>
                <a:ext uri="{FF2B5EF4-FFF2-40B4-BE49-F238E27FC236}">
                  <a16:creationId xmlns:a16="http://schemas.microsoft.com/office/drawing/2014/main" id="{32E7CC88-C596-1C88-F888-B1AF43C84053}"/>
                </a:ext>
              </a:extLst>
            </xdr:cNvPr>
            <xdr:cNvSpPr txBox="1"/>
          </xdr:nvSpPr>
          <xdr:spPr>
            <a:xfrm>
              <a:off x="3514046" y="1617624"/>
              <a:ext cx="1129392" cy="593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400" b="1">
                  <a:solidFill>
                    <a:schemeClr val="accent1"/>
                  </a:solidFill>
                </a:rPr>
                <a:t>Carrots</a:t>
              </a:r>
              <a:endParaRPr lang="de-AT" sz="2800" b="1">
                <a:solidFill>
                  <a:schemeClr val="accent1"/>
                </a:solidFill>
              </a:endParaRPr>
            </a:p>
          </xdr:txBody>
        </xdr:sp>
        <xdr:sp macro="" textlink="'Sample pivots'!L40">
          <xdr:nvSpPr>
            <xdr:cNvPr id="12" name="Rechteck 18">
              <a:extLst>
                <a:ext uri="{FF2B5EF4-FFF2-40B4-BE49-F238E27FC236}">
                  <a16:creationId xmlns:a16="http://schemas.microsoft.com/office/drawing/2014/main" id="{1A84E33A-C856-42B2-0993-F6C97ADE1335}"/>
                </a:ext>
              </a:extLst>
            </xdr:cNvPr>
            <xdr:cNvSpPr/>
          </xdr:nvSpPr>
          <xdr:spPr>
            <a:xfrm>
              <a:off x="3433932" y="2152761"/>
              <a:ext cx="1306575" cy="46264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53BBFCD8-C215-41A1-84F5-D6DCA207B8F1}" type="TxLink">
                <a:rPr lang="en-US" sz="1800" b="1" i="0" u="none" strike="noStrike">
                  <a:solidFill>
                    <a:srgbClr val="000000"/>
                  </a:solidFill>
                  <a:latin typeface="Aptos Narrow"/>
                </a:rPr>
                <a:pPr algn="ctr"/>
                <a:t> 3 321 891 </a:t>
              </a:fld>
              <a:endParaRPr lang="de-AT" sz="3200" b="1"/>
            </a:p>
          </xdr:txBody>
        </xdr:sp>
      </xdr:grpSp>
      <xdr:sp macro="" textlink="">
        <xdr:nvSpPr>
          <xdr:cNvPr id="42" name="TextBox 41">
            <a:extLst>
              <a:ext uri="{FF2B5EF4-FFF2-40B4-BE49-F238E27FC236}">
                <a16:creationId xmlns:a16="http://schemas.microsoft.com/office/drawing/2014/main" id="{3FDF9F9C-78B5-F6CA-5D89-29ED39BADE28}"/>
              </a:ext>
            </a:extLst>
          </xdr:cNvPr>
          <xdr:cNvSpPr txBox="1"/>
        </xdr:nvSpPr>
        <xdr:spPr>
          <a:xfrm>
            <a:off x="3726657" y="2024063"/>
            <a:ext cx="833438"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AT" sz="1100" kern="1200"/>
              <a:t>(total)</a:t>
            </a:r>
          </a:p>
        </xdr:txBody>
      </xdr:sp>
      <xdr:pic>
        <xdr:nvPicPr>
          <xdr:cNvPr id="50" name="Picture 49" descr="A carrot with green stems&#10;&#10;Description automatically generated">
            <a:extLst>
              <a:ext uri="{FF2B5EF4-FFF2-40B4-BE49-F238E27FC236}">
                <a16:creationId xmlns:a16="http://schemas.microsoft.com/office/drawing/2014/main" id="{BBA07447-00F0-4BB5-B773-D3D72041CB3D}"/>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duotone>
              <a:prstClr val="black"/>
              <a:schemeClr val="bg1">
                <a:lumMod val="65000"/>
                <a:tint val="45000"/>
                <a:satMod val="400000"/>
              </a:schemeClr>
            </a:duotone>
            <a:extLst>
              <a:ext uri="{28A0092B-C50C-407E-A947-70E740481C1C}">
                <a14:useLocalDpi xmlns:a14="http://schemas.microsoft.com/office/drawing/2010/main" val="0"/>
              </a:ext>
            </a:extLst>
          </a:blip>
          <a:stretch>
            <a:fillRect/>
          </a:stretch>
        </xdr:blipFill>
        <xdr:spPr>
          <a:xfrm rot="20168322">
            <a:off x="2559844" y="1726407"/>
            <a:ext cx="887525" cy="892968"/>
          </a:xfrm>
          <a:prstGeom prst="rect">
            <a:avLst/>
          </a:prstGeom>
          <a:effectLst>
            <a:outerShdw blurRad="50800" dist="38100" dir="2700000" algn="tl" rotWithShape="0">
              <a:prstClr val="black">
                <a:alpha val="40000"/>
              </a:prstClr>
            </a:outerShdw>
          </a:effectLst>
        </xdr:spPr>
      </xdr:pic>
    </xdr:grpSp>
    <xdr:clientData/>
  </xdr:twoCellAnchor>
  <xdr:twoCellAnchor>
    <xdr:from>
      <xdr:col>11</xdr:col>
      <xdr:colOff>627525</xdr:colOff>
      <xdr:row>5</xdr:row>
      <xdr:rowOff>167893</xdr:rowOff>
    </xdr:from>
    <xdr:to>
      <xdr:col>15</xdr:col>
      <xdr:colOff>389398</xdr:colOff>
      <xdr:row>14</xdr:row>
      <xdr:rowOff>59872</xdr:rowOff>
    </xdr:to>
    <xdr:grpSp>
      <xdr:nvGrpSpPr>
        <xdr:cNvPr id="56" name="Group 55">
          <a:extLst>
            <a:ext uri="{FF2B5EF4-FFF2-40B4-BE49-F238E27FC236}">
              <a16:creationId xmlns:a16="http://schemas.microsoft.com/office/drawing/2014/main" id="{C705B50B-03E4-1F39-F952-A902B53273DD}"/>
            </a:ext>
          </a:extLst>
        </xdr:cNvPr>
        <xdr:cNvGrpSpPr/>
      </xdr:nvGrpSpPr>
      <xdr:grpSpPr>
        <a:xfrm>
          <a:off x="8543858" y="1384976"/>
          <a:ext cx="2640540" cy="1606479"/>
          <a:chOff x="8485650" y="1370424"/>
          <a:chExt cx="2619373" cy="1606479"/>
        </a:xfrm>
      </xdr:grpSpPr>
      <xdr:sp macro="" textlink="">
        <xdr:nvSpPr>
          <xdr:cNvPr id="18" name="Rechteck: abgerundete Ecken 27">
            <a:extLst>
              <a:ext uri="{FF2B5EF4-FFF2-40B4-BE49-F238E27FC236}">
                <a16:creationId xmlns:a16="http://schemas.microsoft.com/office/drawing/2014/main" id="{6FD5DE0B-6DB6-4BA0-BC3C-C3CF0AD456FB}"/>
              </a:ext>
            </a:extLst>
          </xdr:cNvPr>
          <xdr:cNvSpPr/>
        </xdr:nvSpPr>
        <xdr:spPr>
          <a:xfrm>
            <a:off x="8485650" y="1370424"/>
            <a:ext cx="2619373" cy="1606479"/>
          </a:xfrm>
          <a:prstGeom prst="roundRect">
            <a:avLst/>
          </a:prstGeom>
          <a:solidFill>
            <a:schemeClr val="bg1"/>
          </a:solidFill>
          <a:ln>
            <a:noFill/>
          </a:ln>
          <a:effectLst>
            <a:outerShdw blurRad="444500" dist="190500" dir="2700000" sx="90000" sy="90000" algn="tl" rotWithShape="0">
              <a:schemeClr val="accent1">
                <a:lumMod val="50000"/>
                <a:alpha val="31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a:solidFill>
                <a:schemeClr val="lt1"/>
              </a:solidFill>
              <a:latin typeface="+mn-lt"/>
              <a:ea typeface="+mn-ea"/>
              <a:cs typeface="+mn-cs"/>
            </a:endParaRPr>
          </a:p>
        </xdr:txBody>
      </xdr:sp>
      <xdr:sp macro="" textlink="">
        <xdr:nvSpPr>
          <xdr:cNvPr id="19" name="Textfeld 28">
            <a:extLst>
              <a:ext uri="{FF2B5EF4-FFF2-40B4-BE49-F238E27FC236}">
                <a16:creationId xmlns:a16="http://schemas.microsoft.com/office/drawing/2014/main" id="{9F16584D-21BE-4F4C-9D8B-20276C23C479}"/>
              </a:ext>
            </a:extLst>
          </xdr:cNvPr>
          <xdr:cNvSpPr txBox="1"/>
        </xdr:nvSpPr>
        <xdr:spPr>
          <a:xfrm>
            <a:off x="9477375" y="1615922"/>
            <a:ext cx="1530804" cy="6143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400" b="1">
                <a:solidFill>
                  <a:schemeClr val="accent1"/>
                </a:solidFill>
              </a:rPr>
              <a:t>Gifts</a:t>
            </a:r>
            <a:endParaRPr lang="de-AT" sz="3200" b="1">
              <a:solidFill>
                <a:schemeClr val="accent1"/>
              </a:solidFill>
            </a:endParaRPr>
          </a:p>
        </xdr:txBody>
      </xdr:sp>
      <xdr:sp macro="" textlink="'Sample pivots'!D41">
        <xdr:nvSpPr>
          <xdr:cNvPr id="20" name="Rechteck 29">
            <a:extLst>
              <a:ext uri="{FF2B5EF4-FFF2-40B4-BE49-F238E27FC236}">
                <a16:creationId xmlns:a16="http://schemas.microsoft.com/office/drawing/2014/main" id="{71A0561F-A00E-4F21-8142-D0DF11BC4A29}"/>
              </a:ext>
            </a:extLst>
          </xdr:cNvPr>
          <xdr:cNvSpPr/>
        </xdr:nvSpPr>
        <xdr:spPr>
          <a:xfrm>
            <a:off x="9536906" y="2166935"/>
            <a:ext cx="1535906" cy="4830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2F2C633A-4FB1-4A46-B09F-9B05CB10B7F7}" type="TxLink">
              <a:rPr lang="en-US" sz="1800" b="1" i="0" u="none" strike="noStrike">
                <a:solidFill>
                  <a:srgbClr val="000000"/>
                </a:solidFill>
                <a:latin typeface="Aptos Narrow"/>
              </a:rPr>
              <a:pPr algn="ctr"/>
              <a:t> 57 398 892 </a:t>
            </a:fld>
            <a:endParaRPr lang="de-AT" sz="4400" b="1"/>
          </a:p>
        </xdr:txBody>
      </xdr:sp>
      <xdr:sp macro="" textlink="">
        <xdr:nvSpPr>
          <xdr:cNvPr id="49" name="TextBox 48">
            <a:extLst>
              <a:ext uri="{FF2B5EF4-FFF2-40B4-BE49-F238E27FC236}">
                <a16:creationId xmlns:a16="http://schemas.microsoft.com/office/drawing/2014/main" id="{498ACB34-C9B6-41D0-AB4E-BCD7B156618F}"/>
              </a:ext>
            </a:extLst>
          </xdr:cNvPr>
          <xdr:cNvSpPr txBox="1"/>
        </xdr:nvSpPr>
        <xdr:spPr>
          <a:xfrm>
            <a:off x="9890588" y="1996693"/>
            <a:ext cx="726282" cy="261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kern="1200"/>
              <a:t>(total)</a:t>
            </a:r>
          </a:p>
        </xdr:txBody>
      </xdr:sp>
      <xdr:pic>
        <xdr:nvPicPr>
          <xdr:cNvPr id="52" name="Graphic 51" descr="Present with solid fill">
            <a:extLst>
              <a:ext uri="{FF2B5EF4-FFF2-40B4-BE49-F238E27FC236}">
                <a16:creationId xmlns:a16="http://schemas.microsoft.com/office/drawing/2014/main" id="{CACF2F55-4ADA-6711-0C6B-F2287779B48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8703469" y="1714500"/>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xdr:from>
      <xdr:col>7</xdr:col>
      <xdr:colOff>385201</xdr:colOff>
      <xdr:row>5</xdr:row>
      <xdr:rowOff>167893</xdr:rowOff>
    </xdr:from>
    <xdr:to>
      <xdr:col>11</xdr:col>
      <xdr:colOff>147074</xdr:colOff>
      <xdr:row>14</xdr:row>
      <xdr:rowOff>59872</xdr:rowOff>
    </xdr:to>
    <xdr:grpSp>
      <xdr:nvGrpSpPr>
        <xdr:cNvPr id="60" name="Group 59">
          <a:extLst>
            <a:ext uri="{FF2B5EF4-FFF2-40B4-BE49-F238E27FC236}">
              <a16:creationId xmlns:a16="http://schemas.microsoft.com/office/drawing/2014/main" id="{532262F8-7E4F-47DA-C7B7-C4BF338621C6}"/>
            </a:ext>
          </a:extLst>
        </xdr:cNvPr>
        <xdr:cNvGrpSpPr/>
      </xdr:nvGrpSpPr>
      <xdr:grpSpPr>
        <a:xfrm>
          <a:off x="5422868" y="1384976"/>
          <a:ext cx="2640539" cy="1606479"/>
          <a:chOff x="5385826" y="1370424"/>
          <a:chExt cx="2619373" cy="1606479"/>
        </a:xfrm>
      </xdr:grpSpPr>
      <xdr:sp macro="" textlink="">
        <xdr:nvSpPr>
          <xdr:cNvPr id="15" name="Rechteck: abgerundete Ecken 15">
            <a:extLst>
              <a:ext uri="{FF2B5EF4-FFF2-40B4-BE49-F238E27FC236}">
                <a16:creationId xmlns:a16="http://schemas.microsoft.com/office/drawing/2014/main" id="{FC995A17-4492-469F-A1FF-192604797F2F}"/>
              </a:ext>
            </a:extLst>
          </xdr:cNvPr>
          <xdr:cNvSpPr/>
        </xdr:nvSpPr>
        <xdr:spPr>
          <a:xfrm>
            <a:off x="5385826" y="1370424"/>
            <a:ext cx="2619373" cy="1606479"/>
          </a:xfrm>
          <a:prstGeom prst="roundRect">
            <a:avLst/>
          </a:prstGeom>
          <a:solidFill>
            <a:schemeClr val="bg1"/>
          </a:solidFill>
          <a:ln>
            <a:noFill/>
          </a:ln>
          <a:effectLst>
            <a:outerShdw blurRad="444500" dist="190500" dir="2700000" sx="90000" sy="90000" algn="tl" rotWithShape="0">
              <a:schemeClr val="accent1">
                <a:lumMod val="50000"/>
                <a:alpha val="31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AT" sz="1100">
              <a:solidFill>
                <a:schemeClr val="lt1"/>
              </a:solidFill>
              <a:latin typeface="+mn-lt"/>
              <a:ea typeface="+mn-ea"/>
              <a:cs typeface="+mn-cs"/>
            </a:endParaRPr>
          </a:p>
        </xdr:txBody>
      </xdr:sp>
      <xdr:sp macro="" textlink="">
        <xdr:nvSpPr>
          <xdr:cNvPr id="16" name="Textfeld 19">
            <a:extLst>
              <a:ext uri="{FF2B5EF4-FFF2-40B4-BE49-F238E27FC236}">
                <a16:creationId xmlns:a16="http://schemas.microsoft.com/office/drawing/2014/main" id="{FA45080D-8B4C-4F0C-BD77-DB9AC5FA089A}"/>
              </a:ext>
            </a:extLst>
          </xdr:cNvPr>
          <xdr:cNvSpPr txBox="1"/>
        </xdr:nvSpPr>
        <xdr:spPr>
          <a:xfrm>
            <a:off x="6576104" y="1615922"/>
            <a:ext cx="1280766" cy="6143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2400" b="1">
                <a:solidFill>
                  <a:schemeClr val="accent1"/>
                </a:solidFill>
              </a:rPr>
              <a:t>Sleep</a:t>
            </a:r>
            <a:endParaRPr lang="de-AT" sz="3200" b="1">
              <a:solidFill>
                <a:schemeClr val="accent1"/>
              </a:solidFill>
            </a:endParaRPr>
          </a:p>
        </xdr:txBody>
      </xdr:sp>
      <xdr:sp macro="" textlink="'Sample pivots'!T40">
        <xdr:nvSpPr>
          <xdr:cNvPr id="17" name="Rechteck 21">
            <a:extLst>
              <a:ext uri="{FF2B5EF4-FFF2-40B4-BE49-F238E27FC236}">
                <a16:creationId xmlns:a16="http://schemas.microsoft.com/office/drawing/2014/main" id="{D7FCACED-FB1D-4711-8920-3B2D57802097}"/>
              </a:ext>
            </a:extLst>
          </xdr:cNvPr>
          <xdr:cNvSpPr/>
        </xdr:nvSpPr>
        <xdr:spPr>
          <a:xfrm>
            <a:off x="6576103" y="2166935"/>
            <a:ext cx="1266147" cy="4830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986E7CEF-2105-47A0-9EDB-EB25F871AB97}" type="TxLink">
              <a:rPr lang="en-US" sz="1800" b="1" i="0" u="none" strike="noStrike">
                <a:solidFill>
                  <a:srgbClr val="000000"/>
                </a:solidFill>
                <a:latin typeface="Aptos Narrow"/>
              </a:rPr>
              <a:pPr algn="ctr"/>
              <a:t> 8,22 </a:t>
            </a:fld>
            <a:endParaRPr lang="de-AT" sz="4400" b="1"/>
          </a:p>
        </xdr:txBody>
      </xdr:sp>
      <xdr:sp macro="" textlink="">
        <xdr:nvSpPr>
          <xdr:cNvPr id="43" name="TextBox 42">
            <a:extLst>
              <a:ext uri="{FF2B5EF4-FFF2-40B4-BE49-F238E27FC236}">
                <a16:creationId xmlns:a16="http://schemas.microsoft.com/office/drawing/2014/main" id="{6F76AB40-75D5-234E-2E9A-7D60C6220260}"/>
              </a:ext>
            </a:extLst>
          </xdr:cNvPr>
          <xdr:cNvSpPr txBox="1"/>
        </xdr:nvSpPr>
        <xdr:spPr>
          <a:xfrm>
            <a:off x="6881813" y="2012156"/>
            <a:ext cx="726282" cy="261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kern="1200"/>
              <a:t>(per day)</a:t>
            </a:r>
          </a:p>
        </xdr:txBody>
      </xdr:sp>
      <xdr:pic>
        <xdr:nvPicPr>
          <xdr:cNvPr id="54" name="Graphic 53" descr="Moon and stars with solid fill">
            <a:extLst>
              <a:ext uri="{FF2B5EF4-FFF2-40B4-BE49-F238E27FC236}">
                <a16:creationId xmlns:a16="http://schemas.microsoft.com/office/drawing/2014/main" id="{AF0EBF03-5BAC-A01B-F7FB-A10DBC5A7B1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5631657" y="1750218"/>
            <a:ext cx="914400" cy="914400"/>
          </a:xfrm>
          <a:prstGeom prst="rect">
            <a:avLst/>
          </a:prstGeom>
          <a:effectLst>
            <a:outerShdw blurRad="50800" dist="38100" dir="2700000" algn="tl" rotWithShape="0">
              <a:prstClr val="black">
                <a:alpha val="40000"/>
              </a:prstClr>
            </a:outerShdw>
          </a:effectLst>
        </xdr:spPr>
      </xdr:pic>
    </xdr:grpSp>
    <xdr:clientData/>
  </xdr:twoCellAnchor>
  <xdr:twoCellAnchor editAs="oneCell">
    <xdr:from>
      <xdr:col>0</xdr:col>
      <xdr:colOff>178593</xdr:colOff>
      <xdr:row>0</xdr:row>
      <xdr:rowOff>0</xdr:rowOff>
    </xdr:from>
    <xdr:to>
      <xdr:col>2</xdr:col>
      <xdr:colOff>535408</xdr:colOff>
      <xdr:row>7</xdr:row>
      <xdr:rowOff>126901</xdr:rowOff>
    </xdr:to>
    <xdr:pic>
      <xdr:nvPicPr>
        <xdr:cNvPr id="62" name="Picture 61" descr="A cartoon of a reindeer in a snowy landscape&#10;&#10;Description automatically generated">
          <a:extLst>
            <a:ext uri="{FF2B5EF4-FFF2-40B4-BE49-F238E27FC236}">
              <a16:creationId xmlns:a16="http://schemas.microsoft.com/office/drawing/2014/main" id="{A7D9494E-F65E-9D7D-E0DE-86DFFC249A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8593" y="0"/>
          <a:ext cx="1789200" cy="17156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519900</xdr:colOff>
      <xdr:row>9</xdr:row>
      <xdr:rowOff>55562</xdr:rowOff>
    </xdr:from>
    <xdr:to>
      <xdr:col>15</xdr:col>
      <xdr:colOff>202400</xdr:colOff>
      <xdr:row>25</xdr:row>
      <xdr:rowOff>7937</xdr:rowOff>
    </xdr:to>
    <xdr:graphicFrame macro="">
      <xdr:nvGraphicFramePr>
        <xdr:cNvPr id="2" name="Diagramm 1">
          <a:extLst>
            <a:ext uri="{FF2B5EF4-FFF2-40B4-BE49-F238E27FC236}">
              <a16:creationId xmlns:a16="http://schemas.microsoft.com/office/drawing/2014/main" id="{A53A158E-0713-4D79-871B-E39D78265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555630</xdr:colOff>
      <xdr:row>6</xdr:row>
      <xdr:rowOff>55563</xdr:rowOff>
    </xdr:from>
    <xdr:to>
      <xdr:col>12</xdr:col>
      <xdr:colOff>79381</xdr:colOff>
      <xdr:row>8</xdr:row>
      <xdr:rowOff>15875</xdr:rowOff>
    </xdr:to>
    <xdr:sp macro="" textlink="">
      <xdr:nvSpPr>
        <xdr:cNvPr id="3" name="TextBox 2">
          <a:extLst>
            <a:ext uri="{FF2B5EF4-FFF2-40B4-BE49-F238E27FC236}">
              <a16:creationId xmlns:a16="http://schemas.microsoft.com/office/drawing/2014/main" id="{EE780723-5747-4864-836E-D635CEE45177}"/>
            </a:ext>
          </a:extLst>
        </xdr:cNvPr>
        <xdr:cNvSpPr txBox="1"/>
      </xdr:nvSpPr>
      <xdr:spPr>
        <a:xfrm>
          <a:off x="5357818" y="1571626"/>
          <a:ext cx="2579688"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b="1" kern="1200"/>
            <a:t>Carrot</a:t>
          </a:r>
          <a:r>
            <a:rPr lang="de-AT" sz="1400" b="1" kern="1200" baseline="0"/>
            <a:t> consumption (in pieces)</a:t>
          </a:r>
          <a:endParaRPr lang="de-AT" sz="1400" b="1" kern="1200"/>
        </a:p>
      </xdr:txBody>
    </xdr:sp>
    <xdr:clientData/>
  </xdr:twoCellAnchor>
  <xdr:twoCellAnchor>
    <xdr:from>
      <xdr:col>8</xdr:col>
      <xdr:colOff>507991</xdr:colOff>
      <xdr:row>7</xdr:row>
      <xdr:rowOff>160335</xdr:rowOff>
    </xdr:from>
    <xdr:to>
      <xdr:col>13</xdr:col>
      <xdr:colOff>563563</xdr:colOff>
      <xdr:row>9</xdr:row>
      <xdr:rowOff>120647</xdr:rowOff>
    </xdr:to>
    <xdr:sp macro="" textlink="$C$24">
      <xdr:nvSpPr>
        <xdr:cNvPr id="4" name="TextBox 3">
          <a:extLst>
            <a:ext uri="{FF2B5EF4-FFF2-40B4-BE49-F238E27FC236}">
              <a16:creationId xmlns:a16="http://schemas.microsoft.com/office/drawing/2014/main" id="{E6C666B5-604F-4DF0-B447-40C4D4C91F34}"/>
            </a:ext>
          </a:extLst>
        </xdr:cNvPr>
        <xdr:cNvSpPr txBox="1"/>
      </xdr:nvSpPr>
      <xdr:spPr>
        <a:xfrm>
          <a:off x="5921366" y="1866898"/>
          <a:ext cx="3111510"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3F674A8-FBE7-4720-A12F-4380F30DCAA8}" type="TxLink">
            <a:rPr lang="en-US" sz="1100" b="0" i="0" u="none" strike="noStrike" kern="1200">
              <a:solidFill>
                <a:srgbClr val="000000"/>
              </a:solidFill>
              <a:latin typeface="Aptos Narrow"/>
            </a:rPr>
            <a:pPr/>
            <a:t> eats 27 carrots at Second breakfast</a:t>
          </a:fld>
          <a:endParaRPr lang="de-AT" sz="1100" b="0" kern="1200"/>
        </a:p>
      </xdr:txBody>
    </xdr:sp>
    <xdr:clientData/>
  </xdr:twoCellAnchor>
  <xdr:twoCellAnchor>
    <xdr:from>
      <xdr:col>1</xdr:col>
      <xdr:colOff>246063</xdr:colOff>
      <xdr:row>29</xdr:row>
      <xdr:rowOff>31750</xdr:rowOff>
    </xdr:from>
    <xdr:to>
      <xdr:col>7</xdr:col>
      <xdr:colOff>206375</xdr:colOff>
      <xdr:row>44</xdr:row>
      <xdr:rowOff>57948</xdr:rowOff>
    </xdr:to>
    <xdr:graphicFrame macro="">
      <xdr:nvGraphicFramePr>
        <xdr:cNvPr id="7" name="Diagramm 1">
          <a:extLst>
            <a:ext uri="{FF2B5EF4-FFF2-40B4-BE49-F238E27FC236}">
              <a16:creationId xmlns:a16="http://schemas.microsoft.com/office/drawing/2014/main" id="{35A0AC8E-C629-4FD8-81CC-4E9953E31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287344</xdr:colOff>
      <xdr:row>27</xdr:row>
      <xdr:rowOff>65088</xdr:rowOff>
    </xdr:from>
    <xdr:to>
      <xdr:col>4</xdr:col>
      <xdr:colOff>88907</xdr:colOff>
      <xdr:row>29</xdr:row>
      <xdr:rowOff>25400</xdr:rowOff>
    </xdr:to>
    <xdr:sp macro="" textlink="">
      <xdr:nvSpPr>
        <xdr:cNvPr id="8" name="TextBox 7">
          <a:extLst>
            <a:ext uri="{FF2B5EF4-FFF2-40B4-BE49-F238E27FC236}">
              <a16:creationId xmlns:a16="http://schemas.microsoft.com/office/drawing/2014/main" id="{23A6A095-B3D3-4EAE-AC85-9529088A9EE4}"/>
            </a:ext>
          </a:extLst>
        </xdr:cNvPr>
        <xdr:cNvSpPr txBox="1"/>
      </xdr:nvSpPr>
      <xdr:spPr>
        <a:xfrm>
          <a:off x="477844" y="5629276"/>
          <a:ext cx="2579688"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b="1" kern="1200"/>
            <a:t>Chart 1</a:t>
          </a:r>
        </a:p>
      </xdr:txBody>
    </xdr:sp>
    <xdr:clientData/>
  </xdr:twoCellAnchor>
  <xdr:twoCellAnchor>
    <xdr:from>
      <xdr:col>8</xdr:col>
      <xdr:colOff>134937</xdr:colOff>
      <xdr:row>29</xdr:row>
      <xdr:rowOff>31750</xdr:rowOff>
    </xdr:from>
    <xdr:to>
      <xdr:col>15</xdr:col>
      <xdr:colOff>428624</xdr:colOff>
      <xdr:row>44</xdr:row>
      <xdr:rowOff>57948</xdr:rowOff>
    </xdr:to>
    <xdr:graphicFrame macro="">
      <xdr:nvGraphicFramePr>
        <xdr:cNvPr id="9" name="Diagramm 1">
          <a:extLst>
            <a:ext uri="{FF2B5EF4-FFF2-40B4-BE49-F238E27FC236}">
              <a16:creationId xmlns:a16="http://schemas.microsoft.com/office/drawing/2014/main" id="{67AF8B55-2A12-48E7-9AB2-D0FA3C105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185743</xdr:colOff>
      <xdr:row>27</xdr:row>
      <xdr:rowOff>50800</xdr:rowOff>
    </xdr:from>
    <xdr:to>
      <xdr:col>12</xdr:col>
      <xdr:colOff>320681</xdr:colOff>
      <xdr:row>29</xdr:row>
      <xdr:rowOff>11112</xdr:rowOff>
    </xdr:to>
    <xdr:sp macro="" textlink="">
      <xdr:nvSpPr>
        <xdr:cNvPr id="10" name="TextBox 9">
          <a:extLst>
            <a:ext uri="{FF2B5EF4-FFF2-40B4-BE49-F238E27FC236}">
              <a16:creationId xmlns:a16="http://schemas.microsoft.com/office/drawing/2014/main" id="{824BB827-B37A-4AB8-895A-B822AED2F627}"/>
            </a:ext>
          </a:extLst>
        </xdr:cNvPr>
        <xdr:cNvSpPr txBox="1"/>
      </xdr:nvSpPr>
      <xdr:spPr>
        <a:xfrm>
          <a:off x="5599118" y="5614988"/>
          <a:ext cx="2579688"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b="1" kern="1200"/>
            <a:t>Chart 2</a:t>
          </a:r>
        </a:p>
      </xdr:txBody>
    </xdr:sp>
    <xdr:clientData/>
  </xdr:twoCellAnchor>
  <xdr:twoCellAnchor editAs="oneCell">
    <xdr:from>
      <xdr:col>7</xdr:col>
      <xdr:colOff>134937</xdr:colOff>
      <xdr:row>34</xdr:row>
      <xdr:rowOff>63500</xdr:rowOff>
    </xdr:from>
    <xdr:to>
      <xdr:col>8</xdr:col>
      <xdr:colOff>182563</xdr:colOff>
      <xdr:row>37</xdr:row>
      <xdr:rowOff>150813</xdr:rowOff>
    </xdr:to>
    <xdr:pic>
      <xdr:nvPicPr>
        <xdr:cNvPr id="12" name="Graphic 11" descr="Add with solid fill">
          <a:extLst>
            <a:ext uri="{FF2B5EF4-FFF2-40B4-BE49-F238E27FC236}">
              <a16:creationId xmlns:a16="http://schemas.microsoft.com/office/drawing/2014/main" id="{20378179-BC64-5231-039F-049C02638F4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4937125" y="6961188"/>
          <a:ext cx="658813" cy="658813"/>
        </a:xfrm>
        <a:prstGeom prst="rect">
          <a:avLst/>
        </a:prstGeom>
        <a:effectLst>
          <a:outerShdw blurRad="50800" dist="38100" dir="2700000" algn="tl" rotWithShape="0">
            <a:prstClr val="black">
              <a:alpha val="40000"/>
            </a:prstClr>
          </a:outerShdw>
        </a:effectLst>
      </xdr:spPr>
    </xdr:pic>
    <xdr:clientData/>
  </xdr:twoCellAnchor>
  <xdr:twoCellAnchor editAs="oneCell">
    <xdr:from>
      <xdr:col>27</xdr:col>
      <xdr:colOff>372307</xdr:colOff>
      <xdr:row>6</xdr:row>
      <xdr:rowOff>26080</xdr:rowOff>
    </xdr:from>
    <xdr:to>
      <xdr:col>33</xdr:col>
      <xdr:colOff>80509</xdr:colOff>
      <xdr:row>23</xdr:row>
      <xdr:rowOff>128134</xdr:rowOff>
    </xdr:to>
    <xdr:pic>
      <xdr:nvPicPr>
        <xdr:cNvPr id="14" name="Picture 13" descr="A carrot with green stems&#10;&#10;Description automatically generated">
          <a:extLst>
            <a:ext uri="{FF2B5EF4-FFF2-40B4-BE49-F238E27FC236}">
              <a16:creationId xmlns:a16="http://schemas.microsoft.com/office/drawing/2014/main" id="{5F9CB9B6-69AB-475F-98A3-6211FEDD1EE4}"/>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464390" y="1550080"/>
          <a:ext cx="3391202" cy="3393471"/>
        </a:xfrm>
        <a:prstGeom prst="rect">
          <a:avLst/>
        </a:prstGeom>
      </xdr:spPr>
    </xdr:pic>
    <xdr:clientData/>
  </xdr:twoCellAnchor>
  <xdr:twoCellAnchor>
    <xdr:from>
      <xdr:col>15</xdr:col>
      <xdr:colOff>587372</xdr:colOff>
      <xdr:row>13</xdr:row>
      <xdr:rowOff>182562</xdr:rowOff>
    </xdr:from>
    <xdr:to>
      <xdr:col>23</xdr:col>
      <xdr:colOff>254000</xdr:colOff>
      <xdr:row>24</xdr:row>
      <xdr:rowOff>103187</xdr:rowOff>
    </xdr:to>
    <xdr:graphicFrame macro="">
      <xdr:nvGraphicFramePr>
        <xdr:cNvPr id="15" name="Diagramm 1">
          <a:extLst>
            <a:ext uri="{FF2B5EF4-FFF2-40B4-BE49-F238E27FC236}">
              <a16:creationId xmlns:a16="http://schemas.microsoft.com/office/drawing/2014/main" id="{BB77FB8E-4D9E-4CFF-8621-1D16CEE38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24</xdr:col>
      <xdr:colOff>74461</xdr:colOff>
      <xdr:row>6</xdr:row>
      <xdr:rowOff>22299</xdr:rowOff>
    </xdr:from>
    <xdr:to>
      <xdr:col>29</xdr:col>
      <xdr:colOff>397630</xdr:colOff>
      <xdr:row>23</xdr:row>
      <xdr:rowOff>116037</xdr:rowOff>
    </xdr:to>
    <xdr:pic>
      <xdr:nvPicPr>
        <xdr:cNvPr id="16" name="Picture 15" descr="A carrot with green stems&#10;&#10;Description automatically generated">
          <a:extLst>
            <a:ext uri="{FF2B5EF4-FFF2-40B4-BE49-F238E27FC236}">
              <a16:creationId xmlns:a16="http://schemas.microsoft.com/office/drawing/2014/main" id="{EBF38801-2CD3-49A0-9AE8-4757F9130604}"/>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bg1">
              <a:lumMod val="65000"/>
              <a:tint val="45000"/>
              <a:satMod val="400000"/>
            </a:schemeClr>
          </a:duotone>
          <a:extLst>
            <a:ext uri="{28A0092B-C50C-407E-A947-70E740481C1C}">
              <a14:useLocalDpi xmlns:a14="http://schemas.microsoft.com/office/drawing/2010/main" val="0"/>
            </a:ext>
          </a:extLst>
        </a:blip>
        <a:stretch>
          <a:fillRect/>
        </a:stretch>
      </xdr:blipFill>
      <xdr:spPr>
        <a:xfrm>
          <a:off x="15325044" y="1546299"/>
          <a:ext cx="3392336" cy="3385155"/>
        </a:xfrm>
        <a:prstGeom prst="rect">
          <a:avLst/>
        </a:prstGeom>
      </xdr:spPr>
    </xdr:pic>
    <xdr:clientData/>
  </xdr:twoCellAnchor>
  <xdr:twoCellAnchor editAs="absolute">
    <xdr:from>
      <xdr:col>16</xdr:col>
      <xdr:colOff>129651</xdr:colOff>
      <xdr:row>12</xdr:row>
      <xdr:rowOff>111126</xdr:rowOff>
    </xdr:from>
    <xdr:to>
      <xdr:col>21</xdr:col>
      <xdr:colOff>222250</xdr:colOff>
      <xdr:row>14</xdr:row>
      <xdr:rowOff>18521</xdr:rowOff>
    </xdr:to>
    <xdr:sp macro="" textlink="">
      <xdr:nvSpPr>
        <xdr:cNvPr id="17" name="TextBox 16">
          <a:extLst>
            <a:ext uri="{FF2B5EF4-FFF2-40B4-BE49-F238E27FC236}">
              <a16:creationId xmlns:a16="http://schemas.microsoft.com/office/drawing/2014/main" id="{2D5E5C31-E11C-425E-B589-9A534A76A3AC}"/>
            </a:ext>
          </a:extLst>
        </xdr:cNvPr>
        <xdr:cNvSpPr txBox="1"/>
      </xdr:nvSpPr>
      <xdr:spPr>
        <a:xfrm>
          <a:off x="10469568" y="2778126"/>
          <a:ext cx="3161765"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b="1" kern="1200"/>
            <a:t>Carrot</a:t>
          </a:r>
          <a:r>
            <a:rPr lang="de-AT" sz="1400" b="1" kern="1200" baseline="0"/>
            <a:t> consumption (in carrot terms)</a:t>
          </a:r>
          <a:endParaRPr lang="de-AT" sz="1400" b="1" kern="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757237</xdr:colOff>
      <xdr:row>10</xdr:row>
      <xdr:rowOff>14287</xdr:rowOff>
    </xdr:from>
    <xdr:to>
      <xdr:col>11</xdr:col>
      <xdr:colOff>757237</xdr:colOff>
      <xdr:row>25</xdr:row>
      <xdr:rowOff>66675</xdr:rowOff>
    </xdr:to>
    <xdr:graphicFrame macro="">
      <xdr:nvGraphicFramePr>
        <xdr:cNvPr id="3" name="Diagramm 4">
          <a:extLst>
            <a:ext uri="{FF2B5EF4-FFF2-40B4-BE49-F238E27FC236}">
              <a16:creationId xmlns:a16="http://schemas.microsoft.com/office/drawing/2014/main" id="{A698245F-28BE-441A-BAF0-64E68A8E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660396</xdr:colOff>
      <xdr:row>8</xdr:row>
      <xdr:rowOff>38100</xdr:rowOff>
    </xdr:from>
    <xdr:to>
      <xdr:col>11</xdr:col>
      <xdr:colOff>688971</xdr:colOff>
      <xdr:row>9</xdr:row>
      <xdr:rowOff>188912</xdr:rowOff>
    </xdr:to>
    <xdr:sp macro="" textlink="$B$25">
      <xdr:nvSpPr>
        <xdr:cNvPr id="4" name="TextBox 3">
          <a:extLst>
            <a:ext uri="{FF2B5EF4-FFF2-40B4-BE49-F238E27FC236}">
              <a16:creationId xmlns:a16="http://schemas.microsoft.com/office/drawing/2014/main" id="{E73CEE17-0DA2-4A7D-BA60-84A990A3F475}"/>
            </a:ext>
          </a:extLst>
        </xdr:cNvPr>
        <xdr:cNvSpPr txBox="1"/>
      </xdr:nvSpPr>
      <xdr:spPr>
        <a:xfrm>
          <a:off x="4525959" y="1935163"/>
          <a:ext cx="4600575"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F0DEEB1-8A28-4237-A64A-E11AACC61E64}" type="TxLink">
            <a:rPr lang="en-US" sz="1400" b="0" i="0" u="none" strike="noStrike" kern="1200">
              <a:solidFill>
                <a:srgbClr val="000000"/>
              </a:solidFill>
              <a:latin typeface="Aptos Narrow"/>
            </a:rPr>
            <a:pPr/>
            <a:t>Rudolph completed 4570 kilometres between Feb and Jun</a:t>
          </a:fld>
          <a:endParaRPr lang="de-AT" sz="1800" b="1"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119061</xdr:colOff>
      <xdr:row>24</xdr:row>
      <xdr:rowOff>0</xdr:rowOff>
    </xdr:from>
    <xdr:to>
      <xdr:col>16</xdr:col>
      <xdr:colOff>419099</xdr:colOff>
      <xdr:row>38</xdr:row>
      <xdr:rowOff>123825</xdr:rowOff>
    </xdr:to>
    <xdr:graphicFrame macro="">
      <xdr:nvGraphicFramePr>
        <xdr:cNvPr id="4" name="Chart 3">
          <a:extLst>
            <a:ext uri="{FF2B5EF4-FFF2-40B4-BE49-F238E27FC236}">
              <a16:creationId xmlns:a16="http://schemas.microsoft.com/office/drawing/2014/main" id="{A5364C2B-831B-9407-B22B-6DBBAEEF2A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95249</xdr:colOff>
      <xdr:row>21</xdr:row>
      <xdr:rowOff>142874</xdr:rowOff>
    </xdr:from>
    <xdr:to>
      <xdr:col>16</xdr:col>
      <xdr:colOff>361949</xdr:colOff>
      <xdr:row>23</xdr:row>
      <xdr:rowOff>180974</xdr:rowOff>
    </xdr:to>
    <mc:AlternateContent xmlns:mc="http://schemas.openxmlformats.org/markup-compatibility/2006" xmlns:sle15="http://schemas.microsoft.com/office/drawing/2012/slicer">
      <mc:Choice Requires="sle15">
        <xdr:graphicFrame macro="">
          <xdr:nvGraphicFramePr>
            <xdr:cNvPr id="5" name="Option table">
              <a:extLst>
                <a:ext uri="{FF2B5EF4-FFF2-40B4-BE49-F238E27FC236}">
                  <a16:creationId xmlns:a16="http://schemas.microsoft.com/office/drawing/2014/main" id="{A8C9E2C1-EA70-697D-B02B-9C0903A94F50}"/>
                </a:ext>
              </a:extLst>
            </xdr:cNvPr>
            <xdr:cNvGraphicFramePr/>
          </xdr:nvGraphicFramePr>
          <xdr:xfrm>
            <a:off x="0" y="0"/>
            <a:ext cx="0" cy="0"/>
          </xdr:xfrm>
          <a:graphic>
            <a:graphicData uri="http://schemas.microsoft.com/office/drawing/2010/slicer">
              <sle:slicer xmlns:sle="http://schemas.microsoft.com/office/drawing/2010/slicer" name="Option table"/>
            </a:graphicData>
          </a:graphic>
        </xdr:graphicFrame>
      </mc:Choice>
      <mc:Fallback xmlns="">
        <xdr:sp macro="" textlink="">
          <xdr:nvSpPr>
            <xdr:cNvPr id="0" name=""/>
            <xdr:cNvSpPr>
              <a:spLocks noTextEdit="1"/>
            </xdr:cNvSpPr>
          </xdr:nvSpPr>
          <xdr:spPr>
            <a:xfrm>
              <a:off x="6505574" y="3990974"/>
              <a:ext cx="5076825" cy="466725"/>
            </a:xfrm>
            <a:prstGeom prst="rect">
              <a:avLst/>
            </a:prstGeom>
            <a:solidFill>
              <a:prstClr val="white"/>
            </a:solidFill>
            <a:ln w="1">
              <a:solidFill>
                <a:prstClr val="green"/>
              </a:solidFill>
            </a:ln>
          </xdr:spPr>
          <xdr:txBody>
            <a:bodyPr vertOverflow="clip" horzOverflow="clip"/>
            <a:lstStyle/>
            <a:p>
              <a:r>
                <a:rPr lang="de-A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8</xdr:col>
      <xdr:colOff>90487</xdr:colOff>
      <xdr:row>22</xdr:row>
      <xdr:rowOff>147637</xdr:rowOff>
    </xdr:from>
    <xdr:to>
      <xdr:col>16</xdr:col>
      <xdr:colOff>600075</xdr:colOff>
      <xdr:row>37</xdr:row>
      <xdr:rowOff>33337</xdr:rowOff>
    </xdr:to>
    <xdr:graphicFrame macro="">
      <xdr:nvGraphicFramePr>
        <xdr:cNvPr id="2" name="Chart 1">
          <a:extLst>
            <a:ext uri="{FF2B5EF4-FFF2-40B4-BE49-F238E27FC236}">
              <a16:creationId xmlns:a16="http://schemas.microsoft.com/office/drawing/2014/main" id="{A351DEC4-19DD-409A-83D7-2CDA04C5D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8449</xdr:colOff>
      <xdr:row>18</xdr:row>
      <xdr:rowOff>83345</xdr:rowOff>
    </xdr:from>
    <xdr:to>
      <xdr:col>11</xdr:col>
      <xdr:colOff>431014</xdr:colOff>
      <xdr:row>20</xdr:row>
      <xdr:rowOff>43657</xdr:rowOff>
    </xdr:to>
    <xdr:sp macro="" textlink="">
      <xdr:nvSpPr>
        <xdr:cNvPr id="4" name="TextBox 3">
          <a:extLst>
            <a:ext uri="{FF2B5EF4-FFF2-40B4-BE49-F238E27FC236}">
              <a16:creationId xmlns:a16="http://schemas.microsoft.com/office/drawing/2014/main" id="{A68903FD-DD34-4472-AF34-154752C93A3A}"/>
            </a:ext>
          </a:extLst>
        </xdr:cNvPr>
        <xdr:cNvSpPr txBox="1"/>
      </xdr:nvSpPr>
      <xdr:spPr>
        <a:xfrm>
          <a:off x="6190174" y="3883820"/>
          <a:ext cx="1737015"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kern="1200"/>
            <a:t> </a:t>
          </a:r>
          <a:r>
            <a:rPr lang="en-US" sz="1600" b="1" kern="1200">
              <a:solidFill>
                <a:srgbClr val="0070C0"/>
              </a:solidFill>
            </a:rPr>
            <a:t>Frosty</a:t>
          </a:r>
          <a:r>
            <a:rPr lang="en-US" sz="1600" b="1" kern="1200"/>
            <a:t>'s journey</a:t>
          </a:r>
        </a:p>
      </xdr:txBody>
    </xdr:sp>
    <xdr:clientData/>
  </xdr:twoCellAnchor>
  <xdr:twoCellAnchor editAs="absolute">
    <xdr:from>
      <xdr:col>8</xdr:col>
      <xdr:colOff>77505</xdr:colOff>
      <xdr:row>20</xdr:row>
      <xdr:rowOff>178595</xdr:rowOff>
    </xdr:from>
    <xdr:to>
      <xdr:col>10</xdr:col>
      <xdr:colOff>102835</xdr:colOff>
      <xdr:row>22</xdr:row>
      <xdr:rowOff>91282</xdr:rowOff>
    </xdr:to>
    <xdr:sp macro="" textlink="">
      <xdr:nvSpPr>
        <xdr:cNvPr id="5" name="TextBox 4">
          <a:extLst>
            <a:ext uri="{FF2B5EF4-FFF2-40B4-BE49-F238E27FC236}">
              <a16:creationId xmlns:a16="http://schemas.microsoft.com/office/drawing/2014/main" id="{4143BE75-E981-41D6-A597-B062D619F6B8}"/>
            </a:ext>
          </a:extLst>
        </xdr:cNvPr>
        <xdr:cNvSpPr txBox="1"/>
      </xdr:nvSpPr>
      <xdr:spPr>
        <a:xfrm>
          <a:off x="6259230" y="4360070"/>
          <a:ext cx="873055"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kern="1200"/>
            <a:t> Show</a:t>
          </a:r>
          <a:r>
            <a:rPr lang="en-US" kern="1200" baseline="0"/>
            <a:t> story:</a:t>
          </a:r>
          <a:endParaRPr lang="en-US" kern="1200"/>
        </a:p>
      </xdr:txBody>
    </xdr:sp>
    <xdr:clientData/>
  </xdr:twoCellAnchor>
  <xdr:twoCellAnchor editAs="oneCell">
    <xdr:from>
      <xdr:col>16</xdr:col>
      <xdr:colOff>552450</xdr:colOff>
      <xdr:row>23</xdr:row>
      <xdr:rowOff>123825</xdr:rowOff>
    </xdr:from>
    <xdr:to>
      <xdr:col>21</xdr:col>
      <xdr:colOff>247648</xdr:colOff>
      <xdr:row>38</xdr:row>
      <xdr:rowOff>9525</xdr:rowOff>
    </xdr:to>
    <xdr:pic>
      <xdr:nvPicPr>
        <xdr:cNvPr id="8" name="Picture 7" descr="A cartoon of a blue reindeer&#10;&#10;Description automatically generated">
          <a:extLst>
            <a:ext uri="{FF2B5EF4-FFF2-40B4-BE49-F238E27FC236}">
              <a16:creationId xmlns:a16="http://schemas.microsoft.com/office/drawing/2014/main" id="{829224A1-A4DF-FB27-0E78-95A75C07D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0700" y="4829175"/>
          <a:ext cx="2743200" cy="2743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466293</xdr:colOff>
      <xdr:row>12</xdr:row>
      <xdr:rowOff>54984</xdr:rowOff>
    </xdr:from>
    <xdr:to>
      <xdr:col>19</xdr:col>
      <xdr:colOff>355023</xdr:colOff>
      <xdr:row>31</xdr:row>
      <xdr:rowOff>17317</xdr:rowOff>
    </xdr:to>
    <xdr:graphicFrame macro="">
      <xdr:nvGraphicFramePr>
        <xdr:cNvPr id="2" name="Chart 1">
          <a:extLst>
            <a:ext uri="{FF2B5EF4-FFF2-40B4-BE49-F238E27FC236}">
              <a16:creationId xmlns:a16="http://schemas.microsoft.com/office/drawing/2014/main" id="{AD43B6FA-6C91-45C8-9E4A-862ADF8CC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126037</xdr:colOff>
      <xdr:row>9</xdr:row>
      <xdr:rowOff>69273</xdr:rowOff>
    </xdr:from>
    <xdr:to>
      <xdr:col>15</xdr:col>
      <xdr:colOff>41177</xdr:colOff>
      <xdr:row>11</xdr:row>
      <xdr:rowOff>29585</xdr:rowOff>
    </xdr:to>
    <xdr:sp macro="" textlink="">
      <xdr:nvSpPr>
        <xdr:cNvPr id="3" name="TextBox 2">
          <a:extLst>
            <a:ext uri="{FF2B5EF4-FFF2-40B4-BE49-F238E27FC236}">
              <a16:creationId xmlns:a16="http://schemas.microsoft.com/office/drawing/2014/main" id="{54512EEC-1D62-49E1-B03D-CAE659EB7F93}"/>
            </a:ext>
          </a:extLst>
        </xdr:cNvPr>
        <xdr:cNvSpPr txBox="1"/>
      </xdr:nvSpPr>
      <xdr:spPr>
        <a:xfrm>
          <a:off x="7439120" y="2164773"/>
          <a:ext cx="1756640" cy="341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kern="1200"/>
            <a:t> </a:t>
          </a:r>
          <a:r>
            <a:rPr lang="en-US" sz="1600" b="1" kern="1200">
              <a:solidFill>
                <a:srgbClr val="0070C0"/>
              </a:solidFill>
            </a:rPr>
            <a:t>Frosty</a:t>
          </a:r>
          <a:r>
            <a:rPr lang="en-US" sz="1600" b="1" kern="1200"/>
            <a:t>'s new diet</a:t>
          </a:r>
        </a:p>
      </xdr:txBody>
    </xdr:sp>
    <xdr:clientData/>
  </xdr:twoCellAnchor>
  <xdr:twoCellAnchor editAs="absolute">
    <xdr:from>
      <xdr:col>12</xdr:col>
      <xdr:colOff>160673</xdr:colOff>
      <xdr:row>10</xdr:row>
      <xdr:rowOff>157788</xdr:rowOff>
    </xdr:from>
    <xdr:to>
      <xdr:col>15</xdr:col>
      <xdr:colOff>91399</xdr:colOff>
      <xdr:row>12</xdr:row>
      <xdr:rowOff>36561</xdr:rowOff>
    </xdr:to>
    <xdr:sp macro="" textlink="">
      <xdr:nvSpPr>
        <xdr:cNvPr id="4" name="TextBox 3">
          <a:extLst>
            <a:ext uri="{FF2B5EF4-FFF2-40B4-BE49-F238E27FC236}">
              <a16:creationId xmlns:a16="http://schemas.microsoft.com/office/drawing/2014/main" id="{F16F658F-400B-4CE4-AF52-158E56763996}"/>
            </a:ext>
          </a:extLst>
        </xdr:cNvPr>
        <xdr:cNvSpPr txBox="1"/>
      </xdr:nvSpPr>
      <xdr:spPr>
        <a:xfrm>
          <a:off x="7473756" y="2443788"/>
          <a:ext cx="1772226" cy="259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kern="1200"/>
            <a:t>Select a food to highlight:</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547686</xdr:colOff>
      <xdr:row>15</xdr:row>
      <xdr:rowOff>100012</xdr:rowOff>
    </xdr:from>
    <xdr:to>
      <xdr:col>17</xdr:col>
      <xdr:colOff>542924</xdr:colOff>
      <xdr:row>29</xdr:row>
      <xdr:rowOff>128587</xdr:rowOff>
    </xdr:to>
    <xdr:graphicFrame macro="">
      <xdr:nvGraphicFramePr>
        <xdr:cNvPr id="3" name="Chart 2">
          <a:extLst>
            <a:ext uri="{FF2B5EF4-FFF2-40B4-BE49-F238E27FC236}">
              <a16:creationId xmlns:a16="http://schemas.microsoft.com/office/drawing/2014/main" id="{C9B9F0F9-8F15-4F7D-A538-C9623B048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523875</xdr:colOff>
      <xdr:row>12</xdr:row>
      <xdr:rowOff>133350</xdr:rowOff>
    </xdr:from>
    <xdr:to>
      <xdr:col>17</xdr:col>
      <xdr:colOff>552450</xdr:colOff>
      <xdr:row>15</xdr:row>
      <xdr:rowOff>38100</xdr:rowOff>
    </xdr:to>
    <mc:AlternateContent xmlns:mc="http://schemas.openxmlformats.org/markup-compatibility/2006" xmlns:sle15="http://schemas.microsoft.com/office/drawing/2012/slicer">
      <mc:Choice Requires="sle15">
        <xdr:graphicFrame macro="">
          <xdr:nvGraphicFramePr>
            <xdr:cNvPr id="4" name="Product">
              <a:extLst>
                <a:ext uri="{FF2B5EF4-FFF2-40B4-BE49-F238E27FC236}">
                  <a16:creationId xmlns:a16="http://schemas.microsoft.com/office/drawing/2014/main" id="{8089C6EA-4C37-2AB2-8445-217AA6D1A59A}"/>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6610350" y="2028825"/>
              <a:ext cx="4838700" cy="476250"/>
            </a:xfrm>
            <a:prstGeom prst="rect">
              <a:avLst/>
            </a:prstGeom>
            <a:solidFill>
              <a:prstClr val="white"/>
            </a:solidFill>
            <a:ln w="1">
              <a:solidFill>
                <a:prstClr val="green"/>
              </a:solidFill>
            </a:ln>
          </xdr:spPr>
          <xdr:txBody>
            <a:bodyPr vertOverflow="clip" horzOverflow="clip"/>
            <a:lstStyle/>
            <a:p>
              <a:r>
                <a:rPr lang="de-A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547686</xdr:colOff>
      <xdr:row>15</xdr:row>
      <xdr:rowOff>100012</xdr:rowOff>
    </xdr:from>
    <xdr:to>
      <xdr:col>17</xdr:col>
      <xdr:colOff>542924</xdr:colOff>
      <xdr:row>29</xdr:row>
      <xdr:rowOff>128587</xdr:rowOff>
    </xdr:to>
    <xdr:graphicFrame macro="">
      <xdr:nvGraphicFramePr>
        <xdr:cNvPr id="2" name="Chart 1">
          <a:extLst>
            <a:ext uri="{FF2B5EF4-FFF2-40B4-BE49-F238E27FC236}">
              <a16:creationId xmlns:a16="http://schemas.microsoft.com/office/drawing/2014/main" id="{ACB426F3-7623-4E15-BC1E-8A9ABAF52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523875</xdr:colOff>
      <xdr:row>12</xdr:row>
      <xdr:rowOff>95249</xdr:rowOff>
    </xdr:from>
    <xdr:to>
      <xdr:col>17</xdr:col>
      <xdr:colOff>533400</xdr:colOff>
      <xdr:row>15</xdr:row>
      <xdr:rowOff>95250</xdr:rowOff>
    </xdr:to>
    <mc:AlternateContent xmlns:mc="http://schemas.openxmlformats.org/markup-compatibility/2006" xmlns:sle15="http://schemas.microsoft.com/office/drawing/2012/slicer">
      <mc:Choice Requires="sle15">
        <xdr:graphicFrame macro="">
          <xdr:nvGraphicFramePr>
            <xdr:cNvPr id="4" name="Reindeer">
              <a:extLst>
                <a:ext uri="{FF2B5EF4-FFF2-40B4-BE49-F238E27FC236}">
                  <a16:creationId xmlns:a16="http://schemas.microsoft.com/office/drawing/2014/main" id="{EE504137-2F4C-258E-F8E1-20ADC72EAC8E}"/>
                </a:ext>
              </a:extLst>
            </xdr:cNvPr>
            <xdr:cNvGraphicFramePr/>
          </xdr:nvGraphicFramePr>
          <xdr:xfrm>
            <a:off x="0" y="0"/>
            <a:ext cx="0" cy="0"/>
          </xdr:xfrm>
          <a:graphic>
            <a:graphicData uri="http://schemas.microsoft.com/office/drawing/2010/slicer">
              <sle:slicer xmlns:sle="http://schemas.microsoft.com/office/drawing/2010/slicer" name="Reindeer"/>
            </a:graphicData>
          </a:graphic>
        </xdr:graphicFrame>
      </mc:Choice>
      <mc:Fallback xmlns="">
        <xdr:sp macro="" textlink="">
          <xdr:nvSpPr>
            <xdr:cNvPr id="0" name=""/>
            <xdr:cNvSpPr>
              <a:spLocks noTextEdit="1"/>
            </xdr:cNvSpPr>
          </xdr:nvSpPr>
          <xdr:spPr>
            <a:xfrm>
              <a:off x="6641042" y="2000249"/>
              <a:ext cx="4835525" cy="571501"/>
            </a:xfrm>
            <a:prstGeom prst="rect">
              <a:avLst/>
            </a:prstGeom>
            <a:solidFill>
              <a:prstClr val="white"/>
            </a:solidFill>
            <a:ln w="1">
              <a:solidFill>
                <a:prstClr val="green"/>
              </a:solidFill>
            </a:ln>
          </xdr:spPr>
          <xdr:txBody>
            <a:bodyPr vertOverflow="clip" horzOverflow="clip"/>
            <a:lstStyle/>
            <a:p>
              <a:r>
                <a:rPr lang="de-AT"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17</xdr:col>
      <xdr:colOff>552449</xdr:colOff>
      <xdr:row>13</xdr:row>
      <xdr:rowOff>85725</xdr:rowOff>
    </xdr:from>
    <xdr:to>
      <xdr:col>23</xdr:col>
      <xdr:colOff>95250</xdr:colOff>
      <xdr:row>30</xdr:row>
      <xdr:rowOff>1</xdr:rowOff>
    </xdr:to>
    <xdr:pic>
      <xdr:nvPicPr>
        <xdr:cNvPr id="5" name="Picture 4">
          <a:extLst>
            <a:ext uri="{FF2B5EF4-FFF2-40B4-BE49-F238E27FC236}">
              <a16:creationId xmlns:a16="http://schemas.microsoft.com/office/drawing/2014/main" id="{8FAF2B92-ADCB-31BB-0A93-041CD0E00070}"/>
            </a:ext>
          </a:extLst>
        </xdr:cNvPr>
        <xdr:cNvPicPr>
          <a:picLocks noChangeAspect="1"/>
          <a:extLst>
            <a:ext uri="{53484399-7A02-498B-ADA4-41CD10E50FAC}">
              <aif:imageFormula xmlns:aif="http://schemas.microsoft.com/office/drawing/2022/imageformula" formula="'Picture in cell'!E43"/>
            </a:ext>
          </a:extLst>
        </xdr:cNvPicPr>
      </xdr:nvPicPr>
      <xdr:blipFill>
        <a:blip xmlns:r="http://schemas.openxmlformats.org/officeDocument/2006/relationships" r:embed="rId2"/>
        <a:stretch>
          <a:fillRect/>
        </a:stretch>
      </xdr:blipFill>
      <xdr:spPr>
        <a:xfrm>
          <a:off x="11449049" y="2171700"/>
          <a:ext cx="3200401" cy="3200401"/>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ra Szepesi" refreshedDate="45627.656756481483" createdVersion="8" refreshedVersion="8" minRefreshableVersion="3" recordCount="3655" xr:uid="{C2958C4C-74BE-4C44-8284-9661CD76594C}">
  <cacheSource type="worksheet">
    <worksheetSource name="data"/>
  </cacheSource>
  <cacheFields count="14">
    <cacheField name="Reindeer" numFmtId="0">
      <sharedItems count="5">
        <s v="Blitzen"/>
        <s v="Cupid"/>
        <s v="Dasher"/>
        <s v="Frosty"/>
        <s v="Rudolph"/>
      </sharedItems>
    </cacheField>
    <cacheField name="Sleeping hours" numFmtId="0">
      <sharedItems containsSemiMixedTypes="0" containsString="0" containsNumber="1" minValue="4" maxValue="16"/>
    </cacheField>
    <cacheField name="Carrots eaten" numFmtId="0">
      <sharedItems containsSemiMixedTypes="0" containsString="0" containsNumber="1" containsInteger="1" minValue="50" maxValue="1500"/>
    </cacheField>
    <cacheField name="Date" numFmtId="14">
      <sharedItems containsSemiMixedTypes="0" containsNonDate="0" containsDate="1" containsString="0" minDate="2023-01-01T00:00:00" maxDate="2025-01-01T00:00:00" count="731">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6T00:00:00"/>
        <d v="2024-10-27T00:00:00"/>
        <d v="2024-10-28T00:00:00"/>
        <d v="2024-10-29T00:00:00"/>
        <d v="2024-10-30T00:00:00"/>
        <d v="2024-10-31T00:00:00"/>
        <d v="2024-11-01T00:00:00"/>
        <d v="2024-11-02T00:00:00"/>
        <d v="2024-11-03T00:00:00"/>
        <d v="2024-11-04T00:00:00"/>
        <d v="2024-11-05T00:00:00"/>
        <d v="2024-11-06T00:00:00"/>
        <d v="2024-11-07T00:00:00"/>
        <d v="2024-11-08T00:00:00"/>
        <d v="2024-11-09T00:00:00"/>
        <d v="2024-11-10T00:00:00"/>
        <d v="2024-11-11T00:00:00"/>
        <d v="2024-11-12T00:00:00"/>
        <d v="2024-11-13T00:00:00"/>
        <d v="2024-11-14T00:00:00"/>
        <d v="2024-11-15T00:00:00"/>
        <d v="2024-11-16T00:00:00"/>
        <d v="2024-11-17T00:00:00"/>
        <d v="2024-11-18T00:00:00"/>
        <d v="2024-11-19T00:00:00"/>
        <d v="2024-11-20T00:00:00"/>
        <d v="2024-11-21T00:00:00"/>
        <d v="2024-11-22T00:00:00"/>
        <d v="2024-11-23T00:00:00"/>
        <d v="2024-11-24T00:00:00"/>
        <d v="2024-11-25T00:00:00"/>
        <d v="2024-11-26T00:00:00"/>
        <d v="2024-11-27T00:00:00"/>
        <d v="2024-11-28T00:00:00"/>
        <d v="2024-11-29T00:00:00"/>
        <d v="2024-11-30T00:00:00"/>
        <d v="2024-12-01T00:00:00"/>
        <d v="2024-12-02T00:00:00"/>
        <d v="2024-12-03T00:00:00"/>
        <d v="2024-12-04T00:00:00"/>
        <d v="2024-12-05T00:00:00"/>
        <d v="2024-12-06T00:00:00"/>
        <d v="2024-12-07T00:00:00"/>
        <d v="2024-12-08T00:00:00"/>
        <d v="2024-12-09T00:00:00"/>
        <d v="2024-12-10T00:00:00"/>
        <d v="2024-12-11T00:00:00"/>
        <d v="2024-12-12T00:00:00"/>
        <d v="2024-12-13T00:00:00"/>
        <d v="2024-12-14T00:00:00"/>
        <d v="2024-12-15T00:00:00"/>
        <d v="2024-12-16T00:00:00"/>
        <d v="2024-12-17T00:00:00"/>
        <d v="2024-12-18T00:00:00"/>
        <d v="2024-12-19T00:00:00"/>
        <d v="2024-12-20T00:00:00"/>
        <d v="2024-12-21T00:00:00"/>
        <d v="2024-12-22T00:00:00"/>
        <d v="2024-12-23T00:00:00"/>
        <d v="2024-12-24T00:00:00"/>
        <d v="2024-12-25T00:00:00"/>
        <d v="2024-12-26T00:00:00"/>
        <d v="2024-12-27T00:00:00"/>
        <d v="2024-12-28T00:00:00"/>
        <d v="2024-12-29T00:00:00"/>
        <d v="2024-12-30T00:00:00"/>
        <d v="2024-12-31T00:00:00"/>
      </sharedItems>
      <fieldGroup par="13"/>
    </cacheField>
    <cacheField name="flight_speed" numFmtId="0">
      <sharedItems containsSemiMixedTypes="0" containsString="0" containsNumber="1" minValue="0.06" maxValue="2996.2200000000003"/>
    </cacheField>
    <cacheField name="naughty_or_nice" numFmtId="0">
      <sharedItems count="2">
        <s v="naughty"/>
        <s v="nice"/>
      </sharedItems>
    </cacheField>
    <cacheField name="Gift deliveries" numFmtId="0">
      <sharedItems containsSemiMixedTypes="0" containsString="0" containsNumber="1" containsInteger="1" minValue="0" maxValue="1186581"/>
    </cacheField>
    <cacheField name="Flight_speed_category" numFmtId="0">
      <sharedItems count="3">
        <s v="fast"/>
        <s v="casual"/>
        <s v="super fast"/>
      </sharedItems>
    </cacheField>
    <cacheField name="Age" numFmtId="0">
      <sharedItems containsSemiMixedTypes="0" containsString="0" containsNumber="1" containsInteger="1" minValue="35" maxValue="1200"/>
    </cacheField>
    <cacheField name="Age group" numFmtId="0">
      <sharedItems/>
    </cacheField>
    <cacheField name="Sorted Agegroup" numFmtId="0">
      <sharedItems count="4">
        <s v="​&gt;1000"/>
        <s v="​​501-1000"/>
        <s v="​​​101-500"/>
        <s v="​​​​0-100"/>
      </sharedItems>
    </cacheField>
    <cacheField name="Months (Date)" numFmtId="0" databaseField="0">
      <fieldGroup base="3">
        <rangePr groupBy="months" startDate="2023-01-01T00:00:00" endDate="2025-01-01T00:00:00"/>
        <groupItems count="14">
          <s v="&lt;01.01.2023"/>
          <s v="Jän"/>
          <s v="Feb"/>
          <s v="Mär"/>
          <s v="Apr"/>
          <s v="Mai"/>
          <s v="Jun"/>
          <s v="Jul"/>
          <s v="Aug"/>
          <s v="Sep"/>
          <s v="Okt"/>
          <s v="Nov"/>
          <s v="Dez"/>
          <s v="&gt;01.01.2025"/>
        </groupItems>
      </fieldGroup>
    </cacheField>
    <cacheField name="Quarters (Date)" numFmtId="0" databaseField="0">
      <fieldGroup base="3">
        <rangePr groupBy="quarters" startDate="2023-01-01T00:00:00" endDate="2025-01-01T00:00:00"/>
        <groupItems count="6">
          <s v="&lt;01.01.2023"/>
          <s v="Qtr1"/>
          <s v="Qtr2"/>
          <s v="Qtr3"/>
          <s v="Qtr4"/>
          <s v="&gt;01.01.2025"/>
        </groupItems>
      </fieldGroup>
    </cacheField>
    <cacheField name="Years (Date)" numFmtId="0" databaseField="0">
      <fieldGroup base="3">
        <rangePr groupBy="years" startDate="2023-01-01T00:00:00" endDate="2025-01-01T00:00:00"/>
        <groupItems count="5">
          <s v="&lt;01.01.2023"/>
          <s v="2023"/>
          <s v="2024"/>
          <s v="2025"/>
          <s v="&gt;01.01.2025"/>
        </groupItems>
      </fieldGroup>
    </cacheField>
  </cacheFields>
  <extLst>
    <ext xmlns:x14="http://schemas.microsoft.com/office/spreadsheetml/2009/9/main" uri="{725AE2AE-9491-48be-B2B4-4EB974FC3084}">
      <x14:pivotCacheDefinition pivotCacheId="27329906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ra Szepesi" refreshedDate="45630.701502777774" createdVersion="8" refreshedVersion="8" minRefreshableVersion="3" recordCount="3655" xr:uid="{808EF56E-D5B8-4433-8018-1FECD53AC057}">
  <cacheSource type="worksheet">
    <worksheetSource name="data_KPI"/>
  </cacheSource>
  <cacheFields count="11">
    <cacheField name="Reindeer" numFmtId="0">
      <sharedItems count="5">
        <s v="Blitzen"/>
        <s v="Cupid"/>
        <s v="Dasher"/>
        <s v="Frosty"/>
        <s v="Rudolph"/>
      </sharedItems>
    </cacheField>
    <cacheField name="Sleeping hours" numFmtId="0">
      <sharedItems containsSemiMixedTypes="0" containsString="0" containsNumber="1" minValue="4" maxValue="16"/>
    </cacheField>
    <cacheField name="Carrots eaten" numFmtId="0">
      <sharedItems containsSemiMixedTypes="0" containsString="0" containsNumber="1" containsInteger="1" minValue="50" maxValue="1500"/>
    </cacheField>
    <cacheField name="Date" numFmtId="14">
      <sharedItems containsSemiMixedTypes="0" containsNonDate="0" containsDate="1" containsString="0" minDate="2023-01-01T00:00:00" maxDate="2025-01-01T00:00:00" count="731">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6T00:00:00"/>
        <d v="2024-10-27T00:00:00"/>
        <d v="2024-10-28T00:00:00"/>
        <d v="2024-10-29T00:00:00"/>
        <d v="2024-10-30T00:00:00"/>
        <d v="2024-10-31T00:00:00"/>
        <d v="2024-11-01T00:00:00"/>
        <d v="2024-11-02T00:00:00"/>
        <d v="2024-11-03T00:00:00"/>
        <d v="2024-11-04T00:00:00"/>
        <d v="2024-11-05T00:00:00"/>
        <d v="2024-11-06T00:00:00"/>
        <d v="2024-11-07T00:00:00"/>
        <d v="2024-11-08T00:00:00"/>
        <d v="2024-11-09T00:00:00"/>
        <d v="2024-11-10T00:00:00"/>
        <d v="2024-11-11T00:00:00"/>
        <d v="2024-11-12T00:00:00"/>
        <d v="2024-11-13T00:00:00"/>
        <d v="2024-11-14T00:00:00"/>
        <d v="2024-11-15T00:00:00"/>
        <d v="2024-11-16T00:00:00"/>
        <d v="2024-11-17T00:00:00"/>
        <d v="2024-11-18T00:00:00"/>
        <d v="2024-11-19T00:00:00"/>
        <d v="2024-11-20T00:00:00"/>
        <d v="2024-11-21T00:00:00"/>
        <d v="2024-11-22T00:00:00"/>
        <d v="2024-11-23T00:00:00"/>
        <d v="2024-11-24T00:00:00"/>
        <d v="2024-11-25T00:00:00"/>
        <d v="2024-11-26T00:00:00"/>
        <d v="2024-11-27T00:00:00"/>
        <d v="2024-11-28T00:00:00"/>
        <d v="2024-11-29T00:00:00"/>
        <d v="2024-11-30T00:00:00"/>
        <d v="2024-12-01T00:00:00"/>
        <d v="2024-12-02T00:00:00"/>
        <d v="2024-12-03T00:00:00"/>
        <d v="2024-12-04T00:00:00"/>
        <d v="2024-12-05T00:00:00"/>
        <d v="2024-12-06T00:00:00"/>
        <d v="2024-12-07T00:00:00"/>
        <d v="2024-12-08T00:00:00"/>
        <d v="2024-12-09T00:00:00"/>
        <d v="2024-12-10T00:00:00"/>
        <d v="2024-12-11T00:00:00"/>
        <d v="2024-12-12T00:00:00"/>
        <d v="2024-12-13T00:00:00"/>
        <d v="2024-12-14T00:00:00"/>
        <d v="2024-12-15T00:00:00"/>
        <d v="2024-12-16T00:00:00"/>
        <d v="2024-12-17T00:00:00"/>
        <d v="2024-12-18T00:00:00"/>
        <d v="2024-12-19T00:00:00"/>
        <d v="2024-12-20T00:00:00"/>
        <d v="2024-12-21T00:00:00"/>
        <d v="2024-12-22T00:00:00"/>
        <d v="2024-12-23T00:00:00"/>
        <d v="2024-12-24T00:00:00"/>
        <d v="2024-12-25T00:00:00"/>
        <d v="2024-12-26T00:00:00"/>
        <d v="2024-12-27T00:00:00"/>
        <d v="2024-12-28T00:00:00"/>
        <d v="2024-12-29T00:00:00"/>
        <d v="2024-12-30T00:00:00"/>
        <d v="2024-12-31T00:00:00"/>
      </sharedItems>
      <fieldGroup par="10"/>
    </cacheField>
    <cacheField name="flight_speed" numFmtId="0">
      <sharedItems containsSemiMixedTypes="0" containsString="0" containsNumber="1" minValue="0.06" maxValue="2996.2200000000003"/>
    </cacheField>
    <cacheField name="naughty_or_nice" numFmtId="0">
      <sharedItems/>
    </cacheField>
    <cacheField name="Gift deliveries" numFmtId="0">
      <sharedItems containsSemiMixedTypes="0" containsString="0" containsNumber="1" containsInteger="1" minValue="0" maxValue="1186581"/>
    </cacheField>
    <cacheField name="month &amp; year" numFmtId="0">
      <sharedItems/>
    </cacheField>
    <cacheField name="Months (Date)" numFmtId="0" databaseField="0">
      <fieldGroup base="3">
        <rangePr groupBy="months" startDate="2023-01-01T00:00:00" endDate="2025-01-01T00:00:00"/>
        <groupItems count="14">
          <s v="&lt;01.01.2023"/>
          <s v="Jän"/>
          <s v="Feb"/>
          <s v="Mär"/>
          <s v="Apr"/>
          <s v="Mai"/>
          <s v="Jun"/>
          <s v="Jul"/>
          <s v="Aug"/>
          <s v="Sep"/>
          <s v="Okt"/>
          <s v="Nov"/>
          <s v="Dez"/>
          <s v="&gt;01.01.2025"/>
        </groupItems>
      </fieldGroup>
    </cacheField>
    <cacheField name="Quarters (Date)" numFmtId="0" databaseField="0">
      <fieldGroup base="3">
        <rangePr groupBy="quarters" startDate="2023-01-01T00:00:00" endDate="2025-01-01T00:00:00"/>
        <groupItems count="6">
          <s v="&lt;01.01.2023"/>
          <s v="Qtr1"/>
          <s v="Qtr2"/>
          <s v="Qtr3"/>
          <s v="Qtr4"/>
          <s v="&gt;01.01.2025"/>
        </groupItems>
      </fieldGroup>
    </cacheField>
    <cacheField name="Years (Date)" numFmtId="0" databaseField="0">
      <fieldGroup base="3">
        <rangePr groupBy="years" startDate="2023-01-01T00:00:00" endDate="2025-01-01T00:00:00"/>
        <groupItems count="5">
          <s v="&lt;01.01.2023"/>
          <s v="2023"/>
          <s v="2024"/>
          <s v="2025"/>
          <s v="&gt;01.01.2025"/>
        </groupItems>
      </fieldGroup>
    </cacheField>
  </cacheFields>
  <extLst>
    <ext xmlns:x14="http://schemas.microsoft.com/office/spreadsheetml/2009/9/main" uri="{725AE2AE-9491-48be-B2B4-4EB974FC3084}">
      <x14:pivotCacheDefinition pivotCacheId="115619382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5">
  <r>
    <x v="0"/>
    <n v="12"/>
    <n v="120"/>
    <x v="0"/>
    <n v="666.02"/>
    <x v="0"/>
    <n v="0"/>
    <x v="0"/>
    <n v="1200"/>
    <s v="&gt;1000"/>
    <x v="0"/>
  </r>
  <r>
    <x v="1"/>
    <n v="12"/>
    <n v="700"/>
    <x v="0"/>
    <n v="977.12999999999988"/>
    <x v="1"/>
    <n v="0"/>
    <x v="0"/>
    <n v="815"/>
    <s v="501-1000"/>
    <x v="1"/>
  </r>
  <r>
    <x v="2"/>
    <n v="4"/>
    <n v="1070"/>
    <x v="0"/>
    <n v="125.13"/>
    <x v="1"/>
    <n v="0"/>
    <x v="1"/>
    <n v="261"/>
    <s v="101-500"/>
    <x v="2"/>
  </r>
  <r>
    <x v="3"/>
    <n v="4.8000000000000007"/>
    <n v="1100"/>
    <x v="0"/>
    <n v="131.91"/>
    <x v="0"/>
    <n v="0"/>
    <x v="1"/>
    <n v="35"/>
    <s v="0-100"/>
    <x v="3"/>
  </r>
  <r>
    <x v="4"/>
    <n v="4"/>
    <n v="1360"/>
    <x v="0"/>
    <n v="362.1"/>
    <x v="1"/>
    <n v="0"/>
    <x v="1"/>
    <n v="98"/>
    <s v="0-100"/>
    <x v="3"/>
  </r>
  <r>
    <x v="0"/>
    <n v="7"/>
    <n v="78"/>
    <x v="1"/>
    <n v="707.81"/>
    <x v="0"/>
    <n v="0"/>
    <x v="0"/>
    <n v="1200"/>
    <s v="&gt;1000"/>
    <x v="0"/>
  </r>
  <r>
    <x v="1"/>
    <n v="4"/>
    <n v="710"/>
    <x v="1"/>
    <n v="2359.5"/>
    <x v="1"/>
    <n v="0"/>
    <x v="2"/>
    <n v="815"/>
    <s v="501-1000"/>
    <x v="1"/>
  </r>
  <r>
    <x v="2"/>
    <n v="11.200000000000001"/>
    <n v="1190"/>
    <x v="1"/>
    <n v="2620.92"/>
    <x v="1"/>
    <n v="0"/>
    <x v="2"/>
    <n v="261"/>
    <s v="101-500"/>
    <x v="2"/>
  </r>
  <r>
    <x v="3"/>
    <n v="12"/>
    <n v="1270"/>
    <x v="1"/>
    <n v="1810.62"/>
    <x v="0"/>
    <n v="0"/>
    <x v="0"/>
    <n v="35"/>
    <s v="0-100"/>
    <x v="3"/>
  </r>
  <r>
    <x v="4"/>
    <n v="8"/>
    <n v="910"/>
    <x v="1"/>
    <n v="1789.3500000000001"/>
    <x v="1"/>
    <n v="0"/>
    <x v="0"/>
    <n v="98"/>
    <s v="0-100"/>
    <x v="3"/>
  </r>
  <r>
    <x v="0"/>
    <n v="8"/>
    <n v="126"/>
    <x v="2"/>
    <n v="240.38"/>
    <x v="0"/>
    <n v="0"/>
    <x v="1"/>
    <n v="1200"/>
    <s v="&gt;1000"/>
    <x v="0"/>
  </r>
  <r>
    <x v="1"/>
    <n v="10.4"/>
    <n v="930"/>
    <x v="2"/>
    <n v="2853.87"/>
    <x v="1"/>
    <n v="0"/>
    <x v="2"/>
    <n v="815"/>
    <s v="501-1000"/>
    <x v="1"/>
  </r>
  <r>
    <x v="2"/>
    <n v="11.200000000000001"/>
    <n v="1400"/>
    <x v="2"/>
    <n v="2157.2400000000002"/>
    <x v="1"/>
    <n v="0"/>
    <x v="2"/>
    <n v="261"/>
    <s v="101-500"/>
    <x v="2"/>
  </r>
  <r>
    <x v="3"/>
    <n v="8"/>
    <n v="1030"/>
    <x v="2"/>
    <n v="2197.11"/>
    <x v="0"/>
    <n v="0"/>
    <x v="2"/>
    <n v="35"/>
    <s v="0-100"/>
    <x v="3"/>
  </r>
  <r>
    <x v="4"/>
    <n v="12"/>
    <n v="620"/>
    <x v="2"/>
    <n v="1137.18"/>
    <x v="1"/>
    <n v="0"/>
    <x v="0"/>
    <n v="98"/>
    <s v="0-100"/>
    <x v="3"/>
  </r>
  <r>
    <x v="0"/>
    <n v="12"/>
    <n v="116"/>
    <x v="3"/>
    <n v="740.68"/>
    <x v="0"/>
    <n v="0"/>
    <x v="0"/>
    <n v="1200"/>
    <s v="&gt;1000"/>
    <x v="0"/>
  </r>
  <r>
    <x v="1"/>
    <n v="5.6000000000000005"/>
    <n v="640"/>
    <x v="3"/>
    <n v="1993.6499999999999"/>
    <x v="1"/>
    <n v="0"/>
    <x v="0"/>
    <n v="815"/>
    <s v="501-1000"/>
    <x v="1"/>
  </r>
  <r>
    <x v="2"/>
    <n v="11.200000000000001"/>
    <n v="700"/>
    <x v="3"/>
    <n v="886.71"/>
    <x v="1"/>
    <n v="0"/>
    <x v="0"/>
    <n v="261"/>
    <s v="101-500"/>
    <x v="2"/>
  </r>
  <r>
    <x v="3"/>
    <n v="10.4"/>
    <n v="1170"/>
    <x v="3"/>
    <n v="1380.1200000000001"/>
    <x v="0"/>
    <n v="0"/>
    <x v="0"/>
    <n v="35"/>
    <s v="0-100"/>
    <x v="3"/>
  </r>
  <r>
    <x v="4"/>
    <n v="8"/>
    <n v="1140"/>
    <x v="3"/>
    <n v="810.54"/>
    <x v="1"/>
    <n v="0"/>
    <x v="0"/>
    <n v="98"/>
    <s v="0-100"/>
    <x v="3"/>
  </r>
  <r>
    <x v="0"/>
    <n v="10"/>
    <n v="139"/>
    <x v="4"/>
    <n v="704"/>
    <x v="0"/>
    <n v="0"/>
    <x v="0"/>
    <n v="1200"/>
    <s v="&gt;1000"/>
    <x v="0"/>
  </r>
  <r>
    <x v="1"/>
    <n v="11.200000000000001"/>
    <n v="950"/>
    <x v="4"/>
    <n v="929.97"/>
    <x v="1"/>
    <n v="0"/>
    <x v="0"/>
    <n v="815"/>
    <s v="501-1000"/>
    <x v="1"/>
  </r>
  <r>
    <x v="2"/>
    <n v="8"/>
    <n v="1220"/>
    <x v="4"/>
    <n v="1651.2599999999998"/>
    <x v="1"/>
    <n v="0"/>
    <x v="0"/>
    <n v="261"/>
    <s v="101-500"/>
    <x v="2"/>
  </r>
  <r>
    <x v="3"/>
    <n v="10.4"/>
    <n v="1060"/>
    <x v="4"/>
    <n v="1902.3000000000002"/>
    <x v="0"/>
    <n v="0"/>
    <x v="0"/>
    <n v="35"/>
    <s v="0-100"/>
    <x v="3"/>
  </r>
  <r>
    <x v="4"/>
    <n v="11.200000000000001"/>
    <n v="890"/>
    <x v="4"/>
    <n v="2420.3999999999996"/>
    <x v="1"/>
    <n v="0"/>
    <x v="2"/>
    <n v="98"/>
    <s v="0-100"/>
    <x v="3"/>
  </r>
  <r>
    <x v="0"/>
    <n v="9"/>
    <n v="70"/>
    <x v="5"/>
    <n v="198.88"/>
    <x v="0"/>
    <n v="0"/>
    <x v="1"/>
    <n v="1200"/>
    <s v="&gt;1000"/>
    <x v="0"/>
  </r>
  <r>
    <x v="1"/>
    <n v="12"/>
    <n v="1090"/>
    <x v="5"/>
    <n v="2752.68"/>
    <x v="1"/>
    <n v="0"/>
    <x v="2"/>
    <n v="815"/>
    <s v="501-1000"/>
    <x v="1"/>
  </r>
  <r>
    <x v="2"/>
    <n v="10.4"/>
    <n v="520"/>
    <x v="5"/>
    <n v="1655.4900000000002"/>
    <x v="1"/>
    <n v="0"/>
    <x v="0"/>
    <n v="261"/>
    <s v="101-500"/>
    <x v="2"/>
  </r>
  <r>
    <x v="3"/>
    <n v="4"/>
    <n v="940"/>
    <x v="5"/>
    <n v="1407.66"/>
    <x v="0"/>
    <n v="0"/>
    <x v="0"/>
    <n v="35"/>
    <s v="0-100"/>
    <x v="3"/>
  </r>
  <r>
    <x v="4"/>
    <n v="6.4"/>
    <n v="910"/>
    <x v="5"/>
    <n v="970.92"/>
    <x v="1"/>
    <n v="0"/>
    <x v="0"/>
    <n v="98"/>
    <s v="0-100"/>
    <x v="3"/>
  </r>
  <r>
    <x v="0"/>
    <n v="13"/>
    <n v="94"/>
    <x v="6"/>
    <n v="994.08"/>
    <x v="0"/>
    <n v="0"/>
    <x v="0"/>
    <n v="1200"/>
    <s v="&gt;1000"/>
    <x v="0"/>
  </r>
  <r>
    <x v="1"/>
    <n v="9.6000000000000014"/>
    <n v="1240"/>
    <x v="6"/>
    <n v="760.5"/>
    <x v="1"/>
    <n v="0"/>
    <x v="0"/>
    <n v="815"/>
    <s v="501-1000"/>
    <x v="1"/>
  </r>
  <r>
    <x v="2"/>
    <n v="7.2"/>
    <n v="690"/>
    <x v="6"/>
    <n v="2562.21"/>
    <x v="1"/>
    <n v="0"/>
    <x v="2"/>
    <n v="261"/>
    <s v="101-500"/>
    <x v="2"/>
  </r>
  <r>
    <x v="3"/>
    <n v="10.4"/>
    <n v="690"/>
    <x v="6"/>
    <n v="1180.68"/>
    <x v="0"/>
    <n v="0"/>
    <x v="0"/>
    <n v="35"/>
    <s v="0-100"/>
    <x v="3"/>
  </r>
  <r>
    <x v="4"/>
    <n v="4"/>
    <n v="1360"/>
    <x v="6"/>
    <n v="1941.3899999999999"/>
    <x v="1"/>
    <n v="0"/>
    <x v="0"/>
    <n v="98"/>
    <s v="0-100"/>
    <x v="3"/>
  </r>
  <r>
    <x v="0"/>
    <n v="15"/>
    <n v="84"/>
    <x v="7"/>
    <n v="292.68"/>
    <x v="0"/>
    <n v="0"/>
    <x v="1"/>
    <n v="1200"/>
    <s v="&gt;1000"/>
    <x v="0"/>
  </r>
  <r>
    <x v="1"/>
    <n v="7.2"/>
    <n v="620"/>
    <x v="7"/>
    <n v="2308.02"/>
    <x v="1"/>
    <n v="0"/>
    <x v="2"/>
    <n v="815"/>
    <s v="501-1000"/>
    <x v="1"/>
  </r>
  <r>
    <x v="2"/>
    <n v="6.4"/>
    <n v="1350"/>
    <x v="7"/>
    <n v="145.92000000000002"/>
    <x v="1"/>
    <n v="0"/>
    <x v="1"/>
    <n v="261"/>
    <s v="101-500"/>
    <x v="2"/>
  </r>
  <r>
    <x v="3"/>
    <n v="12"/>
    <n v="1010"/>
    <x v="7"/>
    <n v="460.47"/>
    <x v="0"/>
    <n v="0"/>
    <x v="1"/>
    <n v="35"/>
    <s v="0-100"/>
    <x v="3"/>
  </r>
  <r>
    <x v="4"/>
    <n v="8"/>
    <n v="540"/>
    <x v="7"/>
    <n v="2499.5700000000002"/>
    <x v="1"/>
    <n v="0"/>
    <x v="2"/>
    <n v="98"/>
    <s v="0-100"/>
    <x v="3"/>
  </r>
  <r>
    <x v="0"/>
    <n v="10"/>
    <n v="138"/>
    <x v="8"/>
    <n v="905.16"/>
    <x v="0"/>
    <n v="0"/>
    <x v="0"/>
    <n v="1200"/>
    <s v="&gt;1000"/>
    <x v="0"/>
  </r>
  <r>
    <x v="1"/>
    <n v="7.2"/>
    <n v="1190"/>
    <x v="8"/>
    <n v="1051.53"/>
    <x v="1"/>
    <n v="0"/>
    <x v="0"/>
    <n v="815"/>
    <s v="501-1000"/>
    <x v="1"/>
  </r>
  <r>
    <x v="2"/>
    <n v="11.200000000000001"/>
    <n v="1030"/>
    <x v="8"/>
    <n v="1150.08"/>
    <x v="1"/>
    <n v="0"/>
    <x v="0"/>
    <n v="261"/>
    <s v="101-500"/>
    <x v="2"/>
  </r>
  <r>
    <x v="3"/>
    <n v="11.200000000000001"/>
    <n v="650"/>
    <x v="8"/>
    <n v="1415.76"/>
    <x v="0"/>
    <n v="0"/>
    <x v="0"/>
    <n v="35"/>
    <s v="0-100"/>
    <x v="3"/>
  </r>
  <r>
    <x v="4"/>
    <n v="4.8000000000000007"/>
    <n v="1170"/>
    <x v="8"/>
    <n v="2.4000000000000004"/>
    <x v="1"/>
    <n v="0"/>
    <x v="1"/>
    <n v="98"/>
    <s v="0-100"/>
    <x v="3"/>
  </r>
  <r>
    <x v="0"/>
    <n v="8"/>
    <n v="78"/>
    <x v="9"/>
    <n v="180.78"/>
    <x v="0"/>
    <n v="0"/>
    <x v="1"/>
    <n v="1200"/>
    <s v="&gt;1000"/>
    <x v="0"/>
  </r>
  <r>
    <x v="1"/>
    <n v="5.6000000000000005"/>
    <n v="1250"/>
    <x v="9"/>
    <n v="2924.2799999999997"/>
    <x v="1"/>
    <n v="0"/>
    <x v="2"/>
    <n v="815"/>
    <s v="501-1000"/>
    <x v="1"/>
  </r>
  <r>
    <x v="2"/>
    <n v="7.2"/>
    <n v="790"/>
    <x v="9"/>
    <n v="2496.54"/>
    <x v="1"/>
    <n v="0"/>
    <x v="2"/>
    <n v="261"/>
    <s v="101-500"/>
    <x v="2"/>
  </r>
  <r>
    <x v="3"/>
    <n v="4.8000000000000007"/>
    <n v="740"/>
    <x v="9"/>
    <n v="1175.6100000000001"/>
    <x v="0"/>
    <n v="0"/>
    <x v="0"/>
    <n v="35"/>
    <s v="0-100"/>
    <x v="3"/>
  </r>
  <r>
    <x v="4"/>
    <n v="4.8000000000000007"/>
    <n v="1190"/>
    <x v="9"/>
    <n v="1663.29"/>
    <x v="1"/>
    <n v="0"/>
    <x v="0"/>
    <n v="98"/>
    <s v="0-100"/>
    <x v="3"/>
  </r>
  <r>
    <x v="0"/>
    <n v="11"/>
    <n v="114"/>
    <x v="10"/>
    <n v="652.89"/>
    <x v="0"/>
    <n v="0"/>
    <x v="0"/>
    <n v="1200"/>
    <s v="&gt;1000"/>
    <x v="0"/>
  </r>
  <r>
    <x v="1"/>
    <n v="7.2"/>
    <n v="1430"/>
    <x v="10"/>
    <n v="489.68999999999994"/>
    <x v="1"/>
    <n v="0"/>
    <x v="1"/>
    <n v="815"/>
    <s v="501-1000"/>
    <x v="1"/>
  </r>
  <r>
    <x v="2"/>
    <n v="8"/>
    <n v="880"/>
    <x v="10"/>
    <n v="984.99"/>
    <x v="1"/>
    <n v="0"/>
    <x v="0"/>
    <n v="261"/>
    <s v="101-500"/>
    <x v="2"/>
  </r>
  <r>
    <x v="3"/>
    <n v="7.2"/>
    <n v="1420"/>
    <x v="10"/>
    <n v="489.48"/>
    <x v="0"/>
    <n v="0"/>
    <x v="1"/>
    <n v="35"/>
    <s v="0-100"/>
    <x v="3"/>
  </r>
  <r>
    <x v="4"/>
    <n v="8.8000000000000007"/>
    <n v="1440"/>
    <x v="10"/>
    <n v="1182.78"/>
    <x v="1"/>
    <n v="0"/>
    <x v="0"/>
    <n v="98"/>
    <s v="0-100"/>
    <x v="3"/>
  </r>
  <r>
    <x v="0"/>
    <n v="11"/>
    <n v="81"/>
    <x v="11"/>
    <n v="556.01"/>
    <x v="0"/>
    <n v="0"/>
    <x v="1"/>
    <n v="1200"/>
    <s v="&gt;1000"/>
    <x v="0"/>
  </r>
  <r>
    <x v="1"/>
    <n v="7.2"/>
    <n v="940"/>
    <x v="11"/>
    <n v="1930.8600000000001"/>
    <x v="1"/>
    <n v="0"/>
    <x v="0"/>
    <n v="815"/>
    <s v="501-1000"/>
    <x v="1"/>
  </r>
  <r>
    <x v="2"/>
    <n v="6.4"/>
    <n v="980"/>
    <x v="11"/>
    <n v="1736.13"/>
    <x v="1"/>
    <n v="0"/>
    <x v="0"/>
    <n v="261"/>
    <s v="101-500"/>
    <x v="2"/>
  </r>
  <r>
    <x v="3"/>
    <n v="8"/>
    <n v="1000"/>
    <x v="11"/>
    <n v="602.91"/>
    <x v="0"/>
    <n v="0"/>
    <x v="0"/>
    <n v="35"/>
    <s v="0-100"/>
    <x v="3"/>
  </r>
  <r>
    <x v="4"/>
    <n v="6.4"/>
    <n v="520"/>
    <x v="11"/>
    <n v="1458.66"/>
    <x v="1"/>
    <n v="0"/>
    <x v="0"/>
    <n v="98"/>
    <s v="0-100"/>
    <x v="3"/>
  </r>
  <r>
    <x v="0"/>
    <n v="14"/>
    <n v="145"/>
    <x v="12"/>
    <n v="328.95"/>
    <x v="0"/>
    <n v="0"/>
    <x v="1"/>
    <n v="1200"/>
    <s v="&gt;1000"/>
    <x v="0"/>
  </r>
  <r>
    <x v="1"/>
    <n v="8.8000000000000007"/>
    <n v="740"/>
    <x v="12"/>
    <n v="370.62"/>
    <x v="1"/>
    <n v="0"/>
    <x v="1"/>
    <n v="815"/>
    <s v="501-1000"/>
    <x v="1"/>
  </r>
  <r>
    <x v="2"/>
    <n v="9.6000000000000014"/>
    <n v="1440"/>
    <x v="12"/>
    <n v="2306.19"/>
    <x v="1"/>
    <n v="0"/>
    <x v="2"/>
    <n v="261"/>
    <s v="101-500"/>
    <x v="2"/>
  </r>
  <r>
    <x v="3"/>
    <n v="8.8000000000000007"/>
    <n v="1130"/>
    <x v="12"/>
    <n v="2718.7200000000003"/>
    <x v="0"/>
    <n v="0"/>
    <x v="2"/>
    <n v="35"/>
    <s v="0-100"/>
    <x v="3"/>
  </r>
  <r>
    <x v="4"/>
    <n v="6.4"/>
    <n v="1390"/>
    <x v="12"/>
    <n v="336.6"/>
    <x v="1"/>
    <n v="0"/>
    <x v="1"/>
    <n v="98"/>
    <s v="0-100"/>
    <x v="3"/>
  </r>
  <r>
    <x v="0"/>
    <n v="8"/>
    <n v="62"/>
    <x v="13"/>
    <n v="268.02"/>
    <x v="0"/>
    <n v="0"/>
    <x v="1"/>
    <n v="1200"/>
    <s v="&gt;1000"/>
    <x v="0"/>
  </r>
  <r>
    <x v="1"/>
    <n v="7.2"/>
    <n v="1330"/>
    <x v="13"/>
    <n v="916.02"/>
    <x v="1"/>
    <n v="0"/>
    <x v="0"/>
    <n v="815"/>
    <s v="501-1000"/>
    <x v="1"/>
  </r>
  <r>
    <x v="2"/>
    <n v="5.6000000000000005"/>
    <n v="560"/>
    <x v="13"/>
    <n v="1127.28"/>
    <x v="1"/>
    <n v="0"/>
    <x v="0"/>
    <n v="261"/>
    <s v="101-500"/>
    <x v="2"/>
  </r>
  <r>
    <x v="3"/>
    <n v="11.200000000000001"/>
    <n v="1290"/>
    <x v="13"/>
    <n v="2336.0099999999998"/>
    <x v="0"/>
    <n v="0"/>
    <x v="2"/>
    <n v="35"/>
    <s v="0-100"/>
    <x v="3"/>
  </r>
  <r>
    <x v="4"/>
    <n v="4"/>
    <n v="1300"/>
    <x v="13"/>
    <n v="953.28"/>
    <x v="1"/>
    <n v="0"/>
    <x v="0"/>
    <n v="98"/>
    <s v="0-100"/>
    <x v="3"/>
  </r>
  <r>
    <x v="0"/>
    <n v="12"/>
    <n v="121"/>
    <x v="14"/>
    <n v="687.88"/>
    <x v="0"/>
    <n v="0"/>
    <x v="0"/>
    <n v="1200"/>
    <s v="&gt;1000"/>
    <x v="0"/>
  </r>
  <r>
    <x v="1"/>
    <n v="11.200000000000001"/>
    <n v="1070"/>
    <x v="14"/>
    <n v="2373.75"/>
    <x v="1"/>
    <n v="0"/>
    <x v="2"/>
    <n v="815"/>
    <s v="501-1000"/>
    <x v="1"/>
  </r>
  <r>
    <x v="2"/>
    <n v="5.6000000000000005"/>
    <n v="990"/>
    <x v="14"/>
    <n v="1090.83"/>
    <x v="1"/>
    <n v="0"/>
    <x v="0"/>
    <n v="261"/>
    <s v="101-500"/>
    <x v="2"/>
  </r>
  <r>
    <x v="3"/>
    <n v="11.200000000000001"/>
    <n v="860"/>
    <x v="14"/>
    <n v="206.19"/>
    <x v="0"/>
    <n v="0"/>
    <x v="1"/>
    <n v="35"/>
    <s v="0-100"/>
    <x v="3"/>
  </r>
  <r>
    <x v="4"/>
    <n v="5.6000000000000005"/>
    <n v="530"/>
    <x v="14"/>
    <n v="733.02"/>
    <x v="1"/>
    <n v="0"/>
    <x v="0"/>
    <n v="98"/>
    <s v="0-100"/>
    <x v="3"/>
  </r>
  <r>
    <x v="0"/>
    <n v="10"/>
    <n v="65"/>
    <x v="15"/>
    <n v="642.30999999999995"/>
    <x v="0"/>
    <n v="0"/>
    <x v="0"/>
    <n v="1200"/>
    <s v="&gt;1000"/>
    <x v="0"/>
  </r>
  <r>
    <x v="1"/>
    <n v="12"/>
    <n v="1210"/>
    <x v="15"/>
    <n v="2286.54"/>
    <x v="1"/>
    <n v="0"/>
    <x v="2"/>
    <n v="815"/>
    <s v="501-1000"/>
    <x v="1"/>
  </r>
  <r>
    <x v="2"/>
    <n v="11.200000000000001"/>
    <n v="780"/>
    <x v="15"/>
    <n v="174.03"/>
    <x v="1"/>
    <n v="0"/>
    <x v="1"/>
    <n v="261"/>
    <s v="101-500"/>
    <x v="2"/>
  </r>
  <r>
    <x v="3"/>
    <n v="4.8000000000000007"/>
    <n v="730"/>
    <x v="15"/>
    <n v="2884.68"/>
    <x v="0"/>
    <n v="0"/>
    <x v="2"/>
    <n v="35"/>
    <s v="0-100"/>
    <x v="3"/>
  </r>
  <r>
    <x v="4"/>
    <n v="6.4"/>
    <n v="1480"/>
    <x v="15"/>
    <n v="1146.78"/>
    <x v="1"/>
    <n v="0"/>
    <x v="0"/>
    <n v="98"/>
    <s v="0-100"/>
    <x v="3"/>
  </r>
  <r>
    <x v="0"/>
    <n v="11"/>
    <n v="99"/>
    <x v="16"/>
    <n v="491.82"/>
    <x v="0"/>
    <n v="0"/>
    <x v="1"/>
    <n v="1200"/>
    <s v="&gt;1000"/>
    <x v="0"/>
  </r>
  <r>
    <x v="1"/>
    <n v="9.6000000000000014"/>
    <n v="1290"/>
    <x v="16"/>
    <n v="2071.2599999999998"/>
    <x v="1"/>
    <n v="0"/>
    <x v="2"/>
    <n v="815"/>
    <s v="501-1000"/>
    <x v="1"/>
  </r>
  <r>
    <x v="2"/>
    <n v="6.4"/>
    <n v="590"/>
    <x v="16"/>
    <n v="998.94"/>
    <x v="1"/>
    <n v="0"/>
    <x v="0"/>
    <n v="261"/>
    <s v="101-500"/>
    <x v="2"/>
  </r>
  <r>
    <x v="3"/>
    <n v="11.200000000000001"/>
    <n v="550"/>
    <x v="16"/>
    <n v="803.91000000000008"/>
    <x v="0"/>
    <n v="0"/>
    <x v="0"/>
    <n v="35"/>
    <s v="0-100"/>
    <x v="3"/>
  </r>
  <r>
    <x v="4"/>
    <n v="8"/>
    <n v="980"/>
    <x v="16"/>
    <n v="1823.16"/>
    <x v="1"/>
    <n v="0"/>
    <x v="0"/>
    <n v="98"/>
    <s v="0-100"/>
    <x v="3"/>
  </r>
  <r>
    <x v="0"/>
    <n v="8"/>
    <n v="97"/>
    <x v="17"/>
    <n v="910.91"/>
    <x v="0"/>
    <n v="0"/>
    <x v="0"/>
    <n v="1200"/>
    <s v="&gt;1000"/>
    <x v="0"/>
  </r>
  <r>
    <x v="1"/>
    <n v="4"/>
    <n v="800"/>
    <x v="17"/>
    <n v="2445.1499999999996"/>
    <x v="1"/>
    <n v="0"/>
    <x v="2"/>
    <n v="815"/>
    <s v="501-1000"/>
    <x v="1"/>
  </r>
  <r>
    <x v="2"/>
    <n v="4.8000000000000007"/>
    <n v="550"/>
    <x v="17"/>
    <n v="2597.19"/>
    <x v="1"/>
    <n v="0"/>
    <x v="2"/>
    <n v="261"/>
    <s v="101-500"/>
    <x v="2"/>
  </r>
  <r>
    <x v="3"/>
    <n v="5.6000000000000005"/>
    <n v="570"/>
    <x v="17"/>
    <n v="2635.02"/>
    <x v="0"/>
    <n v="0"/>
    <x v="2"/>
    <n v="35"/>
    <s v="0-100"/>
    <x v="3"/>
  </r>
  <r>
    <x v="4"/>
    <n v="4"/>
    <n v="750"/>
    <x v="17"/>
    <n v="1495.8899999999999"/>
    <x v="1"/>
    <n v="0"/>
    <x v="0"/>
    <n v="98"/>
    <s v="0-100"/>
    <x v="3"/>
  </r>
  <r>
    <x v="0"/>
    <n v="13"/>
    <n v="66"/>
    <x v="18"/>
    <n v="568.29999999999995"/>
    <x v="0"/>
    <n v="0"/>
    <x v="1"/>
    <n v="1200"/>
    <s v="&gt;1000"/>
    <x v="0"/>
  </r>
  <r>
    <x v="1"/>
    <n v="12"/>
    <n v="970"/>
    <x v="18"/>
    <n v="984.54"/>
    <x v="1"/>
    <n v="0"/>
    <x v="0"/>
    <n v="815"/>
    <s v="501-1000"/>
    <x v="1"/>
  </r>
  <r>
    <x v="2"/>
    <n v="6.4"/>
    <n v="1240"/>
    <x v="18"/>
    <n v="2470.41"/>
    <x v="1"/>
    <n v="0"/>
    <x v="2"/>
    <n v="261"/>
    <s v="101-500"/>
    <x v="2"/>
  </r>
  <r>
    <x v="3"/>
    <n v="4"/>
    <n v="1100"/>
    <x v="18"/>
    <n v="1420.35"/>
    <x v="0"/>
    <n v="0"/>
    <x v="0"/>
    <n v="35"/>
    <s v="0-100"/>
    <x v="3"/>
  </r>
  <r>
    <x v="4"/>
    <n v="7.2"/>
    <n v="900"/>
    <x v="18"/>
    <n v="2816.4900000000002"/>
    <x v="1"/>
    <n v="0"/>
    <x v="2"/>
    <n v="98"/>
    <s v="0-100"/>
    <x v="3"/>
  </r>
  <r>
    <x v="0"/>
    <n v="10"/>
    <n v="114"/>
    <x v="19"/>
    <n v="679.68"/>
    <x v="0"/>
    <n v="0"/>
    <x v="0"/>
    <n v="1200"/>
    <s v="&gt;1000"/>
    <x v="0"/>
  </r>
  <r>
    <x v="1"/>
    <n v="4.8000000000000007"/>
    <n v="500"/>
    <x v="19"/>
    <n v="956.91000000000008"/>
    <x v="1"/>
    <n v="0"/>
    <x v="0"/>
    <n v="815"/>
    <s v="501-1000"/>
    <x v="1"/>
  </r>
  <r>
    <x v="2"/>
    <n v="11.200000000000001"/>
    <n v="670"/>
    <x v="19"/>
    <n v="1457.5500000000002"/>
    <x v="1"/>
    <n v="0"/>
    <x v="0"/>
    <n v="261"/>
    <s v="101-500"/>
    <x v="2"/>
  </r>
  <r>
    <x v="3"/>
    <n v="10.4"/>
    <n v="970"/>
    <x v="19"/>
    <n v="1874.6399999999999"/>
    <x v="0"/>
    <n v="0"/>
    <x v="0"/>
    <n v="35"/>
    <s v="0-100"/>
    <x v="3"/>
  </r>
  <r>
    <x v="4"/>
    <n v="4"/>
    <n v="1050"/>
    <x v="19"/>
    <n v="2754.87"/>
    <x v="1"/>
    <n v="0"/>
    <x v="2"/>
    <n v="98"/>
    <s v="0-100"/>
    <x v="3"/>
  </r>
  <r>
    <x v="0"/>
    <n v="8"/>
    <n v="80"/>
    <x v="20"/>
    <n v="166.45"/>
    <x v="0"/>
    <n v="0"/>
    <x v="1"/>
    <n v="1200"/>
    <s v="&gt;1000"/>
    <x v="0"/>
  </r>
  <r>
    <x v="1"/>
    <n v="12"/>
    <n v="1160"/>
    <x v="20"/>
    <n v="2348.3999999999996"/>
    <x v="1"/>
    <n v="0"/>
    <x v="2"/>
    <n v="815"/>
    <s v="501-1000"/>
    <x v="1"/>
  </r>
  <r>
    <x v="2"/>
    <n v="4"/>
    <n v="550"/>
    <x v="20"/>
    <n v="1861.1399999999999"/>
    <x v="1"/>
    <n v="0"/>
    <x v="0"/>
    <n v="261"/>
    <s v="101-500"/>
    <x v="2"/>
  </r>
  <r>
    <x v="3"/>
    <n v="9.6000000000000014"/>
    <n v="1410"/>
    <x v="20"/>
    <n v="174.63"/>
    <x v="0"/>
    <n v="0"/>
    <x v="1"/>
    <n v="35"/>
    <s v="0-100"/>
    <x v="3"/>
  </r>
  <r>
    <x v="4"/>
    <n v="10.4"/>
    <n v="1160"/>
    <x v="20"/>
    <n v="1820.6399999999999"/>
    <x v="1"/>
    <n v="0"/>
    <x v="0"/>
    <n v="98"/>
    <s v="0-100"/>
    <x v="3"/>
  </r>
  <r>
    <x v="0"/>
    <n v="15"/>
    <n v="87"/>
    <x v="21"/>
    <n v="854.1"/>
    <x v="0"/>
    <n v="0"/>
    <x v="0"/>
    <n v="1200"/>
    <s v="&gt;1000"/>
    <x v="0"/>
  </r>
  <r>
    <x v="1"/>
    <n v="4"/>
    <n v="600"/>
    <x v="21"/>
    <n v="346.17"/>
    <x v="1"/>
    <n v="0"/>
    <x v="1"/>
    <n v="815"/>
    <s v="501-1000"/>
    <x v="1"/>
  </r>
  <r>
    <x v="2"/>
    <n v="12"/>
    <n v="770"/>
    <x v="21"/>
    <n v="2835.33"/>
    <x v="1"/>
    <n v="0"/>
    <x v="2"/>
    <n v="261"/>
    <s v="101-500"/>
    <x v="2"/>
  </r>
  <r>
    <x v="3"/>
    <n v="4.8000000000000007"/>
    <n v="1070"/>
    <x v="21"/>
    <n v="1663.1999999999998"/>
    <x v="0"/>
    <n v="0"/>
    <x v="0"/>
    <n v="35"/>
    <s v="0-100"/>
    <x v="3"/>
  </r>
  <r>
    <x v="4"/>
    <n v="12"/>
    <n v="1340"/>
    <x v="21"/>
    <n v="1101.42"/>
    <x v="1"/>
    <n v="0"/>
    <x v="0"/>
    <n v="98"/>
    <s v="0-100"/>
    <x v="3"/>
  </r>
  <r>
    <x v="0"/>
    <n v="12"/>
    <n v="87"/>
    <x v="22"/>
    <n v="841.37"/>
    <x v="0"/>
    <n v="0"/>
    <x v="0"/>
    <n v="1200"/>
    <s v="&gt;1000"/>
    <x v="0"/>
  </r>
  <r>
    <x v="1"/>
    <n v="11.200000000000001"/>
    <n v="1020"/>
    <x v="22"/>
    <n v="1013.5500000000001"/>
    <x v="1"/>
    <n v="0"/>
    <x v="0"/>
    <n v="815"/>
    <s v="501-1000"/>
    <x v="1"/>
  </r>
  <r>
    <x v="2"/>
    <n v="5.6000000000000005"/>
    <n v="930"/>
    <x v="22"/>
    <n v="229.64999999999998"/>
    <x v="1"/>
    <n v="0"/>
    <x v="1"/>
    <n v="261"/>
    <s v="101-500"/>
    <x v="2"/>
  </r>
  <r>
    <x v="3"/>
    <n v="5.6000000000000005"/>
    <n v="930"/>
    <x v="22"/>
    <n v="351.78000000000003"/>
    <x v="0"/>
    <n v="0"/>
    <x v="1"/>
    <n v="35"/>
    <s v="0-100"/>
    <x v="3"/>
  </r>
  <r>
    <x v="4"/>
    <n v="6.4"/>
    <n v="920"/>
    <x v="22"/>
    <n v="146.04"/>
    <x v="1"/>
    <n v="0"/>
    <x v="1"/>
    <n v="98"/>
    <s v="0-100"/>
    <x v="3"/>
  </r>
  <r>
    <x v="0"/>
    <n v="6"/>
    <n v="107"/>
    <x v="23"/>
    <n v="871.95"/>
    <x v="0"/>
    <n v="0"/>
    <x v="0"/>
    <n v="1200"/>
    <s v="&gt;1000"/>
    <x v="0"/>
  </r>
  <r>
    <x v="1"/>
    <n v="8.8000000000000007"/>
    <n v="940"/>
    <x v="23"/>
    <n v="476.58000000000004"/>
    <x v="1"/>
    <n v="0"/>
    <x v="1"/>
    <n v="815"/>
    <s v="501-1000"/>
    <x v="1"/>
  </r>
  <r>
    <x v="2"/>
    <n v="6.4"/>
    <n v="860"/>
    <x v="23"/>
    <n v="41.58"/>
    <x v="1"/>
    <n v="0"/>
    <x v="1"/>
    <n v="261"/>
    <s v="101-500"/>
    <x v="2"/>
  </r>
  <r>
    <x v="3"/>
    <n v="11.200000000000001"/>
    <n v="890"/>
    <x v="23"/>
    <n v="2741.61"/>
    <x v="0"/>
    <n v="0"/>
    <x v="2"/>
    <n v="35"/>
    <s v="0-100"/>
    <x v="3"/>
  </r>
  <r>
    <x v="4"/>
    <n v="11.200000000000001"/>
    <n v="690"/>
    <x v="23"/>
    <n v="2804.31"/>
    <x v="1"/>
    <n v="0"/>
    <x v="2"/>
    <n v="98"/>
    <s v="0-100"/>
    <x v="3"/>
  </r>
  <r>
    <x v="0"/>
    <n v="13"/>
    <n v="82"/>
    <x v="24"/>
    <n v="757.76"/>
    <x v="0"/>
    <n v="0"/>
    <x v="0"/>
    <n v="1200"/>
    <s v="&gt;1000"/>
    <x v="0"/>
  </r>
  <r>
    <x v="1"/>
    <n v="5.6000000000000005"/>
    <n v="1130"/>
    <x v="24"/>
    <n v="911.64"/>
    <x v="1"/>
    <n v="0"/>
    <x v="0"/>
    <n v="815"/>
    <s v="501-1000"/>
    <x v="1"/>
  </r>
  <r>
    <x v="2"/>
    <n v="10.4"/>
    <n v="1100"/>
    <x v="24"/>
    <n v="269.04000000000002"/>
    <x v="1"/>
    <n v="0"/>
    <x v="1"/>
    <n v="261"/>
    <s v="101-500"/>
    <x v="2"/>
  </r>
  <r>
    <x v="3"/>
    <n v="8"/>
    <n v="870"/>
    <x v="24"/>
    <n v="2293.29"/>
    <x v="0"/>
    <n v="0"/>
    <x v="2"/>
    <n v="35"/>
    <s v="0-100"/>
    <x v="3"/>
  </r>
  <r>
    <x v="4"/>
    <n v="10.4"/>
    <n v="910"/>
    <x v="24"/>
    <n v="1595.1000000000001"/>
    <x v="1"/>
    <n v="0"/>
    <x v="0"/>
    <n v="98"/>
    <s v="0-100"/>
    <x v="3"/>
  </r>
  <r>
    <x v="0"/>
    <n v="8"/>
    <n v="118"/>
    <x v="25"/>
    <n v="344.23"/>
    <x v="0"/>
    <n v="0"/>
    <x v="1"/>
    <n v="1200"/>
    <s v="&gt;1000"/>
    <x v="0"/>
  </r>
  <r>
    <x v="1"/>
    <n v="6.4"/>
    <n v="610"/>
    <x v="25"/>
    <n v="2469.4499999999998"/>
    <x v="1"/>
    <n v="0"/>
    <x v="2"/>
    <n v="815"/>
    <s v="501-1000"/>
    <x v="1"/>
  </r>
  <r>
    <x v="2"/>
    <n v="6.4"/>
    <n v="870"/>
    <x v="25"/>
    <n v="2983.14"/>
    <x v="1"/>
    <n v="0"/>
    <x v="2"/>
    <n v="261"/>
    <s v="101-500"/>
    <x v="2"/>
  </r>
  <r>
    <x v="3"/>
    <n v="10.4"/>
    <n v="1120"/>
    <x v="25"/>
    <n v="2899.95"/>
    <x v="0"/>
    <n v="0"/>
    <x v="2"/>
    <n v="35"/>
    <s v="0-100"/>
    <x v="3"/>
  </r>
  <r>
    <x v="4"/>
    <n v="10.4"/>
    <n v="540"/>
    <x v="25"/>
    <n v="482.70000000000005"/>
    <x v="1"/>
    <n v="0"/>
    <x v="1"/>
    <n v="98"/>
    <s v="0-100"/>
    <x v="3"/>
  </r>
  <r>
    <x v="0"/>
    <n v="12"/>
    <n v="68"/>
    <x v="26"/>
    <n v="177.71"/>
    <x v="0"/>
    <n v="0"/>
    <x v="1"/>
    <n v="1200"/>
    <s v="&gt;1000"/>
    <x v="0"/>
  </r>
  <r>
    <x v="1"/>
    <n v="11.200000000000001"/>
    <n v="1340"/>
    <x v="26"/>
    <n v="1629.84"/>
    <x v="1"/>
    <n v="0"/>
    <x v="0"/>
    <n v="815"/>
    <s v="501-1000"/>
    <x v="1"/>
  </r>
  <r>
    <x v="2"/>
    <n v="11.200000000000001"/>
    <n v="500"/>
    <x v="26"/>
    <n v="2748.8999999999996"/>
    <x v="1"/>
    <n v="0"/>
    <x v="2"/>
    <n v="261"/>
    <s v="101-500"/>
    <x v="2"/>
  </r>
  <r>
    <x v="3"/>
    <n v="10.4"/>
    <n v="580"/>
    <x v="26"/>
    <n v="2953.2599999999998"/>
    <x v="0"/>
    <n v="0"/>
    <x v="2"/>
    <n v="35"/>
    <s v="0-100"/>
    <x v="3"/>
  </r>
  <r>
    <x v="4"/>
    <n v="12"/>
    <n v="1090"/>
    <x v="26"/>
    <n v="2699.58"/>
    <x v="1"/>
    <n v="0"/>
    <x v="2"/>
    <n v="98"/>
    <s v="0-100"/>
    <x v="3"/>
  </r>
  <r>
    <x v="0"/>
    <n v="8"/>
    <n v="123"/>
    <x v="27"/>
    <n v="941.06"/>
    <x v="0"/>
    <n v="0"/>
    <x v="0"/>
    <n v="1200"/>
    <s v="&gt;1000"/>
    <x v="0"/>
  </r>
  <r>
    <x v="1"/>
    <n v="5.6000000000000005"/>
    <n v="750"/>
    <x v="27"/>
    <n v="2315.79"/>
    <x v="1"/>
    <n v="0"/>
    <x v="2"/>
    <n v="815"/>
    <s v="501-1000"/>
    <x v="1"/>
  </r>
  <r>
    <x v="2"/>
    <n v="11.200000000000001"/>
    <n v="570"/>
    <x v="27"/>
    <n v="1130.97"/>
    <x v="1"/>
    <n v="0"/>
    <x v="0"/>
    <n v="261"/>
    <s v="101-500"/>
    <x v="2"/>
  </r>
  <r>
    <x v="3"/>
    <n v="8.8000000000000007"/>
    <n v="1250"/>
    <x v="27"/>
    <n v="785.94"/>
    <x v="0"/>
    <n v="0"/>
    <x v="0"/>
    <n v="35"/>
    <s v="0-100"/>
    <x v="3"/>
  </r>
  <r>
    <x v="4"/>
    <n v="11.200000000000001"/>
    <n v="1290"/>
    <x v="27"/>
    <n v="1640.52"/>
    <x v="1"/>
    <n v="0"/>
    <x v="0"/>
    <n v="98"/>
    <s v="0-100"/>
    <x v="3"/>
  </r>
  <r>
    <x v="0"/>
    <n v="15"/>
    <n v="78"/>
    <x v="28"/>
    <n v="457.06"/>
    <x v="0"/>
    <n v="0"/>
    <x v="1"/>
    <n v="1200"/>
    <s v="&gt;1000"/>
    <x v="0"/>
  </r>
  <r>
    <x v="1"/>
    <n v="8"/>
    <n v="610"/>
    <x v="28"/>
    <n v="1795.5"/>
    <x v="1"/>
    <n v="0"/>
    <x v="0"/>
    <n v="815"/>
    <s v="501-1000"/>
    <x v="1"/>
  </r>
  <r>
    <x v="2"/>
    <n v="8.8000000000000007"/>
    <n v="1440"/>
    <x v="28"/>
    <n v="2867.4900000000002"/>
    <x v="1"/>
    <n v="0"/>
    <x v="2"/>
    <n v="261"/>
    <s v="101-500"/>
    <x v="2"/>
  </r>
  <r>
    <x v="3"/>
    <n v="12"/>
    <n v="1250"/>
    <x v="28"/>
    <n v="2405.58"/>
    <x v="0"/>
    <n v="0"/>
    <x v="2"/>
    <n v="35"/>
    <s v="0-100"/>
    <x v="3"/>
  </r>
  <r>
    <x v="4"/>
    <n v="4"/>
    <n v="1360"/>
    <x v="28"/>
    <n v="1266.18"/>
    <x v="1"/>
    <n v="0"/>
    <x v="0"/>
    <n v="98"/>
    <s v="0-100"/>
    <x v="3"/>
  </r>
  <r>
    <x v="0"/>
    <n v="14"/>
    <n v="59"/>
    <x v="29"/>
    <n v="743.44"/>
    <x v="0"/>
    <n v="0"/>
    <x v="0"/>
    <n v="1200"/>
    <s v="&gt;1000"/>
    <x v="0"/>
  </r>
  <r>
    <x v="1"/>
    <n v="4.8000000000000007"/>
    <n v="500"/>
    <x v="29"/>
    <n v="2538.36"/>
    <x v="1"/>
    <n v="0"/>
    <x v="2"/>
    <n v="815"/>
    <s v="501-1000"/>
    <x v="1"/>
  </r>
  <r>
    <x v="2"/>
    <n v="11.200000000000001"/>
    <n v="610"/>
    <x v="29"/>
    <n v="2068.6499999999996"/>
    <x v="1"/>
    <n v="0"/>
    <x v="2"/>
    <n v="261"/>
    <s v="101-500"/>
    <x v="2"/>
  </r>
  <r>
    <x v="3"/>
    <n v="4"/>
    <n v="620"/>
    <x v="29"/>
    <n v="2295.0299999999997"/>
    <x v="0"/>
    <n v="0"/>
    <x v="2"/>
    <n v="35"/>
    <s v="0-100"/>
    <x v="3"/>
  </r>
  <r>
    <x v="4"/>
    <n v="8.8000000000000007"/>
    <n v="1490"/>
    <x v="29"/>
    <n v="1070.97"/>
    <x v="1"/>
    <n v="0"/>
    <x v="0"/>
    <n v="98"/>
    <s v="0-100"/>
    <x v="3"/>
  </r>
  <r>
    <x v="0"/>
    <n v="13"/>
    <n v="96"/>
    <x v="30"/>
    <n v="996.43"/>
    <x v="0"/>
    <n v="0"/>
    <x v="0"/>
    <n v="1200"/>
    <s v="&gt;1000"/>
    <x v="0"/>
  </r>
  <r>
    <x v="1"/>
    <n v="5.6000000000000005"/>
    <n v="1280"/>
    <x v="30"/>
    <n v="871.92"/>
    <x v="1"/>
    <n v="0"/>
    <x v="0"/>
    <n v="815"/>
    <s v="501-1000"/>
    <x v="1"/>
  </r>
  <r>
    <x v="2"/>
    <n v="4.8000000000000007"/>
    <n v="1300"/>
    <x v="30"/>
    <n v="2048.9700000000003"/>
    <x v="1"/>
    <n v="0"/>
    <x v="2"/>
    <n v="261"/>
    <s v="101-500"/>
    <x v="2"/>
  </r>
  <r>
    <x v="3"/>
    <n v="5.6000000000000005"/>
    <n v="1440"/>
    <x v="30"/>
    <n v="1220.0999999999999"/>
    <x v="0"/>
    <n v="0"/>
    <x v="0"/>
    <n v="35"/>
    <s v="0-100"/>
    <x v="3"/>
  </r>
  <r>
    <x v="4"/>
    <n v="4.8000000000000007"/>
    <n v="690"/>
    <x v="30"/>
    <n v="2594.1000000000004"/>
    <x v="1"/>
    <n v="0"/>
    <x v="2"/>
    <n v="98"/>
    <s v="0-100"/>
    <x v="3"/>
  </r>
  <r>
    <x v="0"/>
    <n v="15"/>
    <n v="118"/>
    <x v="31"/>
    <n v="997.05"/>
    <x v="0"/>
    <n v="0"/>
    <x v="0"/>
    <n v="1200"/>
    <s v="&gt;1000"/>
    <x v="0"/>
  </r>
  <r>
    <x v="1"/>
    <n v="7.2"/>
    <n v="890"/>
    <x v="31"/>
    <n v="441.03"/>
    <x v="1"/>
    <n v="0"/>
    <x v="1"/>
    <n v="815"/>
    <s v="501-1000"/>
    <x v="1"/>
  </r>
  <r>
    <x v="2"/>
    <n v="11.200000000000001"/>
    <n v="970"/>
    <x v="31"/>
    <n v="809.16000000000008"/>
    <x v="1"/>
    <n v="0"/>
    <x v="0"/>
    <n v="261"/>
    <s v="101-500"/>
    <x v="2"/>
  </r>
  <r>
    <x v="3"/>
    <n v="8.8000000000000007"/>
    <n v="970"/>
    <x v="31"/>
    <n v="1740.3600000000001"/>
    <x v="0"/>
    <n v="0"/>
    <x v="0"/>
    <n v="35"/>
    <s v="0-100"/>
    <x v="3"/>
  </r>
  <r>
    <x v="4"/>
    <n v="11.200000000000001"/>
    <n v="1010"/>
    <x v="31"/>
    <n v="1875.75"/>
    <x v="1"/>
    <n v="0"/>
    <x v="0"/>
    <n v="98"/>
    <s v="0-100"/>
    <x v="3"/>
  </r>
  <r>
    <x v="0"/>
    <n v="7"/>
    <n v="142"/>
    <x v="32"/>
    <n v="159.93"/>
    <x v="0"/>
    <n v="0"/>
    <x v="1"/>
    <n v="1200"/>
    <s v="&gt;1000"/>
    <x v="0"/>
  </r>
  <r>
    <x v="1"/>
    <n v="4"/>
    <n v="930"/>
    <x v="32"/>
    <n v="1412.85"/>
    <x v="1"/>
    <n v="0"/>
    <x v="0"/>
    <n v="815"/>
    <s v="501-1000"/>
    <x v="1"/>
  </r>
  <r>
    <x v="2"/>
    <n v="4.8000000000000007"/>
    <n v="760"/>
    <x v="32"/>
    <n v="1507.26"/>
    <x v="1"/>
    <n v="0"/>
    <x v="0"/>
    <n v="261"/>
    <s v="101-500"/>
    <x v="2"/>
  </r>
  <r>
    <x v="3"/>
    <n v="10.4"/>
    <n v="1260"/>
    <x v="32"/>
    <n v="2067.0299999999997"/>
    <x v="0"/>
    <n v="0"/>
    <x v="2"/>
    <n v="35"/>
    <s v="0-100"/>
    <x v="3"/>
  </r>
  <r>
    <x v="4"/>
    <n v="4"/>
    <n v="920"/>
    <x v="32"/>
    <n v="2751.45"/>
    <x v="1"/>
    <n v="0"/>
    <x v="2"/>
    <n v="98"/>
    <s v="0-100"/>
    <x v="3"/>
  </r>
  <r>
    <x v="0"/>
    <n v="7"/>
    <n v="86"/>
    <x v="33"/>
    <n v="264.56"/>
    <x v="0"/>
    <n v="0"/>
    <x v="1"/>
    <n v="1200"/>
    <s v="&gt;1000"/>
    <x v="0"/>
  </r>
  <r>
    <x v="1"/>
    <n v="8.8000000000000007"/>
    <n v="680"/>
    <x v="33"/>
    <n v="2169.81"/>
    <x v="1"/>
    <n v="0"/>
    <x v="2"/>
    <n v="815"/>
    <s v="501-1000"/>
    <x v="1"/>
  </r>
  <r>
    <x v="2"/>
    <n v="7.2"/>
    <n v="670"/>
    <x v="33"/>
    <n v="885.12000000000012"/>
    <x v="1"/>
    <n v="0"/>
    <x v="0"/>
    <n v="261"/>
    <s v="101-500"/>
    <x v="2"/>
  </r>
  <r>
    <x v="3"/>
    <n v="6.4"/>
    <n v="1190"/>
    <x v="33"/>
    <n v="1452.66"/>
    <x v="0"/>
    <n v="0"/>
    <x v="0"/>
    <n v="35"/>
    <s v="0-100"/>
    <x v="3"/>
  </r>
  <r>
    <x v="4"/>
    <n v="11.200000000000001"/>
    <n v="610"/>
    <x v="33"/>
    <n v="2889.7799999999997"/>
    <x v="1"/>
    <n v="0"/>
    <x v="2"/>
    <n v="98"/>
    <s v="0-100"/>
    <x v="3"/>
  </r>
  <r>
    <x v="0"/>
    <n v="6"/>
    <n v="53"/>
    <x v="34"/>
    <n v="326.98"/>
    <x v="0"/>
    <n v="0"/>
    <x v="1"/>
    <n v="1200"/>
    <s v="&gt;1000"/>
    <x v="0"/>
  </r>
  <r>
    <x v="1"/>
    <n v="11.200000000000001"/>
    <n v="1270"/>
    <x v="34"/>
    <n v="2730.87"/>
    <x v="1"/>
    <n v="0"/>
    <x v="2"/>
    <n v="815"/>
    <s v="501-1000"/>
    <x v="1"/>
  </r>
  <r>
    <x v="2"/>
    <n v="4"/>
    <n v="1130"/>
    <x v="34"/>
    <n v="1669.8899999999999"/>
    <x v="1"/>
    <n v="0"/>
    <x v="0"/>
    <n v="261"/>
    <s v="101-500"/>
    <x v="2"/>
  </r>
  <r>
    <x v="3"/>
    <n v="8.8000000000000007"/>
    <n v="1220"/>
    <x v="34"/>
    <n v="583.5"/>
    <x v="0"/>
    <n v="0"/>
    <x v="1"/>
    <n v="35"/>
    <s v="0-100"/>
    <x v="3"/>
  </r>
  <r>
    <x v="4"/>
    <n v="8"/>
    <n v="660"/>
    <x v="34"/>
    <n v="611.88"/>
    <x v="1"/>
    <n v="0"/>
    <x v="0"/>
    <n v="98"/>
    <s v="0-100"/>
    <x v="3"/>
  </r>
  <r>
    <x v="0"/>
    <n v="8"/>
    <n v="67"/>
    <x v="35"/>
    <n v="987.99"/>
    <x v="0"/>
    <n v="0"/>
    <x v="0"/>
    <n v="1200"/>
    <s v="&gt;1000"/>
    <x v="0"/>
  </r>
  <r>
    <x v="1"/>
    <n v="12"/>
    <n v="960"/>
    <x v="35"/>
    <n v="2983.68"/>
    <x v="1"/>
    <n v="0"/>
    <x v="2"/>
    <n v="815"/>
    <s v="501-1000"/>
    <x v="1"/>
  </r>
  <r>
    <x v="2"/>
    <n v="4"/>
    <n v="1470"/>
    <x v="35"/>
    <n v="2266.4700000000003"/>
    <x v="1"/>
    <n v="0"/>
    <x v="2"/>
    <n v="261"/>
    <s v="101-500"/>
    <x v="2"/>
  </r>
  <r>
    <x v="3"/>
    <n v="11.200000000000001"/>
    <n v="1040"/>
    <x v="35"/>
    <n v="2090.5500000000002"/>
    <x v="0"/>
    <n v="0"/>
    <x v="2"/>
    <n v="35"/>
    <s v="0-100"/>
    <x v="3"/>
  </r>
  <r>
    <x v="4"/>
    <n v="11.200000000000001"/>
    <n v="1300"/>
    <x v="35"/>
    <n v="83.88"/>
    <x v="1"/>
    <n v="0"/>
    <x v="1"/>
    <n v="98"/>
    <s v="0-100"/>
    <x v="3"/>
  </r>
  <r>
    <x v="0"/>
    <n v="11"/>
    <n v="112"/>
    <x v="36"/>
    <n v="774.86"/>
    <x v="0"/>
    <n v="0"/>
    <x v="0"/>
    <n v="1200"/>
    <s v="&gt;1000"/>
    <x v="0"/>
  </r>
  <r>
    <x v="1"/>
    <n v="8.8000000000000007"/>
    <n v="1500"/>
    <x v="36"/>
    <n v="2980.95"/>
    <x v="1"/>
    <n v="0"/>
    <x v="2"/>
    <n v="815"/>
    <s v="501-1000"/>
    <x v="1"/>
  </r>
  <r>
    <x v="2"/>
    <n v="4"/>
    <n v="1270"/>
    <x v="36"/>
    <n v="985.86"/>
    <x v="1"/>
    <n v="0"/>
    <x v="0"/>
    <n v="261"/>
    <s v="101-500"/>
    <x v="2"/>
  </r>
  <r>
    <x v="3"/>
    <n v="6.4"/>
    <n v="1220"/>
    <x v="36"/>
    <n v="2269.17"/>
    <x v="0"/>
    <n v="0"/>
    <x v="2"/>
    <n v="35"/>
    <s v="0-100"/>
    <x v="3"/>
  </r>
  <r>
    <x v="4"/>
    <n v="4"/>
    <n v="530"/>
    <x v="36"/>
    <n v="1415.73"/>
    <x v="1"/>
    <n v="0"/>
    <x v="0"/>
    <n v="98"/>
    <s v="0-100"/>
    <x v="3"/>
  </r>
  <r>
    <x v="0"/>
    <n v="14"/>
    <n v="123"/>
    <x v="37"/>
    <n v="980.1"/>
    <x v="0"/>
    <n v="0"/>
    <x v="0"/>
    <n v="1200"/>
    <s v="&gt;1000"/>
    <x v="0"/>
  </r>
  <r>
    <x v="1"/>
    <n v="6.4"/>
    <n v="1400"/>
    <x v="37"/>
    <n v="2083.2599999999998"/>
    <x v="1"/>
    <n v="0"/>
    <x v="2"/>
    <n v="815"/>
    <s v="501-1000"/>
    <x v="1"/>
  </r>
  <r>
    <x v="2"/>
    <n v="8.8000000000000007"/>
    <n v="550"/>
    <x v="37"/>
    <n v="1831.3200000000002"/>
    <x v="1"/>
    <n v="0"/>
    <x v="0"/>
    <n v="261"/>
    <s v="101-500"/>
    <x v="2"/>
  </r>
  <r>
    <x v="3"/>
    <n v="6.4"/>
    <n v="1330"/>
    <x v="37"/>
    <n v="93.42"/>
    <x v="0"/>
    <n v="0"/>
    <x v="1"/>
    <n v="35"/>
    <s v="0-100"/>
    <x v="3"/>
  </r>
  <r>
    <x v="4"/>
    <n v="4"/>
    <n v="770"/>
    <x v="37"/>
    <n v="1311.81"/>
    <x v="1"/>
    <n v="0"/>
    <x v="0"/>
    <n v="98"/>
    <s v="0-100"/>
    <x v="3"/>
  </r>
  <r>
    <x v="0"/>
    <n v="10"/>
    <n v="96"/>
    <x v="38"/>
    <n v="830.63"/>
    <x v="0"/>
    <n v="0"/>
    <x v="0"/>
    <n v="1200"/>
    <s v="&gt;1000"/>
    <x v="0"/>
  </r>
  <r>
    <x v="1"/>
    <n v="7.2"/>
    <n v="890"/>
    <x v="38"/>
    <n v="2313.39"/>
    <x v="1"/>
    <n v="0"/>
    <x v="2"/>
    <n v="815"/>
    <s v="501-1000"/>
    <x v="1"/>
  </r>
  <r>
    <x v="2"/>
    <n v="8.8000000000000007"/>
    <n v="670"/>
    <x v="38"/>
    <n v="357.81"/>
    <x v="1"/>
    <n v="0"/>
    <x v="1"/>
    <n v="261"/>
    <s v="101-500"/>
    <x v="2"/>
  </r>
  <r>
    <x v="3"/>
    <n v="4.8000000000000007"/>
    <n v="1210"/>
    <x v="38"/>
    <n v="1713.3600000000001"/>
    <x v="0"/>
    <n v="0"/>
    <x v="0"/>
    <n v="35"/>
    <s v="0-100"/>
    <x v="3"/>
  </r>
  <r>
    <x v="4"/>
    <n v="7.2"/>
    <n v="560"/>
    <x v="38"/>
    <n v="1899.54"/>
    <x v="1"/>
    <n v="0"/>
    <x v="0"/>
    <n v="98"/>
    <s v="0-100"/>
    <x v="3"/>
  </r>
  <r>
    <x v="0"/>
    <n v="10"/>
    <n v="95"/>
    <x v="39"/>
    <n v="165.84"/>
    <x v="0"/>
    <n v="0"/>
    <x v="1"/>
    <n v="1200"/>
    <s v="&gt;1000"/>
    <x v="0"/>
  </r>
  <r>
    <x v="1"/>
    <n v="10.4"/>
    <n v="800"/>
    <x v="39"/>
    <n v="2742.36"/>
    <x v="1"/>
    <n v="0"/>
    <x v="2"/>
    <n v="815"/>
    <s v="501-1000"/>
    <x v="1"/>
  </r>
  <r>
    <x v="2"/>
    <n v="8"/>
    <n v="1170"/>
    <x v="39"/>
    <n v="723.42"/>
    <x v="1"/>
    <n v="0"/>
    <x v="0"/>
    <n v="261"/>
    <s v="101-500"/>
    <x v="2"/>
  </r>
  <r>
    <x v="3"/>
    <n v="5.6000000000000005"/>
    <n v="1070"/>
    <x v="39"/>
    <n v="2066.64"/>
    <x v="0"/>
    <n v="0"/>
    <x v="2"/>
    <n v="35"/>
    <s v="0-100"/>
    <x v="3"/>
  </r>
  <r>
    <x v="4"/>
    <n v="4"/>
    <n v="1350"/>
    <x v="39"/>
    <n v="705.72"/>
    <x v="1"/>
    <n v="0"/>
    <x v="0"/>
    <n v="98"/>
    <s v="0-100"/>
    <x v="3"/>
  </r>
  <r>
    <x v="0"/>
    <n v="14"/>
    <n v="117"/>
    <x v="40"/>
    <n v="139.83000000000001"/>
    <x v="0"/>
    <n v="0"/>
    <x v="1"/>
    <n v="1200"/>
    <s v="&gt;1000"/>
    <x v="0"/>
  </r>
  <r>
    <x v="1"/>
    <n v="10.4"/>
    <n v="1410"/>
    <x v="40"/>
    <n v="1973.88"/>
    <x v="1"/>
    <n v="0"/>
    <x v="0"/>
    <n v="815"/>
    <s v="501-1000"/>
    <x v="1"/>
  </r>
  <r>
    <x v="2"/>
    <n v="4.8000000000000007"/>
    <n v="1080"/>
    <x v="40"/>
    <n v="1321.68"/>
    <x v="1"/>
    <n v="0"/>
    <x v="0"/>
    <n v="261"/>
    <s v="101-500"/>
    <x v="2"/>
  </r>
  <r>
    <x v="3"/>
    <n v="5.6000000000000005"/>
    <n v="990"/>
    <x v="40"/>
    <n v="1226.0999999999999"/>
    <x v="0"/>
    <n v="0"/>
    <x v="0"/>
    <n v="35"/>
    <s v="0-100"/>
    <x v="3"/>
  </r>
  <r>
    <x v="4"/>
    <n v="4.8000000000000007"/>
    <n v="610"/>
    <x v="40"/>
    <n v="2133"/>
    <x v="1"/>
    <n v="0"/>
    <x v="2"/>
    <n v="98"/>
    <s v="0-100"/>
    <x v="3"/>
  </r>
  <r>
    <x v="0"/>
    <n v="10"/>
    <n v="118"/>
    <x v="41"/>
    <n v="167.34"/>
    <x v="0"/>
    <n v="0"/>
    <x v="1"/>
    <n v="1200"/>
    <s v="&gt;1000"/>
    <x v="0"/>
  </r>
  <r>
    <x v="1"/>
    <n v="11.200000000000001"/>
    <n v="1320"/>
    <x v="41"/>
    <n v="930.36"/>
    <x v="1"/>
    <n v="0"/>
    <x v="0"/>
    <n v="815"/>
    <s v="501-1000"/>
    <x v="1"/>
  </r>
  <r>
    <x v="2"/>
    <n v="8.8000000000000007"/>
    <n v="1300"/>
    <x v="41"/>
    <n v="1848.1499999999999"/>
    <x v="1"/>
    <n v="0"/>
    <x v="0"/>
    <n v="261"/>
    <s v="101-500"/>
    <x v="2"/>
  </r>
  <r>
    <x v="3"/>
    <n v="8.8000000000000007"/>
    <n v="620"/>
    <x v="41"/>
    <n v="2119.2599999999998"/>
    <x v="0"/>
    <n v="0"/>
    <x v="2"/>
    <n v="35"/>
    <s v="0-100"/>
    <x v="3"/>
  </r>
  <r>
    <x v="4"/>
    <n v="11.200000000000001"/>
    <n v="1040"/>
    <x v="41"/>
    <n v="2105.0099999999998"/>
    <x v="1"/>
    <n v="0"/>
    <x v="2"/>
    <n v="98"/>
    <s v="0-100"/>
    <x v="3"/>
  </r>
  <r>
    <x v="0"/>
    <n v="10"/>
    <n v="80"/>
    <x v="42"/>
    <n v="64.06"/>
    <x v="0"/>
    <n v="0"/>
    <x v="1"/>
    <n v="1200"/>
    <s v="&gt;1000"/>
    <x v="0"/>
  </r>
  <r>
    <x v="1"/>
    <n v="4"/>
    <n v="1380"/>
    <x v="42"/>
    <n v="2858.7"/>
    <x v="1"/>
    <n v="0"/>
    <x v="2"/>
    <n v="815"/>
    <s v="501-1000"/>
    <x v="1"/>
  </r>
  <r>
    <x v="2"/>
    <n v="5.6000000000000005"/>
    <n v="960"/>
    <x v="42"/>
    <n v="1468.47"/>
    <x v="1"/>
    <n v="0"/>
    <x v="0"/>
    <n v="261"/>
    <s v="101-500"/>
    <x v="2"/>
  </r>
  <r>
    <x v="3"/>
    <n v="9.6000000000000014"/>
    <n v="630"/>
    <x v="42"/>
    <n v="2925.09"/>
    <x v="0"/>
    <n v="0"/>
    <x v="2"/>
    <n v="35"/>
    <s v="0-100"/>
    <x v="3"/>
  </r>
  <r>
    <x v="4"/>
    <n v="12"/>
    <n v="620"/>
    <x v="42"/>
    <n v="2792.55"/>
    <x v="1"/>
    <n v="0"/>
    <x v="2"/>
    <n v="98"/>
    <s v="0-100"/>
    <x v="3"/>
  </r>
  <r>
    <x v="0"/>
    <n v="6"/>
    <n v="149"/>
    <x v="43"/>
    <n v="187.59"/>
    <x v="0"/>
    <n v="0"/>
    <x v="1"/>
    <n v="1200"/>
    <s v="&gt;1000"/>
    <x v="0"/>
  </r>
  <r>
    <x v="1"/>
    <n v="10.4"/>
    <n v="770"/>
    <x v="43"/>
    <n v="2146.56"/>
    <x v="1"/>
    <n v="0"/>
    <x v="2"/>
    <n v="815"/>
    <s v="501-1000"/>
    <x v="1"/>
  </r>
  <r>
    <x v="2"/>
    <n v="12"/>
    <n v="810"/>
    <x v="43"/>
    <n v="1408.71"/>
    <x v="1"/>
    <n v="0"/>
    <x v="0"/>
    <n v="261"/>
    <s v="101-500"/>
    <x v="2"/>
  </r>
  <r>
    <x v="3"/>
    <n v="10.4"/>
    <n v="1190"/>
    <x v="43"/>
    <n v="2680.02"/>
    <x v="0"/>
    <n v="0"/>
    <x v="2"/>
    <n v="35"/>
    <s v="0-100"/>
    <x v="3"/>
  </r>
  <r>
    <x v="4"/>
    <n v="6.4"/>
    <n v="1140"/>
    <x v="43"/>
    <n v="1623.6000000000001"/>
    <x v="1"/>
    <n v="0"/>
    <x v="0"/>
    <n v="98"/>
    <s v="0-100"/>
    <x v="3"/>
  </r>
  <r>
    <x v="0"/>
    <n v="12"/>
    <n v="143"/>
    <x v="44"/>
    <n v="110.95"/>
    <x v="0"/>
    <n v="0"/>
    <x v="1"/>
    <n v="1200"/>
    <s v="&gt;1000"/>
    <x v="0"/>
  </r>
  <r>
    <x v="1"/>
    <n v="4.8000000000000007"/>
    <n v="680"/>
    <x v="44"/>
    <n v="2578.23"/>
    <x v="1"/>
    <n v="0"/>
    <x v="2"/>
    <n v="815"/>
    <s v="501-1000"/>
    <x v="1"/>
  </r>
  <r>
    <x v="2"/>
    <n v="5.6000000000000005"/>
    <n v="1090"/>
    <x v="44"/>
    <n v="1416.3000000000002"/>
    <x v="1"/>
    <n v="0"/>
    <x v="0"/>
    <n v="261"/>
    <s v="101-500"/>
    <x v="2"/>
  </r>
  <r>
    <x v="3"/>
    <n v="7.2"/>
    <n v="570"/>
    <x v="44"/>
    <n v="2252.67"/>
    <x v="0"/>
    <n v="0"/>
    <x v="2"/>
    <n v="35"/>
    <s v="0-100"/>
    <x v="3"/>
  </r>
  <r>
    <x v="4"/>
    <n v="5.6000000000000005"/>
    <n v="700"/>
    <x v="44"/>
    <n v="596.52"/>
    <x v="1"/>
    <n v="0"/>
    <x v="1"/>
    <n v="98"/>
    <s v="0-100"/>
    <x v="3"/>
  </r>
  <r>
    <x v="0"/>
    <n v="10"/>
    <n v="130"/>
    <x v="45"/>
    <n v="110.91"/>
    <x v="0"/>
    <n v="0"/>
    <x v="1"/>
    <n v="1200"/>
    <s v="&gt;1000"/>
    <x v="0"/>
  </r>
  <r>
    <x v="1"/>
    <n v="10.4"/>
    <n v="1350"/>
    <x v="45"/>
    <n v="504.29999999999995"/>
    <x v="1"/>
    <n v="0"/>
    <x v="1"/>
    <n v="815"/>
    <s v="501-1000"/>
    <x v="1"/>
  </r>
  <r>
    <x v="2"/>
    <n v="4.8000000000000007"/>
    <n v="1460"/>
    <x v="45"/>
    <n v="2042.8500000000001"/>
    <x v="1"/>
    <n v="0"/>
    <x v="2"/>
    <n v="261"/>
    <s v="101-500"/>
    <x v="2"/>
  </r>
  <r>
    <x v="3"/>
    <n v="8"/>
    <n v="1080"/>
    <x v="45"/>
    <n v="949.26"/>
    <x v="0"/>
    <n v="0"/>
    <x v="0"/>
    <n v="35"/>
    <s v="0-100"/>
    <x v="3"/>
  </r>
  <r>
    <x v="4"/>
    <n v="11.200000000000001"/>
    <n v="710"/>
    <x v="45"/>
    <n v="649.34999999999991"/>
    <x v="1"/>
    <n v="0"/>
    <x v="0"/>
    <n v="98"/>
    <s v="0-100"/>
    <x v="3"/>
  </r>
  <r>
    <x v="0"/>
    <n v="6"/>
    <n v="122"/>
    <x v="46"/>
    <n v="303.37"/>
    <x v="0"/>
    <n v="0"/>
    <x v="1"/>
    <n v="1200"/>
    <s v="&gt;1000"/>
    <x v="0"/>
  </r>
  <r>
    <x v="1"/>
    <n v="7.2"/>
    <n v="680"/>
    <x v="46"/>
    <n v="892.94999999999993"/>
    <x v="1"/>
    <n v="0"/>
    <x v="0"/>
    <n v="815"/>
    <s v="501-1000"/>
    <x v="1"/>
  </r>
  <r>
    <x v="2"/>
    <n v="4"/>
    <n v="1410"/>
    <x v="46"/>
    <n v="2562.75"/>
    <x v="1"/>
    <n v="0"/>
    <x v="2"/>
    <n v="261"/>
    <s v="101-500"/>
    <x v="2"/>
  </r>
  <r>
    <x v="3"/>
    <n v="8.8000000000000007"/>
    <n v="1320"/>
    <x v="46"/>
    <n v="2274"/>
    <x v="0"/>
    <n v="0"/>
    <x v="2"/>
    <n v="35"/>
    <s v="0-100"/>
    <x v="3"/>
  </r>
  <r>
    <x v="4"/>
    <n v="8"/>
    <n v="990"/>
    <x v="46"/>
    <n v="2016.27"/>
    <x v="1"/>
    <n v="0"/>
    <x v="2"/>
    <n v="98"/>
    <s v="0-100"/>
    <x v="3"/>
  </r>
  <r>
    <x v="0"/>
    <n v="14"/>
    <n v="68"/>
    <x v="47"/>
    <n v="892.25"/>
    <x v="0"/>
    <n v="0"/>
    <x v="0"/>
    <n v="1200"/>
    <s v="&gt;1000"/>
    <x v="0"/>
  </r>
  <r>
    <x v="1"/>
    <n v="7.2"/>
    <n v="990"/>
    <x v="47"/>
    <n v="763.41"/>
    <x v="1"/>
    <n v="0"/>
    <x v="0"/>
    <n v="815"/>
    <s v="501-1000"/>
    <x v="1"/>
  </r>
  <r>
    <x v="2"/>
    <n v="9.6000000000000014"/>
    <n v="600"/>
    <x v="47"/>
    <n v="1460.25"/>
    <x v="1"/>
    <n v="0"/>
    <x v="0"/>
    <n v="261"/>
    <s v="101-500"/>
    <x v="2"/>
  </r>
  <r>
    <x v="3"/>
    <n v="10.4"/>
    <n v="1190"/>
    <x v="47"/>
    <n v="1438.8600000000001"/>
    <x v="0"/>
    <n v="0"/>
    <x v="0"/>
    <n v="35"/>
    <s v="0-100"/>
    <x v="3"/>
  </r>
  <r>
    <x v="4"/>
    <n v="4"/>
    <n v="1360"/>
    <x v="47"/>
    <n v="351.78000000000003"/>
    <x v="1"/>
    <n v="0"/>
    <x v="1"/>
    <n v="98"/>
    <s v="0-100"/>
    <x v="3"/>
  </r>
  <r>
    <x v="0"/>
    <n v="11"/>
    <n v="129"/>
    <x v="48"/>
    <n v="336.87"/>
    <x v="0"/>
    <n v="0"/>
    <x v="1"/>
    <n v="1200"/>
    <s v="&gt;1000"/>
    <x v="0"/>
  </r>
  <r>
    <x v="1"/>
    <n v="7.2"/>
    <n v="1250"/>
    <x v="48"/>
    <n v="1708.62"/>
    <x v="1"/>
    <n v="0"/>
    <x v="0"/>
    <n v="815"/>
    <s v="501-1000"/>
    <x v="1"/>
  </r>
  <r>
    <x v="2"/>
    <n v="8"/>
    <n v="920"/>
    <x v="48"/>
    <n v="628.08000000000004"/>
    <x v="1"/>
    <n v="0"/>
    <x v="0"/>
    <n v="261"/>
    <s v="101-500"/>
    <x v="2"/>
  </r>
  <r>
    <x v="3"/>
    <n v="10.4"/>
    <n v="1410"/>
    <x v="48"/>
    <n v="935.43000000000006"/>
    <x v="0"/>
    <n v="0"/>
    <x v="0"/>
    <n v="35"/>
    <s v="0-100"/>
    <x v="3"/>
  </r>
  <r>
    <x v="4"/>
    <n v="9.6000000000000014"/>
    <n v="790"/>
    <x v="48"/>
    <n v="2122.3500000000004"/>
    <x v="1"/>
    <n v="0"/>
    <x v="2"/>
    <n v="98"/>
    <s v="0-100"/>
    <x v="3"/>
  </r>
  <r>
    <x v="0"/>
    <n v="13"/>
    <n v="77"/>
    <x v="49"/>
    <n v="566.08000000000004"/>
    <x v="0"/>
    <n v="0"/>
    <x v="1"/>
    <n v="1200"/>
    <s v="&gt;1000"/>
    <x v="0"/>
  </r>
  <r>
    <x v="1"/>
    <n v="6.4"/>
    <n v="1150"/>
    <x v="49"/>
    <n v="2926.08"/>
    <x v="1"/>
    <n v="0"/>
    <x v="2"/>
    <n v="815"/>
    <s v="501-1000"/>
    <x v="1"/>
  </r>
  <r>
    <x v="2"/>
    <n v="10.4"/>
    <n v="1330"/>
    <x v="49"/>
    <n v="1511.6100000000001"/>
    <x v="1"/>
    <n v="0"/>
    <x v="0"/>
    <n v="261"/>
    <s v="101-500"/>
    <x v="2"/>
  </r>
  <r>
    <x v="3"/>
    <n v="11.200000000000001"/>
    <n v="1390"/>
    <x v="49"/>
    <n v="128.69999999999999"/>
    <x v="0"/>
    <n v="0"/>
    <x v="1"/>
    <n v="35"/>
    <s v="0-100"/>
    <x v="3"/>
  </r>
  <r>
    <x v="4"/>
    <n v="8"/>
    <n v="1190"/>
    <x v="49"/>
    <n v="567.87"/>
    <x v="1"/>
    <n v="0"/>
    <x v="1"/>
    <n v="98"/>
    <s v="0-100"/>
    <x v="3"/>
  </r>
  <r>
    <x v="0"/>
    <n v="14"/>
    <n v="92"/>
    <x v="50"/>
    <n v="386.29"/>
    <x v="0"/>
    <n v="0"/>
    <x v="1"/>
    <n v="1200"/>
    <s v="&gt;1000"/>
    <x v="0"/>
  </r>
  <r>
    <x v="1"/>
    <n v="4.8000000000000007"/>
    <n v="690"/>
    <x v="50"/>
    <n v="2253.36"/>
    <x v="1"/>
    <n v="0"/>
    <x v="2"/>
    <n v="815"/>
    <s v="501-1000"/>
    <x v="1"/>
  </r>
  <r>
    <x v="2"/>
    <n v="8.8000000000000007"/>
    <n v="1150"/>
    <x v="50"/>
    <n v="119.67"/>
    <x v="1"/>
    <n v="0"/>
    <x v="1"/>
    <n v="261"/>
    <s v="101-500"/>
    <x v="2"/>
  </r>
  <r>
    <x v="3"/>
    <n v="7.2"/>
    <n v="1210"/>
    <x v="50"/>
    <n v="244.46999999999997"/>
    <x v="0"/>
    <n v="0"/>
    <x v="1"/>
    <n v="35"/>
    <s v="0-100"/>
    <x v="3"/>
  </r>
  <r>
    <x v="4"/>
    <n v="4"/>
    <n v="1310"/>
    <x v="50"/>
    <n v="2609.16"/>
    <x v="1"/>
    <n v="0"/>
    <x v="2"/>
    <n v="98"/>
    <s v="0-100"/>
    <x v="3"/>
  </r>
  <r>
    <x v="0"/>
    <n v="14"/>
    <n v="54"/>
    <x v="51"/>
    <n v="824.44"/>
    <x v="0"/>
    <n v="0"/>
    <x v="0"/>
    <n v="1200"/>
    <s v="&gt;1000"/>
    <x v="0"/>
  </r>
  <r>
    <x v="1"/>
    <n v="11.200000000000001"/>
    <n v="1420"/>
    <x v="51"/>
    <n v="1742.1000000000001"/>
    <x v="1"/>
    <n v="0"/>
    <x v="0"/>
    <n v="815"/>
    <s v="501-1000"/>
    <x v="1"/>
  </r>
  <r>
    <x v="2"/>
    <n v="6.4"/>
    <n v="750"/>
    <x v="51"/>
    <n v="391.65000000000003"/>
    <x v="1"/>
    <n v="0"/>
    <x v="1"/>
    <n v="261"/>
    <s v="101-500"/>
    <x v="2"/>
  </r>
  <r>
    <x v="3"/>
    <n v="7.2"/>
    <n v="1080"/>
    <x v="51"/>
    <n v="2315.79"/>
    <x v="0"/>
    <n v="0"/>
    <x v="2"/>
    <n v="35"/>
    <s v="0-100"/>
    <x v="3"/>
  </r>
  <r>
    <x v="4"/>
    <n v="11.200000000000001"/>
    <n v="560"/>
    <x v="51"/>
    <n v="1446.03"/>
    <x v="1"/>
    <n v="0"/>
    <x v="0"/>
    <n v="98"/>
    <s v="0-100"/>
    <x v="3"/>
  </r>
  <r>
    <x v="0"/>
    <n v="12"/>
    <n v="101"/>
    <x v="52"/>
    <n v="502.7"/>
    <x v="0"/>
    <n v="0"/>
    <x v="1"/>
    <n v="1200"/>
    <s v="&gt;1000"/>
    <x v="0"/>
  </r>
  <r>
    <x v="1"/>
    <n v="6.4"/>
    <n v="1180"/>
    <x v="52"/>
    <n v="1721.19"/>
    <x v="1"/>
    <n v="0"/>
    <x v="0"/>
    <n v="815"/>
    <s v="501-1000"/>
    <x v="1"/>
  </r>
  <r>
    <x v="2"/>
    <n v="10.4"/>
    <n v="1240"/>
    <x v="52"/>
    <n v="1929"/>
    <x v="1"/>
    <n v="0"/>
    <x v="0"/>
    <n v="261"/>
    <s v="101-500"/>
    <x v="2"/>
  </r>
  <r>
    <x v="3"/>
    <n v="6.4"/>
    <n v="1120"/>
    <x v="52"/>
    <n v="424.62"/>
    <x v="0"/>
    <n v="0"/>
    <x v="1"/>
    <n v="35"/>
    <s v="0-100"/>
    <x v="3"/>
  </r>
  <r>
    <x v="4"/>
    <n v="7.2"/>
    <n v="510"/>
    <x v="52"/>
    <n v="2839.6499999999996"/>
    <x v="1"/>
    <n v="0"/>
    <x v="2"/>
    <n v="98"/>
    <s v="0-100"/>
    <x v="3"/>
  </r>
  <r>
    <x v="0"/>
    <n v="13"/>
    <n v="63"/>
    <x v="53"/>
    <n v="310.57"/>
    <x v="0"/>
    <n v="0"/>
    <x v="1"/>
    <n v="1200"/>
    <s v="&gt;1000"/>
    <x v="0"/>
  </r>
  <r>
    <x v="1"/>
    <n v="8.8000000000000007"/>
    <n v="570"/>
    <x v="53"/>
    <n v="2988.33"/>
    <x v="1"/>
    <n v="0"/>
    <x v="2"/>
    <n v="815"/>
    <s v="501-1000"/>
    <x v="1"/>
  </r>
  <r>
    <x v="2"/>
    <n v="6.4"/>
    <n v="1220"/>
    <x v="53"/>
    <n v="874.62000000000012"/>
    <x v="1"/>
    <n v="0"/>
    <x v="0"/>
    <n v="261"/>
    <s v="101-500"/>
    <x v="2"/>
  </r>
  <r>
    <x v="3"/>
    <n v="12"/>
    <n v="740"/>
    <x v="53"/>
    <n v="1653.96"/>
    <x v="0"/>
    <n v="0"/>
    <x v="0"/>
    <n v="35"/>
    <s v="0-100"/>
    <x v="3"/>
  </r>
  <r>
    <x v="4"/>
    <n v="9.6000000000000014"/>
    <n v="1280"/>
    <x v="53"/>
    <n v="1587.33"/>
    <x v="1"/>
    <n v="0"/>
    <x v="0"/>
    <n v="98"/>
    <s v="0-100"/>
    <x v="3"/>
  </r>
  <r>
    <x v="0"/>
    <n v="11"/>
    <n v="141"/>
    <x v="54"/>
    <n v="91.9"/>
    <x v="0"/>
    <n v="0"/>
    <x v="1"/>
    <n v="1200"/>
    <s v="&gt;1000"/>
    <x v="0"/>
  </r>
  <r>
    <x v="1"/>
    <n v="10.4"/>
    <n v="1210"/>
    <x v="54"/>
    <n v="2614.62"/>
    <x v="1"/>
    <n v="0"/>
    <x v="2"/>
    <n v="815"/>
    <s v="501-1000"/>
    <x v="1"/>
  </r>
  <r>
    <x v="2"/>
    <n v="10.4"/>
    <n v="600"/>
    <x v="54"/>
    <n v="1218.18"/>
    <x v="1"/>
    <n v="0"/>
    <x v="0"/>
    <n v="261"/>
    <s v="101-500"/>
    <x v="2"/>
  </r>
  <r>
    <x v="3"/>
    <n v="11.200000000000001"/>
    <n v="860"/>
    <x v="54"/>
    <n v="1512.27"/>
    <x v="0"/>
    <n v="0"/>
    <x v="0"/>
    <n v="35"/>
    <s v="0-100"/>
    <x v="3"/>
  </r>
  <r>
    <x v="4"/>
    <n v="5.6000000000000005"/>
    <n v="1390"/>
    <x v="54"/>
    <n v="1320.51"/>
    <x v="1"/>
    <n v="0"/>
    <x v="0"/>
    <n v="98"/>
    <s v="0-100"/>
    <x v="3"/>
  </r>
  <r>
    <x v="0"/>
    <n v="15"/>
    <n v="84"/>
    <x v="55"/>
    <n v="763.75"/>
    <x v="0"/>
    <n v="0"/>
    <x v="0"/>
    <n v="1200"/>
    <s v="&gt;1000"/>
    <x v="0"/>
  </r>
  <r>
    <x v="1"/>
    <n v="9.6000000000000014"/>
    <n v="710"/>
    <x v="55"/>
    <n v="554.28"/>
    <x v="1"/>
    <n v="0"/>
    <x v="1"/>
    <n v="815"/>
    <s v="501-1000"/>
    <x v="1"/>
  </r>
  <r>
    <x v="2"/>
    <n v="11.200000000000001"/>
    <n v="540"/>
    <x v="55"/>
    <n v="2412.69"/>
    <x v="1"/>
    <n v="0"/>
    <x v="2"/>
    <n v="261"/>
    <s v="101-500"/>
    <x v="2"/>
  </r>
  <r>
    <x v="3"/>
    <n v="4.8000000000000007"/>
    <n v="1130"/>
    <x v="55"/>
    <n v="1743.42"/>
    <x v="0"/>
    <n v="0"/>
    <x v="0"/>
    <n v="35"/>
    <s v="0-100"/>
    <x v="3"/>
  </r>
  <r>
    <x v="4"/>
    <n v="4.8000000000000007"/>
    <n v="520"/>
    <x v="55"/>
    <n v="584.01"/>
    <x v="1"/>
    <n v="0"/>
    <x v="1"/>
    <n v="98"/>
    <s v="0-100"/>
    <x v="3"/>
  </r>
  <r>
    <x v="0"/>
    <n v="12"/>
    <n v="85"/>
    <x v="56"/>
    <n v="581.08000000000004"/>
    <x v="0"/>
    <n v="0"/>
    <x v="1"/>
    <n v="1200"/>
    <s v="&gt;1000"/>
    <x v="0"/>
  </r>
  <r>
    <x v="1"/>
    <n v="12"/>
    <n v="650"/>
    <x v="56"/>
    <n v="222.60000000000002"/>
    <x v="1"/>
    <n v="0"/>
    <x v="1"/>
    <n v="815"/>
    <s v="501-1000"/>
    <x v="1"/>
  </r>
  <r>
    <x v="2"/>
    <n v="12"/>
    <n v="1070"/>
    <x v="56"/>
    <n v="1275.1200000000001"/>
    <x v="1"/>
    <n v="0"/>
    <x v="0"/>
    <n v="261"/>
    <s v="101-500"/>
    <x v="2"/>
  </r>
  <r>
    <x v="3"/>
    <n v="12"/>
    <n v="570"/>
    <x v="56"/>
    <n v="171.75"/>
    <x v="0"/>
    <n v="0"/>
    <x v="1"/>
    <n v="35"/>
    <s v="0-100"/>
    <x v="3"/>
  </r>
  <r>
    <x v="4"/>
    <n v="8"/>
    <n v="540"/>
    <x v="56"/>
    <n v="2555.0099999999998"/>
    <x v="1"/>
    <n v="0"/>
    <x v="2"/>
    <n v="98"/>
    <s v="0-100"/>
    <x v="3"/>
  </r>
  <r>
    <x v="0"/>
    <n v="11"/>
    <n v="117"/>
    <x v="57"/>
    <n v="397.51"/>
    <x v="0"/>
    <n v="0"/>
    <x v="1"/>
    <n v="1200"/>
    <s v="&gt;1000"/>
    <x v="0"/>
  </r>
  <r>
    <x v="1"/>
    <n v="8"/>
    <n v="630"/>
    <x v="57"/>
    <n v="536.58000000000004"/>
    <x v="1"/>
    <n v="0"/>
    <x v="1"/>
    <n v="815"/>
    <s v="501-1000"/>
    <x v="1"/>
  </r>
  <r>
    <x v="2"/>
    <n v="4.8000000000000007"/>
    <n v="1120"/>
    <x v="57"/>
    <n v="463.32"/>
    <x v="1"/>
    <n v="0"/>
    <x v="1"/>
    <n v="261"/>
    <s v="101-500"/>
    <x v="2"/>
  </r>
  <r>
    <x v="3"/>
    <n v="5.6000000000000005"/>
    <n v="540"/>
    <x v="57"/>
    <n v="1409.6999999999998"/>
    <x v="0"/>
    <n v="0"/>
    <x v="0"/>
    <n v="35"/>
    <s v="0-100"/>
    <x v="3"/>
  </r>
  <r>
    <x v="4"/>
    <n v="7.2"/>
    <n v="1040"/>
    <x v="57"/>
    <n v="149.37"/>
    <x v="1"/>
    <n v="0"/>
    <x v="1"/>
    <n v="98"/>
    <s v="0-100"/>
    <x v="3"/>
  </r>
  <r>
    <x v="0"/>
    <n v="7"/>
    <n v="50"/>
    <x v="58"/>
    <n v="281.68"/>
    <x v="0"/>
    <n v="0"/>
    <x v="1"/>
    <n v="1200"/>
    <s v="&gt;1000"/>
    <x v="0"/>
  </r>
  <r>
    <x v="1"/>
    <n v="4"/>
    <n v="1080"/>
    <x v="58"/>
    <n v="2699.52"/>
    <x v="1"/>
    <n v="0"/>
    <x v="2"/>
    <n v="815"/>
    <s v="501-1000"/>
    <x v="1"/>
  </r>
  <r>
    <x v="2"/>
    <n v="8"/>
    <n v="1150"/>
    <x v="58"/>
    <n v="0.06"/>
    <x v="1"/>
    <n v="0"/>
    <x v="1"/>
    <n v="261"/>
    <s v="101-500"/>
    <x v="2"/>
  </r>
  <r>
    <x v="3"/>
    <n v="12"/>
    <n v="1250"/>
    <x v="58"/>
    <n v="106.64999999999999"/>
    <x v="0"/>
    <n v="0"/>
    <x v="1"/>
    <n v="35"/>
    <s v="0-100"/>
    <x v="3"/>
  </r>
  <r>
    <x v="4"/>
    <n v="10.4"/>
    <n v="1300"/>
    <x v="58"/>
    <n v="799.58999999999992"/>
    <x v="1"/>
    <n v="0"/>
    <x v="0"/>
    <n v="98"/>
    <s v="0-100"/>
    <x v="3"/>
  </r>
  <r>
    <x v="0"/>
    <n v="14"/>
    <n v="145"/>
    <x v="59"/>
    <n v="60.33"/>
    <x v="0"/>
    <n v="0"/>
    <x v="1"/>
    <n v="1200"/>
    <s v="&gt;1000"/>
    <x v="0"/>
  </r>
  <r>
    <x v="1"/>
    <n v="8"/>
    <n v="1500"/>
    <x v="59"/>
    <n v="121.14000000000001"/>
    <x v="1"/>
    <n v="0"/>
    <x v="1"/>
    <n v="815"/>
    <s v="501-1000"/>
    <x v="1"/>
  </r>
  <r>
    <x v="2"/>
    <n v="6.4"/>
    <n v="830"/>
    <x v="59"/>
    <n v="2666.43"/>
    <x v="1"/>
    <n v="0"/>
    <x v="2"/>
    <n v="261"/>
    <s v="101-500"/>
    <x v="2"/>
  </r>
  <r>
    <x v="3"/>
    <n v="12"/>
    <n v="1470"/>
    <x v="59"/>
    <n v="1192.17"/>
    <x v="0"/>
    <n v="0"/>
    <x v="0"/>
    <n v="35"/>
    <s v="0-100"/>
    <x v="3"/>
  </r>
  <r>
    <x v="4"/>
    <n v="10.4"/>
    <n v="1490"/>
    <x v="59"/>
    <n v="116.78999999999999"/>
    <x v="1"/>
    <n v="0"/>
    <x v="1"/>
    <n v="98"/>
    <s v="0-100"/>
    <x v="3"/>
  </r>
  <r>
    <x v="0"/>
    <n v="8"/>
    <n v="100"/>
    <x v="60"/>
    <n v="99.89"/>
    <x v="0"/>
    <n v="0"/>
    <x v="1"/>
    <n v="1200"/>
    <s v="&gt;1000"/>
    <x v="0"/>
  </r>
  <r>
    <x v="1"/>
    <n v="7.2"/>
    <n v="1500"/>
    <x v="60"/>
    <n v="480.15000000000003"/>
    <x v="1"/>
    <n v="0"/>
    <x v="1"/>
    <n v="815"/>
    <s v="501-1000"/>
    <x v="1"/>
  </r>
  <r>
    <x v="2"/>
    <n v="8.8000000000000007"/>
    <n v="1350"/>
    <x v="60"/>
    <n v="609.87"/>
    <x v="1"/>
    <n v="0"/>
    <x v="0"/>
    <n v="261"/>
    <s v="101-500"/>
    <x v="2"/>
  </r>
  <r>
    <x v="3"/>
    <n v="5.6000000000000005"/>
    <n v="820"/>
    <x v="60"/>
    <n v="2906.0099999999998"/>
    <x v="0"/>
    <n v="0"/>
    <x v="2"/>
    <n v="35"/>
    <s v="0-100"/>
    <x v="3"/>
  </r>
  <r>
    <x v="4"/>
    <n v="7.2"/>
    <n v="680"/>
    <x v="60"/>
    <n v="446.90999999999997"/>
    <x v="1"/>
    <n v="0"/>
    <x v="1"/>
    <n v="98"/>
    <s v="0-100"/>
    <x v="3"/>
  </r>
  <r>
    <x v="0"/>
    <n v="10"/>
    <n v="80"/>
    <x v="61"/>
    <n v="215.39"/>
    <x v="0"/>
    <n v="0"/>
    <x v="1"/>
    <n v="1200"/>
    <s v="&gt;1000"/>
    <x v="0"/>
  </r>
  <r>
    <x v="1"/>
    <n v="7.2"/>
    <n v="520"/>
    <x v="61"/>
    <n v="1223.9100000000001"/>
    <x v="1"/>
    <n v="0"/>
    <x v="0"/>
    <n v="815"/>
    <s v="501-1000"/>
    <x v="1"/>
  </r>
  <r>
    <x v="2"/>
    <n v="11.200000000000001"/>
    <n v="1490"/>
    <x v="61"/>
    <n v="2876.34"/>
    <x v="1"/>
    <n v="0"/>
    <x v="2"/>
    <n v="261"/>
    <s v="101-500"/>
    <x v="2"/>
  </r>
  <r>
    <x v="3"/>
    <n v="8"/>
    <n v="1210"/>
    <x v="61"/>
    <n v="2917.98"/>
    <x v="0"/>
    <n v="0"/>
    <x v="2"/>
    <n v="35"/>
    <s v="0-100"/>
    <x v="3"/>
  </r>
  <r>
    <x v="4"/>
    <n v="7.2"/>
    <n v="1290"/>
    <x v="61"/>
    <n v="2799.8999999999996"/>
    <x v="1"/>
    <n v="0"/>
    <x v="2"/>
    <n v="98"/>
    <s v="0-100"/>
    <x v="3"/>
  </r>
  <r>
    <x v="0"/>
    <n v="12"/>
    <n v="108"/>
    <x v="62"/>
    <n v="49.73"/>
    <x v="0"/>
    <n v="0"/>
    <x v="1"/>
    <n v="1200"/>
    <s v="&gt;1000"/>
    <x v="0"/>
  </r>
  <r>
    <x v="1"/>
    <n v="4.8000000000000007"/>
    <n v="600"/>
    <x v="62"/>
    <n v="89.01"/>
    <x v="1"/>
    <n v="0"/>
    <x v="1"/>
    <n v="815"/>
    <s v="501-1000"/>
    <x v="1"/>
  </r>
  <r>
    <x v="2"/>
    <n v="8.8000000000000007"/>
    <n v="1140"/>
    <x v="62"/>
    <n v="1665.21"/>
    <x v="1"/>
    <n v="0"/>
    <x v="0"/>
    <n v="261"/>
    <s v="101-500"/>
    <x v="2"/>
  </r>
  <r>
    <x v="3"/>
    <n v="9.6000000000000014"/>
    <n v="980"/>
    <x v="62"/>
    <n v="596.84999999999991"/>
    <x v="0"/>
    <n v="0"/>
    <x v="1"/>
    <n v="35"/>
    <s v="0-100"/>
    <x v="3"/>
  </r>
  <r>
    <x v="4"/>
    <n v="10.4"/>
    <n v="560"/>
    <x v="62"/>
    <n v="2703.3"/>
    <x v="1"/>
    <n v="0"/>
    <x v="2"/>
    <n v="98"/>
    <s v="0-100"/>
    <x v="3"/>
  </r>
  <r>
    <x v="0"/>
    <n v="6"/>
    <n v="78"/>
    <x v="63"/>
    <n v="583.36"/>
    <x v="0"/>
    <n v="0"/>
    <x v="1"/>
    <n v="1200"/>
    <s v="&gt;1000"/>
    <x v="0"/>
  </r>
  <r>
    <x v="1"/>
    <n v="9.6000000000000014"/>
    <n v="1350"/>
    <x v="63"/>
    <n v="1104.3600000000001"/>
    <x v="1"/>
    <n v="0"/>
    <x v="0"/>
    <n v="815"/>
    <s v="501-1000"/>
    <x v="1"/>
  </r>
  <r>
    <x v="2"/>
    <n v="12"/>
    <n v="1370"/>
    <x v="63"/>
    <n v="593.04"/>
    <x v="1"/>
    <n v="0"/>
    <x v="1"/>
    <n v="261"/>
    <s v="101-500"/>
    <x v="2"/>
  </r>
  <r>
    <x v="3"/>
    <n v="12"/>
    <n v="1000"/>
    <x v="63"/>
    <n v="2012.6100000000001"/>
    <x v="0"/>
    <n v="0"/>
    <x v="2"/>
    <n v="35"/>
    <s v="0-100"/>
    <x v="3"/>
  </r>
  <r>
    <x v="4"/>
    <n v="9.6000000000000014"/>
    <n v="1400"/>
    <x v="63"/>
    <n v="606.87"/>
    <x v="1"/>
    <n v="0"/>
    <x v="0"/>
    <n v="98"/>
    <s v="0-100"/>
    <x v="3"/>
  </r>
  <r>
    <x v="0"/>
    <n v="15"/>
    <n v="120"/>
    <x v="64"/>
    <n v="406.22"/>
    <x v="0"/>
    <n v="0"/>
    <x v="1"/>
    <n v="1200"/>
    <s v="&gt;1000"/>
    <x v="0"/>
  </r>
  <r>
    <x v="1"/>
    <n v="8"/>
    <n v="1310"/>
    <x v="64"/>
    <n v="2477.8200000000002"/>
    <x v="1"/>
    <n v="0"/>
    <x v="2"/>
    <n v="815"/>
    <s v="501-1000"/>
    <x v="1"/>
  </r>
  <r>
    <x v="2"/>
    <n v="6.4"/>
    <n v="880"/>
    <x v="64"/>
    <n v="1294.71"/>
    <x v="1"/>
    <n v="0"/>
    <x v="0"/>
    <n v="261"/>
    <s v="101-500"/>
    <x v="2"/>
  </r>
  <r>
    <x v="3"/>
    <n v="5.6000000000000005"/>
    <n v="1040"/>
    <x v="64"/>
    <n v="1846.59"/>
    <x v="0"/>
    <n v="0"/>
    <x v="0"/>
    <n v="35"/>
    <s v="0-100"/>
    <x v="3"/>
  </r>
  <r>
    <x v="4"/>
    <n v="4.8000000000000007"/>
    <n v="860"/>
    <x v="64"/>
    <n v="508.89"/>
    <x v="1"/>
    <n v="0"/>
    <x v="1"/>
    <n v="98"/>
    <s v="0-100"/>
    <x v="3"/>
  </r>
  <r>
    <x v="0"/>
    <n v="8"/>
    <n v="88"/>
    <x v="65"/>
    <n v="306.26"/>
    <x v="0"/>
    <n v="0"/>
    <x v="1"/>
    <n v="1200"/>
    <s v="&gt;1000"/>
    <x v="0"/>
  </r>
  <r>
    <x v="1"/>
    <n v="10.4"/>
    <n v="830"/>
    <x v="65"/>
    <n v="2293.5"/>
    <x v="1"/>
    <n v="0"/>
    <x v="2"/>
    <n v="815"/>
    <s v="501-1000"/>
    <x v="1"/>
  </r>
  <r>
    <x v="2"/>
    <n v="4.8000000000000007"/>
    <n v="1130"/>
    <x v="65"/>
    <n v="2306.8500000000004"/>
    <x v="1"/>
    <n v="0"/>
    <x v="2"/>
    <n v="261"/>
    <s v="101-500"/>
    <x v="2"/>
  </r>
  <r>
    <x v="3"/>
    <n v="4"/>
    <n v="1280"/>
    <x v="65"/>
    <n v="2309.88"/>
    <x v="0"/>
    <n v="0"/>
    <x v="2"/>
    <n v="35"/>
    <s v="0-100"/>
    <x v="3"/>
  </r>
  <r>
    <x v="4"/>
    <n v="8.8000000000000007"/>
    <n v="1500"/>
    <x v="65"/>
    <n v="807.36"/>
    <x v="1"/>
    <n v="0"/>
    <x v="0"/>
    <n v="98"/>
    <s v="0-100"/>
    <x v="3"/>
  </r>
  <r>
    <x v="0"/>
    <n v="9"/>
    <n v="56"/>
    <x v="66"/>
    <n v="975.82"/>
    <x v="0"/>
    <n v="0"/>
    <x v="0"/>
    <n v="1200"/>
    <s v="&gt;1000"/>
    <x v="0"/>
  </r>
  <r>
    <x v="1"/>
    <n v="8"/>
    <n v="910"/>
    <x v="66"/>
    <n v="1358.97"/>
    <x v="1"/>
    <n v="0"/>
    <x v="0"/>
    <n v="815"/>
    <s v="501-1000"/>
    <x v="1"/>
  </r>
  <r>
    <x v="2"/>
    <n v="9.6000000000000014"/>
    <n v="1150"/>
    <x v="66"/>
    <n v="2967.1499999999996"/>
    <x v="1"/>
    <n v="0"/>
    <x v="2"/>
    <n v="261"/>
    <s v="101-500"/>
    <x v="2"/>
  </r>
  <r>
    <x v="3"/>
    <n v="4"/>
    <n v="690"/>
    <x v="66"/>
    <n v="2208.4499999999998"/>
    <x v="0"/>
    <n v="0"/>
    <x v="2"/>
    <n v="35"/>
    <s v="0-100"/>
    <x v="3"/>
  </r>
  <r>
    <x v="4"/>
    <n v="6.4"/>
    <n v="1130"/>
    <x v="66"/>
    <n v="1501.5"/>
    <x v="1"/>
    <n v="0"/>
    <x v="0"/>
    <n v="98"/>
    <s v="0-100"/>
    <x v="3"/>
  </r>
  <r>
    <x v="0"/>
    <n v="12"/>
    <n v="119"/>
    <x v="67"/>
    <n v="474.19"/>
    <x v="0"/>
    <n v="0"/>
    <x v="1"/>
    <n v="1200"/>
    <s v="&gt;1000"/>
    <x v="0"/>
  </r>
  <r>
    <x v="1"/>
    <n v="9.6000000000000014"/>
    <n v="990"/>
    <x v="67"/>
    <n v="2697.69"/>
    <x v="1"/>
    <n v="0"/>
    <x v="2"/>
    <n v="815"/>
    <s v="501-1000"/>
    <x v="1"/>
  </r>
  <r>
    <x v="2"/>
    <n v="8"/>
    <n v="1420"/>
    <x v="67"/>
    <n v="2541.0299999999997"/>
    <x v="1"/>
    <n v="0"/>
    <x v="2"/>
    <n v="261"/>
    <s v="101-500"/>
    <x v="2"/>
  </r>
  <r>
    <x v="3"/>
    <n v="9.6000000000000014"/>
    <n v="690"/>
    <x v="67"/>
    <n v="1229.97"/>
    <x v="0"/>
    <n v="0"/>
    <x v="0"/>
    <n v="35"/>
    <s v="0-100"/>
    <x v="3"/>
  </r>
  <r>
    <x v="4"/>
    <n v="7.2"/>
    <n v="960"/>
    <x v="67"/>
    <n v="1911.27"/>
    <x v="1"/>
    <n v="0"/>
    <x v="0"/>
    <n v="98"/>
    <s v="0-100"/>
    <x v="3"/>
  </r>
  <r>
    <x v="0"/>
    <n v="13"/>
    <n v="142"/>
    <x v="68"/>
    <n v="369.32"/>
    <x v="0"/>
    <n v="0"/>
    <x v="1"/>
    <n v="1200"/>
    <s v="&gt;1000"/>
    <x v="0"/>
  </r>
  <r>
    <x v="1"/>
    <n v="7.2"/>
    <n v="890"/>
    <x v="68"/>
    <n v="2737.11"/>
    <x v="1"/>
    <n v="0"/>
    <x v="2"/>
    <n v="815"/>
    <s v="501-1000"/>
    <x v="1"/>
  </r>
  <r>
    <x v="2"/>
    <n v="11.200000000000001"/>
    <n v="570"/>
    <x v="68"/>
    <n v="1966.6499999999999"/>
    <x v="1"/>
    <n v="0"/>
    <x v="0"/>
    <n v="261"/>
    <s v="101-500"/>
    <x v="2"/>
  </r>
  <r>
    <x v="3"/>
    <n v="10.4"/>
    <n v="1160"/>
    <x v="68"/>
    <n v="2564.91"/>
    <x v="0"/>
    <n v="0"/>
    <x v="2"/>
    <n v="35"/>
    <s v="0-100"/>
    <x v="3"/>
  </r>
  <r>
    <x v="4"/>
    <n v="12"/>
    <n v="630"/>
    <x v="68"/>
    <n v="2762.94"/>
    <x v="1"/>
    <n v="0"/>
    <x v="2"/>
    <n v="98"/>
    <s v="0-100"/>
    <x v="3"/>
  </r>
  <r>
    <x v="0"/>
    <n v="12"/>
    <n v="71"/>
    <x v="69"/>
    <n v="827.76"/>
    <x v="0"/>
    <n v="0"/>
    <x v="0"/>
    <n v="1200"/>
    <s v="&gt;1000"/>
    <x v="0"/>
  </r>
  <r>
    <x v="1"/>
    <n v="6.4"/>
    <n v="870"/>
    <x v="69"/>
    <n v="1015.3499999999999"/>
    <x v="1"/>
    <n v="0"/>
    <x v="0"/>
    <n v="815"/>
    <s v="501-1000"/>
    <x v="1"/>
  </r>
  <r>
    <x v="2"/>
    <n v="10.4"/>
    <n v="740"/>
    <x v="69"/>
    <n v="929.64"/>
    <x v="1"/>
    <n v="0"/>
    <x v="0"/>
    <n v="261"/>
    <s v="101-500"/>
    <x v="2"/>
  </r>
  <r>
    <x v="3"/>
    <n v="11.200000000000001"/>
    <n v="710"/>
    <x v="69"/>
    <n v="2462.04"/>
    <x v="0"/>
    <n v="0"/>
    <x v="2"/>
    <n v="35"/>
    <s v="0-100"/>
    <x v="3"/>
  </r>
  <r>
    <x v="4"/>
    <n v="4.8000000000000007"/>
    <n v="650"/>
    <x v="69"/>
    <n v="1475.6999999999998"/>
    <x v="1"/>
    <n v="0"/>
    <x v="0"/>
    <n v="98"/>
    <s v="0-100"/>
    <x v="3"/>
  </r>
  <r>
    <x v="0"/>
    <n v="12"/>
    <n v="139"/>
    <x v="70"/>
    <n v="353.55"/>
    <x v="0"/>
    <n v="0"/>
    <x v="1"/>
    <n v="1200"/>
    <s v="&gt;1000"/>
    <x v="0"/>
  </r>
  <r>
    <x v="1"/>
    <n v="12"/>
    <n v="1280"/>
    <x v="70"/>
    <n v="892.41000000000008"/>
    <x v="1"/>
    <n v="0"/>
    <x v="0"/>
    <n v="815"/>
    <s v="501-1000"/>
    <x v="1"/>
  </r>
  <r>
    <x v="2"/>
    <n v="5.6000000000000005"/>
    <n v="1370"/>
    <x v="70"/>
    <n v="1485.51"/>
    <x v="1"/>
    <n v="0"/>
    <x v="0"/>
    <n v="261"/>
    <s v="101-500"/>
    <x v="2"/>
  </r>
  <r>
    <x v="3"/>
    <n v="4"/>
    <n v="1180"/>
    <x v="70"/>
    <n v="2880.54"/>
    <x v="0"/>
    <n v="0"/>
    <x v="2"/>
    <n v="35"/>
    <s v="0-100"/>
    <x v="3"/>
  </r>
  <r>
    <x v="4"/>
    <n v="8.8000000000000007"/>
    <n v="580"/>
    <x v="70"/>
    <n v="1028.8799999999999"/>
    <x v="1"/>
    <n v="0"/>
    <x v="0"/>
    <n v="98"/>
    <s v="0-100"/>
    <x v="3"/>
  </r>
  <r>
    <x v="0"/>
    <n v="13"/>
    <n v="120"/>
    <x v="71"/>
    <n v="832.59"/>
    <x v="0"/>
    <n v="0"/>
    <x v="0"/>
    <n v="1200"/>
    <s v="&gt;1000"/>
    <x v="0"/>
  </r>
  <r>
    <x v="1"/>
    <n v="7.2"/>
    <n v="1000"/>
    <x v="71"/>
    <n v="655.47"/>
    <x v="1"/>
    <n v="0"/>
    <x v="0"/>
    <n v="815"/>
    <s v="501-1000"/>
    <x v="1"/>
  </r>
  <r>
    <x v="2"/>
    <n v="10.4"/>
    <n v="1480"/>
    <x v="71"/>
    <n v="2323.29"/>
    <x v="1"/>
    <n v="0"/>
    <x v="2"/>
    <n v="261"/>
    <s v="101-500"/>
    <x v="2"/>
  </r>
  <r>
    <x v="3"/>
    <n v="11.200000000000001"/>
    <n v="1390"/>
    <x v="71"/>
    <n v="980.61"/>
    <x v="0"/>
    <n v="0"/>
    <x v="0"/>
    <n v="35"/>
    <s v="0-100"/>
    <x v="3"/>
  </r>
  <r>
    <x v="4"/>
    <n v="4.8000000000000007"/>
    <n v="620"/>
    <x v="71"/>
    <n v="2423.8200000000002"/>
    <x v="1"/>
    <n v="0"/>
    <x v="2"/>
    <n v="98"/>
    <s v="0-100"/>
    <x v="3"/>
  </r>
  <r>
    <x v="0"/>
    <n v="11"/>
    <n v="54"/>
    <x v="72"/>
    <n v="878.26"/>
    <x v="0"/>
    <n v="0"/>
    <x v="0"/>
    <n v="1200"/>
    <s v="&gt;1000"/>
    <x v="0"/>
  </r>
  <r>
    <x v="1"/>
    <n v="4.8000000000000007"/>
    <n v="790"/>
    <x v="72"/>
    <n v="1418.97"/>
    <x v="1"/>
    <n v="0"/>
    <x v="0"/>
    <n v="815"/>
    <s v="501-1000"/>
    <x v="1"/>
  </r>
  <r>
    <x v="2"/>
    <n v="12"/>
    <n v="1010"/>
    <x v="72"/>
    <n v="756.24"/>
    <x v="1"/>
    <n v="0"/>
    <x v="0"/>
    <n v="261"/>
    <s v="101-500"/>
    <x v="2"/>
  </r>
  <r>
    <x v="3"/>
    <n v="8"/>
    <n v="710"/>
    <x v="72"/>
    <n v="303.84000000000003"/>
    <x v="0"/>
    <n v="0"/>
    <x v="1"/>
    <n v="35"/>
    <s v="0-100"/>
    <x v="3"/>
  </r>
  <r>
    <x v="4"/>
    <n v="7.2"/>
    <n v="730"/>
    <x v="72"/>
    <n v="2627.07"/>
    <x v="1"/>
    <n v="0"/>
    <x v="2"/>
    <n v="98"/>
    <s v="0-100"/>
    <x v="3"/>
  </r>
  <r>
    <x v="0"/>
    <n v="6"/>
    <n v="133"/>
    <x v="73"/>
    <n v="962.04"/>
    <x v="0"/>
    <n v="0"/>
    <x v="0"/>
    <n v="1200"/>
    <s v="&gt;1000"/>
    <x v="0"/>
  </r>
  <r>
    <x v="1"/>
    <n v="6.4"/>
    <n v="1130"/>
    <x v="73"/>
    <n v="911.01"/>
    <x v="1"/>
    <n v="0"/>
    <x v="0"/>
    <n v="815"/>
    <s v="501-1000"/>
    <x v="1"/>
  </r>
  <r>
    <x v="2"/>
    <n v="8.8000000000000007"/>
    <n v="1110"/>
    <x v="73"/>
    <n v="1843.83"/>
    <x v="1"/>
    <n v="0"/>
    <x v="0"/>
    <n v="261"/>
    <s v="101-500"/>
    <x v="2"/>
  </r>
  <r>
    <x v="3"/>
    <n v="5.6000000000000005"/>
    <n v="590"/>
    <x v="73"/>
    <n v="1410.57"/>
    <x v="0"/>
    <n v="0"/>
    <x v="0"/>
    <n v="35"/>
    <s v="0-100"/>
    <x v="3"/>
  </r>
  <r>
    <x v="4"/>
    <n v="4.8000000000000007"/>
    <n v="1420"/>
    <x v="73"/>
    <n v="827.06999999999994"/>
    <x v="1"/>
    <n v="0"/>
    <x v="0"/>
    <n v="98"/>
    <s v="0-100"/>
    <x v="3"/>
  </r>
  <r>
    <x v="0"/>
    <n v="5"/>
    <n v="108"/>
    <x v="74"/>
    <n v="71.849999999999994"/>
    <x v="0"/>
    <n v="0"/>
    <x v="1"/>
    <n v="1200"/>
    <s v="&gt;1000"/>
    <x v="0"/>
  </r>
  <r>
    <x v="1"/>
    <n v="12"/>
    <n v="1400"/>
    <x v="74"/>
    <n v="198.60000000000002"/>
    <x v="1"/>
    <n v="0"/>
    <x v="1"/>
    <n v="815"/>
    <s v="501-1000"/>
    <x v="1"/>
  </r>
  <r>
    <x v="2"/>
    <n v="10.4"/>
    <n v="780"/>
    <x v="74"/>
    <n v="1498.23"/>
    <x v="1"/>
    <n v="0"/>
    <x v="0"/>
    <n v="261"/>
    <s v="101-500"/>
    <x v="2"/>
  </r>
  <r>
    <x v="3"/>
    <n v="7.2"/>
    <n v="500"/>
    <x v="74"/>
    <n v="2095.11"/>
    <x v="0"/>
    <n v="0"/>
    <x v="2"/>
    <n v="35"/>
    <s v="0-100"/>
    <x v="3"/>
  </r>
  <r>
    <x v="4"/>
    <n v="11.200000000000001"/>
    <n v="840"/>
    <x v="74"/>
    <n v="278.54999999999995"/>
    <x v="1"/>
    <n v="0"/>
    <x v="1"/>
    <n v="98"/>
    <s v="0-100"/>
    <x v="3"/>
  </r>
  <r>
    <x v="0"/>
    <n v="7"/>
    <n v="84"/>
    <x v="75"/>
    <n v="224.28"/>
    <x v="0"/>
    <n v="0"/>
    <x v="1"/>
    <n v="1200"/>
    <s v="&gt;1000"/>
    <x v="0"/>
  </r>
  <r>
    <x v="1"/>
    <n v="4"/>
    <n v="950"/>
    <x v="75"/>
    <n v="892.5"/>
    <x v="1"/>
    <n v="0"/>
    <x v="0"/>
    <n v="815"/>
    <s v="501-1000"/>
    <x v="1"/>
  </r>
  <r>
    <x v="2"/>
    <n v="6.4"/>
    <n v="1320"/>
    <x v="75"/>
    <n v="1497.09"/>
    <x v="1"/>
    <n v="0"/>
    <x v="0"/>
    <n v="261"/>
    <s v="101-500"/>
    <x v="2"/>
  </r>
  <r>
    <x v="3"/>
    <n v="5.6000000000000005"/>
    <n v="710"/>
    <x v="75"/>
    <n v="2964.69"/>
    <x v="0"/>
    <n v="0"/>
    <x v="2"/>
    <n v="35"/>
    <s v="0-100"/>
    <x v="3"/>
  </r>
  <r>
    <x v="4"/>
    <n v="6.4"/>
    <n v="730"/>
    <x v="75"/>
    <n v="2377.59"/>
    <x v="1"/>
    <n v="0"/>
    <x v="2"/>
    <n v="98"/>
    <s v="0-100"/>
    <x v="3"/>
  </r>
  <r>
    <x v="0"/>
    <n v="14"/>
    <n v="77"/>
    <x v="76"/>
    <n v="797.54"/>
    <x v="0"/>
    <n v="0"/>
    <x v="0"/>
    <n v="1200"/>
    <s v="&gt;1000"/>
    <x v="0"/>
  </r>
  <r>
    <x v="1"/>
    <n v="12"/>
    <n v="520"/>
    <x v="76"/>
    <n v="1069.6500000000001"/>
    <x v="1"/>
    <n v="0"/>
    <x v="0"/>
    <n v="815"/>
    <s v="501-1000"/>
    <x v="1"/>
  </r>
  <r>
    <x v="2"/>
    <n v="11.200000000000001"/>
    <n v="790"/>
    <x v="76"/>
    <n v="1674.9299999999998"/>
    <x v="1"/>
    <n v="0"/>
    <x v="0"/>
    <n v="261"/>
    <s v="101-500"/>
    <x v="2"/>
  </r>
  <r>
    <x v="3"/>
    <n v="5.6000000000000005"/>
    <n v="880"/>
    <x v="76"/>
    <n v="1187.8499999999999"/>
    <x v="0"/>
    <n v="0"/>
    <x v="0"/>
    <n v="35"/>
    <s v="0-100"/>
    <x v="3"/>
  </r>
  <r>
    <x v="4"/>
    <n v="6.4"/>
    <n v="1290"/>
    <x v="76"/>
    <n v="1556.0099999999998"/>
    <x v="1"/>
    <n v="0"/>
    <x v="0"/>
    <n v="98"/>
    <s v="0-100"/>
    <x v="3"/>
  </r>
  <r>
    <x v="0"/>
    <n v="8"/>
    <n v="88"/>
    <x v="77"/>
    <n v="857.83"/>
    <x v="0"/>
    <n v="0"/>
    <x v="0"/>
    <n v="1200"/>
    <s v="&gt;1000"/>
    <x v="0"/>
  </r>
  <r>
    <x v="1"/>
    <n v="4"/>
    <n v="1110"/>
    <x v="77"/>
    <n v="1661.37"/>
    <x v="1"/>
    <n v="0"/>
    <x v="0"/>
    <n v="815"/>
    <s v="501-1000"/>
    <x v="1"/>
  </r>
  <r>
    <x v="2"/>
    <n v="11.200000000000001"/>
    <n v="610"/>
    <x v="77"/>
    <n v="2322.5099999999998"/>
    <x v="1"/>
    <n v="0"/>
    <x v="2"/>
    <n v="261"/>
    <s v="101-500"/>
    <x v="2"/>
  </r>
  <r>
    <x v="3"/>
    <n v="12"/>
    <n v="1000"/>
    <x v="77"/>
    <n v="1730.6399999999999"/>
    <x v="0"/>
    <n v="0"/>
    <x v="0"/>
    <n v="35"/>
    <s v="0-100"/>
    <x v="3"/>
  </r>
  <r>
    <x v="4"/>
    <n v="7.2"/>
    <n v="1280"/>
    <x v="77"/>
    <n v="902.67"/>
    <x v="1"/>
    <n v="0"/>
    <x v="0"/>
    <n v="98"/>
    <s v="0-100"/>
    <x v="3"/>
  </r>
  <r>
    <x v="0"/>
    <n v="7"/>
    <n v="139"/>
    <x v="78"/>
    <n v="86.3"/>
    <x v="0"/>
    <n v="0"/>
    <x v="1"/>
    <n v="1200"/>
    <s v="&gt;1000"/>
    <x v="0"/>
  </r>
  <r>
    <x v="1"/>
    <n v="4.8000000000000007"/>
    <n v="1300"/>
    <x v="78"/>
    <n v="646.98"/>
    <x v="1"/>
    <n v="0"/>
    <x v="0"/>
    <n v="815"/>
    <s v="501-1000"/>
    <x v="1"/>
  </r>
  <r>
    <x v="2"/>
    <n v="9.6000000000000014"/>
    <n v="580"/>
    <x v="78"/>
    <n v="891.72"/>
    <x v="1"/>
    <n v="0"/>
    <x v="0"/>
    <n v="261"/>
    <s v="101-500"/>
    <x v="2"/>
  </r>
  <r>
    <x v="3"/>
    <n v="8.8000000000000007"/>
    <n v="1210"/>
    <x v="78"/>
    <n v="1278.42"/>
    <x v="0"/>
    <n v="0"/>
    <x v="0"/>
    <n v="35"/>
    <s v="0-100"/>
    <x v="3"/>
  </r>
  <r>
    <x v="4"/>
    <n v="9.6000000000000014"/>
    <n v="710"/>
    <x v="78"/>
    <n v="2604.3000000000002"/>
    <x v="1"/>
    <n v="0"/>
    <x v="2"/>
    <n v="98"/>
    <s v="0-100"/>
    <x v="3"/>
  </r>
  <r>
    <x v="0"/>
    <n v="13"/>
    <n v="146"/>
    <x v="79"/>
    <n v="679.54"/>
    <x v="0"/>
    <n v="0"/>
    <x v="0"/>
    <n v="1200"/>
    <s v="&gt;1000"/>
    <x v="0"/>
  </r>
  <r>
    <x v="1"/>
    <n v="10.4"/>
    <n v="990"/>
    <x v="79"/>
    <n v="558.21"/>
    <x v="1"/>
    <n v="0"/>
    <x v="1"/>
    <n v="815"/>
    <s v="501-1000"/>
    <x v="1"/>
  </r>
  <r>
    <x v="2"/>
    <n v="10.4"/>
    <n v="1140"/>
    <x v="79"/>
    <n v="1880.4299999999998"/>
    <x v="1"/>
    <n v="0"/>
    <x v="0"/>
    <n v="261"/>
    <s v="101-500"/>
    <x v="2"/>
  </r>
  <r>
    <x v="3"/>
    <n v="12"/>
    <n v="820"/>
    <x v="79"/>
    <n v="2251.08"/>
    <x v="0"/>
    <n v="0"/>
    <x v="2"/>
    <n v="35"/>
    <s v="0-100"/>
    <x v="3"/>
  </r>
  <r>
    <x v="4"/>
    <n v="8"/>
    <n v="1390"/>
    <x v="79"/>
    <n v="2593.02"/>
    <x v="1"/>
    <n v="0"/>
    <x v="2"/>
    <n v="98"/>
    <s v="0-100"/>
    <x v="3"/>
  </r>
  <r>
    <x v="0"/>
    <n v="13"/>
    <n v="66"/>
    <x v="80"/>
    <n v="759.74"/>
    <x v="0"/>
    <n v="0"/>
    <x v="0"/>
    <n v="1200"/>
    <s v="&gt;1000"/>
    <x v="0"/>
  </r>
  <r>
    <x v="1"/>
    <n v="4.8000000000000007"/>
    <n v="630"/>
    <x v="80"/>
    <n v="2774.7599999999998"/>
    <x v="1"/>
    <n v="0"/>
    <x v="2"/>
    <n v="815"/>
    <s v="501-1000"/>
    <x v="1"/>
  </r>
  <r>
    <x v="2"/>
    <n v="6.4"/>
    <n v="1450"/>
    <x v="80"/>
    <n v="292.77"/>
    <x v="1"/>
    <n v="0"/>
    <x v="1"/>
    <n v="261"/>
    <s v="101-500"/>
    <x v="2"/>
  </r>
  <r>
    <x v="3"/>
    <n v="10.4"/>
    <n v="990"/>
    <x v="80"/>
    <n v="2117.67"/>
    <x v="0"/>
    <n v="0"/>
    <x v="2"/>
    <n v="35"/>
    <s v="0-100"/>
    <x v="3"/>
  </r>
  <r>
    <x v="4"/>
    <n v="10.4"/>
    <n v="1160"/>
    <x v="80"/>
    <n v="2594.88"/>
    <x v="1"/>
    <n v="0"/>
    <x v="2"/>
    <n v="98"/>
    <s v="0-100"/>
    <x v="3"/>
  </r>
  <r>
    <x v="0"/>
    <n v="10"/>
    <n v="100"/>
    <x v="81"/>
    <n v="464.95"/>
    <x v="0"/>
    <n v="0"/>
    <x v="1"/>
    <n v="1200"/>
    <s v="&gt;1000"/>
    <x v="0"/>
  </r>
  <r>
    <x v="1"/>
    <n v="8"/>
    <n v="790"/>
    <x v="81"/>
    <n v="2325.96"/>
    <x v="1"/>
    <n v="0"/>
    <x v="2"/>
    <n v="815"/>
    <s v="501-1000"/>
    <x v="1"/>
  </r>
  <r>
    <x v="2"/>
    <n v="11.200000000000001"/>
    <n v="810"/>
    <x v="81"/>
    <n v="292.59000000000003"/>
    <x v="1"/>
    <n v="0"/>
    <x v="1"/>
    <n v="261"/>
    <s v="101-500"/>
    <x v="2"/>
  </r>
  <r>
    <x v="3"/>
    <n v="5.6000000000000005"/>
    <n v="660"/>
    <x v="81"/>
    <n v="2382.7200000000003"/>
    <x v="0"/>
    <n v="0"/>
    <x v="2"/>
    <n v="35"/>
    <s v="0-100"/>
    <x v="3"/>
  </r>
  <r>
    <x v="4"/>
    <n v="6.4"/>
    <n v="1140"/>
    <x v="81"/>
    <n v="141.51"/>
    <x v="1"/>
    <n v="0"/>
    <x v="1"/>
    <n v="98"/>
    <s v="0-100"/>
    <x v="3"/>
  </r>
  <r>
    <x v="0"/>
    <n v="5"/>
    <n v="109"/>
    <x v="82"/>
    <n v="143.37"/>
    <x v="0"/>
    <n v="0"/>
    <x v="1"/>
    <n v="1200"/>
    <s v="&gt;1000"/>
    <x v="0"/>
  </r>
  <r>
    <x v="1"/>
    <n v="8"/>
    <n v="1030"/>
    <x v="82"/>
    <n v="1729.8000000000002"/>
    <x v="1"/>
    <n v="0"/>
    <x v="0"/>
    <n v="815"/>
    <s v="501-1000"/>
    <x v="1"/>
  </r>
  <r>
    <x v="2"/>
    <n v="9.6000000000000014"/>
    <n v="520"/>
    <x v="82"/>
    <n v="661.95"/>
    <x v="1"/>
    <n v="0"/>
    <x v="0"/>
    <n v="261"/>
    <s v="101-500"/>
    <x v="2"/>
  </r>
  <r>
    <x v="3"/>
    <n v="8"/>
    <n v="800"/>
    <x v="82"/>
    <n v="1335.06"/>
    <x v="0"/>
    <n v="0"/>
    <x v="0"/>
    <n v="35"/>
    <s v="0-100"/>
    <x v="3"/>
  </r>
  <r>
    <x v="4"/>
    <n v="10.4"/>
    <n v="1310"/>
    <x v="82"/>
    <n v="2068.6799999999998"/>
    <x v="1"/>
    <n v="0"/>
    <x v="2"/>
    <n v="98"/>
    <s v="0-100"/>
    <x v="3"/>
  </r>
  <r>
    <x v="0"/>
    <n v="12"/>
    <n v="51"/>
    <x v="83"/>
    <n v="443.64"/>
    <x v="0"/>
    <n v="0"/>
    <x v="1"/>
    <n v="1200"/>
    <s v="&gt;1000"/>
    <x v="0"/>
  </r>
  <r>
    <x v="1"/>
    <n v="6.4"/>
    <n v="740"/>
    <x v="83"/>
    <n v="2314.7400000000002"/>
    <x v="1"/>
    <n v="0"/>
    <x v="2"/>
    <n v="815"/>
    <s v="501-1000"/>
    <x v="1"/>
  </r>
  <r>
    <x v="2"/>
    <n v="9.6000000000000014"/>
    <n v="1380"/>
    <x v="83"/>
    <n v="942.03"/>
    <x v="1"/>
    <n v="0"/>
    <x v="0"/>
    <n v="261"/>
    <s v="101-500"/>
    <x v="2"/>
  </r>
  <r>
    <x v="3"/>
    <n v="7.2"/>
    <n v="1430"/>
    <x v="83"/>
    <n v="2936.4900000000002"/>
    <x v="0"/>
    <n v="0"/>
    <x v="2"/>
    <n v="35"/>
    <s v="0-100"/>
    <x v="3"/>
  </r>
  <r>
    <x v="4"/>
    <n v="9.6000000000000014"/>
    <n v="800"/>
    <x v="83"/>
    <n v="639.78"/>
    <x v="1"/>
    <n v="0"/>
    <x v="0"/>
    <n v="98"/>
    <s v="0-100"/>
    <x v="3"/>
  </r>
  <r>
    <x v="0"/>
    <n v="7"/>
    <n v="102"/>
    <x v="84"/>
    <n v="775.72"/>
    <x v="0"/>
    <n v="0"/>
    <x v="0"/>
    <n v="1200"/>
    <s v="&gt;1000"/>
    <x v="0"/>
  </r>
  <r>
    <x v="1"/>
    <n v="7.2"/>
    <n v="1160"/>
    <x v="84"/>
    <n v="2909.67"/>
    <x v="1"/>
    <n v="0"/>
    <x v="2"/>
    <n v="815"/>
    <s v="501-1000"/>
    <x v="1"/>
  </r>
  <r>
    <x v="2"/>
    <n v="8.8000000000000007"/>
    <n v="950"/>
    <x v="84"/>
    <n v="2336.2200000000003"/>
    <x v="1"/>
    <n v="0"/>
    <x v="2"/>
    <n v="261"/>
    <s v="101-500"/>
    <x v="2"/>
  </r>
  <r>
    <x v="3"/>
    <n v="7.2"/>
    <n v="1110"/>
    <x v="84"/>
    <n v="2318.4900000000002"/>
    <x v="0"/>
    <n v="0"/>
    <x v="2"/>
    <n v="35"/>
    <s v="0-100"/>
    <x v="3"/>
  </r>
  <r>
    <x v="4"/>
    <n v="8.8000000000000007"/>
    <n v="1250"/>
    <x v="84"/>
    <n v="1782.42"/>
    <x v="1"/>
    <n v="0"/>
    <x v="0"/>
    <n v="98"/>
    <s v="0-100"/>
    <x v="3"/>
  </r>
  <r>
    <x v="0"/>
    <n v="10"/>
    <n v="55"/>
    <x v="85"/>
    <n v="122.65"/>
    <x v="0"/>
    <n v="0"/>
    <x v="1"/>
    <n v="1200"/>
    <s v="&gt;1000"/>
    <x v="0"/>
  </r>
  <r>
    <x v="1"/>
    <n v="4.8000000000000007"/>
    <n v="860"/>
    <x v="85"/>
    <n v="1109.31"/>
    <x v="1"/>
    <n v="0"/>
    <x v="0"/>
    <n v="815"/>
    <s v="501-1000"/>
    <x v="1"/>
  </r>
  <r>
    <x v="2"/>
    <n v="6.4"/>
    <n v="840"/>
    <x v="85"/>
    <n v="2427"/>
    <x v="1"/>
    <n v="0"/>
    <x v="2"/>
    <n v="261"/>
    <s v="101-500"/>
    <x v="2"/>
  </r>
  <r>
    <x v="3"/>
    <n v="4"/>
    <n v="1130"/>
    <x v="85"/>
    <n v="1597.2599999999998"/>
    <x v="0"/>
    <n v="0"/>
    <x v="0"/>
    <n v="35"/>
    <s v="0-100"/>
    <x v="3"/>
  </r>
  <r>
    <x v="4"/>
    <n v="8.8000000000000007"/>
    <n v="1430"/>
    <x v="85"/>
    <n v="2074.83"/>
    <x v="1"/>
    <n v="0"/>
    <x v="2"/>
    <n v="98"/>
    <s v="0-100"/>
    <x v="3"/>
  </r>
  <r>
    <x v="0"/>
    <n v="15"/>
    <n v="148"/>
    <x v="86"/>
    <n v="601.04999999999995"/>
    <x v="0"/>
    <n v="0"/>
    <x v="0"/>
    <n v="1200"/>
    <s v="&gt;1000"/>
    <x v="0"/>
  </r>
  <r>
    <x v="1"/>
    <n v="10.4"/>
    <n v="1430"/>
    <x v="86"/>
    <n v="866.69999999999993"/>
    <x v="1"/>
    <n v="0"/>
    <x v="0"/>
    <n v="815"/>
    <s v="501-1000"/>
    <x v="1"/>
  </r>
  <r>
    <x v="2"/>
    <n v="10.4"/>
    <n v="900"/>
    <x v="86"/>
    <n v="549.36"/>
    <x v="1"/>
    <n v="0"/>
    <x v="1"/>
    <n v="261"/>
    <s v="101-500"/>
    <x v="2"/>
  </r>
  <r>
    <x v="3"/>
    <n v="4.8000000000000007"/>
    <n v="780"/>
    <x v="86"/>
    <n v="194.61"/>
    <x v="0"/>
    <n v="0"/>
    <x v="1"/>
    <n v="35"/>
    <s v="0-100"/>
    <x v="3"/>
  </r>
  <r>
    <x v="4"/>
    <n v="6.4"/>
    <n v="890"/>
    <x v="86"/>
    <n v="1492.53"/>
    <x v="1"/>
    <n v="0"/>
    <x v="0"/>
    <n v="98"/>
    <s v="0-100"/>
    <x v="3"/>
  </r>
  <r>
    <x v="0"/>
    <n v="11"/>
    <n v="84"/>
    <x v="87"/>
    <n v="523.76"/>
    <x v="0"/>
    <n v="0"/>
    <x v="1"/>
    <n v="1200"/>
    <s v="&gt;1000"/>
    <x v="0"/>
  </r>
  <r>
    <x v="1"/>
    <n v="6.4"/>
    <n v="840"/>
    <x v="87"/>
    <n v="228"/>
    <x v="1"/>
    <n v="0"/>
    <x v="1"/>
    <n v="815"/>
    <s v="501-1000"/>
    <x v="1"/>
  </r>
  <r>
    <x v="2"/>
    <n v="11.200000000000001"/>
    <n v="1190"/>
    <x v="87"/>
    <n v="831.78"/>
    <x v="1"/>
    <n v="0"/>
    <x v="0"/>
    <n v="261"/>
    <s v="101-500"/>
    <x v="2"/>
  </r>
  <r>
    <x v="3"/>
    <n v="12"/>
    <n v="740"/>
    <x v="87"/>
    <n v="667.62"/>
    <x v="0"/>
    <n v="0"/>
    <x v="0"/>
    <n v="35"/>
    <s v="0-100"/>
    <x v="3"/>
  </r>
  <r>
    <x v="4"/>
    <n v="4"/>
    <n v="710"/>
    <x v="87"/>
    <n v="2848.17"/>
    <x v="1"/>
    <n v="0"/>
    <x v="2"/>
    <n v="98"/>
    <s v="0-100"/>
    <x v="3"/>
  </r>
  <r>
    <x v="0"/>
    <n v="15"/>
    <n v="58"/>
    <x v="88"/>
    <n v="779.49"/>
    <x v="0"/>
    <n v="0"/>
    <x v="0"/>
    <n v="1200"/>
    <s v="&gt;1000"/>
    <x v="0"/>
  </r>
  <r>
    <x v="1"/>
    <n v="10.4"/>
    <n v="1400"/>
    <x v="88"/>
    <n v="2148.66"/>
    <x v="1"/>
    <n v="0"/>
    <x v="2"/>
    <n v="815"/>
    <s v="501-1000"/>
    <x v="1"/>
  </r>
  <r>
    <x v="2"/>
    <n v="9.6000000000000014"/>
    <n v="1090"/>
    <x v="88"/>
    <n v="766.29"/>
    <x v="1"/>
    <n v="0"/>
    <x v="0"/>
    <n v="261"/>
    <s v="101-500"/>
    <x v="2"/>
  </r>
  <r>
    <x v="3"/>
    <n v="6.4"/>
    <n v="1490"/>
    <x v="88"/>
    <n v="2492.16"/>
    <x v="0"/>
    <n v="0"/>
    <x v="2"/>
    <n v="35"/>
    <s v="0-100"/>
    <x v="3"/>
  </r>
  <r>
    <x v="4"/>
    <n v="12"/>
    <n v="1190"/>
    <x v="88"/>
    <n v="649.20000000000005"/>
    <x v="1"/>
    <n v="0"/>
    <x v="0"/>
    <n v="98"/>
    <s v="0-100"/>
    <x v="3"/>
  </r>
  <r>
    <x v="0"/>
    <n v="9"/>
    <n v="52"/>
    <x v="89"/>
    <n v="890.72"/>
    <x v="0"/>
    <n v="0"/>
    <x v="0"/>
    <n v="1200"/>
    <s v="&gt;1000"/>
    <x v="0"/>
  </r>
  <r>
    <x v="1"/>
    <n v="11.200000000000001"/>
    <n v="1000"/>
    <x v="89"/>
    <n v="1544.4299999999998"/>
    <x v="1"/>
    <n v="0"/>
    <x v="0"/>
    <n v="815"/>
    <s v="501-1000"/>
    <x v="1"/>
  </r>
  <r>
    <x v="2"/>
    <n v="7.2"/>
    <n v="720"/>
    <x v="89"/>
    <n v="139.38"/>
    <x v="1"/>
    <n v="0"/>
    <x v="1"/>
    <n v="261"/>
    <s v="101-500"/>
    <x v="2"/>
  </r>
  <r>
    <x v="3"/>
    <n v="10.4"/>
    <n v="680"/>
    <x v="89"/>
    <n v="278.73"/>
    <x v="0"/>
    <n v="0"/>
    <x v="1"/>
    <n v="35"/>
    <s v="0-100"/>
    <x v="3"/>
  </r>
  <r>
    <x v="4"/>
    <n v="6.4"/>
    <n v="1440"/>
    <x v="89"/>
    <n v="1835.1000000000001"/>
    <x v="1"/>
    <n v="0"/>
    <x v="0"/>
    <n v="98"/>
    <s v="0-100"/>
    <x v="3"/>
  </r>
  <r>
    <x v="0"/>
    <n v="7"/>
    <n v="106"/>
    <x v="90"/>
    <n v="37.799999999999997"/>
    <x v="0"/>
    <n v="0"/>
    <x v="1"/>
    <n v="1200"/>
    <s v="&gt;1000"/>
    <x v="0"/>
  </r>
  <r>
    <x v="1"/>
    <n v="8"/>
    <n v="1320"/>
    <x v="90"/>
    <n v="230.39999999999998"/>
    <x v="1"/>
    <n v="0"/>
    <x v="1"/>
    <n v="815"/>
    <s v="501-1000"/>
    <x v="1"/>
  </r>
  <r>
    <x v="2"/>
    <n v="7.2"/>
    <n v="780"/>
    <x v="90"/>
    <n v="2376.42"/>
    <x v="1"/>
    <n v="0"/>
    <x v="2"/>
    <n v="261"/>
    <s v="101-500"/>
    <x v="2"/>
  </r>
  <r>
    <x v="3"/>
    <n v="10.4"/>
    <n v="1370"/>
    <x v="90"/>
    <n v="711.75"/>
    <x v="0"/>
    <n v="0"/>
    <x v="0"/>
    <n v="35"/>
    <s v="0-100"/>
    <x v="3"/>
  </r>
  <r>
    <x v="4"/>
    <n v="12"/>
    <n v="1040"/>
    <x v="90"/>
    <n v="1512.6299999999999"/>
    <x v="1"/>
    <n v="0"/>
    <x v="0"/>
    <n v="98"/>
    <s v="0-100"/>
    <x v="3"/>
  </r>
  <r>
    <x v="0"/>
    <n v="10"/>
    <n v="136"/>
    <x v="91"/>
    <n v="687.9"/>
    <x v="0"/>
    <n v="0"/>
    <x v="0"/>
    <n v="1200"/>
    <s v="&gt;1000"/>
    <x v="0"/>
  </r>
  <r>
    <x v="1"/>
    <n v="11.200000000000001"/>
    <n v="590"/>
    <x v="91"/>
    <n v="525.78"/>
    <x v="1"/>
    <n v="0"/>
    <x v="1"/>
    <n v="815"/>
    <s v="501-1000"/>
    <x v="1"/>
  </r>
  <r>
    <x v="2"/>
    <n v="12"/>
    <n v="850"/>
    <x v="91"/>
    <n v="2872.83"/>
    <x v="1"/>
    <n v="0"/>
    <x v="2"/>
    <n v="261"/>
    <s v="101-500"/>
    <x v="2"/>
  </r>
  <r>
    <x v="3"/>
    <n v="8.8000000000000007"/>
    <n v="1130"/>
    <x v="91"/>
    <n v="1331.01"/>
    <x v="0"/>
    <n v="0"/>
    <x v="0"/>
    <n v="35"/>
    <s v="0-100"/>
    <x v="3"/>
  </r>
  <r>
    <x v="4"/>
    <n v="10.4"/>
    <n v="650"/>
    <x v="91"/>
    <n v="1855.17"/>
    <x v="1"/>
    <n v="0"/>
    <x v="0"/>
    <n v="98"/>
    <s v="0-100"/>
    <x v="3"/>
  </r>
  <r>
    <x v="0"/>
    <n v="5"/>
    <n v="143"/>
    <x v="92"/>
    <n v="980.04"/>
    <x v="0"/>
    <n v="0"/>
    <x v="0"/>
    <n v="1200"/>
    <s v="&gt;1000"/>
    <x v="0"/>
  </r>
  <r>
    <x v="1"/>
    <n v="12"/>
    <n v="930"/>
    <x v="92"/>
    <n v="634.68000000000006"/>
    <x v="1"/>
    <n v="0"/>
    <x v="0"/>
    <n v="815"/>
    <s v="501-1000"/>
    <x v="1"/>
  </r>
  <r>
    <x v="2"/>
    <n v="9.6000000000000014"/>
    <n v="650"/>
    <x v="92"/>
    <n v="2235.3000000000002"/>
    <x v="1"/>
    <n v="0"/>
    <x v="2"/>
    <n v="261"/>
    <s v="101-500"/>
    <x v="2"/>
  </r>
  <r>
    <x v="3"/>
    <n v="7.2"/>
    <n v="1330"/>
    <x v="92"/>
    <n v="2397.6000000000004"/>
    <x v="0"/>
    <n v="0"/>
    <x v="2"/>
    <n v="35"/>
    <s v="0-100"/>
    <x v="3"/>
  </r>
  <r>
    <x v="4"/>
    <n v="4"/>
    <n v="1300"/>
    <x v="92"/>
    <n v="1419.6"/>
    <x v="1"/>
    <n v="0"/>
    <x v="0"/>
    <n v="98"/>
    <s v="0-100"/>
    <x v="3"/>
  </r>
  <r>
    <x v="0"/>
    <n v="8"/>
    <n v="71"/>
    <x v="93"/>
    <n v="616.53"/>
    <x v="0"/>
    <n v="0"/>
    <x v="0"/>
    <n v="1200"/>
    <s v="&gt;1000"/>
    <x v="0"/>
  </r>
  <r>
    <x v="1"/>
    <n v="9.6000000000000014"/>
    <n v="960"/>
    <x v="93"/>
    <n v="1017.1500000000001"/>
    <x v="1"/>
    <n v="0"/>
    <x v="0"/>
    <n v="815"/>
    <s v="501-1000"/>
    <x v="1"/>
  </r>
  <r>
    <x v="2"/>
    <n v="9.6000000000000014"/>
    <n v="860"/>
    <x v="93"/>
    <n v="1895.6399999999999"/>
    <x v="1"/>
    <n v="0"/>
    <x v="0"/>
    <n v="261"/>
    <s v="101-500"/>
    <x v="2"/>
  </r>
  <r>
    <x v="3"/>
    <n v="11.200000000000001"/>
    <n v="1490"/>
    <x v="93"/>
    <n v="1592.8500000000001"/>
    <x v="0"/>
    <n v="0"/>
    <x v="0"/>
    <n v="35"/>
    <s v="0-100"/>
    <x v="3"/>
  </r>
  <r>
    <x v="4"/>
    <n v="11.200000000000001"/>
    <n v="980"/>
    <x v="93"/>
    <n v="1411.23"/>
    <x v="1"/>
    <n v="0"/>
    <x v="0"/>
    <n v="98"/>
    <s v="0-100"/>
    <x v="3"/>
  </r>
  <r>
    <x v="0"/>
    <n v="11"/>
    <n v="77"/>
    <x v="94"/>
    <n v="352.07"/>
    <x v="0"/>
    <n v="0"/>
    <x v="1"/>
    <n v="1200"/>
    <s v="&gt;1000"/>
    <x v="0"/>
  </r>
  <r>
    <x v="1"/>
    <n v="8"/>
    <n v="520"/>
    <x v="94"/>
    <n v="124.74"/>
    <x v="1"/>
    <n v="0"/>
    <x v="1"/>
    <n v="815"/>
    <s v="501-1000"/>
    <x v="1"/>
  </r>
  <r>
    <x v="2"/>
    <n v="12"/>
    <n v="1120"/>
    <x v="94"/>
    <n v="2252.1000000000004"/>
    <x v="1"/>
    <n v="0"/>
    <x v="2"/>
    <n v="261"/>
    <s v="101-500"/>
    <x v="2"/>
  </r>
  <r>
    <x v="3"/>
    <n v="4.8000000000000007"/>
    <n v="840"/>
    <x v="94"/>
    <n v="278.82"/>
    <x v="0"/>
    <n v="0"/>
    <x v="1"/>
    <n v="35"/>
    <s v="0-100"/>
    <x v="3"/>
  </r>
  <r>
    <x v="4"/>
    <n v="6.4"/>
    <n v="1400"/>
    <x v="94"/>
    <n v="2099.25"/>
    <x v="1"/>
    <n v="0"/>
    <x v="2"/>
    <n v="98"/>
    <s v="0-100"/>
    <x v="3"/>
  </r>
  <r>
    <x v="0"/>
    <n v="9"/>
    <n v="81"/>
    <x v="95"/>
    <n v="903.79"/>
    <x v="0"/>
    <n v="0"/>
    <x v="0"/>
    <n v="1200"/>
    <s v="&gt;1000"/>
    <x v="0"/>
  </r>
  <r>
    <x v="1"/>
    <n v="12"/>
    <n v="1320"/>
    <x v="95"/>
    <n v="1373.34"/>
    <x v="1"/>
    <n v="0"/>
    <x v="0"/>
    <n v="815"/>
    <s v="501-1000"/>
    <x v="1"/>
  </r>
  <r>
    <x v="2"/>
    <n v="8.8000000000000007"/>
    <n v="1280"/>
    <x v="95"/>
    <n v="869.67"/>
    <x v="1"/>
    <n v="0"/>
    <x v="0"/>
    <n v="261"/>
    <s v="101-500"/>
    <x v="2"/>
  </r>
  <r>
    <x v="3"/>
    <n v="11.200000000000001"/>
    <n v="1380"/>
    <x v="95"/>
    <n v="1591.3200000000002"/>
    <x v="0"/>
    <n v="0"/>
    <x v="0"/>
    <n v="35"/>
    <s v="0-100"/>
    <x v="3"/>
  </r>
  <r>
    <x v="4"/>
    <n v="11.200000000000001"/>
    <n v="1470"/>
    <x v="95"/>
    <n v="1432.41"/>
    <x v="1"/>
    <n v="0"/>
    <x v="0"/>
    <n v="98"/>
    <s v="0-100"/>
    <x v="3"/>
  </r>
  <r>
    <x v="0"/>
    <n v="15"/>
    <n v="111"/>
    <x v="96"/>
    <n v="863.68"/>
    <x v="0"/>
    <n v="0"/>
    <x v="0"/>
    <n v="1200"/>
    <s v="&gt;1000"/>
    <x v="0"/>
  </r>
  <r>
    <x v="1"/>
    <n v="6.4"/>
    <n v="1210"/>
    <x v="96"/>
    <n v="2901.18"/>
    <x v="1"/>
    <n v="0"/>
    <x v="2"/>
    <n v="815"/>
    <s v="501-1000"/>
    <x v="1"/>
  </r>
  <r>
    <x v="2"/>
    <n v="5.6000000000000005"/>
    <n v="1220"/>
    <x v="96"/>
    <n v="1777.59"/>
    <x v="1"/>
    <n v="0"/>
    <x v="0"/>
    <n v="261"/>
    <s v="101-500"/>
    <x v="2"/>
  </r>
  <r>
    <x v="3"/>
    <n v="10.4"/>
    <n v="700"/>
    <x v="96"/>
    <n v="922.08"/>
    <x v="0"/>
    <n v="0"/>
    <x v="0"/>
    <n v="35"/>
    <s v="0-100"/>
    <x v="3"/>
  </r>
  <r>
    <x v="4"/>
    <n v="4"/>
    <n v="1030"/>
    <x v="96"/>
    <n v="360.33"/>
    <x v="1"/>
    <n v="0"/>
    <x v="1"/>
    <n v="98"/>
    <s v="0-100"/>
    <x v="3"/>
  </r>
  <r>
    <x v="0"/>
    <n v="13"/>
    <n v="65"/>
    <x v="97"/>
    <n v="629.55999999999995"/>
    <x v="0"/>
    <n v="0"/>
    <x v="0"/>
    <n v="1200"/>
    <s v="&gt;1000"/>
    <x v="0"/>
  </r>
  <r>
    <x v="1"/>
    <n v="4"/>
    <n v="820"/>
    <x v="97"/>
    <n v="2493.42"/>
    <x v="1"/>
    <n v="0"/>
    <x v="2"/>
    <n v="815"/>
    <s v="501-1000"/>
    <x v="1"/>
  </r>
  <r>
    <x v="2"/>
    <n v="11.200000000000001"/>
    <n v="1060"/>
    <x v="97"/>
    <n v="2994.9900000000002"/>
    <x v="1"/>
    <n v="0"/>
    <x v="2"/>
    <n v="261"/>
    <s v="101-500"/>
    <x v="2"/>
  </r>
  <r>
    <x v="3"/>
    <n v="4.8000000000000007"/>
    <n v="680"/>
    <x v="97"/>
    <n v="2736.33"/>
    <x v="0"/>
    <n v="0"/>
    <x v="2"/>
    <n v="35"/>
    <s v="0-100"/>
    <x v="3"/>
  </r>
  <r>
    <x v="4"/>
    <n v="9.6000000000000014"/>
    <n v="880"/>
    <x v="97"/>
    <n v="1429.32"/>
    <x v="1"/>
    <n v="0"/>
    <x v="0"/>
    <n v="98"/>
    <s v="0-100"/>
    <x v="3"/>
  </r>
  <r>
    <x v="0"/>
    <n v="5"/>
    <n v="59"/>
    <x v="98"/>
    <n v="170.83"/>
    <x v="0"/>
    <n v="0"/>
    <x v="1"/>
    <n v="1200"/>
    <s v="&gt;1000"/>
    <x v="0"/>
  </r>
  <r>
    <x v="1"/>
    <n v="4.8000000000000007"/>
    <n v="540"/>
    <x v="98"/>
    <n v="2897.31"/>
    <x v="1"/>
    <n v="0"/>
    <x v="2"/>
    <n v="815"/>
    <s v="501-1000"/>
    <x v="1"/>
  </r>
  <r>
    <x v="2"/>
    <n v="9.6000000000000014"/>
    <n v="1480"/>
    <x v="98"/>
    <n v="1047.06"/>
    <x v="1"/>
    <n v="0"/>
    <x v="0"/>
    <n v="261"/>
    <s v="101-500"/>
    <x v="2"/>
  </r>
  <r>
    <x v="3"/>
    <n v="12"/>
    <n v="1330"/>
    <x v="98"/>
    <n v="1564.83"/>
    <x v="0"/>
    <n v="0"/>
    <x v="0"/>
    <n v="35"/>
    <s v="0-100"/>
    <x v="3"/>
  </r>
  <r>
    <x v="4"/>
    <n v="5.6000000000000005"/>
    <n v="1340"/>
    <x v="98"/>
    <n v="1076.6399999999999"/>
    <x v="1"/>
    <n v="0"/>
    <x v="0"/>
    <n v="98"/>
    <s v="0-100"/>
    <x v="3"/>
  </r>
  <r>
    <x v="0"/>
    <n v="10"/>
    <n v="96"/>
    <x v="99"/>
    <n v="533.74"/>
    <x v="0"/>
    <n v="0"/>
    <x v="1"/>
    <n v="1200"/>
    <s v="&gt;1000"/>
    <x v="0"/>
  </r>
  <r>
    <x v="1"/>
    <n v="4.8000000000000007"/>
    <n v="1330"/>
    <x v="99"/>
    <n v="2716.62"/>
    <x v="1"/>
    <n v="0"/>
    <x v="2"/>
    <n v="815"/>
    <s v="501-1000"/>
    <x v="1"/>
  </r>
  <r>
    <x v="2"/>
    <n v="9.6000000000000014"/>
    <n v="1140"/>
    <x v="99"/>
    <n v="494.93999999999994"/>
    <x v="1"/>
    <n v="0"/>
    <x v="1"/>
    <n v="261"/>
    <s v="101-500"/>
    <x v="2"/>
  </r>
  <r>
    <x v="3"/>
    <n v="6.4"/>
    <n v="1180"/>
    <x v="99"/>
    <n v="2744.88"/>
    <x v="0"/>
    <n v="0"/>
    <x v="2"/>
    <n v="35"/>
    <s v="0-100"/>
    <x v="3"/>
  </r>
  <r>
    <x v="4"/>
    <n v="8.8000000000000007"/>
    <n v="560"/>
    <x v="99"/>
    <n v="2185.56"/>
    <x v="1"/>
    <n v="0"/>
    <x v="2"/>
    <n v="98"/>
    <s v="0-100"/>
    <x v="3"/>
  </r>
  <r>
    <x v="0"/>
    <n v="5"/>
    <n v="96"/>
    <x v="100"/>
    <n v="884"/>
    <x v="0"/>
    <n v="0"/>
    <x v="0"/>
    <n v="1200"/>
    <s v="&gt;1000"/>
    <x v="0"/>
  </r>
  <r>
    <x v="1"/>
    <n v="6.4"/>
    <n v="660"/>
    <x v="100"/>
    <n v="605.84999999999991"/>
    <x v="1"/>
    <n v="0"/>
    <x v="0"/>
    <n v="815"/>
    <s v="501-1000"/>
    <x v="1"/>
  </r>
  <r>
    <x v="2"/>
    <n v="9.6000000000000014"/>
    <n v="1400"/>
    <x v="100"/>
    <n v="187.92000000000002"/>
    <x v="1"/>
    <n v="0"/>
    <x v="1"/>
    <n v="261"/>
    <s v="101-500"/>
    <x v="2"/>
  </r>
  <r>
    <x v="3"/>
    <n v="8.8000000000000007"/>
    <n v="770"/>
    <x v="100"/>
    <n v="2740.4700000000003"/>
    <x v="0"/>
    <n v="0"/>
    <x v="2"/>
    <n v="35"/>
    <s v="0-100"/>
    <x v="3"/>
  </r>
  <r>
    <x v="4"/>
    <n v="7.2"/>
    <n v="1280"/>
    <x v="100"/>
    <n v="231.63"/>
    <x v="1"/>
    <n v="0"/>
    <x v="1"/>
    <n v="98"/>
    <s v="0-100"/>
    <x v="3"/>
  </r>
  <r>
    <x v="0"/>
    <n v="11"/>
    <n v="120"/>
    <x v="101"/>
    <n v="207.49"/>
    <x v="0"/>
    <n v="0"/>
    <x v="1"/>
    <n v="1200"/>
    <s v="&gt;1000"/>
    <x v="0"/>
  </r>
  <r>
    <x v="1"/>
    <n v="5.6000000000000005"/>
    <n v="1270"/>
    <x v="101"/>
    <n v="2708.25"/>
    <x v="1"/>
    <n v="0"/>
    <x v="2"/>
    <n v="815"/>
    <s v="501-1000"/>
    <x v="1"/>
  </r>
  <r>
    <x v="2"/>
    <n v="6.4"/>
    <n v="1060"/>
    <x v="101"/>
    <n v="1577.79"/>
    <x v="1"/>
    <n v="0"/>
    <x v="0"/>
    <n v="261"/>
    <s v="101-500"/>
    <x v="2"/>
  </r>
  <r>
    <x v="3"/>
    <n v="7.2"/>
    <n v="1120"/>
    <x v="101"/>
    <n v="2587.41"/>
    <x v="0"/>
    <n v="0"/>
    <x v="2"/>
    <n v="35"/>
    <s v="0-100"/>
    <x v="3"/>
  </r>
  <r>
    <x v="4"/>
    <n v="8.8000000000000007"/>
    <n v="1490"/>
    <x v="101"/>
    <n v="1854.33"/>
    <x v="1"/>
    <n v="0"/>
    <x v="0"/>
    <n v="98"/>
    <s v="0-100"/>
    <x v="3"/>
  </r>
  <r>
    <x v="0"/>
    <n v="12"/>
    <n v="148"/>
    <x v="102"/>
    <n v="107.87"/>
    <x v="0"/>
    <n v="0"/>
    <x v="1"/>
    <n v="1200"/>
    <s v="&gt;1000"/>
    <x v="0"/>
  </r>
  <r>
    <x v="1"/>
    <n v="6.4"/>
    <n v="720"/>
    <x v="102"/>
    <n v="1355.43"/>
    <x v="1"/>
    <n v="0"/>
    <x v="0"/>
    <n v="815"/>
    <s v="501-1000"/>
    <x v="1"/>
  </r>
  <r>
    <x v="2"/>
    <n v="10.4"/>
    <n v="1150"/>
    <x v="102"/>
    <n v="962.94"/>
    <x v="1"/>
    <n v="0"/>
    <x v="0"/>
    <n v="261"/>
    <s v="101-500"/>
    <x v="2"/>
  </r>
  <r>
    <x v="3"/>
    <n v="7.2"/>
    <n v="1340"/>
    <x v="102"/>
    <n v="2141.16"/>
    <x v="0"/>
    <n v="0"/>
    <x v="2"/>
    <n v="35"/>
    <s v="0-100"/>
    <x v="3"/>
  </r>
  <r>
    <x v="4"/>
    <n v="8"/>
    <n v="1300"/>
    <x v="102"/>
    <n v="2087.88"/>
    <x v="1"/>
    <n v="0"/>
    <x v="2"/>
    <n v="98"/>
    <s v="0-100"/>
    <x v="3"/>
  </r>
  <r>
    <x v="0"/>
    <n v="15"/>
    <n v="129"/>
    <x v="103"/>
    <n v="328.25"/>
    <x v="0"/>
    <n v="0"/>
    <x v="1"/>
    <n v="1200"/>
    <s v="&gt;1000"/>
    <x v="0"/>
  </r>
  <r>
    <x v="1"/>
    <n v="8"/>
    <n v="1470"/>
    <x v="103"/>
    <n v="1671.5099999999998"/>
    <x v="1"/>
    <n v="0"/>
    <x v="0"/>
    <n v="815"/>
    <s v="501-1000"/>
    <x v="1"/>
  </r>
  <r>
    <x v="2"/>
    <n v="7.2"/>
    <n v="810"/>
    <x v="103"/>
    <n v="1264.8000000000002"/>
    <x v="1"/>
    <n v="0"/>
    <x v="0"/>
    <n v="261"/>
    <s v="101-500"/>
    <x v="2"/>
  </r>
  <r>
    <x v="3"/>
    <n v="9.6000000000000014"/>
    <n v="1150"/>
    <x v="103"/>
    <n v="828.15000000000009"/>
    <x v="0"/>
    <n v="0"/>
    <x v="0"/>
    <n v="35"/>
    <s v="0-100"/>
    <x v="3"/>
  </r>
  <r>
    <x v="4"/>
    <n v="11.200000000000001"/>
    <n v="750"/>
    <x v="103"/>
    <n v="1516.59"/>
    <x v="1"/>
    <n v="0"/>
    <x v="0"/>
    <n v="98"/>
    <s v="0-100"/>
    <x v="3"/>
  </r>
  <r>
    <x v="0"/>
    <n v="10"/>
    <n v="89"/>
    <x v="104"/>
    <n v="137.06"/>
    <x v="0"/>
    <n v="0"/>
    <x v="1"/>
    <n v="1200"/>
    <s v="&gt;1000"/>
    <x v="0"/>
  </r>
  <r>
    <x v="1"/>
    <n v="8.8000000000000007"/>
    <n v="1180"/>
    <x v="104"/>
    <n v="1943.8200000000002"/>
    <x v="1"/>
    <n v="0"/>
    <x v="0"/>
    <n v="815"/>
    <s v="501-1000"/>
    <x v="1"/>
  </r>
  <r>
    <x v="2"/>
    <n v="9.6000000000000014"/>
    <n v="820"/>
    <x v="104"/>
    <n v="1671.63"/>
    <x v="1"/>
    <n v="0"/>
    <x v="0"/>
    <n v="261"/>
    <s v="101-500"/>
    <x v="2"/>
  </r>
  <r>
    <x v="3"/>
    <n v="6.4"/>
    <n v="1250"/>
    <x v="104"/>
    <n v="2026.53"/>
    <x v="0"/>
    <n v="0"/>
    <x v="2"/>
    <n v="35"/>
    <s v="0-100"/>
    <x v="3"/>
  </r>
  <r>
    <x v="4"/>
    <n v="10.4"/>
    <n v="1030"/>
    <x v="104"/>
    <n v="1649.46"/>
    <x v="1"/>
    <n v="0"/>
    <x v="0"/>
    <n v="98"/>
    <s v="0-100"/>
    <x v="3"/>
  </r>
  <r>
    <x v="0"/>
    <n v="15"/>
    <n v="135"/>
    <x v="105"/>
    <n v="414.47"/>
    <x v="0"/>
    <n v="0"/>
    <x v="1"/>
    <n v="1200"/>
    <s v="&gt;1000"/>
    <x v="0"/>
  </r>
  <r>
    <x v="1"/>
    <n v="5.6000000000000005"/>
    <n v="1340"/>
    <x v="105"/>
    <n v="2015.28"/>
    <x v="1"/>
    <n v="0"/>
    <x v="2"/>
    <n v="815"/>
    <s v="501-1000"/>
    <x v="1"/>
  </r>
  <r>
    <x v="2"/>
    <n v="8.8000000000000007"/>
    <n v="1430"/>
    <x v="105"/>
    <n v="774.44999999999993"/>
    <x v="1"/>
    <n v="0"/>
    <x v="0"/>
    <n v="261"/>
    <s v="101-500"/>
    <x v="2"/>
  </r>
  <r>
    <x v="3"/>
    <n v="4.8000000000000007"/>
    <n v="1220"/>
    <x v="105"/>
    <n v="1133.01"/>
    <x v="0"/>
    <n v="0"/>
    <x v="0"/>
    <n v="35"/>
    <s v="0-100"/>
    <x v="3"/>
  </r>
  <r>
    <x v="4"/>
    <n v="8"/>
    <n v="1220"/>
    <x v="105"/>
    <n v="2511.5099999999998"/>
    <x v="1"/>
    <n v="0"/>
    <x v="2"/>
    <n v="98"/>
    <s v="0-100"/>
    <x v="3"/>
  </r>
  <r>
    <x v="0"/>
    <n v="6"/>
    <n v="140"/>
    <x v="106"/>
    <n v="695.98"/>
    <x v="0"/>
    <n v="0"/>
    <x v="0"/>
    <n v="1200"/>
    <s v="&gt;1000"/>
    <x v="0"/>
  </r>
  <r>
    <x v="1"/>
    <n v="12"/>
    <n v="1050"/>
    <x v="106"/>
    <n v="51.96"/>
    <x v="1"/>
    <n v="0"/>
    <x v="1"/>
    <n v="815"/>
    <s v="501-1000"/>
    <x v="1"/>
  </r>
  <r>
    <x v="2"/>
    <n v="8"/>
    <n v="780"/>
    <x v="106"/>
    <n v="1543.3200000000002"/>
    <x v="1"/>
    <n v="0"/>
    <x v="0"/>
    <n v="261"/>
    <s v="101-500"/>
    <x v="2"/>
  </r>
  <r>
    <x v="3"/>
    <n v="9.6000000000000014"/>
    <n v="830"/>
    <x v="106"/>
    <n v="2817.2400000000002"/>
    <x v="0"/>
    <n v="0"/>
    <x v="2"/>
    <n v="35"/>
    <s v="0-100"/>
    <x v="3"/>
  </r>
  <r>
    <x v="4"/>
    <n v="4.8000000000000007"/>
    <n v="720"/>
    <x v="106"/>
    <n v="1451.28"/>
    <x v="1"/>
    <n v="0"/>
    <x v="0"/>
    <n v="98"/>
    <s v="0-100"/>
    <x v="3"/>
  </r>
  <r>
    <x v="0"/>
    <n v="6"/>
    <n v="139"/>
    <x v="107"/>
    <n v="165.75"/>
    <x v="0"/>
    <n v="0"/>
    <x v="1"/>
    <n v="1200"/>
    <s v="&gt;1000"/>
    <x v="0"/>
  </r>
  <r>
    <x v="1"/>
    <n v="8"/>
    <n v="780"/>
    <x v="107"/>
    <n v="2816.61"/>
    <x v="1"/>
    <n v="0"/>
    <x v="2"/>
    <n v="815"/>
    <s v="501-1000"/>
    <x v="1"/>
  </r>
  <r>
    <x v="2"/>
    <n v="5.6000000000000005"/>
    <n v="1250"/>
    <x v="107"/>
    <n v="1264.5899999999999"/>
    <x v="1"/>
    <n v="0"/>
    <x v="0"/>
    <n v="261"/>
    <s v="101-500"/>
    <x v="2"/>
  </r>
  <r>
    <x v="3"/>
    <n v="8.8000000000000007"/>
    <n v="690"/>
    <x v="107"/>
    <n v="2317.7400000000002"/>
    <x v="0"/>
    <n v="0"/>
    <x v="2"/>
    <n v="35"/>
    <s v="0-100"/>
    <x v="3"/>
  </r>
  <r>
    <x v="4"/>
    <n v="7.2"/>
    <n v="750"/>
    <x v="107"/>
    <n v="360.24"/>
    <x v="1"/>
    <n v="0"/>
    <x v="1"/>
    <n v="98"/>
    <s v="0-100"/>
    <x v="3"/>
  </r>
  <r>
    <x v="0"/>
    <n v="11"/>
    <n v="123"/>
    <x v="108"/>
    <n v="963.97"/>
    <x v="0"/>
    <n v="0"/>
    <x v="0"/>
    <n v="1200"/>
    <s v="&gt;1000"/>
    <x v="0"/>
  </r>
  <r>
    <x v="1"/>
    <n v="11.200000000000001"/>
    <n v="1380"/>
    <x v="108"/>
    <n v="1491.8700000000001"/>
    <x v="1"/>
    <n v="0"/>
    <x v="0"/>
    <n v="815"/>
    <s v="501-1000"/>
    <x v="1"/>
  </r>
  <r>
    <x v="2"/>
    <n v="7.2"/>
    <n v="1300"/>
    <x v="108"/>
    <n v="2985.84"/>
    <x v="1"/>
    <n v="0"/>
    <x v="2"/>
    <n v="261"/>
    <s v="101-500"/>
    <x v="2"/>
  </r>
  <r>
    <x v="3"/>
    <n v="10.4"/>
    <n v="960"/>
    <x v="108"/>
    <n v="611.04"/>
    <x v="0"/>
    <n v="0"/>
    <x v="0"/>
    <n v="35"/>
    <s v="0-100"/>
    <x v="3"/>
  </r>
  <r>
    <x v="4"/>
    <n v="9.6000000000000014"/>
    <n v="1250"/>
    <x v="108"/>
    <n v="1413.66"/>
    <x v="1"/>
    <n v="0"/>
    <x v="0"/>
    <n v="98"/>
    <s v="0-100"/>
    <x v="3"/>
  </r>
  <r>
    <x v="0"/>
    <n v="5"/>
    <n v="83"/>
    <x v="109"/>
    <n v="753.07"/>
    <x v="0"/>
    <n v="0"/>
    <x v="0"/>
    <n v="1200"/>
    <s v="&gt;1000"/>
    <x v="0"/>
  </r>
  <r>
    <x v="1"/>
    <n v="4.8000000000000007"/>
    <n v="1330"/>
    <x v="109"/>
    <n v="88.320000000000007"/>
    <x v="1"/>
    <n v="0"/>
    <x v="1"/>
    <n v="815"/>
    <s v="501-1000"/>
    <x v="1"/>
  </r>
  <r>
    <x v="2"/>
    <n v="7.2"/>
    <n v="1450"/>
    <x v="109"/>
    <n v="2252.58"/>
    <x v="1"/>
    <n v="0"/>
    <x v="2"/>
    <n v="261"/>
    <s v="101-500"/>
    <x v="2"/>
  </r>
  <r>
    <x v="3"/>
    <n v="9.6000000000000014"/>
    <n v="620"/>
    <x v="109"/>
    <n v="1913.37"/>
    <x v="0"/>
    <n v="0"/>
    <x v="0"/>
    <n v="35"/>
    <s v="0-100"/>
    <x v="3"/>
  </r>
  <r>
    <x v="4"/>
    <n v="7.2"/>
    <n v="1400"/>
    <x v="109"/>
    <n v="953.52"/>
    <x v="1"/>
    <n v="0"/>
    <x v="0"/>
    <n v="98"/>
    <s v="0-100"/>
    <x v="3"/>
  </r>
  <r>
    <x v="0"/>
    <n v="5"/>
    <n v="145"/>
    <x v="110"/>
    <n v="628.85"/>
    <x v="0"/>
    <n v="0"/>
    <x v="0"/>
    <n v="1200"/>
    <s v="&gt;1000"/>
    <x v="0"/>
  </r>
  <r>
    <x v="1"/>
    <n v="8"/>
    <n v="510"/>
    <x v="110"/>
    <n v="64.62"/>
    <x v="1"/>
    <n v="0"/>
    <x v="1"/>
    <n v="815"/>
    <s v="501-1000"/>
    <x v="1"/>
  </r>
  <r>
    <x v="2"/>
    <n v="8.8000000000000007"/>
    <n v="690"/>
    <x v="110"/>
    <n v="1470.21"/>
    <x v="1"/>
    <n v="0"/>
    <x v="0"/>
    <n v="261"/>
    <s v="101-500"/>
    <x v="2"/>
  </r>
  <r>
    <x v="3"/>
    <n v="5.6000000000000005"/>
    <n v="540"/>
    <x v="110"/>
    <n v="2980.68"/>
    <x v="0"/>
    <n v="0"/>
    <x v="2"/>
    <n v="35"/>
    <s v="0-100"/>
    <x v="3"/>
  </r>
  <r>
    <x v="4"/>
    <n v="11.200000000000001"/>
    <n v="1140"/>
    <x v="110"/>
    <n v="540"/>
    <x v="1"/>
    <n v="0"/>
    <x v="1"/>
    <n v="98"/>
    <s v="0-100"/>
    <x v="3"/>
  </r>
  <r>
    <x v="0"/>
    <n v="12"/>
    <n v="85"/>
    <x v="111"/>
    <n v="537.62"/>
    <x v="0"/>
    <n v="0"/>
    <x v="1"/>
    <n v="1200"/>
    <s v="&gt;1000"/>
    <x v="0"/>
  </r>
  <r>
    <x v="1"/>
    <n v="12"/>
    <n v="900"/>
    <x v="111"/>
    <n v="1040.82"/>
    <x v="1"/>
    <n v="0"/>
    <x v="0"/>
    <n v="815"/>
    <s v="501-1000"/>
    <x v="1"/>
  </r>
  <r>
    <x v="2"/>
    <n v="8"/>
    <n v="1420"/>
    <x v="111"/>
    <n v="2245.38"/>
    <x v="1"/>
    <n v="0"/>
    <x v="2"/>
    <n v="261"/>
    <s v="101-500"/>
    <x v="2"/>
  </r>
  <r>
    <x v="3"/>
    <n v="9.6000000000000014"/>
    <n v="1000"/>
    <x v="111"/>
    <n v="1165.47"/>
    <x v="0"/>
    <n v="0"/>
    <x v="0"/>
    <n v="35"/>
    <s v="0-100"/>
    <x v="3"/>
  </r>
  <r>
    <x v="4"/>
    <n v="12"/>
    <n v="1490"/>
    <x v="111"/>
    <n v="1410.69"/>
    <x v="1"/>
    <n v="0"/>
    <x v="0"/>
    <n v="98"/>
    <s v="0-100"/>
    <x v="3"/>
  </r>
  <r>
    <x v="0"/>
    <n v="12"/>
    <n v="139"/>
    <x v="112"/>
    <n v="535.55999999999995"/>
    <x v="0"/>
    <n v="0"/>
    <x v="1"/>
    <n v="1200"/>
    <s v="&gt;1000"/>
    <x v="0"/>
  </r>
  <r>
    <x v="1"/>
    <n v="9.6000000000000014"/>
    <n v="740"/>
    <x v="112"/>
    <n v="966.69"/>
    <x v="1"/>
    <n v="0"/>
    <x v="0"/>
    <n v="815"/>
    <s v="501-1000"/>
    <x v="1"/>
  </r>
  <r>
    <x v="2"/>
    <n v="4.8000000000000007"/>
    <n v="1210"/>
    <x v="112"/>
    <n v="798.99"/>
    <x v="1"/>
    <n v="0"/>
    <x v="0"/>
    <n v="261"/>
    <s v="101-500"/>
    <x v="2"/>
  </r>
  <r>
    <x v="3"/>
    <n v="5.6000000000000005"/>
    <n v="1370"/>
    <x v="112"/>
    <n v="1688.7599999999998"/>
    <x v="0"/>
    <n v="0"/>
    <x v="0"/>
    <n v="35"/>
    <s v="0-100"/>
    <x v="3"/>
  </r>
  <r>
    <x v="4"/>
    <n v="11.200000000000001"/>
    <n v="1000"/>
    <x v="112"/>
    <n v="411.27"/>
    <x v="1"/>
    <n v="0"/>
    <x v="1"/>
    <n v="98"/>
    <s v="0-100"/>
    <x v="3"/>
  </r>
  <r>
    <x v="0"/>
    <n v="10"/>
    <n v="121"/>
    <x v="113"/>
    <n v="338.25"/>
    <x v="0"/>
    <n v="0"/>
    <x v="1"/>
    <n v="1200"/>
    <s v="&gt;1000"/>
    <x v="0"/>
  </r>
  <r>
    <x v="1"/>
    <n v="8"/>
    <n v="700"/>
    <x v="113"/>
    <n v="317.39999999999998"/>
    <x v="1"/>
    <n v="0"/>
    <x v="1"/>
    <n v="815"/>
    <s v="501-1000"/>
    <x v="1"/>
  </r>
  <r>
    <x v="2"/>
    <n v="9.6000000000000014"/>
    <n v="1290"/>
    <x v="113"/>
    <n v="878.09999999999991"/>
    <x v="1"/>
    <n v="0"/>
    <x v="0"/>
    <n v="261"/>
    <s v="101-500"/>
    <x v="2"/>
  </r>
  <r>
    <x v="3"/>
    <n v="10.4"/>
    <n v="840"/>
    <x v="113"/>
    <n v="1330.44"/>
    <x v="0"/>
    <n v="0"/>
    <x v="0"/>
    <n v="35"/>
    <s v="0-100"/>
    <x v="3"/>
  </r>
  <r>
    <x v="4"/>
    <n v="7.2"/>
    <n v="990"/>
    <x v="113"/>
    <n v="2453.52"/>
    <x v="1"/>
    <n v="0"/>
    <x v="2"/>
    <n v="98"/>
    <s v="0-100"/>
    <x v="3"/>
  </r>
  <r>
    <x v="0"/>
    <n v="12"/>
    <n v="122"/>
    <x v="114"/>
    <n v="573.36"/>
    <x v="0"/>
    <n v="0"/>
    <x v="1"/>
    <n v="1200"/>
    <s v="&gt;1000"/>
    <x v="0"/>
  </r>
  <r>
    <x v="1"/>
    <n v="8.8000000000000007"/>
    <n v="770"/>
    <x v="114"/>
    <n v="1049.76"/>
    <x v="1"/>
    <n v="0"/>
    <x v="0"/>
    <n v="815"/>
    <s v="501-1000"/>
    <x v="1"/>
  </r>
  <r>
    <x v="2"/>
    <n v="6.4"/>
    <n v="850"/>
    <x v="114"/>
    <n v="2320.92"/>
    <x v="1"/>
    <n v="0"/>
    <x v="2"/>
    <n v="261"/>
    <s v="101-500"/>
    <x v="2"/>
  </r>
  <r>
    <x v="3"/>
    <n v="10.4"/>
    <n v="1300"/>
    <x v="114"/>
    <n v="702.24"/>
    <x v="0"/>
    <n v="0"/>
    <x v="0"/>
    <n v="35"/>
    <s v="0-100"/>
    <x v="3"/>
  </r>
  <r>
    <x v="4"/>
    <n v="8.8000000000000007"/>
    <n v="1480"/>
    <x v="114"/>
    <n v="2142.2400000000002"/>
    <x v="1"/>
    <n v="0"/>
    <x v="2"/>
    <n v="98"/>
    <s v="0-100"/>
    <x v="3"/>
  </r>
  <r>
    <x v="0"/>
    <n v="7"/>
    <n v="68"/>
    <x v="115"/>
    <n v="392.66"/>
    <x v="0"/>
    <n v="0"/>
    <x v="1"/>
    <n v="1200"/>
    <s v="&gt;1000"/>
    <x v="0"/>
  </r>
  <r>
    <x v="1"/>
    <n v="11.200000000000001"/>
    <n v="980"/>
    <x v="115"/>
    <n v="2471.3999999999996"/>
    <x v="1"/>
    <n v="0"/>
    <x v="2"/>
    <n v="815"/>
    <s v="501-1000"/>
    <x v="1"/>
  </r>
  <r>
    <x v="2"/>
    <n v="6.4"/>
    <n v="1340"/>
    <x v="115"/>
    <n v="213.27"/>
    <x v="1"/>
    <n v="0"/>
    <x v="1"/>
    <n v="261"/>
    <s v="101-500"/>
    <x v="2"/>
  </r>
  <r>
    <x v="3"/>
    <n v="4.8000000000000007"/>
    <n v="1010"/>
    <x v="115"/>
    <n v="1371.72"/>
    <x v="0"/>
    <n v="0"/>
    <x v="0"/>
    <n v="35"/>
    <s v="0-100"/>
    <x v="3"/>
  </r>
  <r>
    <x v="4"/>
    <n v="6.4"/>
    <n v="760"/>
    <x v="115"/>
    <n v="535.74"/>
    <x v="1"/>
    <n v="0"/>
    <x v="1"/>
    <n v="98"/>
    <s v="0-100"/>
    <x v="3"/>
  </r>
  <r>
    <x v="0"/>
    <n v="15"/>
    <n v="149"/>
    <x v="116"/>
    <n v="154.15"/>
    <x v="0"/>
    <n v="0"/>
    <x v="1"/>
    <n v="1200"/>
    <s v="&gt;1000"/>
    <x v="0"/>
  </r>
  <r>
    <x v="1"/>
    <n v="11.200000000000001"/>
    <n v="1350"/>
    <x v="116"/>
    <n v="1870.92"/>
    <x v="1"/>
    <n v="0"/>
    <x v="0"/>
    <n v="815"/>
    <s v="501-1000"/>
    <x v="1"/>
  </r>
  <r>
    <x v="2"/>
    <n v="6.4"/>
    <n v="770"/>
    <x v="116"/>
    <n v="2090.0700000000002"/>
    <x v="1"/>
    <n v="0"/>
    <x v="2"/>
    <n v="261"/>
    <s v="101-500"/>
    <x v="2"/>
  </r>
  <r>
    <x v="3"/>
    <n v="4.8000000000000007"/>
    <n v="680"/>
    <x v="116"/>
    <n v="1940.91"/>
    <x v="0"/>
    <n v="0"/>
    <x v="0"/>
    <n v="35"/>
    <s v="0-100"/>
    <x v="3"/>
  </r>
  <r>
    <x v="4"/>
    <n v="10.4"/>
    <n v="980"/>
    <x v="116"/>
    <n v="2743.32"/>
    <x v="1"/>
    <n v="0"/>
    <x v="2"/>
    <n v="98"/>
    <s v="0-100"/>
    <x v="3"/>
  </r>
  <r>
    <x v="0"/>
    <n v="15"/>
    <n v="95"/>
    <x v="117"/>
    <n v="584.89"/>
    <x v="0"/>
    <n v="0"/>
    <x v="1"/>
    <n v="1200"/>
    <s v="&gt;1000"/>
    <x v="0"/>
  </r>
  <r>
    <x v="1"/>
    <n v="6.4"/>
    <n v="1380"/>
    <x v="117"/>
    <n v="2385.87"/>
    <x v="1"/>
    <n v="0"/>
    <x v="2"/>
    <n v="815"/>
    <s v="501-1000"/>
    <x v="1"/>
  </r>
  <r>
    <x v="2"/>
    <n v="8.8000000000000007"/>
    <n v="870"/>
    <x v="117"/>
    <n v="1469.4"/>
    <x v="1"/>
    <n v="0"/>
    <x v="0"/>
    <n v="261"/>
    <s v="101-500"/>
    <x v="2"/>
  </r>
  <r>
    <x v="3"/>
    <n v="9.6000000000000014"/>
    <n v="1400"/>
    <x v="117"/>
    <n v="156.32999999999998"/>
    <x v="0"/>
    <n v="0"/>
    <x v="1"/>
    <n v="35"/>
    <s v="0-100"/>
    <x v="3"/>
  </r>
  <r>
    <x v="4"/>
    <n v="8.8000000000000007"/>
    <n v="1020"/>
    <x v="117"/>
    <n v="598.74"/>
    <x v="1"/>
    <n v="0"/>
    <x v="1"/>
    <n v="98"/>
    <s v="0-100"/>
    <x v="3"/>
  </r>
  <r>
    <x v="0"/>
    <n v="10"/>
    <n v="89"/>
    <x v="118"/>
    <n v="126.38"/>
    <x v="0"/>
    <n v="0"/>
    <x v="1"/>
    <n v="1200"/>
    <s v="&gt;1000"/>
    <x v="0"/>
  </r>
  <r>
    <x v="1"/>
    <n v="6.4"/>
    <n v="590"/>
    <x v="118"/>
    <n v="2060.6999999999998"/>
    <x v="1"/>
    <n v="0"/>
    <x v="2"/>
    <n v="815"/>
    <s v="501-1000"/>
    <x v="1"/>
  </r>
  <r>
    <x v="2"/>
    <n v="9.6000000000000014"/>
    <n v="950"/>
    <x v="118"/>
    <n v="1406.8799999999999"/>
    <x v="1"/>
    <n v="0"/>
    <x v="0"/>
    <n v="261"/>
    <s v="101-500"/>
    <x v="2"/>
  </r>
  <r>
    <x v="3"/>
    <n v="4.8000000000000007"/>
    <n v="1330"/>
    <x v="118"/>
    <n v="100.44"/>
    <x v="0"/>
    <n v="0"/>
    <x v="1"/>
    <n v="35"/>
    <s v="0-100"/>
    <x v="3"/>
  </r>
  <r>
    <x v="4"/>
    <n v="4.8000000000000007"/>
    <n v="810"/>
    <x v="118"/>
    <n v="2560.9499999999998"/>
    <x v="1"/>
    <n v="0"/>
    <x v="2"/>
    <n v="98"/>
    <s v="0-100"/>
    <x v="3"/>
  </r>
  <r>
    <x v="0"/>
    <n v="8"/>
    <n v="104"/>
    <x v="119"/>
    <n v="136.77000000000001"/>
    <x v="0"/>
    <n v="0"/>
    <x v="1"/>
    <n v="1200"/>
    <s v="&gt;1000"/>
    <x v="0"/>
  </r>
  <r>
    <x v="1"/>
    <n v="12"/>
    <n v="710"/>
    <x v="119"/>
    <n v="2890.5299999999997"/>
    <x v="1"/>
    <n v="0"/>
    <x v="2"/>
    <n v="815"/>
    <s v="501-1000"/>
    <x v="1"/>
  </r>
  <r>
    <x v="2"/>
    <n v="8.8000000000000007"/>
    <n v="1450"/>
    <x v="119"/>
    <n v="687.27"/>
    <x v="1"/>
    <n v="0"/>
    <x v="0"/>
    <n v="261"/>
    <s v="101-500"/>
    <x v="2"/>
  </r>
  <r>
    <x v="3"/>
    <n v="11.200000000000001"/>
    <n v="520"/>
    <x v="119"/>
    <n v="1544.8500000000001"/>
    <x v="0"/>
    <n v="0"/>
    <x v="0"/>
    <n v="35"/>
    <s v="0-100"/>
    <x v="3"/>
  </r>
  <r>
    <x v="4"/>
    <n v="7.2"/>
    <n v="1140"/>
    <x v="119"/>
    <n v="1181.9100000000001"/>
    <x v="1"/>
    <n v="0"/>
    <x v="0"/>
    <n v="98"/>
    <s v="0-100"/>
    <x v="3"/>
  </r>
  <r>
    <x v="0"/>
    <n v="9"/>
    <n v="116"/>
    <x v="120"/>
    <n v="408.51"/>
    <x v="0"/>
    <n v="0"/>
    <x v="1"/>
    <n v="1200"/>
    <s v="&gt;1000"/>
    <x v="0"/>
  </r>
  <r>
    <x v="1"/>
    <n v="10.4"/>
    <n v="810"/>
    <x v="120"/>
    <n v="1166.0999999999999"/>
    <x v="1"/>
    <n v="0"/>
    <x v="0"/>
    <n v="815"/>
    <s v="501-1000"/>
    <x v="1"/>
  </r>
  <r>
    <x v="2"/>
    <n v="9.6000000000000014"/>
    <n v="780"/>
    <x v="120"/>
    <n v="2189.4299999999998"/>
    <x v="1"/>
    <n v="0"/>
    <x v="2"/>
    <n v="261"/>
    <s v="101-500"/>
    <x v="2"/>
  </r>
  <r>
    <x v="3"/>
    <n v="12"/>
    <n v="870"/>
    <x v="120"/>
    <n v="2087.8200000000002"/>
    <x v="0"/>
    <n v="0"/>
    <x v="2"/>
    <n v="35"/>
    <s v="0-100"/>
    <x v="3"/>
  </r>
  <r>
    <x v="4"/>
    <n v="10.4"/>
    <n v="1380"/>
    <x v="120"/>
    <n v="1945.47"/>
    <x v="1"/>
    <n v="0"/>
    <x v="0"/>
    <n v="98"/>
    <s v="0-100"/>
    <x v="3"/>
  </r>
  <r>
    <x v="0"/>
    <n v="8"/>
    <n v="93"/>
    <x v="121"/>
    <n v="649.91999999999996"/>
    <x v="0"/>
    <n v="0"/>
    <x v="0"/>
    <n v="1200"/>
    <s v="&gt;1000"/>
    <x v="0"/>
  </r>
  <r>
    <x v="1"/>
    <n v="6.4"/>
    <n v="1050"/>
    <x v="121"/>
    <n v="1614.2400000000002"/>
    <x v="1"/>
    <n v="0"/>
    <x v="0"/>
    <n v="815"/>
    <s v="501-1000"/>
    <x v="1"/>
  </r>
  <r>
    <x v="2"/>
    <n v="4.8000000000000007"/>
    <n v="720"/>
    <x v="121"/>
    <n v="2422.92"/>
    <x v="1"/>
    <n v="0"/>
    <x v="2"/>
    <n v="261"/>
    <s v="101-500"/>
    <x v="2"/>
  </r>
  <r>
    <x v="3"/>
    <n v="11.200000000000001"/>
    <n v="830"/>
    <x v="121"/>
    <n v="2124.69"/>
    <x v="0"/>
    <n v="0"/>
    <x v="2"/>
    <n v="35"/>
    <s v="0-100"/>
    <x v="3"/>
  </r>
  <r>
    <x v="4"/>
    <n v="8"/>
    <n v="720"/>
    <x v="121"/>
    <n v="1772.46"/>
    <x v="1"/>
    <n v="0"/>
    <x v="0"/>
    <n v="98"/>
    <s v="0-100"/>
    <x v="3"/>
  </r>
  <r>
    <x v="0"/>
    <n v="12"/>
    <n v="127"/>
    <x v="122"/>
    <n v="188.04"/>
    <x v="0"/>
    <n v="0"/>
    <x v="1"/>
    <n v="1200"/>
    <s v="&gt;1000"/>
    <x v="0"/>
  </r>
  <r>
    <x v="1"/>
    <n v="11.200000000000001"/>
    <n v="1030"/>
    <x v="122"/>
    <n v="1287.93"/>
    <x v="1"/>
    <n v="0"/>
    <x v="0"/>
    <n v="815"/>
    <s v="501-1000"/>
    <x v="1"/>
  </r>
  <r>
    <x v="2"/>
    <n v="8.8000000000000007"/>
    <n v="860"/>
    <x v="122"/>
    <n v="1253.31"/>
    <x v="1"/>
    <n v="0"/>
    <x v="0"/>
    <n v="261"/>
    <s v="101-500"/>
    <x v="2"/>
  </r>
  <r>
    <x v="3"/>
    <n v="9.6000000000000014"/>
    <n v="1200"/>
    <x v="122"/>
    <n v="1496.25"/>
    <x v="0"/>
    <n v="0"/>
    <x v="0"/>
    <n v="35"/>
    <s v="0-100"/>
    <x v="3"/>
  </r>
  <r>
    <x v="4"/>
    <n v="9.6000000000000014"/>
    <n v="750"/>
    <x v="122"/>
    <n v="2810.67"/>
    <x v="1"/>
    <n v="0"/>
    <x v="2"/>
    <n v="98"/>
    <s v="0-100"/>
    <x v="3"/>
  </r>
  <r>
    <x v="0"/>
    <n v="5"/>
    <n v="54"/>
    <x v="123"/>
    <n v="174.14"/>
    <x v="0"/>
    <n v="0"/>
    <x v="1"/>
    <n v="1200"/>
    <s v="&gt;1000"/>
    <x v="0"/>
  </r>
  <r>
    <x v="1"/>
    <n v="9.6000000000000014"/>
    <n v="1440"/>
    <x v="123"/>
    <n v="2720.0099999999998"/>
    <x v="1"/>
    <n v="0"/>
    <x v="2"/>
    <n v="815"/>
    <s v="501-1000"/>
    <x v="1"/>
  </r>
  <r>
    <x v="2"/>
    <n v="8"/>
    <n v="660"/>
    <x v="123"/>
    <n v="2095.89"/>
    <x v="1"/>
    <n v="0"/>
    <x v="2"/>
    <n v="261"/>
    <s v="101-500"/>
    <x v="2"/>
  </r>
  <r>
    <x v="3"/>
    <n v="6.4"/>
    <n v="1370"/>
    <x v="123"/>
    <n v="86.52"/>
    <x v="0"/>
    <n v="0"/>
    <x v="1"/>
    <n v="35"/>
    <s v="0-100"/>
    <x v="3"/>
  </r>
  <r>
    <x v="4"/>
    <n v="4"/>
    <n v="610"/>
    <x v="123"/>
    <n v="1624.0500000000002"/>
    <x v="1"/>
    <n v="0"/>
    <x v="0"/>
    <n v="98"/>
    <s v="0-100"/>
    <x v="3"/>
  </r>
  <r>
    <x v="0"/>
    <n v="12"/>
    <n v="77"/>
    <x v="124"/>
    <n v="579.28"/>
    <x v="0"/>
    <n v="0"/>
    <x v="1"/>
    <n v="1200"/>
    <s v="&gt;1000"/>
    <x v="0"/>
  </r>
  <r>
    <x v="1"/>
    <n v="10.4"/>
    <n v="720"/>
    <x v="124"/>
    <n v="1646.73"/>
    <x v="1"/>
    <n v="0"/>
    <x v="0"/>
    <n v="815"/>
    <s v="501-1000"/>
    <x v="1"/>
  </r>
  <r>
    <x v="2"/>
    <n v="12"/>
    <n v="840"/>
    <x v="124"/>
    <n v="1430.1"/>
    <x v="1"/>
    <n v="0"/>
    <x v="0"/>
    <n v="261"/>
    <s v="101-500"/>
    <x v="2"/>
  </r>
  <r>
    <x v="3"/>
    <n v="11.200000000000001"/>
    <n v="1240"/>
    <x v="124"/>
    <n v="82.23"/>
    <x v="0"/>
    <n v="0"/>
    <x v="1"/>
    <n v="35"/>
    <s v="0-100"/>
    <x v="3"/>
  </r>
  <r>
    <x v="4"/>
    <n v="11.200000000000001"/>
    <n v="950"/>
    <x v="124"/>
    <n v="679.14"/>
    <x v="1"/>
    <n v="0"/>
    <x v="0"/>
    <n v="98"/>
    <s v="0-100"/>
    <x v="3"/>
  </r>
  <r>
    <x v="0"/>
    <n v="5"/>
    <n v="68"/>
    <x v="125"/>
    <n v="136.57"/>
    <x v="0"/>
    <n v="0"/>
    <x v="1"/>
    <n v="1200"/>
    <s v="&gt;1000"/>
    <x v="0"/>
  </r>
  <r>
    <x v="1"/>
    <n v="8.8000000000000007"/>
    <n v="1420"/>
    <x v="125"/>
    <n v="2123.04"/>
    <x v="1"/>
    <n v="0"/>
    <x v="2"/>
    <n v="815"/>
    <s v="501-1000"/>
    <x v="1"/>
  </r>
  <r>
    <x v="2"/>
    <n v="11.200000000000001"/>
    <n v="1310"/>
    <x v="125"/>
    <n v="89.460000000000008"/>
    <x v="1"/>
    <n v="0"/>
    <x v="1"/>
    <n v="261"/>
    <s v="101-500"/>
    <x v="2"/>
  </r>
  <r>
    <x v="3"/>
    <n v="11.200000000000001"/>
    <n v="1460"/>
    <x v="125"/>
    <n v="1436.25"/>
    <x v="0"/>
    <n v="0"/>
    <x v="0"/>
    <n v="35"/>
    <s v="0-100"/>
    <x v="3"/>
  </r>
  <r>
    <x v="4"/>
    <n v="10.4"/>
    <n v="1300"/>
    <x v="125"/>
    <n v="1354.32"/>
    <x v="1"/>
    <n v="0"/>
    <x v="0"/>
    <n v="98"/>
    <s v="0-100"/>
    <x v="3"/>
  </r>
  <r>
    <x v="0"/>
    <n v="12"/>
    <n v="127"/>
    <x v="126"/>
    <n v="540.54999999999995"/>
    <x v="0"/>
    <n v="0"/>
    <x v="1"/>
    <n v="1200"/>
    <s v="&gt;1000"/>
    <x v="0"/>
  </r>
  <r>
    <x v="1"/>
    <n v="12"/>
    <n v="1440"/>
    <x v="126"/>
    <n v="2217.9299999999998"/>
    <x v="1"/>
    <n v="0"/>
    <x v="2"/>
    <n v="815"/>
    <s v="501-1000"/>
    <x v="1"/>
  </r>
  <r>
    <x v="2"/>
    <n v="8"/>
    <n v="780"/>
    <x v="126"/>
    <n v="564.45000000000005"/>
    <x v="1"/>
    <n v="0"/>
    <x v="1"/>
    <n v="261"/>
    <s v="101-500"/>
    <x v="2"/>
  </r>
  <r>
    <x v="3"/>
    <n v="5.6000000000000005"/>
    <n v="1410"/>
    <x v="126"/>
    <n v="581.04"/>
    <x v="0"/>
    <n v="0"/>
    <x v="1"/>
    <n v="35"/>
    <s v="0-100"/>
    <x v="3"/>
  </r>
  <r>
    <x v="4"/>
    <n v="8"/>
    <n v="740"/>
    <x v="126"/>
    <n v="1230.48"/>
    <x v="1"/>
    <n v="0"/>
    <x v="0"/>
    <n v="98"/>
    <s v="0-100"/>
    <x v="3"/>
  </r>
  <r>
    <x v="0"/>
    <n v="5"/>
    <n v="54"/>
    <x v="127"/>
    <n v="268.22000000000003"/>
    <x v="0"/>
    <n v="0"/>
    <x v="1"/>
    <n v="1200"/>
    <s v="&gt;1000"/>
    <x v="0"/>
  </r>
  <r>
    <x v="1"/>
    <n v="5.6000000000000005"/>
    <n v="1300"/>
    <x v="127"/>
    <n v="2813.67"/>
    <x v="1"/>
    <n v="0"/>
    <x v="2"/>
    <n v="815"/>
    <s v="501-1000"/>
    <x v="1"/>
  </r>
  <r>
    <x v="2"/>
    <n v="8"/>
    <n v="870"/>
    <x v="127"/>
    <n v="2476.89"/>
    <x v="1"/>
    <n v="0"/>
    <x v="2"/>
    <n v="261"/>
    <s v="101-500"/>
    <x v="2"/>
  </r>
  <r>
    <x v="3"/>
    <n v="12"/>
    <n v="860"/>
    <x v="127"/>
    <n v="2097"/>
    <x v="0"/>
    <n v="0"/>
    <x v="2"/>
    <n v="35"/>
    <s v="0-100"/>
    <x v="3"/>
  </r>
  <r>
    <x v="4"/>
    <n v="7.2"/>
    <n v="700"/>
    <x v="127"/>
    <n v="475.53"/>
    <x v="1"/>
    <n v="0"/>
    <x v="1"/>
    <n v="98"/>
    <s v="0-100"/>
    <x v="3"/>
  </r>
  <r>
    <x v="0"/>
    <n v="5"/>
    <n v="110"/>
    <x v="128"/>
    <n v="791.24"/>
    <x v="0"/>
    <n v="0"/>
    <x v="0"/>
    <n v="1200"/>
    <s v="&gt;1000"/>
    <x v="0"/>
  </r>
  <r>
    <x v="1"/>
    <n v="9.6000000000000014"/>
    <n v="980"/>
    <x v="128"/>
    <n v="1167.9000000000001"/>
    <x v="1"/>
    <n v="0"/>
    <x v="0"/>
    <n v="815"/>
    <s v="501-1000"/>
    <x v="1"/>
  </r>
  <r>
    <x v="2"/>
    <n v="4.8000000000000007"/>
    <n v="1350"/>
    <x v="128"/>
    <n v="73.23"/>
    <x v="1"/>
    <n v="0"/>
    <x v="1"/>
    <n v="261"/>
    <s v="101-500"/>
    <x v="2"/>
  </r>
  <r>
    <x v="3"/>
    <n v="6.4"/>
    <n v="1070"/>
    <x v="128"/>
    <n v="2702.25"/>
    <x v="0"/>
    <n v="0"/>
    <x v="2"/>
    <n v="35"/>
    <s v="0-100"/>
    <x v="3"/>
  </r>
  <r>
    <x v="4"/>
    <n v="12"/>
    <n v="1450"/>
    <x v="128"/>
    <n v="2349.54"/>
    <x v="1"/>
    <n v="0"/>
    <x v="2"/>
    <n v="98"/>
    <s v="0-100"/>
    <x v="3"/>
  </r>
  <r>
    <x v="0"/>
    <n v="7"/>
    <n v="120"/>
    <x v="129"/>
    <n v="768.82"/>
    <x v="0"/>
    <n v="0"/>
    <x v="0"/>
    <n v="1200"/>
    <s v="&gt;1000"/>
    <x v="0"/>
  </r>
  <r>
    <x v="1"/>
    <n v="9.6000000000000014"/>
    <n v="750"/>
    <x v="129"/>
    <n v="777.72"/>
    <x v="1"/>
    <n v="0"/>
    <x v="0"/>
    <n v="815"/>
    <s v="501-1000"/>
    <x v="1"/>
  </r>
  <r>
    <x v="2"/>
    <n v="4.8000000000000007"/>
    <n v="1120"/>
    <x v="129"/>
    <n v="359.85"/>
    <x v="1"/>
    <n v="0"/>
    <x v="1"/>
    <n v="261"/>
    <s v="101-500"/>
    <x v="2"/>
  </r>
  <r>
    <x v="3"/>
    <n v="4"/>
    <n v="1110"/>
    <x v="129"/>
    <n v="2412.69"/>
    <x v="0"/>
    <n v="0"/>
    <x v="2"/>
    <n v="35"/>
    <s v="0-100"/>
    <x v="3"/>
  </r>
  <r>
    <x v="4"/>
    <n v="12"/>
    <n v="1170"/>
    <x v="129"/>
    <n v="624.87"/>
    <x v="1"/>
    <n v="0"/>
    <x v="0"/>
    <n v="98"/>
    <s v="0-100"/>
    <x v="3"/>
  </r>
  <r>
    <x v="0"/>
    <n v="10"/>
    <n v="115"/>
    <x v="130"/>
    <n v="478.21"/>
    <x v="0"/>
    <n v="0"/>
    <x v="1"/>
    <n v="1200"/>
    <s v="&gt;1000"/>
    <x v="0"/>
  </r>
  <r>
    <x v="1"/>
    <n v="8"/>
    <n v="560"/>
    <x v="130"/>
    <n v="1650"/>
    <x v="1"/>
    <n v="0"/>
    <x v="0"/>
    <n v="815"/>
    <s v="501-1000"/>
    <x v="1"/>
  </r>
  <r>
    <x v="2"/>
    <n v="7.2"/>
    <n v="1490"/>
    <x v="130"/>
    <n v="2752.14"/>
    <x v="1"/>
    <n v="0"/>
    <x v="2"/>
    <n v="261"/>
    <s v="101-500"/>
    <x v="2"/>
  </r>
  <r>
    <x v="3"/>
    <n v="4"/>
    <n v="570"/>
    <x v="130"/>
    <n v="131.57999999999998"/>
    <x v="0"/>
    <n v="0"/>
    <x v="1"/>
    <n v="35"/>
    <s v="0-100"/>
    <x v="3"/>
  </r>
  <r>
    <x v="4"/>
    <n v="10.4"/>
    <n v="550"/>
    <x v="130"/>
    <n v="2469.54"/>
    <x v="1"/>
    <n v="0"/>
    <x v="2"/>
    <n v="98"/>
    <s v="0-100"/>
    <x v="3"/>
  </r>
  <r>
    <x v="0"/>
    <n v="7"/>
    <n v="139"/>
    <x v="131"/>
    <n v="563.65"/>
    <x v="0"/>
    <n v="0"/>
    <x v="1"/>
    <n v="1200"/>
    <s v="&gt;1000"/>
    <x v="0"/>
  </r>
  <r>
    <x v="1"/>
    <n v="11.200000000000001"/>
    <n v="1080"/>
    <x v="131"/>
    <n v="1869"/>
    <x v="1"/>
    <n v="0"/>
    <x v="0"/>
    <n v="815"/>
    <s v="501-1000"/>
    <x v="1"/>
  </r>
  <r>
    <x v="2"/>
    <n v="7.2"/>
    <n v="530"/>
    <x v="131"/>
    <n v="271.17"/>
    <x v="1"/>
    <n v="0"/>
    <x v="1"/>
    <n v="261"/>
    <s v="101-500"/>
    <x v="2"/>
  </r>
  <r>
    <x v="3"/>
    <n v="9.6000000000000014"/>
    <n v="1070"/>
    <x v="131"/>
    <n v="565.65000000000009"/>
    <x v="0"/>
    <n v="0"/>
    <x v="1"/>
    <n v="35"/>
    <s v="0-100"/>
    <x v="3"/>
  </r>
  <r>
    <x v="4"/>
    <n v="8.8000000000000007"/>
    <n v="1170"/>
    <x v="131"/>
    <n v="1480.8899999999999"/>
    <x v="1"/>
    <n v="0"/>
    <x v="0"/>
    <n v="98"/>
    <s v="0-100"/>
    <x v="3"/>
  </r>
  <r>
    <x v="0"/>
    <n v="8"/>
    <n v="95"/>
    <x v="132"/>
    <n v="325.77999999999997"/>
    <x v="0"/>
    <n v="0"/>
    <x v="1"/>
    <n v="1200"/>
    <s v="&gt;1000"/>
    <x v="0"/>
  </r>
  <r>
    <x v="1"/>
    <n v="6.4"/>
    <n v="1350"/>
    <x v="132"/>
    <n v="2335.92"/>
    <x v="1"/>
    <n v="0"/>
    <x v="2"/>
    <n v="815"/>
    <s v="501-1000"/>
    <x v="1"/>
  </r>
  <r>
    <x v="2"/>
    <n v="5.6000000000000005"/>
    <n v="1010"/>
    <x v="132"/>
    <n v="2743.98"/>
    <x v="1"/>
    <n v="0"/>
    <x v="2"/>
    <n v="261"/>
    <s v="101-500"/>
    <x v="2"/>
  </r>
  <r>
    <x v="3"/>
    <n v="6.4"/>
    <n v="540"/>
    <x v="132"/>
    <n v="2162.3999999999996"/>
    <x v="0"/>
    <n v="0"/>
    <x v="2"/>
    <n v="35"/>
    <s v="0-100"/>
    <x v="3"/>
  </r>
  <r>
    <x v="4"/>
    <n v="4.8000000000000007"/>
    <n v="1440"/>
    <x v="132"/>
    <n v="604.08000000000004"/>
    <x v="1"/>
    <n v="0"/>
    <x v="0"/>
    <n v="98"/>
    <s v="0-100"/>
    <x v="3"/>
  </r>
  <r>
    <x v="0"/>
    <n v="8"/>
    <n v="120"/>
    <x v="133"/>
    <n v="959.66"/>
    <x v="0"/>
    <n v="0"/>
    <x v="0"/>
    <n v="1200"/>
    <s v="&gt;1000"/>
    <x v="0"/>
  </r>
  <r>
    <x v="1"/>
    <n v="8.8000000000000007"/>
    <n v="1500"/>
    <x v="133"/>
    <n v="2550"/>
    <x v="1"/>
    <n v="0"/>
    <x v="2"/>
    <n v="815"/>
    <s v="501-1000"/>
    <x v="1"/>
  </r>
  <r>
    <x v="2"/>
    <n v="8.8000000000000007"/>
    <n v="940"/>
    <x v="133"/>
    <n v="2409.66"/>
    <x v="1"/>
    <n v="0"/>
    <x v="2"/>
    <n v="261"/>
    <s v="101-500"/>
    <x v="2"/>
  </r>
  <r>
    <x v="3"/>
    <n v="6.4"/>
    <n v="550"/>
    <x v="133"/>
    <n v="1012.5899999999999"/>
    <x v="0"/>
    <n v="0"/>
    <x v="0"/>
    <n v="35"/>
    <s v="0-100"/>
    <x v="3"/>
  </r>
  <r>
    <x v="4"/>
    <n v="12"/>
    <n v="1140"/>
    <x v="133"/>
    <n v="1120.1100000000001"/>
    <x v="1"/>
    <n v="0"/>
    <x v="0"/>
    <n v="98"/>
    <s v="0-100"/>
    <x v="3"/>
  </r>
  <r>
    <x v="0"/>
    <n v="9"/>
    <n v="100"/>
    <x v="134"/>
    <n v="968.01"/>
    <x v="0"/>
    <n v="0"/>
    <x v="0"/>
    <n v="1200"/>
    <s v="&gt;1000"/>
    <x v="0"/>
  </r>
  <r>
    <x v="1"/>
    <n v="11.200000000000001"/>
    <n v="610"/>
    <x v="134"/>
    <n v="2074.23"/>
    <x v="1"/>
    <n v="0"/>
    <x v="2"/>
    <n v="815"/>
    <s v="501-1000"/>
    <x v="1"/>
  </r>
  <r>
    <x v="2"/>
    <n v="4"/>
    <n v="820"/>
    <x v="134"/>
    <n v="2272.4700000000003"/>
    <x v="1"/>
    <n v="0"/>
    <x v="2"/>
    <n v="261"/>
    <s v="101-500"/>
    <x v="2"/>
  </r>
  <r>
    <x v="3"/>
    <n v="11.200000000000001"/>
    <n v="980"/>
    <x v="134"/>
    <n v="229.26"/>
    <x v="0"/>
    <n v="0"/>
    <x v="1"/>
    <n v="35"/>
    <s v="0-100"/>
    <x v="3"/>
  </r>
  <r>
    <x v="4"/>
    <n v="11.200000000000001"/>
    <n v="620"/>
    <x v="134"/>
    <n v="1318.41"/>
    <x v="1"/>
    <n v="0"/>
    <x v="0"/>
    <n v="98"/>
    <s v="0-100"/>
    <x v="3"/>
  </r>
  <r>
    <x v="0"/>
    <n v="10"/>
    <n v="73"/>
    <x v="135"/>
    <n v="191.1"/>
    <x v="0"/>
    <n v="0"/>
    <x v="1"/>
    <n v="1200"/>
    <s v="&gt;1000"/>
    <x v="0"/>
  </r>
  <r>
    <x v="1"/>
    <n v="6.4"/>
    <n v="1370"/>
    <x v="135"/>
    <n v="780.03"/>
    <x v="1"/>
    <n v="0"/>
    <x v="0"/>
    <n v="815"/>
    <s v="501-1000"/>
    <x v="1"/>
  </r>
  <r>
    <x v="2"/>
    <n v="12"/>
    <n v="1240"/>
    <x v="135"/>
    <n v="768.51"/>
    <x v="1"/>
    <n v="0"/>
    <x v="0"/>
    <n v="261"/>
    <s v="101-500"/>
    <x v="2"/>
  </r>
  <r>
    <x v="3"/>
    <n v="8.8000000000000007"/>
    <n v="780"/>
    <x v="135"/>
    <n v="238.59"/>
    <x v="0"/>
    <n v="0"/>
    <x v="1"/>
    <n v="35"/>
    <s v="0-100"/>
    <x v="3"/>
  </r>
  <r>
    <x v="4"/>
    <n v="6.4"/>
    <n v="1380"/>
    <x v="135"/>
    <n v="1174.4100000000001"/>
    <x v="1"/>
    <n v="0"/>
    <x v="0"/>
    <n v="98"/>
    <s v="0-100"/>
    <x v="3"/>
  </r>
  <r>
    <x v="0"/>
    <n v="11"/>
    <n v="149"/>
    <x v="136"/>
    <n v="961.62"/>
    <x v="0"/>
    <n v="0"/>
    <x v="0"/>
    <n v="1200"/>
    <s v="&gt;1000"/>
    <x v="0"/>
  </r>
  <r>
    <x v="1"/>
    <n v="8"/>
    <n v="1390"/>
    <x v="136"/>
    <n v="1984.92"/>
    <x v="1"/>
    <n v="0"/>
    <x v="0"/>
    <n v="815"/>
    <s v="501-1000"/>
    <x v="1"/>
  </r>
  <r>
    <x v="2"/>
    <n v="9.6000000000000014"/>
    <n v="820"/>
    <x v="136"/>
    <n v="2807.58"/>
    <x v="1"/>
    <n v="0"/>
    <x v="2"/>
    <n v="261"/>
    <s v="101-500"/>
    <x v="2"/>
  </r>
  <r>
    <x v="3"/>
    <n v="9.6000000000000014"/>
    <n v="1450"/>
    <x v="136"/>
    <n v="2843.4900000000002"/>
    <x v="0"/>
    <n v="0"/>
    <x v="2"/>
    <n v="35"/>
    <s v="0-100"/>
    <x v="3"/>
  </r>
  <r>
    <x v="4"/>
    <n v="12"/>
    <n v="740"/>
    <x v="136"/>
    <n v="2365.23"/>
    <x v="1"/>
    <n v="0"/>
    <x v="2"/>
    <n v="98"/>
    <s v="0-100"/>
    <x v="3"/>
  </r>
  <r>
    <x v="0"/>
    <n v="6"/>
    <n v="58"/>
    <x v="137"/>
    <n v="565.15"/>
    <x v="0"/>
    <n v="0"/>
    <x v="1"/>
    <n v="1200"/>
    <s v="&gt;1000"/>
    <x v="0"/>
  </r>
  <r>
    <x v="1"/>
    <n v="8"/>
    <n v="770"/>
    <x v="137"/>
    <n v="2676.48"/>
    <x v="1"/>
    <n v="0"/>
    <x v="2"/>
    <n v="815"/>
    <s v="501-1000"/>
    <x v="1"/>
  </r>
  <r>
    <x v="2"/>
    <n v="7.2"/>
    <n v="740"/>
    <x v="137"/>
    <n v="1593.1499999999999"/>
    <x v="1"/>
    <n v="0"/>
    <x v="0"/>
    <n v="261"/>
    <s v="101-500"/>
    <x v="2"/>
  </r>
  <r>
    <x v="3"/>
    <n v="11.200000000000001"/>
    <n v="1070"/>
    <x v="137"/>
    <n v="148.97999999999999"/>
    <x v="0"/>
    <n v="0"/>
    <x v="1"/>
    <n v="35"/>
    <s v="0-100"/>
    <x v="3"/>
  </r>
  <r>
    <x v="4"/>
    <n v="10.4"/>
    <n v="640"/>
    <x v="137"/>
    <n v="2722.86"/>
    <x v="1"/>
    <n v="0"/>
    <x v="2"/>
    <n v="98"/>
    <s v="0-100"/>
    <x v="3"/>
  </r>
  <r>
    <x v="0"/>
    <n v="5"/>
    <n v="96"/>
    <x v="138"/>
    <n v="217.22"/>
    <x v="0"/>
    <n v="0"/>
    <x v="1"/>
    <n v="1200"/>
    <s v="&gt;1000"/>
    <x v="0"/>
  </r>
  <r>
    <x v="1"/>
    <n v="9.6000000000000014"/>
    <n v="1180"/>
    <x v="138"/>
    <n v="2192.7599999999998"/>
    <x v="1"/>
    <n v="0"/>
    <x v="2"/>
    <n v="815"/>
    <s v="501-1000"/>
    <x v="1"/>
  </r>
  <r>
    <x v="2"/>
    <n v="10.4"/>
    <n v="1300"/>
    <x v="138"/>
    <n v="1259.52"/>
    <x v="1"/>
    <n v="0"/>
    <x v="0"/>
    <n v="261"/>
    <s v="101-500"/>
    <x v="2"/>
  </r>
  <r>
    <x v="3"/>
    <n v="8"/>
    <n v="780"/>
    <x v="138"/>
    <n v="1975.1399999999999"/>
    <x v="0"/>
    <n v="0"/>
    <x v="0"/>
    <n v="35"/>
    <s v="0-100"/>
    <x v="3"/>
  </r>
  <r>
    <x v="4"/>
    <n v="4.8000000000000007"/>
    <n v="1200"/>
    <x v="138"/>
    <n v="1970.58"/>
    <x v="1"/>
    <n v="0"/>
    <x v="0"/>
    <n v="98"/>
    <s v="0-100"/>
    <x v="3"/>
  </r>
  <r>
    <x v="0"/>
    <n v="6"/>
    <n v="90"/>
    <x v="139"/>
    <n v="517.89"/>
    <x v="0"/>
    <n v="0"/>
    <x v="1"/>
    <n v="1200"/>
    <s v="&gt;1000"/>
    <x v="0"/>
  </r>
  <r>
    <x v="1"/>
    <n v="8.8000000000000007"/>
    <n v="800"/>
    <x v="139"/>
    <n v="2545.0500000000002"/>
    <x v="1"/>
    <n v="0"/>
    <x v="2"/>
    <n v="815"/>
    <s v="501-1000"/>
    <x v="1"/>
  </r>
  <r>
    <x v="2"/>
    <n v="6.4"/>
    <n v="880"/>
    <x v="139"/>
    <n v="2843.2799999999997"/>
    <x v="1"/>
    <n v="0"/>
    <x v="2"/>
    <n v="261"/>
    <s v="101-500"/>
    <x v="2"/>
  </r>
  <r>
    <x v="3"/>
    <n v="12"/>
    <n v="1020"/>
    <x v="139"/>
    <n v="1797.48"/>
    <x v="0"/>
    <n v="0"/>
    <x v="0"/>
    <n v="35"/>
    <s v="0-100"/>
    <x v="3"/>
  </r>
  <r>
    <x v="4"/>
    <n v="8"/>
    <n v="900"/>
    <x v="139"/>
    <n v="470.34000000000003"/>
    <x v="1"/>
    <n v="0"/>
    <x v="1"/>
    <n v="98"/>
    <s v="0-100"/>
    <x v="3"/>
  </r>
  <r>
    <x v="0"/>
    <n v="8"/>
    <n v="149"/>
    <x v="140"/>
    <n v="803.17"/>
    <x v="0"/>
    <n v="0"/>
    <x v="0"/>
    <n v="1200"/>
    <s v="&gt;1000"/>
    <x v="0"/>
  </r>
  <r>
    <x v="1"/>
    <n v="12"/>
    <n v="1010"/>
    <x v="140"/>
    <n v="402.48"/>
    <x v="1"/>
    <n v="0"/>
    <x v="1"/>
    <n v="815"/>
    <s v="501-1000"/>
    <x v="1"/>
  </r>
  <r>
    <x v="2"/>
    <n v="6.4"/>
    <n v="1390"/>
    <x v="140"/>
    <n v="2118.36"/>
    <x v="1"/>
    <n v="0"/>
    <x v="2"/>
    <n v="261"/>
    <s v="101-500"/>
    <x v="2"/>
  </r>
  <r>
    <x v="3"/>
    <n v="5.6000000000000005"/>
    <n v="810"/>
    <x v="140"/>
    <n v="1321.1100000000001"/>
    <x v="0"/>
    <n v="0"/>
    <x v="0"/>
    <n v="35"/>
    <s v="0-100"/>
    <x v="3"/>
  </r>
  <r>
    <x v="4"/>
    <n v="8"/>
    <n v="990"/>
    <x v="140"/>
    <n v="457.86"/>
    <x v="1"/>
    <n v="0"/>
    <x v="1"/>
    <n v="98"/>
    <s v="0-100"/>
    <x v="3"/>
  </r>
  <r>
    <x v="0"/>
    <n v="5"/>
    <n v="73"/>
    <x v="141"/>
    <n v="387.87"/>
    <x v="0"/>
    <n v="0"/>
    <x v="1"/>
    <n v="1200"/>
    <s v="&gt;1000"/>
    <x v="0"/>
  </r>
  <r>
    <x v="1"/>
    <n v="11.200000000000001"/>
    <n v="1250"/>
    <x v="141"/>
    <n v="2729.34"/>
    <x v="1"/>
    <n v="0"/>
    <x v="2"/>
    <n v="815"/>
    <s v="501-1000"/>
    <x v="1"/>
  </r>
  <r>
    <x v="2"/>
    <n v="9.6000000000000014"/>
    <n v="640"/>
    <x v="141"/>
    <n v="2216.13"/>
    <x v="1"/>
    <n v="0"/>
    <x v="2"/>
    <n v="261"/>
    <s v="101-500"/>
    <x v="2"/>
  </r>
  <r>
    <x v="3"/>
    <n v="5.6000000000000005"/>
    <n v="1330"/>
    <x v="141"/>
    <n v="2027.0700000000002"/>
    <x v="0"/>
    <n v="0"/>
    <x v="2"/>
    <n v="35"/>
    <s v="0-100"/>
    <x v="3"/>
  </r>
  <r>
    <x v="4"/>
    <n v="7.2"/>
    <n v="1060"/>
    <x v="141"/>
    <n v="2307"/>
    <x v="1"/>
    <n v="0"/>
    <x v="2"/>
    <n v="98"/>
    <s v="0-100"/>
    <x v="3"/>
  </r>
  <r>
    <x v="0"/>
    <n v="6"/>
    <n v="99"/>
    <x v="142"/>
    <n v="405.48"/>
    <x v="0"/>
    <n v="0"/>
    <x v="1"/>
    <n v="1200"/>
    <s v="&gt;1000"/>
    <x v="0"/>
  </r>
  <r>
    <x v="1"/>
    <n v="5.6000000000000005"/>
    <n v="1420"/>
    <x v="142"/>
    <n v="1700.1000000000001"/>
    <x v="1"/>
    <n v="0"/>
    <x v="0"/>
    <n v="815"/>
    <s v="501-1000"/>
    <x v="1"/>
  </r>
  <r>
    <x v="2"/>
    <n v="7.2"/>
    <n v="930"/>
    <x v="142"/>
    <n v="2487.21"/>
    <x v="1"/>
    <n v="0"/>
    <x v="2"/>
    <n v="261"/>
    <s v="101-500"/>
    <x v="2"/>
  </r>
  <r>
    <x v="3"/>
    <n v="4"/>
    <n v="550"/>
    <x v="142"/>
    <n v="1766.19"/>
    <x v="0"/>
    <n v="0"/>
    <x v="0"/>
    <n v="35"/>
    <s v="0-100"/>
    <x v="3"/>
  </r>
  <r>
    <x v="4"/>
    <n v="12"/>
    <n v="550"/>
    <x v="142"/>
    <n v="2105.91"/>
    <x v="1"/>
    <n v="0"/>
    <x v="2"/>
    <n v="98"/>
    <s v="0-100"/>
    <x v="3"/>
  </r>
  <r>
    <x v="0"/>
    <n v="7"/>
    <n v="60"/>
    <x v="143"/>
    <n v="610.82000000000005"/>
    <x v="0"/>
    <n v="0"/>
    <x v="0"/>
    <n v="1200"/>
    <s v="&gt;1000"/>
    <x v="0"/>
  </r>
  <r>
    <x v="1"/>
    <n v="4"/>
    <n v="520"/>
    <x v="143"/>
    <n v="2180.16"/>
    <x v="1"/>
    <n v="0"/>
    <x v="2"/>
    <n v="815"/>
    <s v="501-1000"/>
    <x v="1"/>
  </r>
  <r>
    <x v="2"/>
    <n v="4"/>
    <n v="540"/>
    <x v="143"/>
    <n v="1748.37"/>
    <x v="1"/>
    <n v="0"/>
    <x v="0"/>
    <n v="261"/>
    <s v="101-500"/>
    <x v="2"/>
  </r>
  <r>
    <x v="3"/>
    <n v="4"/>
    <n v="530"/>
    <x v="143"/>
    <n v="392.49"/>
    <x v="0"/>
    <n v="0"/>
    <x v="1"/>
    <n v="35"/>
    <s v="0-100"/>
    <x v="3"/>
  </r>
  <r>
    <x v="4"/>
    <n v="5.6000000000000005"/>
    <n v="610"/>
    <x v="143"/>
    <n v="1565.0700000000002"/>
    <x v="1"/>
    <n v="0"/>
    <x v="0"/>
    <n v="98"/>
    <s v="0-100"/>
    <x v="3"/>
  </r>
  <r>
    <x v="0"/>
    <n v="13"/>
    <n v="64"/>
    <x v="144"/>
    <n v="668.37"/>
    <x v="0"/>
    <n v="0"/>
    <x v="0"/>
    <n v="1200"/>
    <s v="&gt;1000"/>
    <x v="0"/>
  </r>
  <r>
    <x v="1"/>
    <n v="11.200000000000001"/>
    <n v="630"/>
    <x v="144"/>
    <n v="2976.8999999999996"/>
    <x v="1"/>
    <n v="0"/>
    <x v="2"/>
    <n v="815"/>
    <s v="501-1000"/>
    <x v="1"/>
  </r>
  <r>
    <x v="2"/>
    <n v="6.4"/>
    <n v="1350"/>
    <x v="144"/>
    <n v="1863.69"/>
    <x v="1"/>
    <n v="0"/>
    <x v="0"/>
    <n v="261"/>
    <s v="101-500"/>
    <x v="2"/>
  </r>
  <r>
    <x v="3"/>
    <n v="8.8000000000000007"/>
    <n v="1450"/>
    <x v="144"/>
    <n v="2483.13"/>
    <x v="0"/>
    <n v="0"/>
    <x v="2"/>
    <n v="35"/>
    <s v="0-100"/>
    <x v="3"/>
  </r>
  <r>
    <x v="4"/>
    <n v="6.4"/>
    <n v="1450"/>
    <x v="144"/>
    <n v="1647.5099999999998"/>
    <x v="1"/>
    <n v="0"/>
    <x v="0"/>
    <n v="98"/>
    <s v="0-100"/>
    <x v="3"/>
  </r>
  <r>
    <x v="0"/>
    <n v="6"/>
    <n v="51"/>
    <x v="145"/>
    <n v="264.91000000000003"/>
    <x v="0"/>
    <n v="0"/>
    <x v="1"/>
    <n v="1200"/>
    <s v="&gt;1000"/>
    <x v="0"/>
  </r>
  <r>
    <x v="1"/>
    <n v="7.2"/>
    <n v="1450"/>
    <x v="145"/>
    <n v="1889.28"/>
    <x v="1"/>
    <n v="0"/>
    <x v="0"/>
    <n v="815"/>
    <s v="501-1000"/>
    <x v="1"/>
  </r>
  <r>
    <x v="2"/>
    <n v="6.4"/>
    <n v="590"/>
    <x v="145"/>
    <n v="710.93999999999994"/>
    <x v="1"/>
    <n v="0"/>
    <x v="0"/>
    <n v="261"/>
    <s v="101-500"/>
    <x v="2"/>
  </r>
  <r>
    <x v="3"/>
    <n v="8"/>
    <n v="950"/>
    <x v="145"/>
    <n v="1387.74"/>
    <x v="0"/>
    <n v="0"/>
    <x v="0"/>
    <n v="35"/>
    <s v="0-100"/>
    <x v="3"/>
  </r>
  <r>
    <x v="4"/>
    <n v="12"/>
    <n v="890"/>
    <x v="145"/>
    <n v="2403.12"/>
    <x v="1"/>
    <n v="0"/>
    <x v="2"/>
    <n v="98"/>
    <s v="0-100"/>
    <x v="3"/>
  </r>
  <r>
    <x v="0"/>
    <n v="13"/>
    <n v="131"/>
    <x v="146"/>
    <n v="146.59"/>
    <x v="0"/>
    <n v="0"/>
    <x v="1"/>
    <n v="1200"/>
    <s v="&gt;1000"/>
    <x v="0"/>
  </r>
  <r>
    <x v="1"/>
    <n v="7.2"/>
    <n v="520"/>
    <x v="146"/>
    <n v="2412.7200000000003"/>
    <x v="1"/>
    <n v="0"/>
    <x v="2"/>
    <n v="815"/>
    <s v="501-1000"/>
    <x v="1"/>
  </r>
  <r>
    <x v="2"/>
    <n v="10.4"/>
    <n v="1450"/>
    <x v="146"/>
    <n v="2539.14"/>
    <x v="1"/>
    <n v="0"/>
    <x v="2"/>
    <n v="261"/>
    <s v="101-500"/>
    <x v="2"/>
  </r>
  <r>
    <x v="3"/>
    <n v="11.200000000000001"/>
    <n v="550"/>
    <x v="146"/>
    <n v="2620.56"/>
    <x v="0"/>
    <n v="0"/>
    <x v="2"/>
    <n v="35"/>
    <s v="0-100"/>
    <x v="3"/>
  </r>
  <r>
    <x v="4"/>
    <n v="7.2"/>
    <n v="1150"/>
    <x v="146"/>
    <n v="1905.27"/>
    <x v="1"/>
    <n v="0"/>
    <x v="0"/>
    <n v="98"/>
    <s v="0-100"/>
    <x v="3"/>
  </r>
  <r>
    <x v="0"/>
    <n v="10"/>
    <n v="114"/>
    <x v="147"/>
    <n v="884.27"/>
    <x v="0"/>
    <n v="0"/>
    <x v="0"/>
    <n v="1200"/>
    <s v="&gt;1000"/>
    <x v="0"/>
  </r>
  <r>
    <x v="1"/>
    <n v="6.4"/>
    <n v="1070"/>
    <x v="147"/>
    <n v="1477.98"/>
    <x v="1"/>
    <n v="0"/>
    <x v="0"/>
    <n v="815"/>
    <s v="501-1000"/>
    <x v="1"/>
  </r>
  <r>
    <x v="2"/>
    <n v="4.8000000000000007"/>
    <n v="1240"/>
    <x v="147"/>
    <n v="2056.38"/>
    <x v="1"/>
    <n v="0"/>
    <x v="2"/>
    <n v="261"/>
    <s v="101-500"/>
    <x v="2"/>
  </r>
  <r>
    <x v="3"/>
    <n v="7.2"/>
    <n v="1360"/>
    <x v="147"/>
    <n v="2226.7200000000003"/>
    <x v="0"/>
    <n v="0"/>
    <x v="2"/>
    <n v="35"/>
    <s v="0-100"/>
    <x v="3"/>
  </r>
  <r>
    <x v="4"/>
    <n v="4.8000000000000007"/>
    <n v="920"/>
    <x v="147"/>
    <n v="200.10000000000002"/>
    <x v="1"/>
    <n v="0"/>
    <x v="1"/>
    <n v="98"/>
    <s v="0-100"/>
    <x v="3"/>
  </r>
  <r>
    <x v="0"/>
    <n v="13"/>
    <n v="94"/>
    <x v="148"/>
    <n v="728.64"/>
    <x v="0"/>
    <n v="0"/>
    <x v="0"/>
    <n v="1200"/>
    <s v="&gt;1000"/>
    <x v="0"/>
  </r>
  <r>
    <x v="1"/>
    <n v="8.8000000000000007"/>
    <n v="1040"/>
    <x v="148"/>
    <n v="389.34000000000003"/>
    <x v="1"/>
    <n v="0"/>
    <x v="1"/>
    <n v="815"/>
    <s v="501-1000"/>
    <x v="1"/>
  </r>
  <r>
    <x v="2"/>
    <n v="11.200000000000001"/>
    <n v="1290"/>
    <x v="148"/>
    <n v="1626.4499999999998"/>
    <x v="1"/>
    <n v="0"/>
    <x v="0"/>
    <n v="261"/>
    <s v="101-500"/>
    <x v="2"/>
  </r>
  <r>
    <x v="3"/>
    <n v="8"/>
    <n v="1380"/>
    <x v="148"/>
    <n v="1310.6399999999999"/>
    <x v="0"/>
    <n v="0"/>
    <x v="0"/>
    <n v="35"/>
    <s v="0-100"/>
    <x v="3"/>
  </r>
  <r>
    <x v="4"/>
    <n v="6.4"/>
    <n v="520"/>
    <x v="148"/>
    <n v="1667.16"/>
    <x v="1"/>
    <n v="0"/>
    <x v="0"/>
    <n v="98"/>
    <s v="0-100"/>
    <x v="3"/>
  </r>
  <r>
    <x v="0"/>
    <n v="6"/>
    <n v="141"/>
    <x v="149"/>
    <n v="395.11"/>
    <x v="0"/>
    <n v="0"/>
    <x v="1"/>
    <n v="1200"/>
    <s v="&gt;1000"/>
    <x v="0"/>
  </r>
  <r>
    <x v="1"/>
    <n v="6.4"/>
    <n v="1380"/>
    <x v="149"/>
    <n v="2756.07"/>
    <x v="1"/>
    <n v="0"/>
    <x v="2"/>
    <n v="815"/>
    <s v="501-1000"/>
    <x v="1"/>
  </r>
  <r>
    <x v="2"/>
    <n v="10.4"/>
    <n v="560"/>
    <x v="149"/>
    <n v="2102.67"/>
    <x v="1"/>
    <n v="0"/>
    <x v="2"/>
    <n v="261"/>
    <s v="101-500"/>
    <x v="2"/>
  </r>
  <r>
    <x v="3"/>
    <n v="6.4"/>
    <n v="1180"/>
    <x v="149"/>
    <n v="446.70000000000005"/>
    <x v="0"/>
    <n v="0"/>
    <x v="1"/>
    <n v="35"/>
    <s v="0-100"/>
    <x v="3"/>
  </r>
  <r>
    <x v="4"/>
    <n v="4.8000000000000007"/>
    <n v="960"/>
    <x v="149"/>
    <n v="1361.49"/>
    <x v="1"/>
    <n v="0"/>
    <x v="0"/>
    <n v="98"/>
    <s v="0-100"/>
    <x v="3"/>
  </r>
  <r>
    <x v="0"/>
    <n v="11"/>
    <n v="98"/>
    <x v="150"/>
    <n v="168.47"/>
    <x v="0"/>
    <n v="0"/>
    <x v="1"/>
    <n v="1200"/>
    <s v="&gt;1000"/>
    <x v="0"/>
  </r>
  <r>
    <x v="1"/>
    <n v="8"/>
    <n v="720"/>
    <x v="150"/>
    <n v="652.11"/>
    <x v="1"/>
    <n v="0"/>
    <x v="0"/>
    <n v="815"/>
    <s v="501-1000"/>
    <x v="1"/>
  </r>
  <r>
    <x v="2"/>
    <n v="8.8000000000000007"/>
    <n v="1320"/>
    <x v="150"/>
    <n v="1955.67"/>
    <x v="1"/>
    <n v="0"/>
    <x v="0"/>
    <n v="261"/>
    <s v="101-500"/>
    <x v="2"/>
  </r>
  <r>
    <x v="3"/>
    <n v="8"/>
    <n v="1310"/>
    <x v="150"/>
    <n v="2818.17"/>
    <x v="0"/>
    <n v="0"/>
    <x v="2"/>
    <n v="35"/>
    <s v="0-100"/>
    <x v="3"/>
  </r>
  <r>
    <x v="4"/>
    <n v="5.6000000000000005"/>
    <n v="580"/>
    <x v="150"/>
    <n v="780.42"/>
    <x v="1"/>
    <n v="0"/>
    <x v="0"/>
    <n v="98"/>
    <s v="0-100"/>
    <x v="3"/>
  </r>
  <r>
    <x v="0"/>
    <n v="5"/>
    <n v="112"/>
    <x v="151"/>
    <n v="93.59"/>
    <x v="0"/>
    <n v="0"/>
    <x v="1"/>
    <n v="1200"/>
    <s v="&gt;1000"/>
    <x v="0"/>
  </r>
  <r>
    <x v="1"/>
    <n v="7.2"/>
    <n v="620"/>
    <x v="151"/>
    <n v="2004.63"/>
    <x v="1"/>
    <n v="0"/>
    <x v="2"/>
    <n v="815"/>
    <s v="501-1000"/>
    <x v="1"/>
  </r>
  <r>
    <x v="2"/>
    <n v="8.8000000000000007"/>
    <n v="900"/>
    <x v="151"/>
    <n v="2848.62"/>
    <x v="1"/>
    <n v="0"/>
    <x v="2"/>
    <n v="261"/>
    <s v="101-500"/>
    <x v="2"/>
  </r>
  <r>
    <x v="3"/>
    <n v="4"/>
    <n v="1220"/>
    <x v="151"/>
    <n v="1874.34"/>
    <x v="0"/>
    <n v="0"/>
    <x v="0"/>
    <n v="35"/>
    <s v="0-100"/>
    <x v="3"/>
  </r>
  <r>
    <x v="4"/>
    <n v="4"/>
    <n v="1310"/>
    <x v="151"/>
    <n v="2685.93"/>
    <x v="1"/>
    <n v="0"/>
    <x v="2"/>
    <n v="98"/>
    <s v="0-100"/>
    <x v="3"/>
  </r>
  <r>
    <x v="0"/>
    <n v="8"/>
    <n v="90"/>
    <x v="152"/>
    <n v="625.79999999999995"/>
    <x v="0"/>
    <n v="0"/>
    <x v="0"/>
    <n v="1200"/>
    <s v="&gt;1000"/>
    <x v="0"/>
  </r>
  <r>
    <x v="1"/>
    <n v="7.2"/>
    <n v="850"/>
    <x v="152"/>
    <n v="2915.8500000000004"/>
    <x v="1"/>
    <n v="0"/>
    <x v="2"/>
    <n v="815"/>
    <s v="501-1000"/>
    <x v="1"/>
  </r>
  <r>
    <x v="2"/>
    <n v="9.6000000000000014"/>
    <n v="1310"/>
    <x v="152"/>
    <n v="2972.07"/>
    <x v="1"/>
    <n v="0"/>
    <x v="2"/>
    <n v="261"/>
    <s v="101-500"/>
    <x v="2"/>
  </r>
  <r>
    <x v="3"/>
    <n v="4.8000000000000007"/>
    <n v="730"/>
    <x v="152"/>
    <n v="2545.83"/>
    <x v="0"/>
    <n v="0"/>
    <x v="2"/>
    <n v="35"/>
    <s v="0-100"/>
    <x v="3"/>
  </r>
  <r>
    <x v="4"/>
    <n v="4"/>
    <n v="1210"/>
    <x v="152"/>
    <n v="725.88"/>
    <x v="1"/>
    <n v="0"/>
    <x v="0"/>
    <n v="98"/>
    <s v="0-100"/>
    <x v="3"/>
  </r>
  <r>
    <x v="0"/>
    <n v="12"/>
    <n v="53"/>
    <x v="153"/>
    <n v="883.71"/>
    <x v="0"/>
    <n v="0"/>
    <x v="0"/>
    <n v="1200"/>
    <s v="&gt;1000"/>
    <x v="0"/>
  </r>
  <r>
    <x v="1"/>
    <n v="8"/>
    <n v="1150"/>
    <x v="153"/>
    <n v="2070.63"/>
    <x v="1"/>
    <n v="0"/>
    <x v="2"/>
    <n v="815"/>
    <s v="501-1000"/>
    <x v="1"/>
  </r>
  <r>
    <x v="2"/>
    <n v="12"/>
    <n v="1260"/>
    <x v="153"/>
    <n v="2622"/>
    <x v="1"/>
    <n v="0"/>
    <x v="2"/>
    <n v="261"/>
    <s v="101-500"/>
    <x v="2"/>
  </r>
  <r>
    <x v="3"/>
    <n v="12"/>
    <n v="1020"/>
    <x v="153"/>
    <n v="2139.12"/>
    <x v="0"/>
    <n v="0"/>
    <x v="2"/>
    <n v="35"/>
    <s v="0-100"/>
    <x v="3"/>
  </r>
  <r>
    <x v="4"/>
    <n v="12"/>
    <n v="1500"/>
    <x v="153"/>
    <n v="805.19999999999993"/>
    <x v="1"/>
    <n v="0"/>
    <x v="0"/>
    <n v="98"/>
    <s v="0-100"/>
    <x v="3"/>
  </r>
  <r>
    <x v="0"/>
    <n v="13"/>
    <n v="105"/>
    <x v="154"/>
    <n v="531.80999999999995"/>
    <x v="0"/>
    <n v="0"/>
    <x v="1"/>
    <n v="1200"/>
    <s v="&gt;1000"/>
    <x v="0"/>
  </r>
  <r>
    <x v="1"/>
    <n v="9.6000000000000014"/>
    <n v="1130"/>
    <x v="154"/>
    <n v="113.64000000000001"/>
    <x v="1"/>
    <n v="0"/>
    <x v="1"/>
    <n v="815"/>
    <s v="501-1000"/>
    <x v="1"/>
  </r>
  <r>
    <x v="2"/>
    <n v="12"/>
    <n v="540"/>
    <x v="154"/>
    <n v="908.61"/>
    <x v="1"/>
    <n v="0"/>
    <x v="0"/>
    <n v="261"/>
    <s v="101-500"/>
    <x v="2"/>
  </r>
  <r>
    <x v="3"/>
    <n v="4"/>
    <n v="1340"/>
    <x v="154"/>
    <n v="108.89999999999999"/>
    <x v="0"/>
    <n v="0"/>
    <x v="1"/>
    <n v="35"/>
    <s v="0-100"/>
    <x v="3"/>
  </r>
  <r>
    <x v="4"/>
    <n v="4"/>
    <n v="1150"/>
    <x v="154"/>
    <n v="1576.44"/>
    <x v="1"/>
    <n v="0"/>
    <x v="0"/>
    <n v="98"/>
    <s v="0-100"/>
    <x v="3"/>
  </r>
  <r>
    <x v="0"/>
    <n v="6"/>
    <n v="103"/>
    <x v="155"/>
    <n v="58.72"/>
    <x v="0"/>
    <n v="0"/>
    <x v="1"/>
    <n v="1200"/>
    <s v="&gt;1000"/>
    <x v="0"/>
  </r>
  <r>
    <x v="1"/>
    <n v="8.8000000000000007"/>
    <n v="840"/>
    <x v="155"/>
    <n v="2944.56"/>
    <x v="1"/>
    <n v="0"/>
    <x v="2"/>
    <n v="815"/>
    <s v="501-1000"/>
    <x v="1"/>
  </r>
  <r>
    <x v="2"/>
    <n v="8"/>
    <n v="960"/>
    <x v="155"/>
    <n v="2298.5700000000002"/>
    <x v="1"/>
    <n v="0"/>
    <x v="2"/>
    <n v="261"/>
    <s v="101-500"/>
    <x v="2"/>
  </r>
  <r>
    <x v="3"/>
    <n v="6.4"/>
    <n v="1260"/>
    <x v="155"/>
    <n v="481.71"/>
    <x v="0"/>
    <n v="0"/>
    <x v="1"/>
    <n v="35"/>
    <s v="0-100"/>
    <x v="3"/>
  </r>
  <r>
    <x v="4"/>
    <n v="7.2"/>
    <n v="780"/>
    <x v="155"/>
    <n v="1182.18"/>
    <x v="1"/>
    <n v="0"/>
    <x v="0"/>
    <n v="98"/>
    <s v="0-100"/>
    <x v="3"/>
  </r>
  <r>
    <x v="0"/>
    <n v="15"/>
    <n v="71"/>
    <x v="156"/>
    <n v="585.70000000000005"/>
    <x v="0"/>
    <n v="0"/>
    <x v="1"/>
    <n v="1200"/>
    <s v="&gt;1000"/>
    <x v="0"/>
  </r>
  <r>
    <x v="1"/>
    <n v="7.2"/>
    <n v="1240"/>
    <x v="156"/>
    <n v="1843.98"/>
    <x v="1"/>
    <n v="0"/>
    <x v="0"/>
    <n v="815"/>
    <s v="501-1000"/>
    <x v="1"/>
  </r>
  <r>
    <x v="2"/>
    <n v="7.2"/>
    <n v="1090"/>
    <x v="156"/>
    <n v="2033.88"/>
    <x v="1"/>
    <n v="0"/>
    <x v="2"/>
    <n v="261"/>
    <s v="101-500"/>
    <x v="2"/>
  </r>
  <r>
    <x v="3"/>
    <n v="9.6000000000000014"/>
    <n v="1460"/>
    <x v="156"/>
    <n v="1246.5899999999999"/>
    <x v="0"/>
    <n v="0"/>
    <x v="0"/>
    <n v="35"/>
    <s v="0-100"/>
    <x v="3"/>
  </r>
  <r>
    <x v="4"/>
    <n v="8"/>
    <n v="600"/>
    <x v="156"/>
    <n v="2805.9900000000002"/>
    <x v="1"/>
    <n v="0"/>
    <x v="2"/>
    <n v="98"/>
    <s v="0-100"/>
    <x v="3"/>
  </r>
  <r>
    <x v="0"/>
    <n v="9"/>
    <n v="77"/>
    <x v="157"/>
    <n v="503.8"/>
    <x v="0"/>
    <n v="0"/>
    <x v="1"/>
    <n v="1200"/>
    <s v="&gt;1000"/>
    <x v="0"/>
  </r>
  <r>
    <x v="1"/>
    <n v="5.6000000000000005"/>
    <n v="710"/>
    <x v="157"/>
    <n v="1514.6399999999999"/>
    <x v="1"/>
    <n v="0"/>
    <x v="0"/>
    <n v="815"/>
    <s v="501-1000"/>
    <x v="1"/>
  </r>
  <r>
    <x v="2"/>
    <n v="4"/>
    <n v="890"/>
    <x v="157"/>
    <n v="462.41999999999996"/>
    <x v="1"/>
    <n v="0"/>
    <x v="1"/>
    <n v="261"/>
    <s v="101-500"/>
    <x v="2"/>
  </r>
  <r>
    <x v="3"/>
    <n v="7.2"/>
    <n v="1150"/>
    <x v="157"/>
    <n v="2973.7799999999997"/>
    <x v="0"/>
    <n v="0"/>
    <x v="2"/>
    <n v="35"/>
    <s v="0-100"/>
    <x v="3"/>
  </r>
  <r>
    <x v="4"/>
    <n v="5.6000000000000005"/>
    <n v="1090"/>
    <x v="157"/>
    <n v="593.40000000000009"/>
    <x v="1"/>
    <n v="0"/>
    <x v="1"/>
    <n v="98"/>
    <s v="0-100"/>
    <x v="3"/>
  </r>
  <r>
    <x v="0"/>
    <n v="13"/>
    <n v="89"/>
    <x v="158"/>
    <n v="557.15"/>
    <x v="0"/>
    <n v="0"/>
    <x v="1"/>
    <n v="1200"/>
    <s v="&gt;1000"/>
    <x v="0"/>
  </r>
  <r>
    <x v="1"/>
    <n v="4.8000000000000007"/>
    <n v="1050"/>
    <x v="158"/>
    <n v="1787.13"/>
    <x v="1"/>
    <n v="0"/>
    <x v="0"/>
    <n v="815"/>
    <s v="501-1000"/>
    <x v="1"/>
  </r>
  <r>
    <x v="2"/>
    <n v="9.6000000000000014"/>
    <n v="1230"/>
    <x v="158"/>
    <n v="543.66"/>
    <x v="1"/>
    <n v="0"/>
    <x v="1"/>
    <n v="261"/>
    <s v="101-500"/>
    <x v="2"/>
  </r>
  <r>
    <x v="3"/>
    <n v="11.200000000000001"/>
    <n v="940"/>
    <x v="158"/>
    <n v="656.13"/>
    <x v="0"/>
    <n v="0"/>
    <x v="0"/>
    <n v="35"/>
    <s v="0-100"/>
    <x v="3"/>
  </r>
  <r>
    <x v="4"/>
    <n v="11.200000000000001"/>
    <n v="1280"/>
    <x v="158"/>
    <n v="2478.6000000000004"/>
    <x v="1"/>
    <n v="0"/>
    <x v="2"/>
    <n v="98"/>
    <s v="0-100"/>
    <x v="3"/>
  </r>
  <r>
    <x v="0"/>
    <n v="11"/>
    <n v="125"/>
    <x v="159"/>
    <n v="905.67"/>
    <x v="0"/>
    <n v="0"/>
    <x v="0"/>
    <n v="1200"/>
    <s v="&gt;1000"/>
    <x v="0"/>
  </r>
  <r>
    <x v="1"/>
    <n v="11.200000000000001"/>
    <n v="540"/>
    <x v="159"/>
    <n v="255.39"/>
    <x v="1"/>
    <n v="0"/>
    <x v="1"/>
    <n v="815"/>
    <s v="501-1000"/>
    <x v="1"/>
  </r>
  <r>
    <x v="2"/>
    <n v="10.4"/>
    <n v="1060"/>
    <x v="159"/>
    <n v="198.54000000000002"/>
    <x v="1"/>
    <n v="0"/>
    <x v="1"/>
    <n v="261"/>
    <s v="101-500"/>
    <x v="2"/>
  </r>
  <r>
    <x v="3"/>
    <n v="9.6000000000000014"/>
    <n v="720"/>
    <x v="159"/>
    <n v="1106.07"/>
    <x v="0"/>
    <n v="0"/>
    <x v="0"/>
    <n v="35"/>
    <s v="0-100"/>
    <x v="3"/>
  </r>
  <r>
    <x v="4"/>
    <n v="6.4"/>
    <n v="1220"/>
    <x v="159"/>
    <n v="1225.1100000000001"/>
    <x v="1"/>
    <n v="0"/>
    <x v="0"/>
    <n v="98"/>
    <s v="0-100"/>
    <x v="3"/>
  </r>
  <r>
    <x v="0"/>
    <n v="7"/>
    <n v="116"/>
    <x v="160"/>
    <n v="906.78"/>
    <x v="0"/>
    <n v="0"/>
    <x v="0"/>
    <n v="1200"/>
    <s v="&gt;1000"/>
    <x v="0"/>
  </r>
  <r>
    <x v="1"/>
    <n v="12"/>
    <n v="770"/>
    <x v="160"/>
    <n v="1174.68"/>
    <x v="1"/>
    <n v="0"/>
    <x v="0"/>
    <n v="815"/>
    <s v="501-1000"/>
    <x v="1"/>
  </r>
  <r>
    <x v="2"/>
    <n v="11.200000000000001"/>
    <n v="970"/>
    <x v="160"/>
    <n v="1232.46"/>
    <x v="1"/>
    <n v="0"/>
    <x v="0"/>
    <n v="261"/>
    <s v="101-500"/>
    <x v="2"/>
  </r>
  <r>
    <x v="3"/>
    <n v="4"/>
    <n v="1330"/>
    <x v="160"/>
    <n v="1768.8600000000001"/>
    <x v="0"/>
    <n v="0"/>
    <x v="0"/>
    <n v="35"/>
    <s v="0-100"/>
    <x v="3"/>
  </r>
  <r>
    <x v="4"/>
    <n v="4.8000000000000007"/>
    <n v="1000"/>
    <x v="160"/>
    <n v="273.99"/>
    <x v="1"/>
    <n v="0"/>
    <x v="1"/>
    <n v="98"/>
    <s v="0-100"/>
    <x v="3"/>
  </r>
  <r>
    <x v="0"/>
    <n v="15"/>
    <n v="94"/>
    <x v="161"/>
    <n v="190.47"/>
    <x v="0"/>
    <n v="0"/>
    <x v="1"/>
    <n v="1200"/>
    <s v="&gt;1000"/>
    <x v="0"/>
  </r>
  <r>
    <x v="1"/>
    <n v="8.8000000000000007"/>
    <n v="540"/>
    <x v="161"/>
    <n v="914.52"/>
    <x v="1"/>
    <n v="0"/>
    <x v="0"/>
    <n v="815"/>
    <s v="501-1000"/>
    <x v="1"/>
  </r>
  <r>
    <x v="2"/>
    <n v="4.8000000000000007"/>
    <n v="920"/>
    <x v="161"/>
    <n v="2859.75"/>
    <x v="1"/>
    <n v="0"/>
    <x v="2"/>
    <n v="261"/>
    <s v="101-500"/>
    <x v="2"/>
  </r>
  <r>
    <x v="3"/>
    <n v="10.4"/>
    <n v="1060"/>
    <x v="161"/>
    <n v="2971.98"/>
    <x v="0"/>
    <n v="0"/>
    <x v="2"/>
    <n v="35"/>
    <s v="0-100"/>
    <x v="3"/>
  </r>
  <r>
    <x v="4"/>
    <n v="9.6000000000000014"/>
    <n v="1120"/>
    <x v="161"/>
    <n v="639.41999999999996"/>
    <x v="1"/>
    <n v="0"/>
    <x v="0"/>
    <n v="98"/>
    <s v="0-100"/>
    <x v="3"/>
  </r>
  <r>
    <x v="0"/>
    <n v="15"/>
    <n v="53"/>
    <x v="162"/>
    <n v="20.58"/>
    <x v="0"/>
    <n v="0"/>
    <x v="1"/>
    <n v="1200"/>
    <s v="&gt;1000"/>
    <x v="0"/>
  </r>
  <r>
    <x v="1"/>
    <n v="11.200000000000001"/>
    <n v="970"/>
    <x v="162"/>
    <n v="495.68999999999994"/>
    <x v="1"/>
    <n v="0"/>
    <x v="1"/>
    <n v="815"/>
    <s v="501-1000"/>
    <x v="1"/>
  </r>
  <r>
    <x v="2"/>
    <n v="4"/>
    <n v="1130"/>
    <x v="162"/>
    <n v="810.03"/>
    <x v="1"/>
    <n v="0"/>
    <x v="0"/>
    <n v="261"/>
    <s v="101-500"/>
    <x v="2"/>
  </r>
  <r>
    <x v="3"/>
    <n v="11.200000000000001"/>
    <n v="570"/>
    <x v="162"/>
    <n v="151.77000000000001"/>
    <x v="0"/>
    <n v="0"/>
    <x v="1"/>
    <n v="35"/>
    <s v="0-100"/>
    <x v="3"/>
  </r>
  <r>
    <x v="4"/>
    <n v="11.200000000000001"/>
    <n v="870"/>
    <x v="162"/>
    <n v="1916.46"/>
    <x v="1"/>
    <n v="0"/>
    <x v="0"/>
    <n v="98"/>
    <s v="0-100"/>
    <x v="3"/>
  </r>
  <r>
    <x v="0"/>
    <n v="14"/>
    <n v="120"/>
    <x v="163"/>
    <n v="476.79"/>
    <x v="0"/>
    <n v="0"/>
    <x v="1"/>
    <n v="1200"/>
    <s v="&gt;1000"/>
    <x v="0"/>
  </r>
  <r>
    <x v="1"/>
    <n v="7.2"/>
    <n v="890"/>
    <x v="163"/>
    <n v="1999.02"/>
    <x v="1"/>
    <n v="0"/>
    <x v="0"/>
    <n v="815"/>
    <s v="501-1000"/>
    <x v="1"/>
  </r>
  <r>
    <x v="2"/>
    <n v="11.200000000000001"/>
    <n v="880"/>
    <x v="163"/>
    <n v="901.11"/>
    <x v="1"/>
    <n v="0"/>
    <x v="0"/>
    <n v="261"/>
    <s v="101-500"/>
    <x v="2"/>
  </r>
  <r>
    <x v="3"/>
    <n v="4"/>
    <n v="1110"/>
    <x v="163"/>
    <n v="2781.81"/>
    <x v="0"/>
    <n v="0"/>
    <x v="2"/>
    <n v="35"/>
    <s v="0-100"/>
    <x v="3"/>
  </r>
  <r>
    <x v="4"/>
    <n v="4"/>
    <n v="500"/>
    <x v="163"/>
    <n v="2283.81"/>
    <x v="1"/>
    <n v="0"/>
    <x v="2"/>
    <n v="98"/>
    <s v="0-100"/>
    <x v="3"/>
  </r>
  <r>
    <x v="0"/>
    <n v="5"/>
    <n v="120"/>
    <x v="164"/>
    <n v="529.52"/>
    <x v="0"/>
    <n v="0"/>
    <x v="1"/>
    <n v="1200"/>
    <s v="&gt;1000"/>
    <x v="0"/>
  </r>
  <r>
    <x v="1"/>
    <n v="4.8000000000000007"/>
    <n v="830"/>
    <x v="164"/>
    <n v="2974.2"/>
    <x v="1"/>
    <n v="0"/>
    <x v="2"/>
    <n v="815"/>
    <s v="501-1000"/>
    <x v="1"/>
  </r>
  <r>
    <x v="2"/>
    <n v="11.200000000000001"/>
    <n v="550"/>
    <x v="164"/>
    <n v="1696.9499999999998"/>
    <x v="1"/>
    <n v="0"/>
    <x v="0"/>
    <n v="261"/>
    <s v="101-500"/>
    <x v="2"/>
  </r>
  <r>
    <x v="3"/>
    <n v="6.4"/>
    <n v="1390"/>
    <x v="164"/>
    <n v="2476.98"/>
    <x v="0"/>
    <n v="0"/>
    <x v="2"/>
    <n v="35"/>
    <s v="0-100"/>
    <x v="3"/>
  </r>
  <r>
    <x v="4"/>
    <n v="5.6000000000000005"/>
    <n v="510"/>
    <x v="164"/>
    <n v="1057.08"/>
    <x v="1"/>
    <n v="0"/>
    <x v="0"/>
    <n v="98"/>
    <s v="0-100"/>
    <x v="3"/>
  </r>
  <r>
    <x v="0"/>
    <n v="7"/>
    <n v="70"/>
    <x v="165"/>
    <n v="976.09"/>
    <x v="0"/>
    <n v="0"/>
    <x v="0"/>
    <n v="1200"/>
    <s v="&gt;1000"/>
    <x v="0"/>
  </r>
  <r>
    <x v="1"/>
    <n v="4.8000000000000007"/>
    <n v="1340"/>
    <x v="165"/>
    <n v="1874.22"/>
    <x v="1"/>
    <n v="0"/>
    <x v="0"/>
    <n v="815"/>
    <s v="501-1000"/>
    <x v="1"/>
  </r>
  <r>
    <x v="2"/>
    <n v="12"/>
    <n v="520"/>
    <x v="165"/>
    <n v="1249.4100000000001"/>
    <x v="1"/>
    <n v="0"/>
    <x v="0"/>
    <n v="261"/>
    <s v="101-500"/>
    <x v="2"/>
  </r>
  <r>
    <x v="3"/>
    <n v="5.6000000000000005"/>
    <n v="960"/>
    <x v="165"/>
    <n v="2346.4499999999998"/>
    <x v="0"/>
    <n v="0"/>
    <x v="2"/>
    <n v="35"/>
    <s v="0-100"/>
    <x v="3"/>
  </r>
  <r>
    <x v="4"/>
    <n v="4.8000000000000007"/>
    <n v="1340"/>
    <x v="165"/>
    <n v="2389.56"/>
    <x v="1"/>
    <n v="0"/>
    <x v="2"/>
    <n v="98"/>
    <s v="0-100"/>
    <x v="3"/>
  </r>
  <r>
    <x v="0"/>
    <n v="8"/>
    <n v="130"/>
    <x v="166"/>
    <n v="62.51"/>
    <x v="0"/>
    <n v="0"/>
    <x v="1"/>
    <n v="1200"/>
    <s v="&gt;1000"/>
    <x v="0"/>
  </r>
  <r>
    <x v="1"/>
    <n v="5.6000000000000005"/>
    <n v="720"/>
    <x v="166"/>
    <n v="477.96"/>
    <x v="1"/>
    <n v="0"/>
    <x v="1"/>
    <n v="815"/>
    <s v="501-1000"/>
    <x v="1"/>
  </r>
  <r>
    <x v="2"/>
    <n v="7.2"/>
    <n v="1390"/>
    <x v="166"/>
    <n v="2206.38"/>
    <x v="1"/>
    <n v="0"/>
    <x v="2"/>
    <n v="261"/>
    <s v="101-500"/>
    <x v="2"/>
  </r>
  <r>
    <x v="3"/>
    <n v="7.2"/>
    <n v="990"/>
    <x v="166"/>
    <n v="2478.66"/>
    <x v="0"/>
    <n v="0"/>
    <x v="2"/>
    <n v="35"/>
    <s v="0-100"/>
    <x v="3"/>
  </r>
  <r>
    <x v="4"/>
    <n v="4.8000000000000007"/>
    <n v="1220"/>
    <x v="166"/>
    <n v="238.74"/>
    <x v="1"/>
    <n v="0"/>
    <x v="1"/>
    <n v="98"/>
    <s v="0-100"/>
    <x v="3"/>
  </r>
  <r>
    <x v="0"/>
    <n v="11"/>
    <n v="84"/>
    <x v="167"/>
    <n v="337.89"/>
    <x v="0"/>
    <n v="0"/>
    <x v="1"/>
    <n v="1200"/>
    <s v="&gt;1000"/>
    <x v="0"/>
  </r>
  <r>
    <x v="1"/>
    <n v="4.8000000000000007"/>
    <n v="930"/>
    <x v="167"/>
    <n v="1981.71"/>
    <x v="1"/>
    <n v="0"/>
    <x v="0"/>
    <n v="815"/>
    <s v="501-1000"/>
    <x v="1"/>
  </r>
  <r>
    <x v="2"/>
    <n v="5.6000000000000005"/>
    <n v="940"/>
    <x v="167"/>
    <n v="2581.92"/>
    <x v="1"/>
    <n v="0"/>
    <x v="2"/>
    <n v="261"/>
    <s v="101-500"/>
    <x v="2"/>
  </r>
  <r>
    <x v="3"/>
    <n v="4"/>
    <n v="1210"/>
    <x v="167"/>
    <n v="237.57"/>
    <x v="0"/>
    <n v="0"/>
    <x v="1"/>
    <n v="35"/>
    <s v="0-100"/>
    <x v="3"/>
  </r>
  <r>
    <x v="4"/>
    <n v="4"/>
    <n v="1210"/>
    <x v="167"/>
    <n v="2844"/>
    <x v="1"/>
    <n v="0"/>
    <x v="2"/>
    <n v="98"/>
    <s v="0-100"/>
    <x v="3"/>
  </r>
  <r>
    <x v="0"/>
    <n v="12"/>
    <n v="104"/>
    <x v="168"/>
    <n v="755.8"/>
    <x v="0"/>
    <n v="0"/>
    <x v="0"/>
    <n v="1200"/>
    <s v="&gt;1000"/>
    <x v="0"/>
  </r>
  <r>
    <x v="1"/>
    <n v="8.8000000000000007"/>
    <n v="1460"/>
    <x v="168"/>
    <n v="1672.29"/>
    <x v="1"/>
    <n v="0"/>
    <x v="0"/>
    <n v="815"/>
    <s v="501-1000"/>
    <x v="1"/>
  </r>
  <r>
    <x v="2"/>
    <n v="10.4"/>
    <n v="1290"/>
    <x v="168"/>
    <n v="1292.0999999999999"/>
    <x v="1"/>
    <n v="0"/>
    <x v="0"/>
    <n v="261"/>
    <s v="101-500"/>
    <x v="2"/>
  </r>
  <r>
    <x v="3"/>
    <n v="8.8000000000000007"/>
    <n v="590"/>
    <x v="168"/>
    <n v="2525.6999999999998"/>
    <x v="0"/>
    <n v="0"/>
    <x v="2"/>
    <n v="35"/>
    <s v="0-100"/>
    <x v="3"/>
  </r>
  <r>
    <x v="4"/>
    <n v="5.6000000000000005"/>
    <n v="1250"/>
    <x v="168"/>
    <n v="2097.8999999999996"/>
    <x v="1"/>
    <n v="0"/>
    <x v="2"/>
    <n v="98"/>
    <s v="0-100"/>
    <x v="3"/>
  </r>
  <r>
    <x v="0"/>
    <n v="7"/>
    <n v="145"/>
    <x v="169"/>
    <n v="818.66"/>
    <x v="0"/>
    <n v="0"/>
    <x v="0"/>
    <n v="1200"/>
    <s v="&gt;1000"/>
    <x v="0"/>
  </r>
  <r>
    <x v="1"/>
    <n v="5.6000000000000005"/>
    <n v="1190"/>
    <x v="169"/>
    <n v="2337.69"/>
    <x v="1"/>
    <n v="0"/>
    <x v="2"/>
    <n v="815"/>
    <s v="501-1000"/>
    <x v="1"/>
  </r>
  <r>
    <x v="2"/>
    <n v="11.200000000000001"/>
    <n v="1240"/>
    <x v="169"/>
    <n v="352.77"/>
    <x v="1"/>
    <n v="0"/>
    <x v="1"/>
    <n v="261"/>
    <s v="101-500"/>
    <x v="2"/>
  </r>
  <r>
    <x v="3"/>
    <n v="6.4"/>
    <n v="1060"/>
    <x v="169"/>
    <n v="2462.34"/>
    <x v="0"/>
    <n v="0"/>
    <x v="2"/>
    <n v="35"/>
    <s v="0-100"/>
    <x v="3"/>
  </r>
  <r>
    <x v="4"/>
    <n v="4"/>
    <n v="730"/>
    <x v="169"/>
    <n v="2623.41"/>
    <x v="1"/>
    <n v="0"/>
    <x v="2"/>
    <n v="98"/>
    <s v="0-100"/>
    <x v="3"/>
  </r>
  <r>
    <x v="0"/>
    <n v="14"/>
    <n v="51"/>
    <x v="170"/>
    <n v="706.96"/>
    <x v="0"/>
    <n v="0"/>
    <x v="0"/>
    <n v="1200"/>
    <s v="&gt;1000"/>
    <x v="0"/>
  </r>
  <r>
    <x v="1"/>
    <n v="9.6000000000000014"/>
    <n v="1130"/>
    <x v="170"/>
    <n v="2960.94"/>
    <x v="1"/>
    <n v="0"/>
    <x v="2"/>
    <n v="815"/>
    <s v="501-1000"/>
    <x v="1"/>
  </r>
  <r>
    <x v="2"/>
    <n v="6.4"/>
    <n v="1040"/>
    <x v="170"/>
    <n v="2352.36"/>
    <x v="1"/>
    <n v="0"/>
    <x v="2"/>
    <n v="261"/>
    <s v="101-500"/>
    <x v="2"/>
  </r>
  <r>
    <x v="3"/>
    <n v="10.4"/>
    <n v="670"/>
    <x v="170"/>
    <n v="625.47"/>
    <x v="0"/>
    <n v="0"/>
    <x v="0"/>
    <n v="35"/>
    <s v="0-100"/>
    <x v="3"/>
  </r>
  <r>
    <x v="4"/>
    <n v="7.2"/>
    <n v="1190"/>
    <x v="170"/>
    <n v="2247"/>
    <x v="1"/>
    <n v="0"/>
    <x v="2"/>
    <n v="98"/>
    <s v="0-100"/>
    <x v="3"/>
  </r>
  <r>
    <x v="0"/>
    <n v="12"/>
    <n v="82"/>
    <x v="171"/>
    <n v="75.87"/>
    <x v="0"/>
    <n v="0"/>
    <x v="1"/>
    <n v="1200"/>
    <s v="&gt;1000"/>
    <x v="0"/>
  </r>
  <r>
    <x v="1"/>
    <n v="12"/>
    <n v="1480"/>
    <x v="171"/>
    <n v="2791.3500000000004"/>
    <x v="1"/>
    <n v="0"/>
    <x v="2"/>
    <n v="815"/>
    <s v="501-1000"/>
    <x v="1"/>
  </r>
  <r>
    <x v="2"/>
    <n v="4"/>
    <n v="1500"/>
    <x v="171"/>
    <n v="2494.5"/>
    <x v="1"/>
    <n v="0"/>
    <x v="2"/>
    <n v="261"/>
    <s v="101-500"/>
    <x v="2"/>
  </r>
  <r>
    <x v="3"/>
    <n v="10.4"/>
    <n v="1480"/>
    <x v="171"/>
    <n v="1807.3200000000002"/>
    <x v="0"/>
    <n v="0"/>
    <x v="0"/>
    <n v="35"/>
    <s v="0-100"/>
    <x v="3"/>
  </r>
  <r>
    <x v="4"/>
    <n v="7.2"/>
    <n v="1000"/>
    <x v="171"/>
    <n v="516.68999999999994"/>
    <x v="1"/>
    <n v="0"/>
    <x v="1"/>
    <n v="98"/>
    <s v="0-100"/>
    <x v="3"/>
  </r>
  <r>
    <x v="0"/>
    <n v="12"/>
    <n v="55"/>
    <x v="172"/>
    <n v="684.98"/>
    <x v="0"/>
    <n v="0"/>
    <x v="0"/>
    <n v="1200"/>
    <s v="&gt;1000"/>
    <x v="0"/>
  </r>
  <r>
    <x v="1"/>
    <n v="12"/>
    <n v="1420"/>
    <x v="172"/>
    <n v="727.14"/>
    <x v="1"/>
    <n v="0"/>
    <x v="0"/>
    <n v="815"/>
    <s v="501-1000"/>
    <x v="1"/>
  </r>
  <r>
    <x v="2"/>
    <n v="11.200000000000001"/>
    <n v="530"/>
    <x v="172"/>
    <n v="2.4000000000000004"/>
    <x v="1"/>
    <n v="0"/>
    <x v="1"/>
    <n v="261"/>
    <s v="101-500"/>
    <x v="2"/>
  </r>
  <r>
    <x v="3"/>
    <n v="9.6000000000000014"/>
    <n v="1050"/>
    <x v="172"/>
    <n v="158.01"/>
    <x v="0"/>
    <n v="0"/>
    <x v="1"/>
    <n v="35"/>
    <s v="0-100"/>
    <x v="3"/>
  </r>
  <r>
    <x v="4"/>
    <n v="4.8000000000000007"/>
    <n v="520"/>
    <x v="172"/>
    <n v="2781.81"/>
    <x v="1"/>
    <n v="0"/>
    <x v="2"/>
    <n v="98"/>
    <s v="0-100"/>
    <x v="3"/>
  </r>
  <r>
    <x v="0"/>
    <n v="15"/>
    <n v="114"/>
    <x v="173"/>
    <n v="411.17"/>
    <x v="0"/>
    <n v="0"/>
    <x v="1"/>
    <n v="1200"/>
    <s v="&gt;1000"/>
    <x v="0"/>
  </r>
  <r>
    <x v="1"/>
    <n v="8"/>
    <n v="590"/>
    <x v="173"/>
    <n v="1315.53"/>
    <x v="1"/>
    <n v="0"/>
    <x v="0"/>
    <n v="815"/>
    <s v="501-1000"/>
    <x v="1"/>
  </r>
  <r>
    <x v="2"/>
    <n v="4"/>
    <n v="680"/>
    <x v="173"/>
    <n v="1591.53"/>
    <x v="1"/>
    <n v="0"/>
    <x v="0"/>
    <n v="261"/>
    <s v="101-500"/>
    <x v="2"/>
  </r>
  <r>
    <x v="3"/>
    <n v="4"/>
    <n v="670"/>
    <x v="173"/>
    <n v="1527"/>
    <x v="0"/>
    <n v="0"/>
    <x v="0"/>
    <n v="35"/>
    <s v="0-100"/>
    <x v="3"/>
  </r>
  <r>
    <x v="4"/>
    <n v="4"/>
    <n v="850"/>
    <x v="173"/>
    <n v="1103.31"/>
    <x v="1"/>
    <n v="0"/>
    <x v="0"/>
    <n v="98"/>
    <s v="0-100"/>
    <x v="3"/>
  </r>
  <r>
    <x v="0"/>
    <n v="11"/>
    <n v="148"/>
    <x v="174"/>
    <n v="49.36"/>
    <x v="0"/>
    <n v="0"/>
    <x v="1"/>
    <n v="1200"/>
    <s v="&gt;1000"/>
    <x v="0"/>
  </r>
  <r>
    <x v="1"/>
    <n v="8.8000000000000007"/>
    <n v="910"/>
    <x v="174"/>
    <n v="112.17"/>
    <x v="1"/>
    <n v="0"/>
    <x v="1"/>
    <n v="815"/>
    <s v="501-1000"/>
    <x v="1"/>
  </r>
  <r>
    <x v="2"/>
    <n v="10.4"/>
    <n v="1310"/>
    <x v="174"/>
    <n v="1447.02"/>
    <x v="1"/>
    <n v="0"/>
    <x v="0"/>
    <n v="261"/>
    <s v="101-500"/>
    <x v="2"/>
  </r>
  <r>
    <x v="3"/>
    <n v="5.6000000000000005"/>
    <n v="890"/>
    <x v="174"/>
    <n v="2108.5500000000002"/>
    <x v="0"/>
    <n v="0"/>
    <x v="2"/>
    <n v="35"/>
    <s v="0-100"/>
    <x v="3"/>
  </r>
  <r>
    <x v="4"/>
    <n v="7.2"/>
    <n v="970"/>
    <x v="174"/>
    <n v="1716.1799999999998"/>
    <x v="1"/>
    <n v="0"/>
    <x v="0"/>
    <n v="98"/>
    <s v="0-100"/>
    <x v="3"/>
  </r>
  <r>
    <x v="0"/>
    <n v="12"/>
    <n v="68"/>
    <x v="175"/>
    <n v="503.8"/>
    <x v="0"/>
    <n v="0"/>
    <x v="1"/>
    <n v="1200"/>
    <s v="&gt;1000"/>
    <x v="0"/>
  </r>
  <r>
    <x v="1"/>
    <n v="10.4"/>
    <n v="730"/>
    <x v="175"/>
    <n v="1991.22"/>
    <x v="1"/>
    <n v="0"/>
    <x v="0"/>
    <n v="815"/>
    <s v="501-1000"/>
    <x v="1"/>
  </r>
  <r>
    <x v="2"/>
    <n v="4.8000000000000007"/>
    <n v="1010"/>
    <x v="175"/>
    <n v="2591.67"/>
    <x v="1"/>
    <n v="0"/>
    <x v="2"/>
    <n v="261"/>
    <s v="101-500"/>
    <x v="2"/>
  </r>
  <r>
    <x v="3"/>
    <n v="11.200000000000001"/>
    <n v="1350"/>
    <x v="175"/>
    <n v="805.29"/>
    <x v="0"/>
    <n v="0"/>
    <x v="0"/>
    <n v="35"/>
    <s v="0-100"/>
    <x v="3"/>
  </r>
  <r>
    <x v="4"/>
    <n v="11.200000000000001"/>
    <n v="950"/>
    <x v="175"/>
    <n v="2461.17"/>
    <x v="1"/>
    <n v="0"/>
    <x v="2"/>
    <n v="98"/>
    <s v="0-100"/>
    <x v="3"/>
  </r>
  <r>
    <x v="0"/>
    <n v="7"/>
    <n v="55"/>
    <x v="176"/>
    <n v="693.56"/>
    <x v="0"/>
    <n v="0"/>
    <x v="0"/>
    <n v="1200"/>
    <s v="&gt;1000"/>
    <x v="0"/>
  </r>
  <r>
    <x v="1"/>
    <n v="4"/>
    <n v="720"/>
    <x v="176"/>
    <n v="633.48"/>
    <x v="1"/>
    <n v="0"/>
    <x v="0"/>
    <n v="815"/>
    <s v="501-1000"/>
    <x v="1"/>
  </r>
  <r>
    <x v="2"/>
    <n v="11.200000000000001"/>
    <n v="1410"/>
    <x v="176"/>
    <n v="1707.63"/>
    <x v="1"/>
    <n v="0"/>
    <x v="0"/>
    <n v="261"/>
    <s v="101-500"/>
    <x v="2"/>
  </r>
  <r>
    <x v="3"/>
    <n v="12"/>
    <n v="1290"/>
    <x v="176"/>
    <n v="2675.9700000000003"/>
    <x v="0"/>
    <n v="0"/>
    <x v="2"/>
    <n v="35"/>
    <s v="0-100"/>
    <x v="3"/>
  </r>
  <r>
    <x v="4"/>
    <n v="9.6000000000000014"/>
    <n v="780"/>
    <x v="176"/>
    <n v="2221.4700000000003"/>
    <x v="1"/>
    <n v="0"/>
    <x v="2"/>
    <n v="98"/>
    <s v="0-100"/>
    <x v="3"/>
  </r>
  <r>
    <x v="0"/>
    <n v="14"/>
    <n v="120"/>
    <x v="177"/>
    <n v="724.42"/>
    <x v="0"/>
    <n v="0"/>
    <x v="0"/>
    <n v="1200"/>
    <s v="&gt;1000"/>
    <x v="0"/>
  </r>
  <r>
    <x v="1"/>
    <n v="5.6000000000000005"/>
    <n v="800"/>
    <x v="177"/>
    <n v="141.93"/>
    <x v="1"/>
    <n v="0"/>
    <x v="1"/>
    <n v="815"/>
    <s v="501-1000"/>
    <x v="1"/>
  </r>
  <r>
    <x v="2"/>
    <n v="8"/>
    <n v="1070"/>
    <x v="177"/>
    <n v="636.68999999999994"/>
    <x v="1"/>
    <n v="0"/>
    <x v="0"/>
    <n v="261"/>
    <s v="101-500"/>
    <x v="2"/>
  </r>
  <r>
    <x v="3"/>
    <n v="10.4"/>
    <n v="610"/>
    <x v="177"/>
    <n v="304.02"/>
    <x v="0"/>
    <n v="0"/>
    <x v="1"/>
    <n v="35"/>
    <s v="0-100"/>
    <x v="3"/>
  </r>
  <r>
    <x v="4"/>
    <n v="4"/>
    <n v="1490"/>
    <x v="177"/>
    <n v="1280.52"/>
    <x v="1"/>
    <n v="0"/>
    <x v="0"/>
    <n v="98"/>
    <s v="0-100"/>
    <x v="3"/>
  </r>
  <r>
    <x v="0"/>
    <n v="13"/>
    <n v="61"/>
    <x v="178"/>
    <n v="791.64"/>
    <x v="0"/>
    <n v="0"/>
    <x v="0"/>
    <n v="1200"/>
    <s v="&gt;1000"/>
    <x v="0"/>
  </r>
  <r>
    <x v="1"/>
    <n v="4"/>
    <n v="1110"/>
    <x v="178"/>
    <n v="938.55000000000007"/>
    <x v="1"/>
    <n v="0"/>
    <x v="0"/>
    <n v="815"/>
    <s v="501-1000"/>
    <x v="1"/>
  </r>
  <r>
    <x v="2"/>
    <n v="8"/>
    <n v="930"/>
    <x v="178"/>
    <n v="789.99"/>
    <x v="1"/>
    <n v="0"/>
    <x v="0"/>
    <n v="261"/>
    <s v="101-500"/>
    <x v="2"/>
  </r>
  <r>
    <x v="3"/>
    <n v="4.8000000000000007"/>
    <n v="1100"/>
    <x v="178"/>
    <n v="221.96999999999997"/>
    <x v="0"/>
    <n v="0"/>
    <x v="1"/>
    <n v="35"/>
    <s v="0-100"/>
    <x v="3"/>
  </r>
  <r>
    <x v="4"/>
    <n v="9.6000000000000014"/>
    <n v="850"/>
    <x v="178"/>
    <n v="2492.31"/>
    <x v="1"/>
    <n v="0"/>
    <x v="2"/>
    <n v="98"/>
    <s v="0-100"/>
    <x v="3"/>
  </r>
  <r>
    <x v="0"/>
    <n v="13"/>
    <n v="145"/>
    <x v="179"/>
    <n v="636.57000000000005"/>
    <x v="0"/>
    <n v="0"/>
    <x v="0"/>
    <n v="1200"/>
    <s v="&gt;1000"/>
    <x v="0"/>
  </r>
  <r>
    <x v="1"/>
    <n v="4.8000000000000007"/>
    <n v="1190"/>
    <x v="179"/>
    <n v="416.58000000000004"/>
    <x v="1"/>
    <n v="0"/>
    <x v="1"/>
    <n v="815"/>
    <s v="501-1000"/>
    <x v="1"/>
  </r>
  <r>
    <x v="2"/>
    <n v="10.4"/>
    <n v="570"/>
    <x v="179"/>
    <n v="2668.38"/>
    <x v="1"/>
    <n v="0"/>
    <x v="2"/>
    <n v="261"/>
    <s v="101-500"/>
    <x v="2"/>
  </r>
  <r>
    <x v="3"/>
    <n v="4"/>
    <n v="650"/>
    <x v="179"/>
    <n v="2275.11"/>
    <x v="0"/>
    <n v="0"/>
    <x v="2"/>
    <n v="35"/>
    <s v="0-100"/>
    <x v="3"/>
  </r>
  <r>
    <x v="4"/>
    <n v="11.200000000000001"/>
    <n v="620"/>
    <x v="179"/>
    <n v="1386.33"/>
    <x v="1"/>
    <n v="0"/>
    <x v="0"/>
    <n v="98"/>
    <s v="0-100"/>
    <x v="3"/>
  </r>
  <r>
    <x v="0"/>
    <n v="8"/>
    <n v="62"/>
    <x v="180"/>
    <n v="55.96"/>
    <x v="0"/>
    <n v="0"/>
    <x v="1"/>
    <n v="1200"/>
    <s v="&gt;1000"/>
    <x v="0"/>
  </r>
  <r>
    <x v="1"/>
    <n v="10.4"/>
    <n v="590"/>
    <x v="180"/>
    <n v="2600.8500000000004"/>
    <x v="1"/>
    <n v="0"/>
    <x v="2"/>
    <n v="815"/>
    <s v="501-1000"/>
    <x v="1"/>
  </r>
  <r>
    <x v="2"/>
    <n v="4"/>
    <n v="1290"/>
    <x v="180"/>
    <n v="2962.11"/>
    <x v="1"/>
    <n v="0"/>
    <x v="2"/>
    <n v="261"/>
    <s v="101-500"/>
    <x v="2"/>
  </r>
  <r>
    <x v="3"/>
    <n v="7.2"/>
    <n v="1230"/>
    <x v="180"/>
    <n v="1255.6500000000001"/>
    <x v="0"/>
    <n v="0"/>
    <x v="0"/>
    <n v="35"/>
    <s v="0-100"/>
    <x v="3"/>
  </r>
  <r>
    <x v="4"/>
    <n v="4.8000000000000007"/>
    <n v="1240"/>
    <x v="180"/>
    <n v="1397.01"/>
    <x v="1"/>
    <n v="0"/>
    <x v="0"/>
    <n v="98"/>
    <s v="0-100"/>
    <x v="3"/>
  </r>
  <r>
    <x v="0"/>
    <n v="9"/>
    <n v="130"/>
    <x v="181"/>
    <n v="575.26"/>
    <x v="0"/>
    <n v="0"/>
    <x v="1"/>
    <n v="1200"/>
    <s v="&gt;1000"/>
    <x v="0"/>
  </r>
  <r>
    <x v="1"/>
    <n v="4.8000000000000007"/>
    <n v="730"/>
    <x v="181"/>
    <n v="1573.29"/>
    <x v="1"/>
    <n v="0"/>
    <x v="0"/>
    <n v="815"/>
    <s v="501-1000"/>
    <x v="1"/>
  </r>
  <r>
    <x v="2"/>
    <n v="4"/>
    <n v="840"/>
    <x v="181"/>
    <n v="1036.3799999999999"/>
    <x v="1"/>
    <n v="0"/>
    <x v="0"/>
    <n v="261"/>
    <s v="101-500"/>
    <x v="2"/>
  </r>
  <r>
    <x v="3"/>
    <n v="8"/>
    <n v="1320"/>
    <x v="181"/>
    <n v="342.33"/>
    <x v="0"/>
    <n v="0"/>
    <x v="1"/>
    <n v="35"/>
    <s v="0-100"/>
    <x v="3"/>
  </r>
  <r>
    <x v="4"/>
    <n v="6.4"/>
    <n v="730"/>
    <x v="181"/>
    <n v="2686.5"/>
    <x v="1"/>
    <n v="0"/>
    <x v="2"/>
    <n v="98"/>
    <s v="0-100"/>
    <x v="3"/>
  </r>
  <r>
    <x v="0"/>
    <n v="15"/>
    <n v="101"/>
    <x v="182"/>
    <n v="355.96"/>
    <x v="0"/>
    <n v="0"/>
    <x v="1"/>
    <n v="1200"/>
    <s v="&gt;1000"/>
    <x v="0"/>
  </r>
  <r>
    <x v="1"/>
    <n v="8.8000000000000007"/>
    <n v="860"/>
    <x v="182"/>
    <n v="1312.74"/>
    <x v="1"/>
    <n v="0"/>
    <x v="0"/>
    <n v="815"/>
    <s v="501-1000"/>
    <x v="1"/>
  </r>
  <r>
    <x v="2"/>
    <n v="10.4"/>
    <n v="980"/>
    <x v="182"/>
    <n v="1280.58"/>
    <x v="1"/>
    <n v="0"/>
    <x v="0"/>
    <n v="261"/>
    <s v="101-500"/>
    <x v="2"/>
  </r>
  <r>
    <x v="3"/>
    <n v="7.2"/>
    <n v="1370"/>
    <x v="182"/>
    <n v="663.87"/>
    <x v="0"/>
    <n v="0"/>
    <x v="0"/>
    <n v="35"/>
    <s v="0-100"/>
    <x v="3"/>
  </r>
  <r>
    <x v="4"/>
    <n v="11.200000000000001"/>
    <n v="1190"/>
    <x v="182"/>
    <n v="1780.41"/>
    <x v="1"/>
    <n v="0"/>
    <x v="0"/>
    <n v="98"/>
    <s v="0-100"/>
    <x v="3"/>
  </r>
  <r>
    <x v="0"/>
    <n v="10"/>
    <n v="113"/>
    <x v="183"/>
    <n v="879.99"/>
    <x v="0"/>
    <n v="0"/>
    <x v="0"/>
    <n v="1200"/>
    <s v="&gt;1000"/>
    <x v="0"/>
  </r>
  <r>
    <x v="1"/>
    <n v="9.6000000000000014"/>
    <n v="590"/>
    <x v="183"/>
    <n v="1710.3000000000002"/>
    <x v="1"/>
    <n v="0"/>
    <x v="0"/>
    <n v="815"/>
    <s v="501-1000"/>
    <x v="1"/>
  </r>
  <r>
    <x v="2"/>
    <n v="5.6000000000000005"/>
    <n v="930"/>
    <x v="183"/>
    <n v="1723.17"/>
    <x v="1"/>
    <n v="0"/>
    <x v="0"/>
    <n v="261"/>
    <s v="101-500"/>
    <x v="2"/>
  </r>
  <r>
    <x v="3"/>
    <n v="4"/>
    <n v="1440"/>
    <x v="183"/>
    <n v="775.65000000000009"/>
    <x v="0"/>
    <n v="0"/>
    <x v="0"/>
    <n v="35"/>
    <s v="0-100"/>
    <x v="3"/>
  </r>
  <r>
    <x v="4"/>
    <n v="8.8000000000000007"/>
    <n v="1200"/>
    <x v="183"/>
    <n v="1575.4499999999998"/>
    <x v="1"/>
    <n v="0"/>
    <x v="0"/>
    <n v="98"/>
    <s v="0-100"/>
    <x v="3"/>
  </r>
  <r>
    <x v="0"/>
    <n v="15"/>
    <n v="138"/>
    <x v="184"/>
    <n v="36.21"/>
    <x v="0"/>
    <n v="0"/>
    <x v="1"/>
    <n v="1200"/>
    <s v="&gt;1000"/>
    <x v="0"/>
  </r>
  <r>
    <x v="1"/>
    <n v="7.2"/>
    <n v="550"/>
    <x v="184"/>
    <n v="914.37000000000012"/>
    <x v="1"/>
    <n v="0"/>
    <x v="0"/>
    <n v="815"/>
    <s v="501-1000"/>
    <x v="1"/>
  </r>
  <r>
    <x v="2"/>
    <n v="8.8000000000000007"/>
    <n v="1320"/>
    <x v="184"/>
    <n v="127.28999999999999"/>
    <x v="1"/>
    <n v="0"/>
    <x v="1"/>
    <n v="261"/>
    <s v="101-500"/>
    <x v="2"/>
  </r>
  <r>
    <x v="3"/>
    <n v="4.8000000000000007"/>
    <n v="750"/>
    <x v="184"/>
    <n v="552.03"/>
    <x v="0"/>
    <n v="0"/>
    <x v="1"/>
    <n v="35"/>
    <s v="0-100"/>
    <x v="3"/>
  </r>
  <r>
    <x v="4"/>
    <n v="9.6000000000000014"/>
    <n v="1110"/>
    <x v="184"/>
    <n v="501.68999999999994"/>
    <x v="1"/>
    <n v="0"/>
    <x v="1"/>
    <n v="98"/>
    <s v="0-100"/>
    <x v="3"/>
  </r>
  <r>
    <x v="0"/>
    <n v="7"/>
    <n v="78"/>
    <x v="185"/>
    <n v="712.17"/>
    <x v="0"/>
    <n v="0"/>
    <x v="0"/>
    <n v="1200"/>
    <s v="&gt;1000"/>
    <x v="0"/>
  </r>
  <r>
    <x v="1"/>
    <n v="6.4"/>
    <n v="970"/>
    <x v="185"/>
    <n v="2317.77"/>
    <x v="1"/>
    <n v="0"/>
    <x v="2"/>
    <n v="815"/>
    <s v="501-1000"/>
    <x v="1"/>
  </r>
  <r>
    <x v="2"/>
    <n v="9.6000000000000014"/>
    <n v="620"/>
    <x v="185"/>
    <n v="2626.68"/>
    <x v="1"/>
    <n v="0"/>
    <x v="2"/>
    <n v="261"/>
    <s v="101-500"/>
    <x v="2"/>
  </r>
  <r>
    <x v="3"/>
    <n v="4"/>
    <n v="910"/>
    <x v="185"/>
    <n v="1372.71"/>
    <x v="0"/>
    <n v="0"/>
    <x v="0"/>
    <n v="35"/>
    <s v="0-100"/>
    <x v="3"/>
  </r>
  <r>
    <x v="4"/>
    <n v="8.8000000000000007"/>
    <n v="650"/>
    <x v="185"/>
    <n v="124.89000000000001"/>
    <x v="1"/>
    <n v="0"/>
    <x v="1"/>
    <n v="98"/>
    <s v="0-100"/>
    <x v="3"/>
  </r>
  <r>
    <x v="0"/>
    <n v="14"/>
    <n v="86"/>
    <x v="186"/>
    <n v="229.6"/>
    <x v="0"/>
    <n v="0"/>
    <x v="1"/>
    <n v="1200"/>
    <s v="&gt;1000"/>
    <x v="0"/>
  </r>
  <r>
    <x v="1"/>
    <n v="6.4"/>
    <n v="590"/>
    <x v="186"/>
    <n v="968.69999999999993"/>
    <x v="1"/>
    <n v="0"/>
    <x v="0"/>
    <n v="815"/>
    <s v="501-1000"/>
    <x v="1"/>
  </r>
  <r>
    <x v="2"/>
    <n v="7.2"/>
    <n v="840"/>
    <x v="186"/>
    <n v="2271.5099999999998"/>
    <x v="1"/>
    <n v="0"/>
    <x v="2"/>
    <n v="261"/>
    <s v="101-500"/>
    <x v="2"/>
  </r>
  <r>
    <x v="3"/>
    <n v="7.2"/>
    <n v="930"/>
    <x v="186"/>
    <n v="534.56999999999994"/>
    <x v="0"/>
    <n v="0"/>
    <x v="1"/>
    <n v="35"/>
    <s v="0-100"/>
    <x v="3"/>
  </r>
  <r>
    <x v="4"/>
    <n v="10.4"/>
    <n v="620"/>
    <x v="186"/>
    <n v="695.06999999999994"/>
    <x v="1"/>
    <n v="0"/>
    <x v="0"/>
    <n v="98"/>
    <s v="0-100"/>
    <x v="3"/>
  </r>
  <r>
    <x v="0"/>
    <n v="10"/>
    <n v="133"/>
    <x v="187"/>
    <n v="255.51"/>
    <x v="0"/>
    <n v="0"/>
    <x v="1"/>
    <n v="1200"/>
    <s v="&gt;1000"/>
    <x v="0"/>
  </r>
  <r>
    <x v="1"/>
    <n v="4.8000000000000007"/>
    <n v="750"/>
    <x v="187"/>
    <n v="516.90000000000009"/>
    <x v="1"/>
    <n v="0"/>
    <x v="1"/>
    <n v="815"/>
    <s v="501-1000"/>
    <x v="1"/>
  </r>
  <r>
    <x v="2"/>
    <n v="7.2"/>
    <n v="1070"/>
    <x v="187"/>
    <n v="1039.8600000000001"/>
    <x v="1"/>
    <n v="0"/>
    <x v="0"/>
    <n v="261"/>
    <s v="101-500"/>
    <x v="2"/>
  </r>
  <r>
    <x v="3"/>
    <n v="8.8000000000000007"/>
    <n v="1240"/>
    <x v="187"/>
    <n v="264.69"/>
    <x v="0"/>
    <n v="0"/>
    <x v="1"/>
    <n v="35"/>
    <s v="0-100"/>
    <x v="3"/>
  </r>
  <r>
    <x v="4"/>
    <n v="8"/>
    <n v="1090"/>
    <x v="187"/>
    <n v="949.26"/>
    <x v="1"/>
    <n v="0"/>
    <x v="0"/>
    <n v="98"/>
    <s v="0-100"/>
    <x v="3"/>
  </r>
  <r>
    <x v="0"/>
    <n v="8"/>
    <n v="109"/>
    <x v="188"/>
    <n v="627.98"/>
    <x v="0"/>
    <n v="0"/>
    <x v="0"/>
    <n v="1200"/>
    <s v="&gt;1000"/>
    <x v="0"/>
  </r>
  <r>
    <x v="1"/>
    <n v="11.200000000000001"/>
    <n v="1450"/>
    <x v="188"/>
    <n v="531.54"/>
    <x v="1"/>
    <n v="0"/>
    <x v="1"/>
    <n v="815"/>
    <s v="501-1000"/>
    <x v="1"/>
  </r>
  <r>
    <x v="2"/>
    <n v="6.4"/>
    <n v="900"/>
    <x v="188"/>
    <n v="2216.04"/>
    <x v="1"/>
    <n v="0"/>
    <x v="2"/>
    <n v="261"/>
    <s v="101-500"/>
    <x v="2"/>
  </r>
  <r>
    <x v="3"/>
    <n v="11.200000000000001"/>
    <n v="990"/>
    <x v="188"/>
    <n v="441.78"/>
    <x v="0"/>
    <n v="0"/>
    <x v="1"/>
    <n v="35"/>
    <s v="0-100"/>
    <x v="3"/>
  </r>
  <r>
    <x v="4"/>
    <n v="8"/>
    <n v="530"/>
    <x v="188"/>
    <n v="116.94"/>
    <x v="1"/>
    <n v="0"/>
    <x v="1"/>
    <n v="98"/>
    <s v="0-100"/>
    <x v="3"/>
  </r>
  <r>
    <x v="0"/>
    <n v="8"/>
    <n v="85"/>
    <x v="189"/>
    <n v="52.51"/>
    <x v="0"/>
    <n v="0"/>
    <x v="1"/>
    <n v="1200"/>
    <s v="&gt;1000"/>
    <x v="0"/>
  </r>
  <r>
    <x v="1"/>
    <n v="5.6000000000000005"/>
    <n v="1280"/>
    <x v="189"/>
    <n v="1285.5899999999999"/>
    <x v="1"/>
    <n v="0"/>
    <x v="0"/>
    <n v="815"/>
    <s v="501-1000"/>
    <x v="1"/>
  </r>
  <r>
    <x v="2"/>
    <n v="11.200000000000001"/>
    <n v="1140"/>
    <x v="189"/>
    <n v="1256.3700000000001"/>
    <x v="1"/>
    <n v="0"/>
    <x v="0"/>
    <n v="261"/>
    <s v="101-500"/>
    <x v="2"/>
  </r>
  <r>
    <x v="3"/>
    <n v="12"/>
    <n v="1170"/>
    <x v="189"/>
    <n v="119.22"/>
    <x v="0"/>
    <n v="0"/>
    <x v="1"/>
    <n v="35"/>
    <s v="0-100"/>
    <x v="3"/>
  </r>
  <r>
    <x v="4"/>
    <n v="8"/>
    <n v="1180"/>
    <x v="189"/>
    <n v="559.23"/>
    <x v="1"/>
    <n v="0"/>
    <x v="1"/>
    <n v="98"/>
    <s v="0-100"/>
    <x v="3"/>
  </r>
  <r>
    <x v="0"/>
    <n v="14"/>
    <n v="136"/>
    <x v="190"/>
    <n v="181.98"/>
    <x v="0"/>
    <n v="0"/>
    <x v="1"/>
    <n v="1200"/>
    <s v="&gt;1000"/>
    <x v="0"/>
  </r>
  <r>
    <x v="1"/>
    <n v="5.6000000000000005"/>
    <n v="570"/>
    <x v="190"/>
    <n v="2666.2200000000003"/>
    <x v="1"/>
    <n v="0"/>
    <x v="2"/>
    <n v="815"/>
    <s v="501-1000"/>
    <x v="1"/>
  </r>
  <r>
    <x v="2"/>
    <n v="7.2"/>
    <n v="1040"/>
    <x v="190"/>
    <n v="1138.8000000000002"/>
    <x v="1"/>
    <n v="0"/>
    <x v="0"/>
    <n v="261"/>
    <s v="101-500"/>
    <x v="2"/>
  </r>
  <r>
    <x v="3"/>
    <n v="5.6000000000000005"/>
    <n v="660"/>
    <x v="190"/>
    <n v="2367.6000000000004"/>
    <x v="0"/>
    <n v="0"/>
    <x v="2"/>
    <n v="35"/>
    <s v="0-100"/>
    <x v="3"/>
  </r>
  <r>
    <x v="4"/>
    <n v="4.8000000000000007"/>
    <n v="510"/>
    <x v="190"/>
    <n v="940.68000000000006"/>
    <x v="1"/>
    <n v="0"/>
    <x v="0"/>
    <n v="98"/>
    <s v="0-100"/>
    <x v="3"/>
  </r>
  <r>
    <x v="0"/>
    <n v="10"/>
    <n v="138"/>
    <x v="191"/>
    <n v="664.6"/>
    <x v="0"/>
    <n v="0"/>
    <x v="0"/>
    <n v="1200"/>
    <s v="&gt;1000"/>
    <x v="0"/>
  </r>
  <r>
    <x v="1"/>
    <n v="8.8000000000000007"/>
    <n v="990"/>
    <x v="191"/>
    <n v="1752.09"/>
    <x v="1"/>
    <n v="0"/>
    <x v="0"/>
    <n v="815"/>
    <s v="501-1000"/>
    <x v="1"/>
  </r>
  <r>
    <x v="2"/>
    <n v="4"/>
    <n v="600"/>
    <x v="191"/>
    <n v="1155"/>
    <x v="1"/>
    <n v="0"/>
    <x v="0"/>
    <n v="261"/>
    <s v="101-500"/>
    <x v="2"/>
  </r>
  <r>
    <x v="3"/>
    <n v="8.8000000000000007"/>
    <n v="1310"/>
    <x v="191"/>
    <n v="877.23"/>
    <x v="0"/>
    <n v="0"/>
    <x v="0"/>
    <n v="35"/>
    <s v="0-100"/>
    <x v="3"/>
  </r>
  <r>
    <x v="4"/>
    <n v="12"/>
    <n v="730"/>
    <x v="191"/>
    <n v="1855.1100000000001"/>
    <x v="1"/>
    <n v="0"/>
    <x v="0"/>
    <n v="98"/>
    <s v="0-100"/>
    <x v="3"/>
  </r>
  <r>
    <x v="0"/>
    <n v="7"/>
    <n v="70"/>
    <x v="192"/>
    <n v="295.18"/>
    <x v="0"/>
    <n v="0"/>
    <x v="1"/>
    <n v="1200"/>
    <s v="&gt;1000"/>
    <x v="0"/>
  </r>
  <r>
    <x v="1"/>
    <n v="9.6000000000000014"/>
    <n v="520"/>
    <x v="192"/>
    <n v="2516.67"/>
    <x v="1"/>
    <n v="0"/>
    <x v="2"/>
    <n v="815"/>
    <s v="501-1000"/>
    <x v="1"/>
  </r>
  <r>
    <x v="2"/>
    <n v="9.6000000000000014"/>
    <n v="1470"/>
    <x v="192"/>
    <n v="2204.46"/>
    <x v="1"/>
    <n v="0"/>
    <x v="2"/>
    <n v="261"/>
    <s v="101-500"/>
    <x v="2"/>
  </r>
  <r>
    <x v="3"/>
    <n v="4.8000000000000007"/>
    <n v="1120"/>
    <x v="192"/>
    <n v="2178.0299999999997"/>
    <x v="0"/>
    <n v="0"/>
    <x v="2"/>
    <n v="35"/>
    <s v="0-100"/>
    <x v="3"/>
  </r>
  <r>
    <x v="4"/>
    <n v="12"/>
    <n v="1340"/>
    <x v="192"/>
    <n v="1953.12"/>
    <x v="1"/>
    <n v="0"/>
    <x v="0"/>
    <n v="98"/>
    <s v="0-100"/>
    <x v="3"/>
  </r>
  <r>
    <x v="0"/>
    <n v="15"/>
    <n v="136"/>
    <x v="193"/>
    <n v="208.2"/>
    <x v="0"/>
    <n v="0"/>
    <x v="1"/>
    <n v="1200"/>
    <s v="&gt;1000"/>
    <x v="0"/>
  </r>
  <r>
    <x v="1"/>
    <n v="5.6000000000000005"/>
    <n v="1060"/>
    <x v="193"/>
    <n v="379.53000000000003"/>
    <x v="1"/>
    <n v="0"/>
    <x v="1"/>
    <n v="815"/>
    <s v="501-1000"/>
    <x v="1"/>
  </r>
  <r>
    <x v="2"/>
    <n v="5.6000000000000005"/>
    <n v="620"/>
    <x v="193"/>
    <n v="2703.6000000000004"/>
    <x v="1"/>
    <n v="0"/>
    <x v="2"/>
    <n v="261"/>
    <s v="101-500"/>
    <x v="2"/>
  </r>
  <r>
    <x v="3"/>
    <n v="11.200000000000001"/>
    <n v="990"/>
    <x v="193"/>
    <n v="2520.54"/>
    <x v="0"/>
    <n v="0"/>
    <x v="2"/>
    <n v="35"/>
    <s v="0-100"/>
    <x v="3"/>
  </r>
  <r>
    <x v="4"/>
    <n v="10.4"/>
    <n v="1450"/>
    <x v="193"/>
    <n v="1527.96"/>
    <x v="1"/>
    <n v="0"/>
    <x v="0"/>
    <n v="98"/>
    <s v="0-100"/>
    <x v="3"/>
  </r>
  <r>
    <x v="0"/>
    <n v="6"/>
    <n v="129"/>
    <x v="194"/>
    <n v="74.180000000000007"/>
    <x v="0"/>
    <n v="0"/>
    <x v="1"/>
    <n v="1200"/>
    <s v="&gt;1000"/>
    <x v="0"/>
  </r>
  <r>
    <x v="1"/>
    <n v="7.2"/>
    <n v="770"/>
    <x v="194"/>
    <n v="2480.46"/>
    <x v="1"/>
    <n v="0"/>
    <x v="2"/>
    <n v="815"/>
    <s v="501-1000"/>
    <x v="1"/>
  </r>
  <r>
    <x v="2"/>
    <n v="7.2"/>
    <n v="1030"/>
    <x v="194"/>
    <n v="1902.9900000000002"/>
    <x v="1"/>
    <n v="0"/>
    <x v="0"/>
    <n v="261"/>
    <s v="101-500"/>
    <x v="2"/>
  </r>
  <r>
    <x v="3"/>
    <n v="11.200000000000001"/>
    <n v="1320"/>
    <x v="194"/>
    <n v="2808.45"/>
    <x v="0"/>
    <n v="0"/>
    <x v="2"/>
    <n v="35"/>
    <s v="0-100"/>
    <x v="3"/>
  </r>
  <r>
    <x v="4"/>
    <n v="4"/>
    <n v="1170"/>
    <x v="194"/>
    <n v="218.31"/>
    <x v="1"/>
    <n v="0"/>
    <x v="1"/>
    <n v="98"/>
    <s v="0-100"/>
    <x v="3"/>
  </r>
  <r>
    <x v="0"/>
    <n v="8"/>
    <n v="64"/>
    <x v="195"/>
    <n v="781.12"/>
    <x v="0"/>
    <n v="0"/>
    <x v="0"/>
    <n v="1200"/>
    <s v="&gt;1000"/>
    <x v="0"/>
  </r>
  <r>
    <x v="1"/>
    <n v="9.6000000000000014"/>
    <n v="1500"/>
    <x v="195"/>
    <n v="1210.8600000000001"/>
    <x v="1"/>
    <n v="0"/>
    <x v="0"/>
    <n v="815"/>
    <s v="501-1000"/>
    <x v="1"/>
  </r>
  <r>
    <x v="2"/>
    <n v="12"/>
    <n v="1500"/>
    <x v="195"/>
    <n v="1422"/>
    <x v="1"/>
    <n v="0"/>
    <x v="0"/>
    <n v="261"/>
    <s v="101-500"/>
    <x v="2"/>
  </r>
  <r>
    <x v="3"/>
    <n v="8.8000000000000007"/>
    <n v="1270"/>
    <x v="195"/>
    <n v="1999.3200000000002"/>
    <x v="0"/>
    <n v="0"/>
    <x v="0"/>
    <n v="35"/>
    <s v="0-100"/>
    <x v="3"/>
  </r>
  <r>
    <x v="4"/>
    <n v="10.4"/>
    <n v="1400"/>
    <x v="195"/>
    <n v="2856.48"/>
    <x v="1"/>
    <n v="0"/>
    <x v="2"/>
    <n v="98"/>
    <s v="0-100"/>
    <x v="3"/>
  </r>
  <r>
    <x v="0"/>
    <n v="12"/>
    <n v="143"/>
    <x v="196"/>
    <n v="320.47000000000003"/>
    <x v="0"/>
    <n v="0"/>
    <x v="1"/>
    <n v="1200"/>
    <s v="&gt;1000"/>
    <x v="0"/>
  </r>
  <r>
    <x v="1"/>
    <n v="4"/>
    <n v="500"/>
    <x v="196"/>
    <n v="2294.88"/>
    <x v="1"/>
    <n v="0"/>
    <x v="2"/>
    <n v="815"/>
    <s v="501-1000"/>
    <x v="1"/>
  </r>
  <r>
    <x v="2"/>
    <n v="4"/>
    <n v="750"/>
    <x v="196"/>
    <n v="2057.64"/>
    <x v="1"/>
    <n v="0"/>
    <x v="2"/>
    <n v="261"/>
    <s v="101-500"/>
    <x v="2"/>
  </r>
  <r>
    <x v="3"/>
    <n v="9.6000000000000014"/>
    <n v="1360"/>
    <x v="196"/>
    <n v="1438.8000000000002"/>
    <x v="0"/>
    <n v="0"/>
    <x v="0"/>
    <n v="35"/>
    <s v="0-100"/>
    <x v="3"/>
  </r>
  <r>
    <x v="4"/>
    <n v="5.6000000000000005"/>
    <n v="1030"/>
    <x v="196"/>
    <n v="1036.6200000000001"/>
    <x v="1"/>
    <n v="0"/>
    <x v="0"/>
    <n v="98"/>
    <s v="0-100"/>
    <x v="3"/>
  </r>
  <r>
    <x v="0"/>
    <n v="14"/>
    <n v="129"/>
    <x v="197"/>
    <n v="391.05"/>
    <x v="0"/>
    <n v="0"/>
    <x v="1"/>
    <n v="1200"/>
    <s v="&gt;1000"/>
    <x v="0"/>
  </r>
  <r>
    <x v="1"/>
    <n v="4.8000000000000007"/>
    <n v="1200"/>
    <x v="197"/>
    <n v="729.27"/>
    <x v="1"/>
    <n v="0"/>
    <x v="0"/>
    <n v="815"/>
    <s v="501-1000"/>
    <x v="1"/>
  </r>
  <r>
    <x v="2"/>
    <n v="4"/>
    <n v="890"/>
    <x v="197"/>
    <n v="74.28"/>
    <x v="1"/>
    <n v="0"/>
    <x v="1"/>
    <n v="261"/>
    <s v="101-500"/>
    <x v="2"/>
  </r>
  <r>
    <x v="3"/>
    <n v="4.8000000000000007"/>
    <n v="1330"/>
    <x v="197"/>
    <n v="534.84"/>
    <x v="0"/>
    <n v="0"/>
    <x v="1"/>
    <n v="35"/>
    <s v="0-100"/>
    <x v="3"/>
  </r>
  <r>
    <x v="4"/>
    <n v="8"/>
    <n v="1230"/>
    <x v="197"/>
    <n v="2889.81"/>
    <x v="1"/>
    <n v="0"/>
    <x v="2"/>
    <n v="98"/>
    <s v="0-100"/>
    <x v="3"/>
  </r>
  <r>
    <x v="0"/>
    <n v="13"/>
    <n v="69"/>
    <x v="198"/>
    <n v="333.01"/>
    <x v="0"/>
    <n v="0"/>
    <x v="1"/>
    <n v="1200"/>
    <s v="&gt;1000"/>
    <x v="0"/>
  </r>
  <r>
    <x v="1"/>
    <n v="4"/>
    <n v="780"/>
    <x v="198"/>
    <n v="2280.06"/>
    <x v="1"/>
    <n v="0"/>
    <x v="2"/>
    <n v="815"/>
    <s v="501-1000"/>
    <x v="1"/>
  </r>
  <r>
    <x v="2"/>
    <n v="12"/>
    <n v="1130"/>
    <x v="198"/>
    <n v="2177.25"/>
    <x v="1"/>
    <n v="0"/>
    <x v="2"/>
    <n v="261"/>
    <s v="101-500"/>
    <x v="2"/>
  </r>
  <r>
    <x v="3"/>
    <n v="4.8000000000000007"/>
    <n v="700"/>
    <x v="198"/>
    <n v="2889.69"/>
    <x v="0"/>
    <n v="0"/>
    <x v="2"/>
    <n v="35"/>
    <s v="0-100"/>
    <x v="3"/>
  </r>
  <r>
    <x v="4"/>
    <n v="4.8000000000000007"/>
    <n v="900"/>
    <x v="198"/>
    <n v="2318.0700000000002"/>
    <x v="1"/>
    <n v="0"/>
    <x v="2"/>
    <n v="98"/>
    <s v="0-100"/>
    <x v="3"/>
  </r>
  <r>
    <x v="0"/>
    <n v="9"/>
    <n v="109"/>
    <x v="199"/>
    <n v="817.99"/>
    <x v="0"/>
    <n v="0"/>
    <x v="0"/>
    <n v="1200"/>
    <s v="&gt;1000"/>
    <x v="0"/>
  </r>
  <r>
    <x v="1"/>
    <n v="8.8000000000000007"/>
    <n v="790"/>
    <x v="199"/>
    <n v="1354.53"/>
    <x v="1"/>
    <n v="0"/>
    <x v="0"/>
    <n v="815"/>
    <s v="501-1000"/>
    <x v="1"/>
  </r>
  <r>
    <x v="2"/>
    <n v="10.4"/>
    <n v="880"/>
    <x v="199"/>
    <n v="691.08"/>
    <x v="1"/>
    <n v="0"/>
    <x v="0"/>
    <n v="261"/>
    <s v="101-500"/>
    <x v="2"/>
  </r>
  <r>
    <x v="3"/>
    <n v="7.2"/>
    <n v="1240"/>
    <x v="199"/>
    <n v="2720.4900000000002"/>
    <x v="0"/>
    <n v="0"/>
    <x v="2"/>
    <n v="35"/>
    <s v="0-100"/>
    <x v="3"/>
  </r>
  <r>
    <x v="4"/>
    <n v="7.2"/>
    <n v="1170"/>
    <x v="199"/>
    <n v="929.09999999999991"/>
    <x v="1"/>
    <n v="0"/>
    <x v="0"/>
    <n v="98"/>
    <s v="0-100"/>
    <x v="3"/>
  </r>
  <r>
    <x v="0"/>
    <n v="15"/>
    <n v="145"/>
    <x v="200"/>
    <n v="598.25"/>
    <x v="0"/>
    <n v="0"/>
    <x v="1"/>
    <n v="1200"/>
    <s v="&gt;1000"/>
    <x v="0"/>
  </r>
  <r>
    <x v="1"/>
    <n v="5.6000000000000005"/>
    <n v="840"/>
    <x v="200"/>
    <n v="1196.22"/>
    <x v="1"/>
    <n v="0"/>
    <x v="0"/>
    <n v="815"/>
    <s v="501-1000"/>
    <x v="1"/>
  </r>
  <r>
    <x v="2"/>
    <n v="5.6000000000000005"/>
    <n v="630"/>
    <x v="200"/>
    <n v="2018.1000000000001"/>
    <x v="1"/>
    <n v="0"/>
    <x v="2"/>
    <n v="261"/>
    <s v="101-500"/>
    <x v="2"/>
  </r>
  <r>
    <x v="3"/>
    <n v="7.2"/>
    <n v="950"/>
    <x v="200"/>
    <n v="1407"/>
    <x v="0"/>
    <n v="0"/>
    <x v="0"/>
    <n v="35"/>
    <s v="0-100"/>
    <x v="3"/>
  </r>
  <r>
    <x v="4"/>
    <n v="10.4"/>
    <n v="560"/>
    <x v="200"/>
    <n v="1251.5999999999999"/>
    <x v="1"/>
    <n v="0"/>
    <x v="0"/>
    <n v="98"/>
    <s v="0-100"/>
    <x v="3"/>
  </r>
  <r>
    <x v="0"/>
    <n v="7"/>
    <n v="54"/>
    <x v="201"/>
    <n v="15.22"/>
    <x v="0"/>
    <n v="0"/>
    <x v="1"/>
    <n v="1200"/>
    <s v="&gt;1000"/>
    <x v="0"/>
  </r>
  <r>
    <x v="1"/>
    <n v="6.4"/>
    <n v="760"/>
    <x v="201"/>
    <n v="1674.5700000000002"/>
    <x v="1"/>
    <n v="0"/>
    <x v="0"/>
    <n v="815"/>
    <s v="501-1000"/>
    <x v="1"/>
  </r>
  <r>
    <x v="2"/>
    <n v="8.8000000000000007"/>
    <n v="1050"/>
    <x v="201"/>
    <n v="39.51"/>
    <x v="1"/>
    <n v="0"/>
    <x v="1"/>
    <n v="261"/>
    <s v="101-500"/>
    <x v="2"/>
  </r>
  <r>
    <x v="3"/>
    <n v="8"/>
    <n v="810"/>
    <x v="201"/>
    <n v="1659.09"/>
    <x v="0"/>
    <n v="0"/>
    <x v="0"/>
    <n v="35"/>
    <s v="0-100"/>
    <x v="3"/>
  </r>
  <r>
    <x v="4"/>
    <n v="4"/>
    <n v="1390"/>
    <x v="201"/>
    <n v="2169.42"/>
    <x v="1"/>
    <n v="0"/>
    <x v="2"/>
    <n v="98"/>
    <s v="0-100"/>
    <x v="3"/>
  </r>
  <r>
    <x v="0"/>
    <n v="6"/>
    <n v="107"/>
    <x v="202"/>
    <n v="884.16"/>
    <x v="0"/>
    <n v="0"/>
    <x v="0"/>
    <n v="1200"/>
    <s v="&gt;1000"/>
    <x v="0"/>
  </r>
  <r>
    <x v="1"/>
    <n v="9.6000000000000014"/>
    <n v="860"/>
    <x v="202"/>
    <n v="1432.98"/>
    <x v="1"/>
    <n v="0"/>
    <x v="0"/>
    <n v="815"/>
    <s v="501-1000"/>
    <x v="1"/>
  </r>
  <r>
    <x v="2"/>
    <n v="5.6000000000000005"/>
    <n v="1240"/>
    <x v="202"/>
    <n v="169.53"/>
    <x v="1"/>
    <n v="0"/>
    <x v="1"/>
    <n v="261"/>
    <s v="101-500"/>
    <x v="2"/>
  </r>
  <r>
    <x v="3"/>
    <n v="10.4"/>
    <n v="930"/>
    <x v="202"/>
    <n v="679.59"/>
    <x v="0"/>
    <n v="0"/>
    <x v="0"/>
    <n v="35"/>
    <s v="0-100"/>
    <x v="3"/>
  </r>
  <r>
    <x v="4"/>
    <n v="9.6000000000000014"/>
    <n v="770"/>
    <x v="202"/>
    <n v="2115.5700000000002"/>
    <x v="1"/>
    <n v="0"/>
    <x v="2"/>
    <n v="98"/>
    <s v="0-100"/>
    <x v="3"/>
  </r>
  <r>
    <x v="0"/>
    <n v="15"/>
    <n v="137"/>
    <x v="203"/>
    <n v="490.03"/>
    <x v="0"/>
    <n v="0"/>
    <x v="1"/>
    <n v="1200"/>
    <s v="&gt;1000"/>
    <x v="0"/>
  </r>
  <r>
    <x v="1"/>
    <n v="6.4"/>
    <n v="850"/>
    <x v="203"/>
    <n v="753.45"/>
    <x v="1"/>
    <n v="0"/>
    <x v="0"/>
    <n v="815"/>
    <s v="501-1000"/>
    <x v="1"/>
  </r>
  <r>
    <x v="2"/>
    <n v="12"/>
    <n v="650"/>
    <x v="203"/>
    <n v="241.38"/>
    <x v="1"/>
    <n v="0"/>
    <x v="1"/>
    <n v="261"/>
    <s v="101-500"/>
    <x v="2"/>
  </r>
  <r>
    <x v="3"/>
    <n v="8"/>
    <n v="620"/>
    <x v="203"/>
    <n v="291.63"/>
    <x v="0"/>
    <n v="0"/>
    <x v="1"/>
    <n v="35"/>
    <s v="0-100"/>
    <x v="3"/>
  </r>
  <r>
    <x v="4"/>
    <n v="10.4"/>
    <n v="1110"/>
    <x v="203"/>
    <n v="845.69999999999993"/>
    <x v="1"/>
    <n v="0"/>
    <x v="0"/>
    <n v="98"/>
    <s v="0-100"/>
    <x v="3"/>
  </r>
  <r>
    <x v="0"/>
    <n v="14"/>
    <n v="78"/>
    <x v="204"/>
    <n v="917.71"/>
    <x v="0"/>
    <n v="0"/>
    <x v="0"/>
    <n v="1200"/>
    <s v="&gt;1000"/>
    <x v="0"/>
  </r>
  <r>
    <x v="1"/>
    <n v="7.2"/>
    <n v="1360"/>
    <x v="204"/>
    <n v="277.04999999999995"/>
    <x v="1"/>
    <n v="0"/>
    <x v="1"/>
    <n v="815"/>
    <s v="501-1000"/>
    <x v="1"/>
  </r>
  <r>
    <x v="2"/>
    <n v="7.2"/>
    <n v="1480"/>
    <x v="204"/>
    <n v="170.37"/>
    <x v="1"/>
    <n v="0"/>
    <x v="1"/>
    <n v="261"/>
    <s v="101-500"/>
    <x v="2"/>
  </r>
  <r>
    <x v="3"/>
    <n v="8.8000000000000007"/>
    <n v="1380"/>
    <x v="204"/>
    <n v="2860.02"/>
    <x v="0"/>
    <n v="0"/>
    <x v="2"/>
    <n v="35"/>
    <s v="0-100"/>
    <x v="3"/>
  </r>
  <r>
    <x v="4"/>
    <n v="5.6000000000000005"/>
    <n v="1310"/>
    <x v="204"/>
    <n v="1606.44"/>
    <x v="1"/>
    <n v="0"/>
    <x v="0"/>
    <n v="98"/>
    <s v="0-100"/>
    <x v="3"/>
  </r>
  <r>
    <x v="0"/>
    <n v="14"/>
    <n v="106"/>
    <x v="205"/>
    <n v="789.95"/>
    <x v="0"/>
    <n v="0"/>
    <x v="0"/>
    <n v="1200"/>
    <s v="&gt;1000"/>
    <x v="0"/>
  </r>
  <r>
    <x v="1"/>
    <n v="8.8000000000000007"/>
    <n v="1180"/>
    <x v="205"/>
    <n v="2419.5299999999997"/>
    <x v="1"/>
    <n v="0"/>
    <x v="2"/>
    <n v="815"/>
    <s v="501-1000"/>
    <x v="1"/>
  </r>
  <r>
    <x v="2"/>
    <n v="6.4"/>
    <n v="1110"/>
    <x v="205"/>
    <n v="692.91"/>
    <x v="1"/>
    <n v="0"/>
    <x v="0"/>
    <n v="261"/>
    <s v="101-500"/>
    <x v="2"/>
  </r>
  <r>
    <x v="3"/>
    <n v="9.6000000000000014"/>
    <n v="700"/>
    <x v="205"/>
    <n v="81.81"/>
    <x v="0"/>
    <n v="0"/>
    <x v="1"/>
    <n v="35"/>
    <s v="0-100"/>
    <x v="3"/>
  </r>
  <r>
    <x v="4"/>
    <n v="10.4"/>
    <n v="1000"/>
    <x v="205"/>
    <n v="2918.25"/>
    <x v="1"/>
    <n v="0"/>
    <x v="2"/>
    <n v="98"/>
    <s v="0-100"/>
    <x v="3"/>
  </r>
  <r>
    <x v="0"/>
    <n v="9"/>
    <n v="58"/>
    <x v="206"/>
    <n v="890.19"/>
    <x v="0"/>
    <n v="0"/>
    <x v="0"/>
    <n v="1200"/>
    <s v="&gt;1000"/>
    <x v="0"/>
  </r>
  <r>
    <x v="1"/>
    <n v="8"/>
    <n v="1450"/>
    <x v="206"/>
    <n v="508.02"/>
    <x v="1"/>
    <n v="0"/>
    <x v="1"/>
    <n v="815"/>
    <s v="501-1000"/>
    <x v="1"/>
  </r>
  <r>
    <x v="2"/>
    <n v="7.2"/>
    <n v="1350"/>
    <x v="206"/>
    <n v="2788.86"/>
    <x v="1"/>
    <n v="0"/>
    <x v="2"/>
    <n v="261"/>
    <s v="101-500"/>
    <x v="2"/>
  </r>
  <r>
    <x v="3"/>
    <n v="12"/>
    <n v="1350"/>
    <x v="206"/>
    <n v="2320.92"/>
    <x v="0"/>
    <n v="0"/>
    <x v="2"/>
    <n v="35"/>
    <s v="0-100"/>
    <x v="3"/>
  </r>
  <r>
    <x v="4"/>
    <n v="5.6000000000000005"/>
    <n v="900"/>
    <x v="206"/>
    <n v="2595.27"/>
    <x v="1"/>
    <n v="0"/>
    <x v="2"/>
    <n v="98"/>
    <s v="0-100"/>
    <x v="3"/>
  </r>
  <r>
    <x v="0"/>
    <n v="10"/>
    <n v="58"/>
    <x v="207"/>
    <n v="378.15"/>
    <x v="0"/>
    <n v="0"/>
    <x v="1"/>
    <n v="1200"/>
    <s v="&gt;1000"/>
    <x v="0"/>
  </r>
  <r>
    <x v="1"/>
    <n v="4"/>
    <n v="990"/>
    <x v="207"/>
    <n v="1057.8000000000002"/>
    <x v="1"/>
    <n v="0"/>
    <x v="0"/>
    <n v="815"/>
    <s v="501-1000"/>
    <x v="1"/>
  </r>
  <r>
    <x v="2"/>
    <n v="11.200000000000001"/>
    <n v="580"/>
    <x v="207"/>
    <n v="784.19999999999993"/>
    <x v="1"/>
    <n v="0"/>
    <x v="0"/>
    <n v="261"/>
    <s v="101-500"/>
    <x v="2"/>
  </r>
  <r>
    <x v="3"/>
    <n v="4.8000000000000007"/>
    <n v="1070"/>
    <x v="207"/>
    <n v="1229.0999999999999"/>
    <x v="0"/>
    <n v="0"/>
    <x v="0"/>
    <n v="35"/>
    <s v="0-100"/>
    <x v="3"/>
  </r>
  <r>
    <x v="4"/>
    <n v="9.6000000000000014"/>
    <n v="1360"/>
    <x v="207"/>
    <n v="572.58000000000004"/>
    <x v="1"/>
    <n v="0"/>
    <x v="1"/>
    <n v="98"/>
    <s v="0-100"/>
    <x v="3"/>
  </r>
  <r>
    <x v="0"/>
    <n v="13"/>
    <n v="105"/>
    <x v="208"/>
    <n v="721.41"/>
    <x v="0"/>
    <n v="0"/>
    <x v="0"/>
    <n v="1200"/>
    <s v="&gt;1000"/>
    <x v="0"/>
  </r>
  <r>
    <x v="1"/>
    <n v="5.6000000000000005"/>
    <n v="830"/>
    <x v="208"/>
    <n v="2023.3200000000002"/>
    <x v="1"/>
    <n v="0"/>
    <x v="2"/>
    <n v="815"/>
    <s v="501-1000"/>
    <x v="1"/>
  </r>
  <r>
    <x v="2"/>
    <n v="9.6000000000000014"/>
    <n v="960"/>
    <x v="208"/>
    <n v="2951.04"/>
    <x v="1"/>
    <n v="0"/>
    <x v="2"/>
    <n v="261"/>
    <s v="101-500"/>
    <x v="2"/>
  </r>
  <r>
    <x v="3"/>
    <n v="6.4"/>
    <n v="590"/>
    <x v="208"/>
    <n v="1868.1000000000001"/>
    <x v="0"/>
    <n v="0"/>
    <x v="0"/>
    <n v="35"/>
    <s v="0-100"/>
    <x v="3"/>
  </r>
  <r>
    <x v="4"/>
    <n v="8.8000000000000007"/>
    <n v="640"/>
    <x v="208"/>
    <n v="1379.16"/>
    <x v="1"/>
    <n v="0"/>
    <x v="0"/>
    <n v="98"/>
    <s v="0-100"/>
    <x v="3"/>
  </r>
  <r>
    <x v="0"/>
    <n v="8"/>
    <n v="83"/>
    <x v="209"/>
    <n v="16.73"/>
    <x v="0"/>
    <n v="0"/>
    <x v="1"/>
    <n v="1200"/>
    <s v="&gt;1000"/>
    <x v="0"/>
  </r>
  <r>
    <x v="1"/>
    <n v="11.200000000000001"/>
    <n v="830"/>
    <x v="209"/>
    <n v="2646.7799999999997"/>
    <x v="1"/>
    <n v="0"/>
    <x v="2"/>
    <n v="815"/>
    <s v="501-1000"/>
    <x v="1"/>
  </r>
  <r>
    <x v="2"/>
    <n v="9.6000000000000014"/>
    <n v="840"/>
    <x v="209"/>
    <n v="960.15000000000009"/>
    <x v="1"/>
    <n v="0"/>
    <x v="0"/>
    <n v="261"/>
    <s v="101-500"/>
    <x v="2"/>
  </r>
  <r>
    <x v="3"/>
    <n v="4"/>
    <n v="1140"/>
    <x v="209"/>
    <n v="1287.03"/>
    <x v="0"/>
    <n v="0"/>
    <x v="0"/>
    <n v="35"/>
    <s v="0-100"/>
    <x v="3"/>
  </r>
  <r>
    <x v="4"/>
    <n v="9.6000000000000014"/>
    <n v="1310"/>
    <x v="209"/>
    <n v="2435.34"/>
    <x v="1"/>
    <n v="0"/>
    <x v="2"/>
    <n v="98"/>
    <s v="0-100"/>
    <x v="3"/>
  </r>
  <r>
    <x v="0"/>
    <n v="7"/>
    <n v="59"/>
    <x v="210"/>
    <n v="592"/>
    <x v="0"/>
    <n v="0"/>
    <x v="1"/>
    <n v="1200"/>
    <s v="&gt;1000"/>
    <x v="0"/>
  </r>
  <r>
    <x v="1"/>
    <n v="4.8000000000000007"/>
    <n v="1200"/>
    <x v="210"/>
    <n v="817.17"/>
    <x v="1"/>
    <n v="0"/>
    <x v="0"/>
    <n v="815"/>
    <s v="501-1000"/>
    <x v="1"/>
  </r>
  <r>
    <x v="2"/>
    <n v="8.8000000000000007"/>
    <n v="1360"/>
    <x v="210"/>
    <n v="2737.68"/>
    <x v="1"/>
    <n v="0"/>
    <x v="2"/>
    <n v="261"/>
    <s v="101-500"/>
    <x v="2"/>
  </r>
  <r>
    <x v="3"/>
    <n v="10.4"/>
    <n v="1110"/>
    <x v="210"/>
    <n v="1578.9900000000002"/>
    <x v="0"/>
    <n v="0"/>
    <x v="0"/>
    <n v="35"/>
    <s v="0-100"/>
    <x v="3"/>
  </r>
  <r>
    <x v="4"/>
    <n v="9.6000000000000014"/>
    <n v="1260"/>
    <x v="210"/>
    <n v="2911.83"/>
    <x v="1"/>
    <n v="0"/>
    <x v="2"/>
    <n v="98"/>
    <s v="0-100"/>
    <x v="3"/>
  </r>
  <r>
    <x v="0"/>
    <n v="8"/>
    <n v="122"/>
    <x v="211"/>
    <n v="121.68"/>
    <x v="0"/>
    <n v="0"/>
    <x v="1"/>
    <n v="1200"/>
    <s v="&gt;1000"/>
    <x v="0"/>
  </r>
  <r>
    <x v="1"/>
    <n v="4.8000000000000007"/>
    <n v="610"/>
    <x v="211"/>
    <n v="760.95"/>
    <x v="1"/>
    <n v="0"/>
    <x v="0"/>
    <n v="815"/>
    <s v="501-1000"/>
    <x v="1"/>
  </r>
  <r>
    <x v="2"/>
    <n v="8"/>
    <n v="920"/>
    <x v="211"/>
    <n v="1433.4"/>
    <x v="1"/>
    <n v="0"/>
    <x v="0"/>
    <n v="261"/>
    <s v="101-500"/>
    <x v="2"/>
  </r>
  <r>
    <x v="3"/>
    <n v="11.200000000000001"/>
    <n v="1140"/>
    <x v="211"/>
    <n v="2763.66"/>
    <x v="0"/>
    <n v="0"/>
    <x v="2"/>
    <n v="35"/>
    <s v="0-100"/>
    <x v="3"/>
  </r>
  <r>
    <x v="4"/>
    <n v="9.6000000000000014"/>
    <n v="800"/>
    <x v="211"/>
    <n v="951.42"/>
    <x v="1"/>
    <n v="0"/>
    <x v="0"/>
    <n v="98"/>
    <s v="0-100"/>
    <x v="3"/>
  </r>
  <r>
    <x v="0"/>
    <n v="10"/>
    <n v="139"/>
    <x v="212"/>
    <n v="218.81"/>
    <x v="0"/>
    <n v="0"/>
    <x v="1"/>
    <n v="1200"/>
    <s v="&gt;1000"/>
    <x v="0"/>
  </r>
  <r>
    <x v="1"/>
    <n v="4"/>
    <n v="580"/>
    <x v="212"/>
    <n v="2892.7200000000003"/>
    <x v="1"/>
    <n v="0"/>
    <x v="2"/>
    <n v="815"/>
    <s v="501-1000"/>
    <x v="1"/>
  </r>
  <r>
    <x v="2"/>
    <n v="7.2"/>
    <n v="810"/>
    <x v="212"/>
    <n v="1536"/>
    <x v="1"/>
    <n v="0"/>
    <x v="0"/>
    <n v="261"/>
    <s v="101-500"/>
    <x v="2"/>
  </r>
  <r>
    <x v="3"/>
    <n v="10.4"/>
    <n v="1370"/>
    <x v="212"/>
    <n v="1868.25"/>
    <x v="0"/>
    <n v="0"/>
    <x v="0"/>
    <n v="35"/>
    <s v="0-100"/>
    <x v="3"/>
  </r>
  <r>
    <x v="4"/>
    <n v="4"/>
    <n v="620"/>
    <x v="212"/>
    <n v="2028.4499999999998"/>
    <x v="1"/>
    <n v="0"/>
    <x v="2"/>
    <n v="98"/>
    <s v="0-100"/>
    <x v="3"/>
  </r>
  <r>
    <x v="0"/>
    <n v="7"/>
    <n v="64"/>
    <x v="213"/>
    <n v="532.28"/>
    <x v="0"/>
    <n v="0"/>
    <x v="1"/>
    <n v="1200"/>
    <s v="&gt;1000"/>
    <x v="0"/>
  </r>
  <r>
    <x v="1"/>
    <n v="8"/>
    <n v="780"/>
    <x v="213"/>
    <n v="606.06000000000006"/>
    <x v="1"/>
    <n v="0"/>
    <x v="0"/>
    <n v="815"/>
    <s v="501-1000"/>
    <x v="1"/>
  </r>
  <r>
    <x v="2"/>
    <n v="8"/>
    <n v="500"/>
    <x v="213"/>
    <n v="1777.1999999999998"/>
    <x v="1"/>
    <n v="0"/>
    <x v="0"/>
    <n v="261"/>
    <s v="101-500"/>
    <x v="2"/>
  </r>
  <r>
    <x v="3"/>
    <n v="4"/>
    <n v="820"/>
    <x v="213"/>
    <n v="1116"/>
    <x v="0"/>
    <n v="0"/>
    <x v="0"/>
    <n v="35"/>
    <s v="0-100"/>
    <x v="3"/>
  </r>
  <r>
    <x v="4"/>
    <n v="9.6000000000000014"/>
    <n v="670"/>
    <x v="213"/>
    <n v="2938.02"/>
    <x v="1"/>
    <n v="0"/>
    <x v="2"/>
    <n v="98"/>
    <s v="0-100"/>
    <x v="3"/>
  </r>
  <r>
    <x v="0"/>
    <n v="5"/>
    <n v="97"/>
    <x v="214"/>
    <n v="596.78"/>
    <x v="0"/>
    <n v="0"/>
    <x v="1"/>
    <n v="1200"/>
    <s v="&gt;1000"/>
    <x v="0"/>
  </r>
  <r>
    <x v="1"/>
    <n v="4.8000000000000007"/>
    <n v="810"/>
    <x v="214"/>
    <n v="799.37999999999988"/>
    <x v="1"/>
    <n v="0"/>
    <x v="0"/>
    <n v="815"/>
    <s v="501-1000"/>
    <x v="1"/>
  </r>
  <r>
    <x v="2"/>
    <n v="10.4"/>
    <n v="740"/>
    <x v="214"/>
    <n v="2184.66"/>
    <x v="1"/>
    <n v="0"/>
    <x v="2"/>
    <n v="261"/>
    <s v="101-500"/>
    <x v="2"/>
  </r>
  <r>
    <x v="3"/>
    <n v="7.2"/>
    <n v="770"/>
    <x v="214"/>
    <n v="315.60000000000002"/>
    <x v="0"/>
    <n v="0"/>
    <x v="1"/>
    <n v="35"/>
    <s v="0-100"/>
    <x v="3"/>
  </r>
  <r>
    <x v="4"/>
    <n v="12"/>
    <n v="670"/>
    <x v="214"/>
    <n v="97.32"/>
    <x v="1"/>
    <n v="0"/>
    <x v="1"/>
    <n v="98"/>
    <s v="0-100"/>
    <x v="3"/>
  </r>
  <r>
    <x v="0"/>
    <n v="14"/>
    <n v="143"/>
    <x v="215"/>
    <n v="659.53"/>
    <x v="0"/>
    <n v="0"/>
    <x v="0"/>
    <n v="1200"/>
    <s v="&gt;1000"/>
    <x v="0"/>
  </r>
  <r>
    <x v="1"/>
    <n v="8"/>
    <n v="1410"/>
    <x v="215"/>
    <n v="2358.21"/>
    <x v="1"/>
    <n v="0"/>
    <x v="2"/>
    <n v="815"/>
    <s v="501-1000"/>
    <x v="1"/>
  </r>
  <r>
    <x v="2"/>
    <n v="9.6000000000000014"/>
    <n v="920"/>
    <x v="215"/>
    <n v="309.65999999999997"/>
    <x v="1"/>
    <n v="0"/>
    <x v="1"/>
    <n v="261"/>
    <s v="101-500"/>
    <x v="2"/>
  </r>
  <r>
    <x v="3"/>
    <n v="4"/>
    <n v="1380"/>
    <x v="215"/>
    <n v="2239.59"/>
    <x v="0"/>
    <n v="0"/>
    <x v="2"/>
    <n v="35"/>
    <s v="0-100"/>
    <x v="3"/>
  </r>
  <r>
    <x v="4"/>
    <n v="9.6000000000000014"/>
    <n v="630"/>
    <x v="215"/>
    <n v="124.94999999999999"/>
    <x v="1"/>
    <n v="0"/>
    <x v="1"/>
    <n v="98"/>
    <s v="0-100"/>
    <x v="3"/>
  </r>
  <r>
    <x v="0"/>
    <n v="15"/>
    <n v="146"/>
    <x v="216"/>
    <n v="513.19000000000005"/>
    <x v="0"/>
    <n v="0"/>
    <x v="1"/>
    <n v="1200"/>
    <s v="&gt;1000"/>
    <x v="0"/>
  </r>
  <r>
    <x v="1"/>
    <n v="9.6000000000000014"/>
    <n v="1380"/>
    <x v="216"/>
    <n v="2193.2400000000002"/>
    <x v="1"/>
    <n v="0"/>
    <x v="2"/>
    <n v="815"/>
    <s v="501-1000"/>
    <x v="1"/>
  </r>
  <r>
    <x v="2"/>
    <n v="11.200000000000001"/>
    <n v="1480"/>
    <x v="216"/>
    <n v="1903.38"/>
    <x v="1"/>
    <n v="0"/>
    <x v="0"/>
    <n v="261"/>
    <s v="101-500"/>
    <x v="2"/>
  </r>
  <r>
    <x v="3"/>
    <n v="10.4"/>
    <n v="1180"/>
    <x v="216"/>
    <n v="2119.3500000000004"/>
    <x v="0"/>
    <n v="0"/>
    <x v="2"/>
    <n v="35"/>
    <s v="0-100"/>
    <x v="3"/>
  </r>
  <r>
    <x v="4"/>
    <n v="4.8000000000000007"/>
    <n v="1080"/>
    <x v="216"/>
    <n v="2324.13"/>
    <x v="1"/>
    <n v="0"/>
    <x v="2"/>
    <n v="98"/>
    <s v="0-100"/>
    <x v="3"/>
  </r>
  <r>
    <x v="0"/>
    <n v="13"/>
    <n v="73"/>
    <x v="217"/>
    <n v="682.72"/>
    <x v="0"/>
    <n v="0"/>
    <x v="0"/>
    <n v="1200"/>
    <s v="&gt;1000"/>
    <x v="0"/>
  </r>
  <r>
    <x v="1"/>
    <n v="5.6000000000000005"/>
    <n v="920"/>
    <x v="217"/>
    <n v="2740.98"/>
    <x v="1"/>
    <n v="0"/>
    <x v="2"/>
    <n v="815"/>
    <s v="501-1000"/>
    <x v="1"/>
  </r>
  <r>
    <x v="2"/>
    <n v="9.6000000000000014"/>
    <n v="1130"/>
    <x v="217"/>
    <n v="1446.27"/>
    <x v="1"/>
    <n v="0"/>
    <x v="0"/>
    <n v="261"/>
    <s v="101-500"/>
    <x v="2"/>
  </r>
  <r>
    <x v="3"/>
    <n v="8"/>
    <n v="650"/>
    <x v="217"/>
    <n v="528.90000000000009"/>
    <x v="0"/>
    <n v="0"/>
    <x v="1"/>
    <n v="35"/>
    <s v="0-100"/>
    <x v="3"/>
  </r>
  <r>
    <x v="4"/>
    <n v="10.4"/>
    <n v="1490"/>
    <x v="217"/>
    <n v="2606.46"/>
    <x v="1"/>
    <n v="0"/>
    <x v="2"/>
    <n v="98"/>
    <s v="0-100"/>
    <x v="3"/>
  </r>
  <r>
    <x v="0"/>
    <n v="6"/>
    <n v="102"/>
    <x v="218"/>
    <n v="425.84"/>
    <x v="0"/>
    <n v="0"/>
    <x v="1"/>
    <n v="1200"/>
    <s v="&gt;1000"/>
    <x v="0"/>
  </r>
  <r>
    <x v="1"/>
    <n v="9.6000000000000014"/>
    <n v="700"/>
    <x v="218"/>
    <n v="725.58"/>
    <x v="1"/>
    <n v="0"/>
    <x v="0"/>
    <n v="815"/>
    <s v="501-1000"/>
    <x v="1"/>
  </r>
  <r>
    <x v="2"/>
    <n v="5.6000000000000005"/>
    <n v="780"/>
    <x v="218"/>
    <n v="1629.1499999999999"/>
    <x v="1"/>
    <n v="0"/>
    <x v="0"/>
    <n v="261"/>
    <s v="101-500"/>
    <x v="2"/>
  </r>
  <r>
    <x v="3"/>
    <n v="4.8000000000000007"/>
    <n v="500"/>
    <x v="218"/>
    <n v="133.29"/>
    <x v="0"/>
    <n v="0"/>
    <x v="1"/>
    <n v="35"/>
    <s v="0-100"/>
    <x v="3"/>
  </r>
  <r>
    <x v="4"/>
    <n v="6.4"/>
    <n v="970"/>
    <x v="218"/>
    <n v="1551.84"/>
    <x v="1"/>
    <n v="0"/>
    <x v="0"/>
    <n v="98"/>
    <s v="0-100"/>
    <x v="3"/>
  </r>
  <r>
    <x v="0"/>
    <n v="11"/>
    <n v="133"/>
    <x v="219"/>
    <n v="487.72"/>
    <x v="0"/>
    <n v="0"/>
    <x v="1"/>
    <n v="1200"/>
    <s v="&gt;1000"/>
    <x v="0"/>
  </r>
  <r>
    <x v="1"/>
    <n v="8"/>
    <n v="800"/>
    <x v="219"/>
    <n v="1086.6600000000001"/>
    <x v="1"/>
    <n v="0"/>
    <x v="0"/>
    <n v="815"/>
    <s v="501-1000"/>
    <x v="1"/>
  </r>
  <r>
    <x v="2"/>
    <n v="4.8000000000000007"/>
    <n v="1260"/>
    <x v="219"/>
    <n v="1295.43"/>
    <x v="1"/>
    <n v="0"/>
    <x v="0"/>
    <n v="261"/>
    <s v="101-500"/>
    <x v="2"/>
  </r>
  <r>
    <x v="3"/>
    <n v="11.200000000000001"/>
    <n v="1260"/>
    <x v="219"/>
    <n v="844.19999999999993"/>
    <x v="0"/>
    <n v="0"/>
    <x v="0"/>
    <n v="35"/>
    <s v="0-100"/>
    <x v="3"/>
  </r>
  <r>
    <x v="4"/>
    <n v="8.8000000000000007"/>
    <n v="1350"/>
    <x v="219"/>
    <n v="521.06999999999994"/>
    <x v="1"/>
    <n v="0"/>
    <x v="1"/>
    <n v="98"/>
    <s v="0-100"/>
    <x v="3"/>
  </r>
  <r>
    <x v="0"/>
    <n v="9"/>
    <n v="87"/>
    <x v="220"/>
    <n v="847.05"/>
    <x v="0"/>
    <n v="0"/>
    <x v="0"/>
    <n v="1200"/>
    <s v="&gt;1000"/>
    <x v="0"/>
  </r>
  <r>
    <x v="1"/>
    <n v="11.200000000000001"/>
    <n v="1130"/>
    <x v="220"/>
    <n v="1146.99"/>
    <x v="1"/>
    <n v="0"/>
    <x v="0"/>
    <n v="815"/>
    <s v="501-1000"/>
    <x v="1"/>
  </r>
  <r>
    <x v="2"/>
    <n v="11.200000000000001"/>
    <n v="1250"/>
    <x v="220"/>
    <n v="513.12"/>
    <x v="1"/>
    <n v="0"/>
    <x v="1"/>
    <n v="261"/>
    <s v="101-500"/>
    <x v="2"/>
  </r>
  <r>
    <x v="3"/>
    <n v="4.8000000000000007"/>
    <n v="790"/>
    <x v="220"/>
    <n v="2434.44"/>
    <x v="0"/>
    <n v="0"/>
    <x v="2"/>
    <n v="35"/>
    <s v="0-100"/>
    <x v="3"/>
  </r>
  <r>
    <x v="4"/>
    <n v="8.8000000000000007"/>
    <n v="1220"/>
    <x v="220"/>
    <n v="1353.4499999999998"/>
    <x v="1"/>
    <n v="0"/>
    <x v="0"/>
    <n v="98"/>
    <s v="0-100"/>
    <x v="3"/>
  </r>
  <r>
    <x v="0"/>
    <n v="8"/>
    <n v="146"/>
    <x v="221"/>
    <n v="606.41999999999996"/>
    <x v="0"/>
    <n v="0"/>
    <x v="0"/>
    <n v="1200"/>
    <s v="&gt;1000"/>
    <x v="0"/>
  </r>
  <r>
    <x v="1"/>
    <n v="10.4"/>
    <n v="550"/>
    <x v="221"/>
    <n v="2668.2599999999998"/>
    <x v="1"/>
    <n v="0"/>
    <x v="2"/>
    <n v="815"/>
    <s v="501-1000"/>
    <x v="1"/>
  </r>
  <r>
    <x v="2"/>
    <n v="12"/>
    <n v="950"/>
    <x v="221"/>
    <n v="815.91000000000008"/>
    <x v="1"/>
    <n v="0"/>
    <x v="0"/>
    <n v="261"/>
    <s v="101-500"/>
    <x v="2"/>
  </r>
  <r>
    <x v="3"/>
    <n v="9.6000000000000014"/>
    <n v="1100"/>
    <x v="221"/>
    <n v="1936.77"/>
    <x v="0"/>
    <n v="0"/>
    <x v="0"/>
    <n v="35"/>
    <s v="0-100"/>
    <x v="3"/>
  </r>
  <r>
    <x v="4"/>
    <n v="7.2"/>
    <n v="670"/>
    <x v="221"/>
    <n v="2263.9499999999998"/>
    <x v="1"/>
    <n v="0"/>
    <x v="2"/>
    <n v="98"/>
    <s v="0-100"/>
    <x v="3"/>
  </r>
  <r>
    <x v="0"/>
    <n v="11"/>
    <n v="90"/>
    <x v="222"/>
    <n v="701.92"/>
    <x v="0"/>
    <n v="0"/>
    <x v="0"/>
    <n v="1200"/>
    <s v="&gt;1000"/>
    <x v="0"/>
  </r>
  <r>
    <x v="1"/>
    <n v="4"/>
    <n v="920"/>
    <x v="222"/>
    <n v="1761.78"/>
    <x v="1"/>
    <n v="0"/>
    <x v="0"/>
    <n v="815"/>
    <s v="501-1000"/>
    <x v="1"/>
  </r>
  <r>
    <x v="2"/>
    <n v="8.8000000000000007"/>
    <n v="750"/>
    <x v="222"/>
    <n v="1278"/>
    <x v="1"/>
    <n v="0"/>
    <x v="0"/>
    <n v="261"/>
    <s v="101-500"/>
    <x v="2"/>
  </r>
  <r>
    <x v="3"/>
    <n v="4"/>
    <n v="990"/>
    <x v="222"/>
    <n v="2030.4299999999998"/>
    <x v="0"/>
    <n v="0"/>
    <x v="2"/>
    <n v="35"/>
    <s v="0-100"/>
    <x v="3"/>
  </r>
  <r>
    <x v="4"/>
    <n v="5.6000000000000005"/>
    <n v="1460"/>
    <x v="222"/>
    <n v="740.13"/>
    <x v="1"/>
    <n v="0"/>
    <x v="0"/>
    <n v="98"/>
    <s v="0-100"/>
    <x v="3"/>
  </r>
  <r>
    <x v="0"/>
    <n v="11"/>
    <n v="113"/>
    <x v="223"/>
    <n v="33.03"/>
    <x v="0"/>
    <n v="0"/>
    <x v="1"/>
    <n v="1200"/>
    <s v="&gt;1000"/>
    <x v="0"/>
  </r>
  <r>
    <x v="1"/>
    <n v="6.4"/>
    <n v="1080"/>
    <x v="223"/>
    <n v="2684.94"/>
    <x v="1"/>
    <n v="0"/>
    <x v="2"/>
    <n v="815"/>
    <s v="501-1000"/>
    <x v="1"/>
  </r>
  <r>
    <x v="2"/>
    <n v="8.8000000000000007"/>
    <n v="870"/>
    <x v="223"/>
    <n v="1622.16"/>
    <x v="1"/>
    <n v="0"/>
    <x v="0"/>
    <n v="261"/>
    <s v="101-500"/>
    <x v="2"/>
  </r>
  <r>
    <x v="3"/>
    <n v="4.8000000000000007"/>
    <n v="1230"/>
    <x v="223"/>
    <n v="137.39999999999998"/>
    <x v="0"/>
    <n v="0"/>
    <x v="1"/>
    <n v="35"/>
    <s v="0-100"/>
    <x v="3"/>
  </r>
  <r>
    <x v="4"/>
    <n v="8.8000000000000007"/>
    <n v="1090"/>
    <x v="223"/>
    <n v="2146.3200000000002"/>
    <x v="1"/>
    <n v="0"/>
    <x v="2"/>
    <n v="98"/>
    <s v="0-100"/>
    <x v="3"/>
  </r>
  <r>
    <x v="0"/>
    <n v="13"/>
    <n v="135"/>
    <x v="224"/>
    <n v="879.53"/>
    <x v="0"/>
    <n v="0"/>
    <x v="0"/>
    <n v="1200"/>
    <s v="&gt;1000"/>
    <x v="0"/>
  </r>
  <r>
    <x v="1"/>
    <n v="4"/>
    <n v="1270"/>
    <x v="224"/>
    <n v="1906.71"/>
    <x v="1"/>
    <n v="0"/>
    <x v="0"/>
    <n v="815"/>
    <s v="501-1000"/>
    <x v="1"/>
  </r>
  <r>
    <x v="2"/>
    <n v="10.4"/>
    <n v="620"/>
    <x v="224"/>
    <n v="1163.67"/>
    <x v="1"/>
    <n v="0"/>
    <x v="0"/>
    <n v="261"/>
    <s v="101-500"/>
    <x v="2"/>
  </r>
  <r>
    <x v="3"/>
    <n v="5.6000000000000005"/>
    <n v="580"/>
    <x v="224"/>
    <n v="297.20999999999998"/>
    <x v="0"/>
    <n v="0"/>
    <x v="1"/>
    <n v="35"/>
    <s v="0-100"/>
    <x v="3"/>
  </r>
  <r>
    <x v="4"/>
    <n v="12"/>
    <n v="1370"/>
    <x v="224"/>
    <n v="2646.06"/>
    <x v="1"/>
    <n v="0"/>
    <x v="2"/>
    <n v="98"/>
    <s v="0-100"/>
    <x v="3"/>
  </r>
  <r>
    <x v="0"/>
    <n v="6"/>
    <n v="133"/>
    <x v="225"/>
    <n v="128"/>
    <x v="0"/>
    <n v="0"/>
    <x v="1"/>
    <n v="1200"/>
    <s v="&gt;1000"/>
    <x v="0"/>
  </r>
  <r>
    <x v="1"/>
    <n v="9.6000000000000014"/>
    <n v="1460"/>
    <x v="225"/>
    <n v="2392.98"/>
    <x v="1"/>
    <n v="0"/>
    <x v="2"/>
    <n v="815"/>
    <s v="501-1000"/>
    <x v="1"/>
  </r>
  <r>
    <x v="2"/>
    <n v="11.200000000000001"/>
    <n v="1370"/>
    <x v="225"/>
    <n v="68.22"/>
    <x v="1"/>
    <n v="0"/>
    <x v="1"/>
    <n v="261"/>
    <s v="101-500"/>
    <x v="2"/>
  </r>
  <r>
    <x v="3"/>
    <n v="4.8000000000000007"/>
    <n v="760"/>
    <x v="225"/>
    <n v="460.86"/>
    <x v="0"/>
    <n v="0"/>
    <x v="1"/>
    <n v="35"/>
    <s v="0-100"/>
    <x v="3"/>
  </r>
  <r>
    <x v="4"/>
    <n v="4"/>
    <n v="1340"/>
    <x v="225"/>
    <n v="2624.19"/>
    <x v="1"/>
    <n v="0"/>
    <x v="2"/>
    <n v="98"/>
    <s v="0-100"/>
    <x v="3"/>
  </r>
  <r>
    <x v="0"/>
    <n v="14"/>
    <n v="71"/>
    <x v="226"/>
    <n v="191.7"/>
    <x v="0"/>
    <n v="0"/>
    <x v="1"/>
    <n v="1200"/>
    <s v="&gt;1000"/>
    <x v="0"/>
  </r>
  <r>
    <x v="1"/>
    <n v="12"/>
    <n v="730"/>
    <x v="226"/>
    <n v="2801.04"/>
    <x v="1"/>
    <n v="0"/>
    <x v="2"/>
    <n v="815"/>
    <s v="501-1000"/>
    <x v="1"/>
  </r>
  <r>
    <x v="2"/>
    <n v="7.2"/>
    <n v="1430"/>
    <x v="226"/>
    <n v="628.23"/>
    <x v="1"/>
    <n v="0"/>
    <x v="0"/>
    <n v="261"/>
    <s v="101-500"/>
    <x v="2"/>
  </r>
  <r>
    <x v="3"/>
    <n v="4"/>
    <n v="690"/>
    <x v="226"/>
    <n v="2412.21"/>
    <x v="0"/>
    <n v="0"/>
    <x v="2"/>
    <n v="35"/>
    <s v="0-100"/>
    <x v="3"/>
  </r>
  <r>
    <x v="4"/>
    <n v="6.4"/>
    <n v="580"/>
    <x v="226"/>
    <n v="751.98"/>
    <x v="1"/>
    <n v="0"/>
    <x v="0"/>
    <n v="98"/>
    <s v="0-100"/>
    <x v="3"/>
  </r>
  <r>
    <x v="0"/>
    <n v="7"/>
    <n v="74"/>
    <x v="227"/>
    <n v="967.35"/>
    <x v="0"/>
    <n v="0"/>
    <x v="0"/>
    <n v="1200"/>
    <s v="&gt;1000"/>
    <x v="0"/>
  </r>
  <r>
    <x v="1"/>
    <n v="6.4"/>
    <n v="680"/>
    <x v="227"/>
    <n v="400.89"/>
    <x v="1"/>
    <n v="0"/>
    <x v="1"/>
    <n v="815"/>
    <s v="501-1000"/>
    <x v="1"/>
  </r>
  <r>
    <x v="2"/>
    <n v="4"/>
    <n v="850"/>
    <x v="227"/>
    <n v="1190.07"/>
    <x v="1"/>
    <n v="0"/>
    <x v="0"/>
    <n v="261"/>
    <s v="101-500"/>
    <x v="2"/>
  </r>
  <r>
    <x v="3"/>
    <n v="9.6000000000000014"/>
    <n v="1040"/>
    <x v="227"/>
    <n v="2979.5099999999998"/>
    <x v="0"/>
    <n v="0"/>
    <x v="2"/>
    <n v="35"/>
    <s v="0-100"/>
    <x v="3"/>
  </r>
  <r>
    <x v="4"/>
    <n v="5.6000000000000005"/>
    <n v="1210"/>
    <x v="227"/>
    <n v="739.83"/>
    <x v="1"/>
    <n v="0"/>
    <x v="0"/>
    <n v="98"/>
    <s v="0-100"/>
    <x v="3"/>
  </r>
  <r>
    <x v="0"/>
    <n v="15"/>
    <n v="133"/>
    <x v="228"/>
    <n v="17.559999999999999"/>
    <x v="0"/>
    <n v="0"/>
    <x v="1"/>
    <n v="1200"/>
    <s v="&gt;1000"/>
    <x v="0"/>
  </r>
  <r>
    <x v="1"/>
    <n v="9.6000000000000014"/>
    <n v="800"/>
    <x v="228"/>
    <n v="2776.92"/>
    <x v="1"/>
    <n v="0"/>
    <x v="2"/>
    <n v="815"/>
    <s v="501-1000"/>
    <x v="1"/>
  </r>
  <r>
    <x v="2"/>
    <n v="12"/>
    <n v="1000"/>
    <x v="228"/>
    <n v="730.65000000000009"/>
    <x v="1"/>
    <n v="0"/>
    <x v="0"/>
    <n v="261"/>
    <s v="101-500"/>
    <x v="2"/>
  </r>
  <r>
    <x v="3"/>
    <n v="6.4"/>
    <n v="620"/>
    <x v="228"/>
    <n v="1219.3799999999999"/>
    <x v="0"/>
    <n v="0"/>
    <x v="0"/>
    <n v="35"/>
    <s v="0-100"/>
    <x v="3"/>
  </r>
  <r>
    <x v="4"/>
    <n v="10.4"/>
    <n v="1500"/>
    <x v="228"/>
    <n v="957.87000000000012"/>
    <x v="1"/>
    <n v="0"/>
    <x v="0"/>
    <n v="98"/>
    <s v="0-100"/>
    <x v="3"/>
  </r>
  <r>
    <x v="0"/>
    <n v="7"/>
    <n v="107"/>
    <x v="229"/>
    <n v="779.54"/>
    <x v="0"/>
    <n v="0"/>
    <x v="0"/>
    <n v="1200"/>
    <s v="&gt;1000"/>
    <x v="0"/>
  </r>
  <r>
    <x v="1"/>
    <n v="4"/>
    <n v="1000"/>
    <x v="229"/>
    <n v="1609.47"/>
    <x v="1"/>
    <n v="0"/>
    <x v="0"/>
    <n v="815"/>
    <s v="501-1000"/>
    <x v="1"/>
  </r>
  <r>
    <x v="2"/>
    <n v="8"/>
    <n v="910"/>
    <x v="229"/>
    <n v="449.97"/>
    <x v="1"/>
    <n v="0"/>
    <x v="1"/>
    <n v="261"/>
    <s v="101-500"/>
    <x v="2"/>
  </r>
  <r>
    <x v="3"/>
    <n v="7.2"/>
    <n v="670"/>
    <x v="229"/>
    <n v="787.56"/>
    <x v="0"/>
    <n v="0"/>
    <x v="0"/>
    <n v="35"/>
    <s v="0-100"/>
    <x v="3"/>
  </r>
  <r>
    <x v="4"/>
    <n v="4"/>
    <n v="510"/>
    <x v="229"/>
    <n v="2038.62"/>
    <x v="1"/>
    <n v="0"/>
    <x v="2"/>
    <n v="98"/>
    <s v="0-100"/>
    <x v="3"/>
  </r>
  <r>
    <x v="0"/>
    <n v="5"/>
    <n v="105"/>
    <x v="230"/>
    <n v="54.7"/>
    <x v="0"/>
    <n v="0"/>
    <x v="1"/>
    <n v="1200"/>
    <s v="&gt;1000"/>
    <x v="0"/>
  </r>
  <r>
    <x v="1"/>
    <n v="8"/>
    <n v="700"/>
    <x v="230"/>
    <n v="2058.2400000000002"/>
    <x v="1"/>
    <n v="0"/>
    <x v="2"/>
    <n v="815"/>
    <s v="501-1000"/>
    <x v="1"/>
  </r>
  <r>
    <x v="2"/>
    <n v="9.6000000000000014"/>
    <n v="950"/>
    <x v="230"/>
    <n v="1219.17"/>
    <x v="1"/>
    <n v="0"/>
    <x v="0"/>
    <n v="261"/>
    <s v="101-500"/>
    <x v="2"/>
  </r>
  <r>
    <x v="3"/>
    <n v="6.4"/>
    <n v="1380"/>
    <x v="230"/>
    <n v="1506.81"/>
    <x v="0"/>
    <n v="0"/>
    <x v="0"/>
    <n v="35"/>
    <s v="0-100"/>
    <x v="3"/>
  </r>
  <r>
    <x v="4"/>
    <n v="11.200000000000001"/>
    <n v="500"/>
    <x v="230"/>
    <n v="1864.1399999999999"/>
    <x v="1"/>
    <n v="0"/>
    <x v="0"/>
    <n v="98"/>
    <s v="0-100"/>
    <x v="3"/>
  </r>
  <r>
    <x v="0"/>
    <n v="7"/>
    <n v="66"/>
    <x v="231"/>
    <n v="139.01"/>
    <x v="0"/>
    <n v="0"/>
    <x v="1"/>
    <n v="1200"/>
    <s v="&gt;1000"/>
    <x v="0"/>
  </r>
  <r>
    <x v="1"/>
    <n v="8.8000000000000007"/>
    <n v="610"/>
    <x v="231"/>
    <n v="1523.43"/>
    <x v="1"/>
    <n v="0"/>
    <x v="0"/>
    <n v="815"/>
    <s v="501-1000"/>
    <x v="1"/>
  </r>
  <r>
    <x v="2"/>
    <n v="12"/>
    <n v="800"/>
    <x v="231"/>
    <n v="2960.31"/>
    <x v="1"/>
    <n v="0"/>
    <x v="2"/>
    <n v="261"/>
    <s v="101-500"/>
    <x v="2"/>
  </r>
  <r>
    <x v="3"/>
    <n v="5.6000000000000005"/>
    <n v="830"/>
    <x v="231"/>
    <n v="2323.44"/>
    <x v="0"/>
    <n v="0"/>
    <x v="2"/>
    <n v="35"/>
    <s v="0-100"/>
    <x v="3"/>
  </r>
  <r>
    <x v="4"/>
    <n v="4.8000000000000007"/>
    <n v="1270"/>
    <x v="231"/>
    <n v="2986.08"/>
    <x v="1"/>
    <n v="0"/>
    <x v="2"/>
    <n v="98"/>
    <s v="0-100"/>
    <x v="3"/>
  </r>
  <r>
    <x v="0"/>
    <n v="15"/>
    <n v="118"/>
    <x v="232"/>
    <n v="39.630000000000003"/>
    <x v="0"/>
    <n v="0"/>
    <x v="1"/>
    <n v="1200"/>
    <s v="&gt;1000"/>
    <x v="0"/>
  </r>
  <r>
    <x v="1"/>
    <n v="10.4"/>
    <n v="550"/>
    <x v="232"/>
    <n v="1005.6299999999999"/>
    <x v="1"/>
    <n v="0"/>
    <x v="0"/>
    <n v="815"/>
    <s v="501-1000"/>
    <x v="1"/>
  </r>
  <r>
    <x v="2"/>
    <n v="10.4"/>
    <n v="960"/>
    <x v="232"/>
    <n v="1691.04"/>
    <x v="1"/>
    <n v="0"/>
    <x v="0"/>
    <n v="261"/>
    <s v="101-500"/>
    <x v="2"/>
  </r>
  <r>
    <x v="3"/>
    <n v="10.4"/>
    <n v="730"/>
    <x v="232"/>
    <n v="2903.07"/>
    <x v="0"/>
    <n v="0"/>
    <x v="2"/>
    <n v="35"/>
    <s v="0-100"/>
    <x v="3"/>
  </r>
  <r>
    <x v="4"/>
    <n v="7.2"/>
    <n v="1020"/>
    <x v="232"/>
    <n v="337.44"/>
    <x v="1"/>
    <n v="0"/>
    <x v="1"/>
    <n v="98"/>
    <s v="0-100"/>
    <x v="3"/>
  </r>
  <r>
    <x v="0"/>
    <n v="13"/>
    <n v="86"/>
    <x v="233"/>
    <n v="990.71"/>
    <x v="0"/>
    <n v="0"/>
    <x v="0"/>
    <n v="1200"/>
    <s v="&gt;1000"/>
    <x v="0"/>
  </r>
  <r>
    <x v="1"/>
    <n v="8.8000000000000007"/>
    <n v="550"/>
    <x v="233"/>
    <n v="394.04999999999995"/>
    <x v="1"/>
    <n v="0"/>
    <x v="1"/>
    <n v="815"/>
    <s v="501-1000"/>
    <x v="1"/>
  </r>
  <r>
    <x v="2"/>
    <n v="6.4"/>
    <n v="530"/>
    <x v="233"/>
    <n v="780.93000000000006"/>
    <x v="1"/>
    <n v="0"/>
    <x v="0"/>
    <n v="261"/>
    <s v="101-500"/>
    <x v="2"/>
  </r>
  <r>
    <x v="3"/>
    <n v="6.4"/>
    <n v="1470"/>
    <x v="233"/>
    <n v="1762.17"/>
    <x v="0"/>
    <n v="0"/>
    <x v="0"/>
    <n v="35"/>
    <s v="0-100"/>
    <x v="3"/>
  </r>
  <r>
    <x v="4"/>
    <n v="11.200000000000001"/>
    <n v="520"/>
    <x v="233"/>
    <n v="2149.3200000000002"/>
    <x v="1"/>
    <n v="0"/>
    <x v="2"/>
    <n v="98"/>
    <s v="0-100"/>
    <x v="3"/>
  </r>
  <r>
    <x v="0"/>
    <n v="7"/>
    <n v="74"/>
    <x v="234"/>
    <n v="878"/>
    <x v="0"/>
    <n v="0"/>
    <x v="0"/>
    <n v="1200"/>
    <s v="&gt;1000"/>
    <x v="0"/>
  </r>
  <r>
    <x v="1"/>
    <n v="8"/>
    <n v="940"/>
    <x v="234"/>
    <n v="176.46"/>
    <x v="1"/>
    <n v="0"/>
    <x v="1"/>
    <n v="815"/>
    <s v="501-1000"/>
    <x v="1"/>
  </r>
  <r>
    <x v="2"/>
    <n v="10.4"/>
    <n v="1080"/>
    <x v="234"/>
    <n v="1815.33"/>
    <x v="1"/>
    <n v="0"/>
    <x v="0"/>
    <n v="261"/>
    <s v="101-500"/>
    <x v="2"/>
  </r>
  <r>
    <x v="3"/>
    <n v="6.4"/>
    <n v="1120"/>
    <x v="234"/>
    <n v="2067"/>
    <x v="0"/>
    <n v="0"/>
    <x v="2"/>
    <n v="35"/>
    <s v="0-100"/>
    <x v="3"/>
  </r>
  <r>
    <x v="4"/>
    <n v="8.8000000000000007"/>
    <n v="1370"/>
    <x v="234"/>
    <n v="720.59999999999991"/>
    <x v="1"/>
    <n v="0"/>
    <x v="0"/>
    <n v="98"/>
    <s v="0-100"/>
    <x v="3"/>
  </r>
  <r>
    <x v="0"/>
    <n v="6"/>
    <n v="112"/>
    <x v="235"/>
    <n v="692.13"/>
    <x v="0"/>
    <n v="0"/>
    <x v="0"/>
    <n v="1200"/>
    <s v="&gt;1000"/>
    <x v="0"/>
  </r>
  <r>
    <x v="1"/>
    <n v="11.200000000000001"/>
    <n v="520"/>
    <x v="235"/>
    <n v="1308.42"/>
    <x v="1"/>
    <n v="0"/>
    <x v="0"/>
    <n v="815"/>
    <s v="501-1000"/>
    <x v="1"/>
  </r>
  <r>
    <x v="2"/>
    <n v="4.8000000000000007"/>
    <n v="1190"/>
    <x v="235"/>
    <n v="2595.42"/>
    <x v="1"/>
    <n v="0"/>
    <x v="2"/>
    <n v="261"/>
    <s v="101-500"/>
    <x v="2"/>
  </r>
  <r>
    <x v="3"/>
    <n v="6.4"/>
    <n v="1410"/>
    <x v="235"/>
    <n v="255.39"/>
    <x v="0"/>
    <n v="0"/>
    <x v="1"/>
    <n v="35"/>
    <s v="0-100"/>
    <x v="3"/>
  </r>
  <r>
    <x v="4"/>
    <n v="9.6000000000000014"/>
    <n v="900"/>
    <x v="235"/>
    <n v="1653"/>
    <x v="1"/>
    <n v="0"/>
    <x v="0"/>
    <n v="98"/>
    <s v="0-100"/>
    <x v="3"/>
  </r>
  <r>
    <x v="0"/>
    <n v="14"/>
    <n v="101"/>
    <x v="236"/>
    <n v="91.04"/>
    <x v="0"/>
    <n v="0"/>
    <x v="1"/>
    <n v="1200"/>
    <s v="&gt;1000"/>
    <x v="0"/>
  </r>
  <r>
    <x v="1"/>
    <n v="4"/>
    <n v="930"/>
    <x v="236"/>
    <n v="2901.1499999999996"/>
    <x v="1"/>
    <n v="0"/>
    <x v="2"/>
    <n v="815"/>
    <s v="501-1000"/>
    <x v="1"/>
  </r>
  <r>
    <x v="2"/>
    <n v="8.8000000000000007"/>
    <n v="1490"/>
    <x v="236"/>
    <n v="1090.8899999999999"/>
    <x v="1"/>
    <n v="0"/>
    <x v="0"/>
    <n v="261"/>
    <s v="101-500"/>
    <x v="2"/>
  </r>
  <r>
    <x v="3"/>
    <n v="11.200000000000001"/>
    <n v="690"/>
    <x v="236"/>
    <n v="821.22"/>
    <x v="0"/>
    <n v="0"/>
    <x v="0"/>
    <n v="35"/>
    <s v="0-100"/>
    <x v="3"/>
  </r>
  <r>
    <x v="4"/>
    <n v="8.8000000000000007"/>
    <n v="860"/>
    <x v="236"/>
    <n v="588.03"/>
    <x v="1"/>
    <n v="0"/>
    <x v="1"/>
    <n v="98"/>
    <s v="0-100"/>
    <x v="3"/>
  </r>
  <r>
    <x v="0"/>
    <n v="14"/>
    <n v="72"/>
    <x v="237"/>
    <n v="918.36"/>
    <x v="0"/>
    <n v="0"/>
    <x v="0"/>
    <n v="1200"/>
    <s v="&gt;1000"/>
    <x v="0"/>
  </r>
  <r>
    <x v="1"/>
    <n v="8.8000000000000007"/>
    <n v="870"/>
    <x v="237"/>
    <n v="2736.45"/>
    <x v="1"/>
    <n v="0"/>
    <x v="2"/>
    <n v="815"/>
    <s v="501-1000"/>
    <x v="1"/>
  </r>
  <r>
    <x v="2"/>
    <n v="4"/>
    <n v="1020"/>
    <x v="237"/>
    <n v="2457.9299999999998"/>
    <x v="1"/>
    <n v="0"/>
    <x v="2"/>
    <n v="261"/>
    <s v="101-500"/>
    <x v="2"/>
  </r>
  <r>
    <x v="3"/>
    <n v="8.8000000000000007"/>
    <n v="980"/>
    <x v="237"/>
    <n v="2218.0500000000002"/>
    <x v="0"/>
    <n v="0"/>
    <x v="2"/>
    <n v="35"/>
    <s v="0-100"/>
    <x v="3"/>
  </r>
  <r>
    <x v="4"/>
    <n v="4"/>
    <n v="780"/>
    <x v="237"/>
    <n v="1379.73"/>
    <x v="1"/>
    <n v="0"/>
    <x v="0"/>
    <n v="98"/>
    <s v="0-100"/>
    <x v="3"/>
  </r>
  <r>
    <x v="0"/>
    <n v="6"/>
    <n v="126"/>
    <x v="238"/>
    <n v="161.41999999999999"/>
    <x v="0"/>
    <n v="0"/>
    <x v="1"/>
    <n v="1200"/>
    <s v="&gt;1000"/>
    <x v="0"/>
  </r>
  <r>
    <x v="1"/>
    <n v="4.8000000000000007"/>
    <n v="740"/>
    <x v="238"/>
    <n v="2715.12"/>
    <x v="1"/>
    <n v="0"/>
    <x v="2"/>
    <n v="815"/>
    <s v="501-1000"/>
    <x v="1"/>
  </r>
  <r>
    <x v="2"/>
    <n v="4"/>
    <n v="790"/>
    <x v="238"/>
    <n v="1881.3899999999999"/>
    <x v="1"/>
    <n v="0"/>
    <x v="0"/>
    <n v="261"/>
    <s v="101-500"/>
    <x v="2"/>
  </r>
  <r>
    <x v="3"/>
    <n v="11.200000000000001"/>
    <n v="1040"/>
    <x v="238"/>
    <n v="2290.8000000000002"/>
    <x v="0"/>
    <n v="0"/>
    <x v="2"/>
    <n v="35"/>
    <s v="0-100"/>
    <x v="3"/>
  </r>
  <r>
    <x v="4"/>
    <n v="5.6000000000000005"/>
    <n v="1060"/>
    <x v="238"/>
    <n v="2.2199999999999998"/>
    <x v="1"/>
    <n v="0"/>
    <x v="1"/>
    <n v="98"/>
    <s v="0-100"/>
    <x v="3"/>
  </r>
  <r>
    <x v="0"/>
    <n v="8"/>
    <n v="103"/>
    <x v="239"/>
    <n v="970.16"/>
    <x v="0"/>
    <n v="0"/>
    <x v="0"/>
    <n v="1200"/>
    <s v="&gt;1000"/>
    <x v="0"/>
  </r>
  <r>
    <x v="1"/>
    <n v="7.2"/>
    <n v="1140"/>
    <x v="239"/>
    <n v="466.68"/>
    <x v="1"/>
    <n v="0"/>
    <x v="1"/>
    <n v="815"/>
    <s v="501-1000"/>
    <x v="1"/>
  </r>
  <r>
    <x v="2"/>
    <n v="4"/>
    <n v="1240"/>
    <x v="239"/>
    <n v="2580.7799999999997"/>
    <x v="1"/>
    <n v="0"/>
    <x v="2"/>
    <n v="261"/>
    <s v="101-500"/>
    <x v="2"/>
  </r>
  <r>
    <x v="3"/>
    <n v="7.2"/>
    <n v="1080"/>
    <x v="239"/>
    <n v="1519.8000000000002"/>
    <x v="0"/>
    <n v="0"/>
    <x v="0"/>
    <n v="35"/>
    <s v="0-100"/>
    <x v="3"/>
  </r>
  <r>
    <x v="4"/>
    <n v="10.4"/>
    <n v="1410"/>
    <x v="239"/>
    <n v="2535.81"/>
    <x v="1"/>
    <n v="0"/>
    <x v="2"/>
    <n v="98"/>
    <s v="0-100"/>
    <x v="3"/>
  </r>
  <r>
    <x v="0"/>
    <n v="15"/>
    <n v="98"/>
    <x v="240"/>
    <n v="664.72"/>
    <x v="0"/>
    <n v="0"/>
    <x v="0"/>
    <n v="1200"/>
    <s v="&gt;1000"/>
    <x v="0"/>
  </r>
  <r>
    <x v="1"/>
    <n v="5.6000000000000005"/>
    <n v="1400"/>
    <x v="240"/>
    <n v="1516.23"/>
    <x v="1"/>
    <n v="0"/>
    <x v="0"/>
    <n v="815"/>
    <s v="501-1000"/>
    <x v="1"/>
  </r>
  <r>
    <x v="2"/>
    <n v="4"/>
    <n v="1290"/>
    <x v="240"/>
    <n v="1316.76"/>
    <x v="1"/>
    <n v="0"/>
    <x v="0"/>
    <n v="261"/>
    <s v="101-500"/>
    <x v="2"/>
  </r>
  <r>
    <x v="3"/>
    <n v="7.2"/>
    <n v="990"/>
    <x v="240"/>
    <n v="2452.38"/>
    <x v="0"/>
    <n v="0"/>
    <x v="2"/>
    <n v="35"/>
    <s v="0-100"/>
    <x v="3"/>
  </r>
  <r>
    <x v="4"/>
    <n v="6.4"/>
    <n v="820"/>
    <x v="240"/>
    <n v="1624.02"/>
    <x v="1"/>
    <n v="0"/>
    <x v="0"/>
    <n v="98"/>
    <s v="0-100"/>
    <x v="3"/>
  </r>
  <r>
    <x v="0"/>
    <n v="8"/>
    <n v="137"/>
    <x v="241"/>
    <n v="198.73"/>
    <x v="0"/>
    <n v="0"/>
    <x v="1"/>
    <n v="1200"/>
    <s v="&gt;1000"/>
    <x v="0"/>
  </r>
  <r>
    <x v="1"/>
    <n v="4"/>
    <n v="740"/>
    <x v="241"/>
    <n v="2891.7"/>
    <x v="1"/>
    <n v="0"/>
    <x v="2"/>
    <n v="815"/>
    <s v="501-1000"/>
    <x v="1"/>
  </r>
  <r>
    <x v="2"/>
    <n v="7.2"/>
    <n v="520"/>
    <x v="241"/>
    <n v="179.10000000000002"/>
    <x v="1"/>
    <n v="0"/>
    <x v="1"/>
    <n v="261"/>
    <s v="101-500"/>
    <x v="2"/>
  </r>
  <r>
    <x v="3"/>
    <n v="5.6000000000000005"/>
    <n v="1170"/>
    <x v="241"/>
    <n v="60.75"/>
    <x v="0"/>
    <n v="0"/>
    <x v="1"/>
    <n v="35"/>
    <s v="0-100"/>
    <x v="3"/>
  </r>
  <r>
    <x v="4"/>
    <n v="8.8000000000000007"/>
    <n v="780"/>
    <x v="241"/>
    <n v="2680.3500000000004"/>
    <x v="1"/>
    <n v="0"/>
    <x v="2"/>
    <n v="98"/>
    <s v="0-100"/>
    <x v="3"/>
  </r>
  <r>
    <x v="0"/>
    <n v="7"/>
    <n v="60"/>
    <x v="242"/>
    <n v="261.22000000000003"/>
    <x v="0"/>
    <n v="0"/>
    <x v="1"/>
    <n v="1200"/>
    <s v="&gt;1000"/>
    <x v="0"/>
  </r>
  <r>
    <x v="1"/>
    <n v="12"/>
    <n v="740"/>
    <x v="242"/>
    <n v="1986.81"/>
    <x v="1"/>
    <n v="0"/>
    <x v="0"/>
    <n v="815"/>
    <s v="501-1000"/>
    <x v="1"/>
  </r>
  <r>
    <x v="2"/>
    <n v="10.4"/>
    <n v="1330"/>
    <x v="242"/>
    <n v="179.97"/>
    <x v="1"/>
    <n v="0"/>
    <x v="1"/>
    <n v="261"/>
    <s v="101-500"/>
    <x v="2"/>
  </r>
  <r>
    <x v="3"/>
    <n v="12"/>
    <n v="990"/>
    <x v="242"/>
    <n v="1244.4000000000001"/>
    <x v="0"/>
    <n v="0"/>
    <x v="0"/>
    <n v="35"/>
    <s v="0-100"/>
    <x v="3"/>
  </r>
  <r>
    <x v="4"/>
    <n v="9.6000000000000014"/>
    <n v="940"/>
    <x v="242"/>
    <n v="1253.52"/>
    <x v="1"/>
    <n v="0"/>
    <x v="0"/>
    <n v="98"/>
    <s v="0-100"/>
    <x v="3"/>
  </r>
  <r>
    <x v="0"/>
    <n v="5"/>
    <n v="120"/>
    <x v="243"/>
    <n v="584.17999999999995"/>
    <x v="0"/>
    <n v="0"/>
    <x v="1"/>
    <n v="1200"/>
    <s v="&gt;1000"/>
    <x v="0"/>
  </r>
  <r>
    <x v="1"/>
    <n v="6.4"/>
    <n v="820"/>
    <x v="243"/>
    <n v="693.51"/>
    <x v="1"/>
    <n v="0"/>
    <x v="0"/>
    <n v="815"/>
    <s v="501-1000"/>
    <x v="1"/>
  </r>
  <r>
    <x v="2"/>
    <n v="8.8000000000000007"/>
    <n v="1490"/>
    <x v="243"/>
    <n v="263.39999999999998"/>
    <x v="1"/>
    <n v="0"/>
    <x v="1"/>
    <n v="261"/>
    <s v="101-500"/>
    <x v="2"/>
  </r>
  <r>
    <x v="3"/>
    <n v="4.8000000000000007"/>
    <n v="590"/>
    <x v="243"/>
    <n v="602.93999999999994"/>
    <x v="0"/>
    <n v="0"/>
    <x v="0"/>
    <n v="35"/>
    <s v="0-100"/>
    <x v="3"/>
  </r>
  <r>
    <x v="4"/>
    <n v="4"/>
    <n v="630"/>
    <x v="243"/>
    <n v="1364.04"/>
    <x v="1"/>
    <n v="0"/>
    <x v="0"/>
    <n v="98"/>
    <s v="0-100"/>
    <x v="3"/>
  </r>
  <r>
    <x v="0"/>
    <n v="7"/>
    <n v="105"/>
    <x v="244"/>
    <n v="912.79"/>
    <x v="0"/>
    <n v="0"/>
    <x v="0"/>
    <n v="1200"/>
    <s v="&gt;1000"/>
    <x v="0"/>
  </r>
  <r>
    <x v="1"/>
    <n v="6.4"/>
    <n v="1180"/>
    <x v="244"/>
    <n v="135.06"/>
    <x v="1"/>
    <n v="0"/>
    <x v="1"/>
    <n v="815"/>
    <s v="501-1000"/>
    <x v="1"/>
  </r>
  <r>
    <x v="2"/>
    <n v="7.2"/>
    <n v="730"/>
    <x v="244"/>
    <n v="2307.5099999999998"/>
    <x v="1"/>
    <n v="0"/>
    <x v="2"/>
    <n v="261"/>
    <s v="101-500"/>
    <x v="2"/>
  </r>
  <r>
    <x v="3"/>
    <n v="11.200000000000001"/>
    <n v="1100"/>
    <x v="244"/>
    <n v="1410.51"/>
    <x v="0"/>
    <n v="0"/>
    <x v="0"/>
    <n v="35"/>
    <s v="0-100"/>
    <x v="3"/>
  </r>
  <r>
    <x v="4"/>
    <n v="6.4"/>
    <n v="1240"/>
    <x v="244"/>
    <n v="2410.89"/>
    <x v="1"/>
    <n v="0"/>
    <x v="2"/>
    <n v="98"/>
    <s v="0-100"/>
    <x v="3"/>
  </r>
  <r>
    <x v="0"/>
    <n v="9"/>
    <n v="127"/>
    <x v="245"/>
    <n v="913.54"/>
    <x v="0"/>
    <n v="0"/>
    <x v="0"/>
    <n v="1200"/>
    <s v="&gt;1000"/>
    <x v="0"/>
  </r>
  <r>
    <x v="1"/>
    <n v="10.4"/>
    <n v="1170"/>
    <x v="245"/>
    <n v="670.38"/>
    <x v="1"/>
    <n v="0"/>
    <x v="0"/>
    <n v="815"/>
    <s v="501-1000"/>
    <x v="1"/>
  </r>
  <r>
    <x v="2"/>
    <n v="7.2"/>
    <n v="750"/>
    <x v="245"/>
    <n v="2451.0299999999997"/>
    <x v="1"/>
    <n v="0"/>
    <x v="2"/>
    <n v="261"/>
    <s v="101-500"/>
    <x v="2"/>
  </r>
  <r>
    <x v="3"/>
    <n v="5.6000000000000005"/>
    <n v="1460"/>
    <x v="245"/>
    <n v="937.19999999999993"/>
    <x v="0"/>
    <n v="0"/>
    <x v="0"/>
    <n v="35"/>
    <s v="0-100"/>
    <x v="3"/>
  </r>
  <r>
    <x v="4"/>
    <n v="9.6000000000000014"/>
    <n v="740"/>
    <x v="245"/>
    <n v="1296.0899999999999"/>
    <x v="1"/>
    <n v="0"/>
    <x v="0"/>
    <n v="98"/>
    <s v="0-100"/>
    <x v="3"/>
  </r>
  <r>
    <x v="0"/>
    <n v="13"/>
    <n v="138"/>
    <x v="246"/>
    <n v="293.18"/>
    <x v="0"/>
    <n v="0"/>
    <x v="1"/>
    <n v="1200"/>
    <s v="&gt;1000"/>
    <x v="0"/>
  </r>
  <r>
    <x v="1"/>
    <n v="4"/>
    <n v="1290"/>
    <x v="246"/>
    <n v="717.39"/>
    <x v="1"/>
    <n v="0"/>
    <x v="0"/>
    <n v="815"/>
    <s v="501-1000"/>
    <x v="1"/>
  </r>
  <r>
    <x v="2"/>
    <n v="12"/>
    <n v="1040"/>
    <x v="246"/>
    <n v="1056.3000000000002"/>
    <x v="1"/>
    <n v="0"/>
    <x v="0"/>
    <n v="261"/>
    <s v="101-500"/>
    <x v="2"/>
  </r>
  <r>
    <x v="3"/>
    <n v="8.8000000000000007"/>
    <n v="780"/>
    <x v="246"/>
    <n v="1072.53"/>
    <x v="0"/>
    <n v="0"/>
    <x v="0"/>
    <n v="35"/>
    <s v="0-100"/>
    <x v="3"/>
  </r>
  <r>
    <x v="4"/>
    <n v="12"/>
    <n v="880"/>
    <x v="246"/>
    <n v="259.26"/>
    <x v="1"/>
    <n v="0"/>
    <x v="1"/>
    <n v="98"/>
    <s v="0-100"/>
    <x v="3"/>
  </r>
  <r>
    <x v="0"/>
    <n v="6"/>
    <n v="109"/>
    <x v="247"/>
    <n v="196.77"/>
    <x v="0"/>
    <n v="0"/>
    <x v="1"/>
    <n v="1200"/>
    <s v="&gt;1000"/>
    <x v="0"/>
  </r>
  <r>
    <x v="1"/>
    <n v="9.6000000000000014"/>
    <n v="1470"/>
    <x v="247"/>
    <n v="629.13"/>
    <x v="1"/>
    <n v="0"/>
    <x v="0"/>
    <n v="815"/>
    <s v="501-1000"/>
    <x v="1"/>
  </r>
  <r>
    <x v="2"/>
    <n v="4"/>
    <n v="590"/>
    <x v="247"/>
    <n v="1862.58"/>
    <x v="1"/>
    <n v="0"/>
    <x v="0"/>
    <n v="261"/>
    <s v="101-500"/>
    <x v="2"/>
  </r>
  <r>
    <x v="3"/>
    <n v="7.2"/>
    <n v="1370"/>
    <x v="247"/>
    <n v="2834.43"/>
    <x v="0"/>
    <n v="0"/>
    <x v="2"/>
    <n v="35"/>
    <s v="0-100"/>
    <x v="3"/>
  </r>
  <r>
    <x v="4"/>
    <n v="11.200000000000001"/>
    <n v="920"/>
    <x v="247"/>
    <n v="171.72"/>
    <x v="1"/>
    <n v="0"/>
    <x v="1"/>
    <n v="98"/>
    <s v="0-100"/>
    <x v="3"/>
  </r>
  <r>
    <x v="0"/>
    <n v="6"/>
    <n v="98"/>
    <x v="248"/>
    <n v="992.91"/>
    <x v="0"/>
    <n v="0"/>
    <x v="0"/>
    <n v="1200"/>
    <s v="&gt;1000"/>
    <x v="0"/>
  </r>
  <r>
    <x v="1"/>
    <n v="8"/>
    <n v="740"/>
    <x v="248"/>
    <n v="2358.4499999999998"/>
    <x v="1"/>
    <n v="0"/>
    <x v="2"/>
    <n v="815"/>
    <s v="501-1000"/>
    <x v="1"/>
  </r>
  <r>
    <x v="2"/>
    <n v="6.4"/>
    <n v="1240"/>
    <x v="248"/>
    <n v="156.69"/>
    <x v="1"/>
    <n v="0"/>
    <x v="1"/>
    <n v="261"/>
    <s v="101-500"/>
    <x v="2"/>
  </r>
  <r>
    <x v="3"/>
    <n v="8"/>
    <n v="500"/>
    <x v="248"/>
    <n v="704.81999999999994"/>
    <x v="0"/>
    <n v="0"/>
    <x v="0"/>
    <n v="35"/>
    <s v="0-100"/>
    <x v="3"/>
  </r>
  <r>
    <x v="4"/>
    <n v="8"/>
    <n v="570"/>
    <x v="248"/>
    <n v="2253.54"/>
    <x v="1"/>
    <n v="0"/>
    <x v="2"/>
    <n v="98"/>
    <s v="0-100"/>
    <x v="3"/>
  </r>
  <r>
    <x v="0"/>
    <n v="7"/>
    <n v="127"/>
    <x v="249"/>
    <n v="302.67"/>
    <x v="0"/>
    <n v="0"/>
    <x v="1"/>
    <n v="1200"/>
    <s v="&gt;1000"/>
    <x v="0"/>
  </r>
  <r>
    <x v="1"/>
    <n v="8.8000000000000007"/>
    <n v="1190"/>
    <x v="249"/>
    <n v="560.64"/>
    <x v="1"/>
    <n v="0"/>
    <x v="1"/>
    <n v="815"/>
    <s v="501-1000"/>
    <x v="1"/>
  </r>
  <r>
    <x v="2"/>
    <n v="8.8000000000000007"/>
    <n v="1040"/>
    <x v="249"/>
    <n v="762.33"/>
    <x v="1"/>
    <n v="0"/>
    <x v="0"/>
    <n v="261"/>
    <s v="101-500"/>
    <x v="2"/>
  </r>
  <r>
    <x v="3"/>
    <n v="4.8000000000000007"/>
    <n v="600"/>
    <x v="249"/>
    <n v="154.85999999999999"/>
    <x v="0"/>
    <n v="0"/>
    <x v="1"/>
    <n v="35"/>
    <s v="0-100"/>
    <x v="3"/>
  </r>
  <r>
    <x v="4"/>
    <n v="7.2"/>
    <n v="1080"/>
    <x v="249"/>
    <n v="2549.64"/>
    <x v="1"/>
    <n v="0"/>
    <x v="2"/>
    <n v="98"/>
    <s v="0-100"/>
    <x v="3"/>
  </r>
  <r>
    <x v="0"/>
    <n v="10"/>
    <n v="127"/>
    <x v="250"/>
    <n v="234.33"/>
    <x v="0"/>
    <n v="0"/>
    <x v="1"/>
    <n v="1200"/>
    <s v="&gt;1000"/>
    <x v="0"/>
  </r>
  <r>
    <x v="1"/>
    <n v="8"/>
    <n v="500"/>
    <x v="250"/>
    <n v="272.31"/>
    <x v="1"/>
    <n v="0"/>
    <x v="1"/>
    <n v="815"/>
    <s v="501-1000"/>
    <x v="1"/>
  </r>
  <r>
    <x v="2"/>
    <n v="12"/>
    <n v="1490"/>
    <x v="250"/>
    <n v="577.86"/>
    <x v="1"/>
    <n v="0"/>
    <x v="1"/>
    <n v="261"/>
    <s v="101-500"/>
    <x v="2"/>
  </r>
  <r>
    <x v="3"/>
    <n v="10.4"/>
    <n v="1270"/>
    <x v="250"/>
    <n v="2124"/>
    <x v="0"/>
    <n v="0"/>
    <x v="2"/>
    <n v="35"/>
    <s v="0-100"/>
    <x v="3"/>
  </r>
  <r>
    <x v="4"/>
    <n v="9.6000000000000014"/>
    <n v="680"/>
    <x v="250"/>
    <n v="939.90000000000009"/>
    <x v="1"/>
    <n v="0"/>
    <x v="0"/>
    <n v="98"/>
    <s v="0-100"/>
    <x v="3"/>
  </r>
  <r>
    <x v="0"/>
    <n v="13"/>
    <n v="77"/>
    <x v="251"/>
    <n v="835.64"/>
    <x v="0"/>
    <n v="0"/>
    <x v="0"/>
    <n v="1200"/>
    <s v="&gt;1000"/>
    <x v="0"/>
  </r>
  <r>
    <x v="1"/>
    <n v="7.2"/>
    <n v="1040"/>
    <x v="251"/>
    <n v="908.49"/>
    <x v="1"/>
    <n v="0"/>
    <x v="0"/>
    <n v="815"/>
    <s v="501-1000"/>
    <x v="1"/>
  </r>
  <r>
    <x v="2"/>
    <n v="4"/>
    <n v="710"/>
    <x v="251"/>
    <n v="1285.8000000000002"/>
    <x v="1"/>
    <n v="0"/>
    <x v="0"/>
    <n v="261"/>
    <s v="101-500"/>
    <x v="2"/>
  </r>
  <r>
    <x v="3"/>
    <n v="4"/>
    <n v="910"/>
    <x v="251"/>
    <n v="2785.56"/>
    <x v="0"/>
    <n v="0"/>
    <x v="2"/>
    <n v="35"/>
    <s v="0-100"/>
    <x v="3"/>
  </r>
  <r>
    <x v="4"/>
    <n v="5.6000000000000005"/>
    <n v="530"/>
    <x v="251"/>
    <n v="1398.78"/>
    <x v="1"/>
    <n v="0"/>
    <x v="0"/>
    <n v="98"/>
    <s v="0-100"/>
    <x v="3"/>
  </r>
  <r>
    <x v="0"/>
    <n v="15"/>
    <n v="101"/>
    <x v="252"/>
    <n v="45.94"/>
    <x v="0"/>
    <n v="0"/>
    <x v="1"/>
    <n v="1200"/>
    <s v="&gt;1000"/>
    <x v="0"/>
  </r>
  <r>
    <x v="1"/>
    <n v="8"/>
    <n v="930"/>
    <x v="252"/>
    <n v="2425.62"/>
    <x v="1"/>
    <n v="0"/>
    <x v="2"/>
    <n v="815"/>
    <s v="501-1000"/>
    <x v="1"/>
  </r>
  <r>
    <x v="2"/>
    <n v="8"/>
    <n v="1390"/>
    <x v="252"/>
    <n v="2060.31"/>
    <x v="1"/>
    <n v="0"/>
    <x v="2"/>
    <n v="261"/>
    <s v="101-500"/>
    <x v="2"/>
  </r>
  <r>
    <x v="3"/>
    <n v="5.6000000000000005"/>
    <n v="1470"/>
    <x v="252"/>
    <n v="2874.87"/>
    <x v="0"/>
    <n v="0"/>
    <x v="2"/>
    <n v="35"/>
    <s v="0-100"/>
    <x v="3"/>
  </r>
  <r>
    <x v="4"/>
    <n v="8.8000000000000007"/>
    <n v="1000"/>
    <x v="252"/>
    <n v="1804.92"/>
    <x v="1"/>
    <n v="0"/>
    <x v="0"/>
    <n v="98"/>
    <s v="0-100"/>
    <x v="3"/>
  </r>
  <r>
    <x v="0"/>
    <n v="10"/>
    <n v="141"/>
    <x v="253"/>
    <n v="17.690000000000001"/>
    <x v="0"/>
    <n v="0"/>
    <x v="1"/>
    <n v="1200"/>
    <s v="&gt;1000"/>
    <x v="0"/>
  </r>
  <r>
    <x v="1"/>
    <n v="9.6000000000000014"/>
    <n v="1320"/>
    <x v="253"/>
    <n v="2674.8"/>
    <x v="1"/>
    <n v="0"/>
    <x v="2"/>
    <n v="815"/>
    <s v="501-1000"/>
    <x v="1"/>
  </r>
  <r>
    <x v="2"/>
    <n v="10.4"/>
    <n v="640"/>
    <x v="253"/>
    <n v="2284.02"/>
    <x v="1"/>
    <n v="0"/>
    <x v="2"/>
    <n v="261"/>
    <s v="101-500"/>
    <x v="2"/>
  </r>
  <r>
    <x v="3"/>
    <n v="10.4"/>
    <n v="520"/>
    <x v="253"/>
    <n v="1641.1499999999999"/>
    <x v="0"/>
    <n v="0"/>
    <x v="0"/>
    <n v="35"/>
    <s v="0-100"/>
    <x v="3"/>
  </r>
  <r>
    <x v="4"/>
    <n v="8"/>
    <n v="1340"/>
    <x v="253"/>
    <n v="2134.5"/>
    <x v="1"/>
    <n v="0"/>
    <x v="2"/>
    <n v="98"/>
    <s v="0-100"/>
    <x v="3"/>
  </r>
  <r>
    <x v="0"/>
    <n v="11"/>
    <n v="116"/>
    <x v="254"/>
    <n v="808.92"/>
    <x v="0"/>
    <n v="0"/>
    <x v="0"/>
    <n v="1200"/>
    <s v="&gt;1000"/>
    <x v="0"/>
  </r>
  <r>
    <x v="1"/>
    <n v="8"/>
    <n v="600"/>
    <x v="254"/>
    <n v="15"/>
    <x v="1"/>
    <n v="0"/>
    <x v="1"/>
    <n v="815"/>
    <s v="501-1000"/>
    <x v="1"/>
  </r>
  <r>
    <x v="2"/>
    <n v="6.4"/>
    <n v="1330"/>
    <x v="254"/>
    <n v="2687.88"/>
    <x v="1"/>
    <n v="0"/>
    <x v="2"/>
    <n v="261"/>
    <s v="101-500"/>
    <x v="2"/>
  </r>
  <r>
    <x v="3"/>
    <n v="8"/>
    <n v="940"/>
    <x v="254"/>
    <n v="875.69999999999993"/>
    <x v="0"/>
    <n v="0"/>
    <x v="0"/>
    <n v="35"/>
    <s v="0-100"/>
    <x v="3"/>
  </r>
  <r>
    <x v="4"/>
    <n v="6.4"/>
    <n v="1200"/>
    <x v="254"/>
    <n v="545.16"/>
    <x v="1"/>
    <n v="0"/>
    <x v="1"/>
    <n v="98"/>
    <s v="0-100"/>
    <x v="3"/>
  </r>
  <r>
    <x v="0"/>
    <n v="7"/>
    <n v="139"/>
    <x v="255"/>
    <n v="470.31"/>
    <x v="0"/>
    <n v="0"/>
    <x v="1"/>
    <n v="1200"/>
    <s v="&gt;1000"/>
    <x v="0"/>
  </r>
  <r>
    <x v="1"/>
    <n v="11.200000000000001"/>
    <n v="1060"/>
    <x v="255"/>
    <n v="2588.04"/>
    <x v="1"/>
    <n v="0"/>
    <x v="2"/>
    <n v="815"/>
    <s v="501-1000"/>
    <x v="1"/>
  </r>
  <r>
    <x v="2"/>
    <n v="5.6000000000000005"/>
    <n v="710"/>
    <x v="255"/>
    <n v="490.83000000000004"/>
    <x v="1"/>
    <n v="0"/>
    <x v="1"/>
    <n v="261"/>
    <s v="101-500"/>
    <x v="2"/>
  </r>
  <r>
    <x v="3"/>
    <n v="4.8000000000000007"/>
    <n v="530"/>
    <x v="255"/>
    <n v="1143.21"/>
    <x v="0"/>
    <n v="0"/>
    <x v="0"/>
    <n v="35"/>
    <s v="0-100"/>
    <x v="3"/>
  </r>
  <r>
    <x v="4"/>
    <n v="8.8000000000000007"/>
    <n v="710"/>
    <x v="255"/>
    <n v="1204.56"/>
    <x v="1"/>
    <n v="0"/>
    <x v="0"/>
    <n v="98"/>
    <s v="0-100"/>
    <x v="3"/>
  </r>
  <r>
    <x v="0"/>
    <n v="5"/>
    <n v="121"/>
    <x v="256"/>
    <n v="453.08"/>
    <x v="0"/>
    <n v="0"/>
    <x v="1"/>
    <n v="1200"/>
    <s v="&gt;1000"/>
    <x v="0"/>
  </r>
  <r>
    <x v="1"/>
    <n v="6.4"/>
    <n v="940"/>
    <x v="256"/>
    <n v="697.59"/>
    <x v="1"/>
    <n v="0"/>
    <x v="0"/>
    <n v="815"/>
    <s v="501-1000"/>
    <x v="1"/>
  </r>
  <r>
    <x v="2"/>
    <n v="11.200000000000001"/>
    <n v="1120"/>
    <x v="256"/>
    <n v="1193.58"/>
    <x v="1"/>
    <n v="0"/>
    <x v="0"/>
    <n v="261"/>
    <s v="101-500"/>
    <x v="2"/>
  </r>
  <r>
    <x v="3"/>
    <n v="7.2"/>
    <n v="1210"/>
    <x v="256"/>
    <n v="2536.17"/>
    <x v="0"/>
    <n v="0"/>
    <x v="2"/>
    <n v="35"/>
    <s v="0-100"/>
    <x v="3"/>
  </r>
  <r>
    <x v="4"/>
    <n v="9.6000000000000014"/>
    <n v="1400"/>
    <x v="256"/>
    <n v="1944.1799999999998"/>
    <x v="1"/>
    <n v="0"/>
    <x v="0"/>
    <n v="98"/>
    <s v="0-100"/>
    <x v="3"/>
  </r>
  <r>
    <x v="0"/>
    <n v="12"/>
    <n v="115"/>
    <x v="257"/>
    <n v="706.79"/>
    <x v="0"/>
    <n v="0"/>
    <x v="0"/>
    <n v="1200"/>
    <s v="&gt;1000"/>
    <x v="0"/>
  </r>
  <r>
    <x v="1"/>
    <n v="10.4"/>
    <n v="940"/>
    <x v="257"/>
    <n v="2995.92"/>
    <x v="1"/>
    <n v="0"/>
    <x v="2"/>
    <n v="815"/>
    <s v="501-1000"/>
    <x v="1"/>
  </r>
  <r>
    <x v="2"/>
    <n v="11.200000000000001"/>
    <n v="920"/>
    <x v="257"/>
    <n v="2525.4299999999998"/>
    <x v="1"/>
    <n v="0"/>
    <x v="2"/>
    <n v="261"/>
    <s v="101-500"/>
    <x v="2"/>
  </r>
  <r>
    <x v="3"/>
    <n v="7.2"/>
    <n v="1270"/>
    <x v="257"/>
    <n v="1409.79"/>
    <x v="0"/>
    <n v="0"/>
    <x v="0"/>
    <n v="35"/>
    <s v="0-100"/>
    <x v="3"/>
  </r>
  <r>
    <x v="4"/>
    <n v="11.200000000000001"/>
    <n v="1070"/>
    <x v="257"/>
    <n v="195.18"/>
    <x v="1"/>
    <n v="0"/>
    <x v="1"/>
    <n v="98"/>
    <s v="0-100"/>
    <x v="3"/>
  </r>
  <r>
    <x v="0"/>
    <n v="10"/>
    <n v="109"/>
    <x v="258"/>
    <n v="874.09"/>
    <x v="0"/>
    <n v="0"/>
    <x v="0"/>
    <n v="1200"/>
    <s v="&gt;1000"/>
    <x v="0"/>
  </r>
  <r>
    <x v="1"/>
    <n v="4"/>
    <n v="590"/>
    <x v="258"/>
    <n v="700.11"/>
    <x v="1"/>
    <n v="0"/>
    <x v="0"/>
    <n v="815"/>
    <s v="501-1000"/>
    <x v="1"/>
  </r>
  <r>
    <x v="2"/>
    <n v="11.200000000000001"/>
    <n v="1120"/>
    <x v="258"/>
    <n v="1167.42"/>
    <x v="1"/>
    <n v="0"/>
    <x v="0"/>
    <n v="261"/>
    <s v="101-500"/>
    <x v="2"/>
  </r>
  <r>
    <x v="3"/>
    <n v="8"/>
    <n v="1420"/>
    <x v="258"/>
    <n v="1771.98"/>
    <x v="0"/>
    <n v="0"/>
    <x v="0"/>
    <n v="35"/>
    <s v="0-100"/>
    <x v="3"/>
  </r>
  <r>
    <x v="4"/>
    <n v="12"/>
    <n v="1470"/>
    <x v="258"/>
    <n v="158.52000000000001"/>
    <x v="1"/>
    <n v="0"/>
    <x v="1"/>
    <n v="98"/>
    <s v="0-100"/>
    <x v="3"/>
  </r>
  <r>
    <x v="0"/>
    <n v="5"/>
    <n v="95"/>
    <x v="259"/>
    <n v="493.05"/>
    <x v="0"/>
    <n v="0"/>
    <x v="1"/>
    <n v="1200"/>
    <s v="&gt;1000"/>
    <x v="0"/>
  </r>
  <r>
    <x v="1"/>
    <n v="8.8000000000000007"/>
    <n v="970"/>
    <x v="259"/>
    <n v="2361.9299999999998"/>
    <x v="1"/>
    <n v="0"/>
    <x v="2"/>
    <n v="815"/>
    <s v="501-1000"/>
    <x v="1"/>
  </r>
  <r>
    <x v="2"/>
    <n v="4.8000000000000007"/>
    <n v="1150"/>
    <x v="259"/>
    <n v="841.29"/>
    <x v="1"/>
    <n v="0"/>
    <x v="0"/>
    <n v="261"/>
    <s v="101-500"/>
    <x v="2"/>
  </r>
  <r>
    <x v="3"/>
    <n v="8"/>
    <n v="930"/>
    <x v="259"/>
    <n v="999.12000000000012"/>
    <x v="0"/>
    <n v="0"/>
    <x v="0"/>
    <n v="35"/>
    <s v="0-100"/>
    <x v="3"/>
  </r>
  <r>
    <x v="4"/>
    <n v="8.8000000000000007"/>
    <n v="660"/>
    <x v="259"/>
    <n v="2884.08"/>
    <x v="1"/>
    <n v="0"/>
    <x v="2"/>
    <n v="98"/>
    <s v="0-100"/>
    <x v="3"/>
  </r>
  <r>
    <x v="0"/>
    <n v="10"/>
    <n v="143"/>
    <x v="260"/>
    <n v="974.04"/>
    <x v="0"/>
    <n v="0"/>
    <x v="0"/>
    <n v="1200"/>
    <s v="&gt;1000"/>
    <x v="0"/>
  </r>
  <r>
    <x v="1"/>
    <n v="10.4"/>
    <n v="1300"/>
    <x v="260"/>
    <n v="2189.4299999999998"/>
    <x v="1"/>
    <n v="0"/>
    <x v="2"/>
    <n v="815"/>
    <s v="501-1000"/>
    <x v="1"/>
  </r>
  <r>
    <x v="2"/>
    <n v="11.200000000000001"/>
    <n v="1290"/>
    <x v="260"/>
    <n v="1243.23"/>
    <x v="1"/>
    <n v="0"/>
    <x v="0"/>
    <n v="261"/>
    <s v="101-500"/>
    <x v="2"/>
  </r>
  <r>
    <x v="3"/>
    <n v="4"/>
    <n v="1030"/>
    <x v="260"/>
    <n v="1178.97"/>
    <x v="0"/>
    <n v="0"/>
    <x v="0"/>
    <n v="35"/>
    <s v="0-100"/>
    <x v="3"/>
  </r>
  <r>
    <x v="4"/>
    <n v="6.4"/>
    <n v="790"/>
    <x v="260"/>
    <n v="1783.44"/>
    <x v="1"/>
    <n v="0"/>
    <x v="0"/>
    <n v="98"/>
    <s v="0-100"/>
    <x v="3"/>
  </r>
  <r>
    <x v="0"/>
    <n v="7"/>
    <n v="78"/>
    <x v="261"/>
    <n v="138.55000000000001"/>
    <x v="0"/>
    <n v="0"/>
    <x v="1"/>
    <n v="1200"/>
    <s v="&gt;1000"/>
    <x v="0"/>
  </r>
  <r>
    <x v="1"/>
    <n v="9.6000000000000014"/>
    <n v="930"/>
    <x v="261"/>
    <n v="1847.7599999999998"/>
    <x v="1"/>
    <n v="0"/>
    <x v="0"/>
    <n v="815"/>
    <s v="501-1000"/>
    <x v="1"/>
  </r>
  <r>
    <x v="2"/>
    <n v="5.6000000000000005"/>
    <n v="1090"/>
    <x v="261"/>
    <n v="1256.49"/>
    <x v="1"/>
    <n v="0"/>
    <x v="0"/>
    <n v="261"/>
    <s v="101-500"/>
    <x v="2"/>
  </r>
  <r>
    <x v="3"/>
    <n v="8.8000000000000007"/>
    <n v="630"/>
    <x v="261"/>
    <n v="1991.25"/>
    <x v="0"/>
    <n v="0"/>
    <x v="0"/>
    <n v="35"/>
    <s v="0-100"/>
    <x v="3"/>
  </r>
  <r>
    <x v="4"/>
    <n v="11.200000000000001"/>
    <n v="650"/>
    <x v="261"/>
    <n v="1007.28"/>
    <x v="1"/>
    <n v="0"/>
    <x v="0"/>
    <n v="98"/>
    <s v="0-100"/>
    <x v="3"/>
  </r>
  <r>
    <x v="0"/>
    <n v="9"/>
    <n v="149"/>
    <x v="262"/>
    <n v="823.66"/>
    <x v="0"/>
    <n v="0"/>
    <x v="0"/>
    <n v="1200"/>
    <s v="&gt;1000"/>
    <x v="0"/>
  </r>
  <r>
    <x v="1"/>
    <n v="8"/>
    <n v="680"/>
    <x v="262"/>
    <n v="441.33000000000004"/>
    <x v="1"/>
    <n v="0"/>
    <x v="1"/>
    <n v="815"/>
    <s v="501-1000"/>
    <x v="1"/>
  </r>
  <r>
    <x v="2"/>
    <n v="5.6000000000000005"/>
    <n v="1120"/>
    <x v="262"/>
    <n v="2755.11"/>
    <x v="1"/>
    <n v="0"/>
    <x v="2"/>
    <n v="261"/>
    <s v="101-500"/>
    <x v="2"/>
  </r>
  <r>
    <x v="3"/>
    <n v="8"/>
    <n v="1490"/>
    <x v="262"/>
    <n v="2606.67"/>
    <x v="0"/>
    <n v="0"/>
    <x v="2"/>
    <n v="35"/>
    <s v="0-100"/>
    <x v="3"/>
  </r>
  <r>
    <x v="4"/>
    <n v="7.2"/>
    <n v="1350"/>
    <x v="262"/>
    <n v="522.03"/>
    <x v="1"/>
    <n v="0"/>
    <x v="1"/>
    <n v="98"/>
    <s v="0-100"/>
    <x v="3"/>
  </r>
  <r>
    <x v="0"/>
    <n v="15"/>
    <n v="51"/>
    <x v="263"/>
    <n v="99.38"/>
    <x v="0"/>
    <n v="0"/>
    <x v="1"/>
    <n v="1200"/>
    <s v="&gt;1000"/>
    <x v="0"/>
  </r>
  <r>
    <x v="1"/>
    <n v="11.200000000000001"/>
    <n v="1220"/>
    <x v="263"/>
    <n v="1919.13"/>
    <x v="1"/>
    <n v="0"/>
    <x v="0"/>
    <n v="815"/>
    <s v="501-1000"/>
    <x v="1"/>
  </r>
  <r>
    <x v="2"/>
    <n v="8.8000000000000007"/>
    <n v="510"/>
    <x v="263"/>
    <n v="1740.8999999999999"/>
    <x v="1"/>
    <n v="0"/>
    <x v="0"/>
    <n v="261"/>
    <s v="101-500"/>
    <x v="2"/>
  </r>
  <r>
    <x v="3"/>
    <n v="8.8000000000000007"/>
    <n v="910"/>
    <x v="263"/>
    <n v="349.62"/>
    <x v="0"/>
    <n v="0"/>
    <x v="1"/>
    <n v="35"/>
    <s v="0-100"/>
    <x v="3"/>
  </r>
  <r>
    <x v="4"/>
    <n v="6.4"/>
    <n v="690"/>
    <x v="263"/>
    <n v="818.12999999999988"/>
    <x v="1"/>
    <n v="0"/>
    <x v="0"/>
    <n v="98"/>
    <s v="0-100"/>
    <x v="3"/>
  </r>
  <r>
    <x v="0"/>
    <n v="7"/>
    <n v="148"/>
    <x v="264"/>
    <n v="163.69"/>
    <x v="0"/>
    <n v="0"/>
    <x v="1"/>
    <n v="1200"/>
    <s v="&gt;1000"/>
    <x v="0"/>
  </r>
  <r>
    <x v="1"/>
    <n v="11.200000000000001"/>
    <n v="940"/>
    <x v="264"/>
    <n v="2827.17"/>
    <x v="1"/>
    <n v="0"/>
    <x v="2"/>
    <n v="815"/>
    <s v="501-1000"/>
    <x v="1"/>
  </r>
  <r>
    <x v="2"/>
    <n v="4"/>
    <n v="1040"/>
    <x v="264"/>
    <n v="2844.21"/>
    <x v="1"/>
    <n v="0"/>
    <x v="2"/>
    <n v="261"/>
    <s v="101-500"/>
    <x v="2"/>
  </r>
  <r>
    <x v="3"/>
    <n v="5.6000000000000005"/>
    <n v="1230"/>
    <x v="264"/>
    <n v="346.59000000000003"/>
    <x v="0"/>
    <n v="0"/>
    <x v="1"/>
    <n v="35"/>
    <s v="0-100"/>
    <x v="3"/>
  </r>
  <r>
    <x v="4"/>
    <n v="4.8000000000000007"/>
    <n v="1100"/>
    <x v="264"/>
    <n v="2942.37"/>
    <x v="1"/>
    <n v="0"/>
    <x v="2"/>
    <n v="98"/>
    <s v="0-100"/>
    <x v="3"/>
  </r>
  <r>
    <x v="0"/>
    <n v="7"/>
    <n v="59"/>
    <x v="265"/>
    <n v="498.53"/>
    <x v="0"/>
    <n v="0"/>
    <x v="1"/>
    <n v="1200"/>
    <s v="&gt;1000"/>
    <x v="0"/>
  </r>
  <r>
    <x v="1"/>
    <n v="10.4"/>
    <n v="1370"/>
    <x v="265"/>
    <n v="2819.0099999999998"/>
    <x v="1"/>
    <n v="0"/>
    <x v="2"/>
    <n v="815"/>
    <s v="501-1000"/>
    <x v="1"/>
  </r>
  <r>
    <x v="2"/>
    <n v="11.200000000000001"/>
    <n v="1100"/>
    <x v="265"/>
    <n v="734.18999999999994"/>
    <x v="1"/>
    <n v="0"/>
    <x v="0"/>
    <n v="261"/>
    <s v="101-500"/>
    <x v="2"/>
  </r>
  <r>
    <x v="3"/>
    <n v="6.4"/>
    <n v="1070"/>
    <x v="265"/>
    <n v="2227.59"/>
    <x v="0"/>
    <n v="0"/>
    <x v="2"/>
    <n v="35"/>
    <s v="0-100"/>
    <x v="3"/>
  </r>
  <r>
    <x v="4"/>
    <n v="8.8000000000000007"/>
    <n v="1500"/>
    <x v="265"/>
    <n v="338.76"/>
    <x v="1"/>
    <n v="0"/>
    <x v="1"/>
    <n v="98"/>
    <s v="0-100"/>
    <x v="3"/>
  </r>
  <r>
    <x v="0"/>
    <n v="6"/>
    <n v="104"/>
    <x v="266"/>
    <n v="602.66"/>
    <x v="0"/>
    <n v="0"/>
    <x v="0"/>
    <n v="1200"/>
    <s v="&gt;1000"/>
    <x v="0"/>
  </r>
  <r>
    <x v="1"/>
    <n v="4.8000000000000007"/>
    <n v="1490"/>
    <x v="266"/>
    <n v="1569"/>
    <x v="1"/>
    <n v="0"/>
    <x v="0"/>
    <n v="815"/>
    <s v="501-1000"/>
    <x v="1"/>
  </r>
  <r>
    <x v="2"/>
    <n v="8.8000000000000007"/>
    <n v="1270"/>
    <x v="266"/>
    <n v="1043.25"/>
    <x v="1"/>
    <n v="0"/>
    <x v="0"/>
    <n v="261"/>
    <s v="101-500"/>
    <x v="2"/>
  </r>
  <r>
    <x v="3"/>
    <n v="8.8000000000000007"/>
    <n v="610"/>
    <x v="266"/>
    <n v="595.11"/>
    <x v="0"/>
    <n v="0"/>
    <x v="1"/>
    <n v="35"/>
    <s v="0-100"/>
    <x v="3"/>
  </r>
  <r>
    <x v="4"/>
    <n v="8.8000000000000007"/>
    <n v="1420"/>
    <x v="266"/>
    <n v="641.64"/>
    <x v="1"/>
    <n v="0"/>
    <x v="0"/>
    <n v="98"/>
    <s v="0-100"/>
    <x v="3"/>
  </r>
  <r>
    <x v="0"/>
    <n v="9"/>
    <n v="55"/>
    <x v="267"/>
    <n v="121.89"/>
    <x v="0"/>
    <n v="0"/>
    <x v="1"/>
    <n v="1200"/>
    <s v="&gt;1000"/>
    <x v="0"/>
  </r>
  <r>
    <x v="1"/>
    <n v="9.6000000000000014"/>
    <n v="1350"/>
    <x v="267"/>
    <n v="586.04999999999995"/>
    <x v="1"/>
    <n v="0"/>
    <x v="1"/>
    <n v="815"/>
    <s v="501-1000"/>
    <x v="1"/>
  </r>
  <r>
    <x v="2"/>
    <n v="7.2"/>
    <n v="810"/>
    <x v="267"/>
    <n v="1116.03"/>
    <x v="1"/>
    <n v="0"/>
    <x v="0"/>
    <n v="261"/>
    <s v="101-500"/>
    <x v="2"/>
  </r>
  <r>
    <x v="3"/>
    <n v="5.6000000000000005"/>
    <n v="1090"/>
    <x v="267"/>
    <n v="1982.6999999999998"/>
    <x v="0"/>
    <n v="0"/>
    <x v="0"/>
    <n v="35"/>
    <s v="0-100"/>
    <x v="3"/>
  </r>
  <r>
    <x v="4"/>
    <n v="4.8000000000000007"/>
    <n v="1190"/>
    <x v="267"/>
    <n v="2002.38"/>
    <x v="1"/>
    <n v="0"/>
    <x v="2"/>
    <n v="98"/>
    <s v="0-100"/>
    <x v="3"/>
  </r>
  <r>
    <x v="0"/>
    <n v="11"/>
    <n v="76"/>
    <x v="268"/>
    <n v="228.39"/>
    <x v="0"/>
    <n v="0"/>
    <x v="1"/>
    <n v="1200"/>
    <s v="&gt;1000"/>
    <x v="0"/>
  </r>
  <r>
    <x v="1"/>
    <n v="11.200000000000001"/>
    <n v="930"/>
    <x v="268"/>
    <n v="66.449999999999989"/>
    <x v="1"/>
    <n v="0"/>
    <x v="1"/>
    <n v="815"/>
    <s v="501-1000"/>
    <x v="1"/>
  </r>
  <r>
    <x v="2"/>
    <n v="8"/>
    <n v="1000"/>
    <x v="268"/>
    <n v="1353.27"/>
    <x v="1"/>
    <n v="0"/>
    <x v="0"/>
    <n v="261"/>
    <s v="101-500"/>
    <x v="2"/>
  </r>
  <r>
    <x v="3"/>
    <n v="4"/>
    <n v="1020"/>
    <x v="268"/>
    <n v="76.89"/>
    <x v="0"/>
    <n v="0"/>
    <x v="1"/>
    <n v="35"/>
    <s v="0-100"/>
    <x v="3"/>
  </r>
  <r>
    <x v="4"/>
    <n v="11.200000000000001"/>
    <n v="1180"/>
    <x v="268"/>
    <n v="92.25"/>
    <x v="1"/>
    <n v="0"/>
    <x v="1"/>
    <n v="98"/>
    <s v="0-100"/>
    <x v="3"/>
  </r>
  <r>
    <x v="0"/>
    <n v="6"/>
    <n v="125"/>
    <x v="269"/>
    <n v="73.42"/>
    <x v="0"/>
    <n v="0"/>
    <x v="1"/>
    <n v="1200"/>
    <s v="&gt;1000"/>
    <x v="0"/>
  </r>
  <r>
    <x v="1"/>
    <n v="5.6000000000000005"/>
    <n v="1170"/>
    <x v="269"/>
    <n v="327.33"/>
    <x v="1"/>
    <n v="0"/>
    <x v="1"/>
    <n v="815"/>
    <s v="501-1000"/>
    <x v="1"/>
  </r>
  <r>
    <x v="2"/>
    <n v="8.8000000000000007"/>
    <n v="620"/>
    <x v="269"/>
    <n v="971.76"/>
    <x v="1"/>
    <n v="0"/>
    <x v="0"/>
    <n v="261"/>
    <s v="101-500"/>
    <x v="2"/>
  </r>
  <r>
    <x v="3"/>
    <n v="8"/>
    <n v="750"/>
    <x v="269"/>
    <n v="372.6"/>
    <x v="0"/>
    <n v="0"/>
    <x v="1"/>
    <n v="35"/>
    <s v="0-100"/>
    <x v="3"/>
  </r>
  <r>
    <x v="4"/>
    <n v="8.8000000000000007"/>
    <n v="1070"/>
    <x v="269"/>
    <n v="1550.6999999999998"/>
    <x v="1"/>
    <n v="0"/>
    <x v="0"/>
    <n v="98"/>
    <s v="0-100"/>
    <x v="3"/>
  </r>
  <r>
    <x v="0"/>
    <n v="13"/>
    <n v="118"/>
    <x v="270"/>
    <n v="461.62"/>
    <x v="0"/>
    <n v="0"/>
    <x v="1"/>
    <n v="1200"/>
    <s v="&gt;1000"/>
    <x v="0"/>
  </r>
  <r>
    <x v="1"/>
    <n v="10.4"/>
    <n v="730"/>
    <x v="270"/>
    <n v="1673.67"/>
    <x v="1"/>
    <n v="0"/>
    <x v="0"/>
    <n v="815"/>
    <s v="501-1000"/>
    <x v="1"/>
  </r>
  <r>
    <x v="2"/>
    <n v="6.4"/>
    <n v="500"/>
    <x v="270"/>
    <n v="380.96999999999997"/>
    <x v="1"/>
    <n v="0"/>
    <x v="1"/>
    <n v="261"/>
    <s v="101-500"/>
    <x v="2"/>
  </r>
  <r>
    <x v="3"/>
    <n v="12"/>
    <n v="1390"/>
    <x v="270"/>
    <n v="1057.0500000000002"/>
    <x v="0"/>
    <n v="0"/>
    <x v="0"/>
    <n v="35"/>
    <s v="0-100"/>
    <x v="3"/>
  </r>
  <r>
    <x v="4"/>
    <n v="6.4"/>
    <n v="1120"/>
    <x v="270"/>
    <n v="2066.46"/>
    <x v="1"/>
    <n v="0"/>
    <x v="2"/>
    <n v="98"/>
    <s v="0-100"/>
    <x v="3"/>
  </r>
  <r>
    <x v="0"/>
    <n v="11"/>
    <n v="118"/>
    <x v="271"/>
    <n v="326.67"/>
    <x v="0"/>
    <n v="0"/>
    <x v="1"/>
    <n v="1200"/>
    <s v="&gt;1000"/>
    <x v="0"/>
  </r>
  <r>
    <x v="1"/>
    <n v="8.8000000000000007"/>
    <n v="720"/>
    <x v="271"/>
    <n v="222.75"/>
    <x v="1"/>
    <n v="0"/>
    <x v="1"/>
    <n v="815"/>
    <s v="501-1000"/>
    <x v="1"/>
  </r>
  <r>
    <x v="2"/>
    <n v="6.4"/>
    <n v="1470"/>
    <x v="271"/>
    <n v="2836.14"/>
    <x v="1"/>
    <n v="0"/>
    <x v="2"/>
    <n v="261"/>
    <s v="101-500"/>
    <x v="2"/>
  </r>
  <r>
    <x v="3"/>
    <n v="8"/>
    <n v="690"/>
    <x v="271"/>
    <n v="1227.27"/>
    <x v="0"/>
    <n v="0"/>
    <x v="0"/>
    <n v="35"/>
    <s v="0-100"/>
    <x v="3"/>
  </r>
  <r>
    <x v="4"/>
    <n v="7.2"/>
    <n v="760"/>
    <x v="271"/>
    <n v="864.18000000000006"/>
    <x v="1"/>
    <n v="0"/>
    <x v="0"/>
    <n v="98"/>
    <s v="0-100"/>
    <x v="3"/>
  </r>
  <r>
    <x v="0"/>
    <n v="14"/>
    <n v="88"/>
    <x v="272"/>
    <n v="379.09"/>
    <x v="0"/>
    <n v="0"/>
    <x v="1"/>
    <n v="1200"/>
    <s v="&gt;1000"/>
    <x v="0"/>
  </r>
  <r>
    <x v="1"/>
    <n v="9.6000000000000014"/>
    <n v="1040"/>
    <x v="272"/>
    <n v="2455.5"/>
    <x v="1"/>
    <n v="0"/>
    <x v="2"/>
    <n v="815"/>
    <s v="501-1000"/>
    <x v="1"/>
  </r>
  <r>
    <x v="2"/>
    <n v="6.4"/>
    <n v="900"/>
    <x v="272"/>
    <n v="2741.1000000000004"/>
    <x v="1"/>
    <n v="0"/>
    <x v="2"/>
    <n v="261"/>
    <s v="101-500"/>
    <x v="2"/>
  </r>
  <r>
    <x v="3"/>
    <n v="4.8000000000000007"/>
    <n v="1410"/>
    <x v="272"/>
    <n v="345.9"/>
    <x v="0"/>
    <n v="0"/>
    <x v="1"/>
    <n v="35"/>
    <s v="0-100"/>
    <x v="3"/>
  </r>
  <r>
    <x v="4"/>
    <n v="8.8000000000000007"/>
    <n v="1310"/>
    <x v="272"/>
    <n v="1248.03"/>
    <x v="1"/>
    <n v="0"/>
    <x v="0"/>
    <n v="98"/>
    <s v="0-100"/>
    <x v="3"/>
  </r>
  <r>
    <x v="0"/>
    <n v="10"/>
    <n v="119"/>
    <x v="273"/>
    <n v="235.18"/>
    <x v="0"/>
    <n v="0"/>
    <x v="1"/>
    <n v="1200"/>
    <s v="&gt;1000"/>
    <x v="0"/>
  </r>
  <r>
    <x v="1"/>
    <n v="8.8000000000000007"/>
    <n v="790"/>
    <x v="273"/>
    <n v="2744.88"/>
    <x v="1"/>
    <n v="0"/>
    <x v="2"/>
    <n v="815"/>
    <s v="501-1000"/>
    <x v="1"/>
  </r>
  <r>
    <x v="2"/>
    <n v="4"/>
    <n v="1330"/>
    <x v="273"/>
    <n v="1418.52"/>
    <x v="1"/>
    <n v="0"/>
    <x v="0"/>
    <n v="261"/>
    <s v="101-500"/>
    <x v="2"/>
  </r>
  <r>
    <x v="3"/>
    <n v="12"/>
    <n v="580"/>
    <x v="273"/>
    <n v="2575.5299999999997"/>
    <x v="0"/>
    <n v="0"/>
    <x v="2"/>
    <n v="35"/>
    <s v="0-100"/>
    <x v="3"/>
  </r>
  <r>
    <x v="4"/>
    <n v="10.4"/>
    <n v="1230"/>
    <x v="273"/>
    <n v="1400.49"/>
    <x v="1"/>
    <n v="0"/>
    <x v="0"/>
    <n v="98"/>
    <s v="0-100"/>
    <x v="3"/>
  </r>
  <r>
    <x v="0"/>
    <n v="14"/>
    <n v="109"/>
    <x v="274"/>
    <n v="905.19"/>
    <x v="0"/>
    <n v="0"/>
    <x v="0"/>
    <n v="1200"/>
    <s v="&gt;1000"/>
    <x v="0"/>
  </r>
  <r>
    <x v="1"/>
    <n v="5.6000000000000005"/>
    <n v="1020"/>
    <x v="274"/>
    <n v="47.46"/>
    <x v="1"/>
    <n v="0"/>
    <x v="1"/>
    <n v="815"/>
    <s v="501-1000"/>
    <x v="1"/>
  </r>
  <r>
    <x v="2"/>
    <n v="4.8000000000000007"/>
    <n v="620"/>
    <x v="274"/>
    <n v="2409.1799999999998"/>
    <x v="1"/>
    <n v="0"/>
    <x v="2"/>
    <n v="261"/>
    <s v="101-500"/>
    <x v="2"/>
  </r>
  <r>
    <x v="3"/>
    <n v="10.4"/>
    <n v="1120"/>
    <x v="274"/>
    <n v="2732.07"/>
    <x v="0"/>
    <n v="0"/>
    <x v="2"/>
    <n v="35"/>
    <s v="0-100"/>
    <x v="3"/>
  </r>
  <r>
    <x v="4"/>
    <n v="8"/>
    <n v="840"/>
    <x v="274"/>
    <n v="2319.8999999999996"/>
    <x v="1"/>
    <n v="0"/>
    <x v="2"/>
    <n v="98"/>
    <s v="0-100"/>
    <x v="3"/>
  </r>
  <r>
    <x v="0"/>
    <n v="5"/>
    <n v="131"/>
    <x v="275"/>
    <n v="37.200000000000003"/>
    <x v="0"/>
    <n v="0"/>
    <x v="1"/>
    <n v="1200"/>
    <s v="&gt;1000"/>
    <x v="0"/>
  </r>
  <r>
    <x v="1"/>
    <n v="8.8000000000000007"/>
    <n v="1300"/>
    <x v="275"/>
    <n v="1115.79"/>
    <x v="1"/>
    <n v="0"/>
    <x v="0"/>
    <n v="815"/>
    <s v="501-1000"/>
    <x v="1"/>
  </r>
  <r>
    <x v="2"/>
    <n v="4.8000000000000007"/>
    <n v="810"/>
    <x v="275"/>
    <n v="1115.49"/>
    <x v="1"/>
    <n v="0"/>
    <x v="0"/>
    <n v="261"/>
    <s v="101-500"/>
    <x v="2"/>
  </r>
  <r>
    <x v="3"/>
    <n v="4.8000000000000007"/>
    <n v="610"/>
    <x v="275"/>
    <n v="1308.8399999999999"/>
    <x v="0"/>
    <n v="0"/>
    <x v="0"/>
    <n v="35"/>
    <s v="0-100"/>
    <x v="3"/>
  </r>
  <r>
    <x v="4"/>
    <n v="4.8000000000000007"/>
    <n v="1190"/>
    <x v="275"/>
    <n v="643.04999999999995"/>
    <x v="1"/>
    <n v="0"/>
    <x v="0"/>
    <n v="98"/>
    <s v="0-100"/>
    <x v="3"/>
  </r>
  <r>
    <x v="0"/>
    <n v="7"/>
    <n v="79"/>
    <x v="276"/>
    <n v="823.53"/>
    <x v="0"/>
    <n v="0"/>
    <x v="0"/>
    <n v="1200"/>
    <s v="&gt;1000"/>
    <x v="0"/>
  </r>
  <r>
    <x v="1"/>
    <n v="10.4"/>
    <n v="760"/>
    <x v="276"/>
    <n v="1621.59"/>
    <x v="1"/>
    <n v="0"/>
    <x v="0"/>
    <n v="815"/>
    <s v="501-1000"/>
    <x v="1"/>
  </r>
  <r>
    <x v="2"/>
    <n v="4"/>
    <n v="600"/>
    <x v="276"/>
    <n v="391.77"/>
    <x v="1"/>
    <n v="0"/>
    <x v="1"/>
    <n v="261"/>
    <s v="101-500"/>
    <x v="2"/>
  </r>
  <r>
    <x v="3"/>
    <n v="9.6000000000000014"/>
    <n v="990"/>
    <x v="276"/>
    <n v="1711.02"/>
    <x v="0"/>
    <n v="0"/>
    <x v="0"/>
    <n v="35"/>
    <s v="0-100"/>
    <x v="3"/>
  </r>
  <r>
    <x v="4"/>
    <n v="8"/>
    <n v="940"/>
    <x v="276"/>
    <n v="1848.09"/>
    <x v="1"/>
    <n v="0"/>
    <x v="0"/>
    <n v="98"/>
    <s v="0-100"/>
    <x v="3"/>
  </r>
  <r>
    <x v="0"/>
    <n v="11"/>
    <n v="66"/>
    <x v="277"/>
    <n v="138.05000000000001"/>
    <x v="0"/>
    <n v="0"/>
    <x v="1"/>
    <n v="1200"/>
    <s v="&gt;1000"/>
    <x v="0"/>
  </r>
  <r>
    <x v="1"/>
    <n v="9.6000000000000014"/>
    <n v="1410"/>
    <x v="277"/>
    <n v="1140.3600000000001"/>
    <x v="1"/>
    <n v="0"/>
    <x v="0"/>
    <n v="815"/>
    <s v="501-1000"/>
    <x v="1"/>
  </r>
  <r>
    <x v="2"/>
    <n v="5.6000000000000005"/>
    <n v="1010"/>
    <x v="277"/>
    <n v="2362.77"/>
    <x v="1"/>
    <n v="0"/>
    <x v="2"/>
    <n v="261"/>
    <s v="101-500"/>
    <x v="2"/>
  </r>
  <r>
    <x v="3"/>
    <n v="8.8000000000000007"/>
    <n v="1060"/>
    <x v="277"/>
    <n v="1173.1500000000001"/>
    <x v="0"/>
    <n v="0"/>
    <x v="0"/>
    <n v="35"/>
    <s v="0-100"/>
    <x v="3"/>
  </r>
  <r>
    <x v="4"/>
    <n v="4.8000000000000007"/>
    <n v="1200"/>
    <x v="277"/>
    <n v="198.57"/>
    <x v="1"/>
    <n v="0"/>
    <x v="1"/>
    <n v="98"/>
    <s v="0-100"/>
    <x v="3"/>
  </r>
  <r>
    <x v="0"/>
    <n v="11"/>
    <n v="122"/>
    <x v="278"/>
    <n v="985.34"/>
    <x v="0"/>
    <n v="0"/>
    <x v="0"/>
    <n v="1200"/>
    <s v="&gt;1000"/>
    <x v="0"/>
  </r>
  <r>
    <x v="1"/>
    <n v="12"/>
    <n v="830"/>
    <x v="278"/>
    <n v="596.73"/>
    <x v="1"/>
    <n v="0"/>
    <x v="1"/>
    <n v="815"/>
    <s v="501-1000"/>
    <x v="1"/>
  </r>
  <r>
    <x v="2"/>
    <n v="11.200000000000001"/>
    <n v="580"/>
    <x v="278"/>
    <n v="1837.41"/>
    <x v="1"/>
    <n v="0"/>
    <x v="0"/>
    <n v="261"/>
    <s v="101-500"/>
    <x v="2"/>
  </r>
  <r>
    <x v="3"/>
    <n v="8"/>
    <n v="1450"/>
    <x v="278"/>
    <n v="1396.32"/>
    <x v="0"/>
    <n v="0"/>
    <x v="0"/>
    <n v="35"/>
    <s v="0-100"/>
    <x v="3"/>
  </r>
  <r>
    <x v="4"/>
    <n v="8.8000000000000007"/>
    <n v="600"/>
    <x v="278"/>
    <n v="2757.3"/>
    <x v="1"/>
    <n v="0"/>
    <x v="2"/>
    <n v="98"/>
    <s v="0-100"/>
    <x v="3"/>
  </r>
  <r>
    <x v="0"/>
    <n v="14"/>
    <n v="99"/>
    <x v="279"/>
    <n v="776.27"/>
    <x v="0"/>
    <n v="0"/>
    <x v="0"/>
    <n v="1200"/>
    <s v="&gt;1000"/>
    <x v="0"/>
  </r>
  <r>
    <x v="1"/>
    <n v="10.4"/>
    <n v="1060"/>
    <x v="279"/>
    <n v="2985.5099999999998"/>
    <x v="1"/>
    <n v="0"/>
    <x v="2"/>
    <n v="815"/>
    <s v="501-1000"/>
    <x v="1"/>
  </r>
  <r>
    <x v="2"/>
    <n v="8.8000000000000007"/>
    <n v="520"/>
    <x v="279"/>
    <n v="2807.2799999999997"/>
    <x v="1"/>
    <n v="0"/>
    <x v="2"/>
    <n v="261"/>
    <s v="101-500"/>
    <x v="2"/>
  </r>
  <r>
    <x v="3"/>
    <n v="4.8000000000000007"/>
    <n v="1490"/>
    <x v="279"/>
    <n v="1326.72"/>
    <x v="0"/>
    <n v="0"/>
    <x v="0"/>
    <n v="35"/>
    <s v="0-100"/>
    <x v="3"/>
  </r>
  <r>
    <x v="4"/>
    <n v="8.8000000000000007"/>
    <n v="970"/>
    <x v="279"/>
    <n v="1226.28"/>
    <x v="1"/>
    <n v="0"/>
    <x v="0"/>
    <n v="98"/>
    <s v="0-100"/>
    <x v="3"/>
  </r>
  <r>
    <x v="0"/>
    <n v="10"/>
    <n v="145"/>
    <x v="280"/>
    <n v="377"/>
    <x v="0"/>
    <n v="0"/>
    <x v="1"/>
    <n v="1200"/>
    <s v="&gt;1000"/>
    <x v="0"/>
  </r>
  <r>
    <x v="1"/>
    <n v="11.200000000000001"/>
    <n v="1230"/>
    <x v="280"/>
    <n v="1861.7400000000002"/>
    <x v="1"/>
    <n v="0"/>
    <x v="0"/>
    <n v="815"/>
    <s v="501-1000"/>
    <x v="1"/>
  </r>
  <r>
    <x v="2"/>
    <n v="6.4"/>
    <n v="1250"/>
    <x v="280"/>
    <n v="1617.6000000000001"/>
    <x v="1"/>
    <n v="0"/>
    <x v="0"/>
    <n v="261"/>
    <s v="101-500"/>
    <x v="2"/>
  </r>
  <r>
    <x v="3"/>
    <n v="6.4"/>
    <n v="1140"/>
    <x v="280"/>
    <n v="1944.06"/>
    <x v="0"/>
    <n v="0"/>
    <x v="0"/>
    <n v="35"/>
    <s v="0-100"/>
    <x v="3"/>
  </r>
  <r>
    <x v="4"/>
    <n v="12"/>
    <n v="1470"/>
    <x v="280"/>
    <n v="1334.8799999999999"/>
    <x v="1"/>
    <n v="0"/>
    <x v="0"/>
    <n v="98"/>
    <s v="0-100"/>
    <x v="3"/>
  </r>
  <r>
    <x v="0"/>
    <n v="8"/>
    <n v="118"/>
    <x v="281"/>
    <n v="979.85"/>
    <x v="0"/>
    <n v="0"/>
    <x v="0"/>
    <n v="1200"/>
    <s v="&gt;1000"/>
    <x v="0"/>
  </r>
  <r>
    <x v="1"/>
    <n v="6.4"/>
    <n v="590"/>
    <x v="281"/>
    <n v="1308.3899999999999"/>
    <x v="1"/>
    <n v="0"/>
    <x v="0"/>
    <n v="815"/>
    <s v="501-1000"/>
    <x v="1"/>
  </r>
  <r>
    <x v="2"/>
    <n v="6.4"/>
    <n v="680"/>
    <x v="281"/>
    <n v="277.23"/>
    <x v="1"/>
    <n v="0"/>
    <x v="1"/>
    <n v="261"/>
    <s v="101-500"/>
    <x v="2"/>
  </r>
  <r>
    <x v="3"/>
    <n v="5.6000000000000005"/>
    <n v="980"/>
    <x v="281"/>
    <n v="1026.33"/>
    <x v="0"/>
    <n v="0"/>
    <x v="0"/>
    <n v="35"/>
    <s v="0-100"/>
    <x v="3"/>
  </r>
  <r>
    <x v="4"/>
    <n v="12"/>
    <n v="830"/>
    <x v="281"/>
    <n v="731.52"/>
    <x v="1"/>
    <n v="0"/>
    <x v="0"/>
    <n v="98"/>
    <s v="0-100"/>
    <x v="3"/>
  </r>
  <r>
    <x v="0"/>
    <n v="10"/>
    <n v="68"/>
    <x v="282"/>
    <n v="922.01"/>
    <x v="0"/>
    <n v="0"/>
    <x v="0"/>
    <n v="1200"/>
    <s v="&gt;1000"/>
    <x v="0"/>
  </r>
  <r>
    <x v="1"/>
    <n v="4"/>
    <n v="1080"/>
    <x v="282"/>
    <n v="982.83"/>
    <x v="1"/>
    <n v="0"/>
    <x v="0"/>
    <n v="815"/>
    <s v="501-1000"/>
    <x v="1"/>
  </r>
  <r>
    <x v="2"/>
    <n v="6.4"/>
    <n v="600"/>
    <x v="282"/>
    <n v="881.49"/>
    <x v="1"/>
    <n v="0"/>
    <x v="0"/>
    <n v="261"/>
    <s v="101-500"/>
    <x v="2"/>
  </r>
  <r>
    <x v="3"/>
    <n v="5.6000000000000005"/>
    <n v="610"/>
    <x v="282"/>
    <n v="1765.17"/>
    <x v="0"/>
    <n v="0"/>
    <x v="0"/>
    <n v="35"/>
    <s v="0-100"/>
    <x v="3"/>
  </r>
  <r>
    <x v="4"/>
    <n v="4"/>
    <n v="1180"/>
    <x v="282"/>
    <n v="1259.1299999999999"/>
    <x v="1"/>
    <n v="0"/>
    <x v="0"/>
    <n v="98"/>
    <s v="0-100"/>
    <x v="3"/>
  </r>
  <r>
    <x v="0"/>
    <n v="9"/>
    <n v="126"/>
    <x v="283"/>
    <n v="744.79"/>
    <x v="0"/>
    <n v="0"/>
    <x v="0"/>
    <n v="1200"/>
    <s v="&gt;1000"/>
    <x v="0"/>
  </r>
  <r>
    <x v="1"/>
    <n v="5.6000000000000005"/>
    <n v="770"/>
    <x v="283"/>
    <n v="2730"/>
    <x v="1"/>
    <n v="0"/>
    <x v="2"/>
    <n v="815"/>
    <s v="501-1000"/>
    <x v="1"/>
  </r>
  <r>
    <x v="2"/>
    <n v="10.4"/>
    <n v="630"/>
    <x v="283"/>
    <n v="2483.2799999999997"/>
    <x v="1"/>
    <n v="0"/>
    <x v="2"/>
    <n v="261"/>
    <s v="101-500"/>
    <x v="2"/>
  </r>
  <r>
    <x v="3"/>
    <n v="4.8000000000000007"/>
    <n v="610"/>
    <x v="283"/>
    <n v="2135.0700000000002"/>
    <x v="0"/>
    <n v="0"/>
    <x v="2"/>
    <n v="35"/>
    <s v="0-100"/>
    <x v="3"/>
  </r>
  <r>
    <x v="4"/>
    <n v="11.200000000000001"/>
    <n v="530"/>
    <x v="283"/>
    <n v="942.03"/>
    <x v="1"/>
    <n v="0"/>
    <x v="0"/>
    <n v="98"/>
    <s v="0-100"/>
    <x v="3"/>
  </r>
  <r>
    <x v="0"/>
    <n v="14"/>
    <n v="91"/>
    <x v="284"/>
    <n v="429.41"/>
    <x v="0"/>
    <n v="0"/>
    <x v="1"/>
    <n v="1200"/>
    <s v="&gt;1000"/>
    <x v="0"/>
  </r>
  <r>
    <x v="1"/>
    <n v="9.6000000000000014"/>
    <n v="1300"/>
    <x v="284"/>
    <n v="1111.32"/>
    <x v="1"/>
    <n v="0"/>
    <x v="0"/>
    <n v="815"/>
    <s v="501-1000"/>
    <x v="1"/>
  </r>
  <r>
    <x v="2"/>
    <n v="8"/>
    <n v="1280"/>
    <x v="284"/>
    <n v="275.79000000000002"/>
    <x v="1"/>
    <n v="0"/>
    <x v="1"/>
    <n v="261"/>
    <s v="101-500"/>
    <x v="2"/>
  </r>
  <r>
    <x v="3"/>
    <n v="9.6000000000000014"/>
    <n v="1200"/>
    <x v="284"/>
    <n v="890.94"/>
    <x v="0"/>
    <n v="0"/>
    <x v="0"/>
    <n v="35"/>
    <s v="0-100"/>
    <x v="3"/>
  </r>
  <r>
    <x v="4"/>
    <n v="6.4"/>
    <n v="690"/>
    <x v="284"/>
    <n v="1731.8999999999999"/>
    <x v="1"/>
    <n v="0"/>
    <x v="0"/>
    <n v="98"/>
    <s v="0-100"/>
    <x v="3"/>
  </r>
  <r>
    <x v="0"/>
    <n v="10"/>
    <n v="123"/>
    <x v="285"/>
    <n v="896.51"/>
    <x v="0"/>
    <n v="0"/>
    <x v="0"/>
    <n v="1200"/>
    <s v="&gt;1000"/>
    <x v="0"/>
  </r>
  <r>
    <x v="1"/>
    <n v="5.6000000000000005"/>
    <n v="520"/>
    <x v="285"/>
    <n v="1531.92"/>
    <x v="1"/>
    <n v="0"/>
    <x v="0"/>
    <n v="815"/>
    <s v="501-1000"/>
    <x v="1"/>
  </r>
  <r>
    <x v="2"/>
    <n v="7.2"/>
    <n v="510"/>
    <x v="285"/>
    <n v="2487.4499999999998"/>
    <x v="1"/>
    <n v="0"/>
    <x v="2"/>
    <n v="261"/>
    <s v="101-500"/>
    <x v="2"/>
  </r>
  <r>
    <x v="3"/>
    <n v="4"/>
    <n v="700"/>
    <x v="285"/>
    <n v="948.36"/>
    <x v="0"/>
    <n v="0"/>
    <x v="0"/>
    <n v="35"/>
    <s v="0-100"/>
    <x v="3"/>
  </r>
  <r>
    <x v="4"/>
    <n v="4"/>
    <n v="1010"/>
    <x v="285"/>
    <n v="2038.71"/>
    <x v="1"/>
    <n v="0"/>
    <x v="2"/>
    <n v="98"/>
    <s v="0-100"/>
    <x v="3"/>
  </r>
  <r>
    <x v="0"/>
    <n v="7"/>
    <n v="71"/>
    <x v="286"/>
    <n v="705.91"/>
    <x v="0"/>
    <n v="0"/>
    <x v="0"/>
    <n v="1200"/>
    <s v="&gt;1000"/>
    <x v="0"/>
  </r>
  <r>
    <x v="1"/>
    <n v="4.8000000000000007"/>
    <n v="580"/>
    <x v="286"/>
    <n v="2165.52"/>
    <x v="1"/>
    <n v="0"/>
    <x v="2"/>
    <n v="815"/>
    <s v="501-1000"/>
    <x v="1"/>
  </r>
  <r>
    <x v="2"/>
    <n v="5.6000000000000005"/>
    <n v="1250"/>
    <x v="286"/>
    <n v="1157.46"/>
    <x v="1"/>
    <n v="0"/>
    <x v="0"/>
    <n v="261"/>
    <s v="101-500"/>
    <x v="2"/>
  </r>
  <r>
    <x v="3"/>
    <n v="10.4"/>
    <n v="840"/>
    <x v="286"/>
    <n v="1592.67"/>
    <x v="0"/>
    <n v="0"/>
    <x v="0"/>
    <n v="35"/>
    <s v="0-100"/>
    <x v="3"/>
  </r>
  <r>
    <x v="4"/>
    <n v="5.6000000000000005"/>
    <n v="1100"/>
    <x v="286"/>
    <n v="2153.52"/>
    <x v="1"/>
    <n v="0"/>
    <x v="2"/>
    <n v="98"/>
    <s v="0-100"/>
    <x v="3"/>
  </r>
  <r>
    <x v="0"/>
    <n v="5"/>
    <n v="114"/>
    <x v="287"/>
    <n v="444.77"/>
    <x v="0"/>
    <n v="0"/>
    <x v="1"/>
    <n v="1200"/>
    <s v="&gt;1000"/>
    <x v="0"/>
  </r>
  <r>
    <x v="1"/>
    <n v="9.6000000000000014"/>
    <n v="520"/>
    <x v="287"/>
    <n v="2760.1499999999996"/>
    <x v="1"/>
    <n v="0"/>
    <x v="2"/>
    <n v="815"/>
    <s v="501-1000"/>
    <x v="1"/>
  </r>
  <r>
    <x v="2"/>
    <n v="9.6000000000000014"/>
    <n v="570"/>
    <x v="287"/>
    <n v="341.90999999999997"/>
    <x v="1"/>
    <n v="0"/>
    <x v="1"/>
    <n v="261"/>
    <s v="101-500"/>
    <x v="2"/>
  </r>
  <r>
    <x v="3"/>
    <n v="8.8000000000000007"/>
    <n v="840"/>
    <x v="287"/>
    <n v="1922.6399999999999"/>
    <x v="0"/>
    <n v="0"/>
    <x v="0"/>
    <n v="35"/>
    <s v="0-100"/>
    <x v="3"/>
  </r>
  <r>
    <x v="4"/>
    <n v="11.200000000000001"/>
    <n v="1080"/>
    <x v="287"/>
    <n v="641.37"/>
    <x v="1"/>
    <n v="0"/>
    <x v="0"/>
    <n v="98"/>
    <s v="0-100"/>
    <x v="3"/>
  </r>
  <r>
    <x v="0"/>
    <n v="8"/>
    <n v="99"/>
    <x v="288"/>
    <n v="813.67"/>
    <x v="0"/>
    <n v="0"/>
    <x v="0"/>
    <n v="1200"/>
    <s v="&gt;1000"/>
    <x v="0"/>
  </r>
  <r>
    <x v="1"/>
    <n v="10.4"/>
    <n v="840"/>
    <x v="288"/>
    <n v="197.79000000000002"/>
    <x v="1"/>
    <n v="0"/>
    <x v="1"/>
    <n v="815"/>
    <s v="501-1000"/>
    <x v="1"/>
  </r>
  <r>
    <x v="2"/>
    <n v="12"/>
    <n v="650"/>
    <x v="288"/>
    <n v="2961.12"/>
    <x v="1"/>
    <n v="0"/>
    <x v="2"/>
    <n v="261"/>
    <s v="101-500"/>
    <x v="2"/>
  </r>
  <r>
    <x v="3"/>
    <n v="9.6000000000000014"/>
    <n v="1160"/>
    <x v="288"/>
    <n v="2560.6799999999998"/>
    <x v="0"/>
    <n v="0"/>
    <x v="2"/>
    <n v="35"/>
    <s v="0-100"/>
    <x v="3"/>
  </r>
  <r>
    <x v="4"/>
    <n v="11.200000000000001"/>
    <n v="760"/>
    <x v="288"/>
    <n v="2688.36"/>
    <x v="1"/>
    <n v="0"/>
    <x v="2"/>
    <n v="98"/>
    <s v="0-100"/>
    <x v="3"/>
  </r>
  <r>
    <x v="0"/>
    <n v="15"/>
    <n v="126"/>
    <x v="289"/>
    <n v="276.94"/>
    <x v="0"/>
    <n v="0"/>
    <x v="1"/>
    <n v="1200"/>
    <s v="&gt;1000"/>
    <x v="0"/>
  </r>
  <r>
    <x v="1"/>
    <n v="11.200000000000001"/>
    <n v="1340"/>
    <x v="289"/>
    <n v="762"/>
    <x v="1"/>
    <n v="0"/>
    <x v="0"/>
    <n v="815"/>
    <s v="501-1000"/>
    <x v="1"/>
  </r>
  <r>
    <x v="2"/>
    <n v="6.4"/>
    <n v="1200"/>
    <x v="289"/>
    <n v="2105.25"/>
    <x v="1"/>
    <n v="0"/>
    <x v="2"/>
    <n v="261"/>
    <s v="101-500"/>
    <x v="2"/>
  </r>
  <r>
    <x v="3"/>
    <n v="7.2"/>
    <n v="1430"/>
    <x v="289"/>
    <n v="2979.66"/>
    <x v="0"/>
    <n v="0"/>
    <x v="2"/>
    <n v="35"/>
    <s v="0-100"/>
    <x v="3"/>
  </r>
  <r>
    <x v="4"/>
    <n v="4.8000000000000007"/>
    <n v="1110"/>
    <x v="289"/>
    <n v="701.81999999999994"/>
    <x v="1"/>
    <n v="0"/>
    <x v="0"/>
    <n v="98"/>
    <s v="0-100"/>
    <x v="3"/>
  </r>
  <r>
    <x v="0"/>
    <n v="10"/>
    <n v="79"/>
    <x v="290"/>
    <n v="944.9"/>
    <x v="0"/>
    <n v="0"/>
    <x v="0"/>
    <n v="1200"/>
    <s v="&gt;1000"/>
    <x v="0"/>
  </r>
  <r>
    <x v="1"/>
    <n v="11.200000000000001"/>
    <n v="720"/>
    <x v="290"/>
    <n v="1969.1999999999998"/>
    <x v="1"/>
    <n v="0"/>
    <x v="0"/>
    <n v="815"/>
    <s v="501-1000"/>
    <x v="1"/>
  </r>
  <r>
    <x v="2"/>
    <n v="10.4"/>
    <n v="1470"/>
    <x v="290"/>
    <n v="2994"/>
    <x v="1"/>
    <n v="0"/>
    <x v="2"/>
    <n v="261"/>
    <s v="101-500"/>
    <x v="2"/>
  </r>
  <r>
    <x v="3"/>
    <n v="12"/>
    <n v="1390"/>
    <x v="290"/>
    <n v="2682.48"/>
    <x v="0"/>
    <n v="0"/>
    <x v="2"/>
    <n v="35"/>
    <s v="0-100"/>
    <x v="3"/>
  </r>
  <r>
    <x v="4"/>
    <n v="11.200000000000001"/>
    <n v="610"/>
    <x v="290"/>
    <n v="1048.56"/>
    <x v="1"/>
    <n v="0"/>
    <x v="0"/>
    <n v="98"/>
    <s v="0-100"/>
    <x v="3"/>
  </r>
  <r>
    <x v="0"/>
    <n v="15"/>
    <n v="110"/>
    <x v="291"/>
    <n v="631.87"/>
    <x v="0"/>
    <n v="0"/>
    <x v="0"/>
    <n v="1200"/>
    <s v="&gt;1000"/>
    <x v="0"/>
  </r>
  <r>
    <x v="1"/>
    <n v="12"/>
    <n v="1210"/>
    <x v="291"/>
    <n v="2155.5299999999997"/>
    <x v="1"/>
    <n v="0"/>
    <x v="2"/>
    <n v="815"/>
    <s v="501-1000"/>
    <x v="1"/>
  </r>
  <r>
    <x v="2"/>
    <n v="10.4"/>
    <n v="880"/>
    <x v="291"/>
    <n v="432.51"/>
    <x v="1"/>
    <n v="0"/>
    <x v="1"/>
    <n v="261"/>
    <s v="101-500"/>
    <x v="2"/>
  </r>
  <r>
    <x v="3"/>
    <n v="11.200000000000001"/>
    <n v="620"/>
    <x v="291"/>
    <n v="2336.64"/>
    <x v="0"/>
    <n v="0"/>
    <x v="2"/>
    <n v="35"/>
    <s v="0-100"/>
    <x v="3"/>
  </r>
  <r>
    <x v="4"/>
    <n v="8.8000000000000007"/>
    <n v="590"/>
    <x v="291"/>
    <n v="893.28"/>
    <x v="1"/>
    <n v="0"/>
    <x v="0"/>
    <n v="98"/>
    <s v="0-100"/>
    <x v="3"/>
  </r>
  <r>
    <x v="0"/>
    <n v="14"/>
    <n v="134"/>
    <x v="292"/>
    <n v="944.09"/>
    <x v="0"/>
    <n v="0"/>
    <x v="0"/>
    <n v="1200"/>
    <s v="&gt;1000"/>
    <x v="0"/>
  </r>
  <r>
    <x v="1"/>
    <n v="9.6000000000000014"/>
    <n v="1060"/>
    <x v="292"/>
    <n v="2841.6000000000004"/>
    <x v="1"/>
    <n v="0"/>
    <x v="2"/>
    <n v="815"/>
    <s v="501-1000"/>
    <x v="1"/>
  </r>
  <r>
    <x v="2"/>
    <n v="6.4"/>
    <n v="980"/>
    <x v="292"/>
    <n v="167.85000000000002"/>
    <x v="1"/>
    <n v="0"/>
    <x v="1"/>
    <n v="261"/>
    <s v="101-500"/>
    <x v="2"/>
  </r>
  <r>
    <x v="3"/>
    <n v="11.200000000000001"/>
    <n v="920"/>
    <x v="292"/>
    <n v="58.83"/>
    <x v="0"/>
    <n v="0"/>
    <x v="1"/>
    <n v="35"/>
    <s v="0-100"/>
    <x v="3"/>
  </r>
  <r>
    <x v="4"/>
    <n v="10.4"/>
    <n v="500"/>
    <x v="292"/>
    <n v="234.60000000000002"/>
    <x v="1"/>
    <n v="0"/>
    <x v="1"/>
    <n v="98"/>
    <s v="0-100"/>
    <x v="3"/>
  </r>
  <r>
    <x v="0"/>
    <n v="9"/>
    <n v="140"/>
    <x v="293"/>
    <n v="338.13"/>
    <x v="0"/>
    <n v="0"/>
    <x v="1"/>
    <n v="1200"/>
    <s v="&gt;1000"/>
    <x v="0"/>
  </r>
  <r>
    <x v="1"/>
    <n v="8.8000000000000007"/>
    <n v="670"/>
    <x v="293"/>
    <n v="2641.56"/>
    <x v="1"/>
    <n v="0"/>
    <x v="2"/>
    <n v="815"/>
    <s v="501-1000"/>
    <x v="1"/>
  </r>
  <r>
    <x v="2"/>
    <n v="11.200000000000001"/>
    <n v="1350"/>
    <x v="293"/>
    <n v="347.07"/>
    <x v="1"/>
    <n v="0"/>
    <x v="1"/>
    <n v="261"/>
    <s v="101-500"/>
    <x v="2"/>
  </r>
  <r>
    <x v="3"/>
    <n v="10.4"/>
    <n v="1340"/>
    <x v="293"/>
    <n v="445.89"/>
    <x v="0"/>
    <n v="0"/>
    <x v="1"/>
    <n v="35"/>
    <s v="0-100"/>
    <x v="3"/>
  </r>
  <r>
    <x v="4"/>
    <n v="10.4"/>
    <n v="1170"/>
    <x v="293"/>
    <n v="1668.66"/>
    <x v="1"/>
    <n v="0"/>
    <x v="0"/>
    <n v="98"/>
    <s v="0-100"/>
    <x v="3"/>
  </r>
  <r>
    <x v="0"/>
    <n v="6"/>
    <n v="96"/>
    <x v="294"/>
    <n v="653.52"/>
    <x v="0"/>
    <n v="0"/>
    <x v="0"/>
    <n v="1200"/>
    <s v="&gt;1000"/>
    <x v="0"/>
  </r>
  <r>
    <x v="1"/>
    <n v="8.8000000000000007"/>
    <n v="1390"/>
    <x v="294"/>
    <n v="2079.09"/>
    <x v="1"/>
    <n v="0"/>
    <x v="2"/>
    <n v="815"/>
    <s v="501-1000"/>
    <x v="1"/>
  </r>
  <r>
    <x v="2"/>
    <n v="4.8000000000000007"/>
    <n v="1440"/>
    <x v="294"/>
    <n v="1003.44"/>
    <x v="1"/>
    <n v="0"/>
    <x v="0"/>
    <n v="261"/>
    <s v="101-500"/>
    <x v="2"/>
  </r>
  <r>
    <x v="3"/>
    <n v="9.6000000000000014"/>
    <n v="780"/>
    <x v="294"/>
    <n v="1109.58"/>
    <x v="0"/>
    <n v="0"/>
    <x v="0"/>
    <n v="35"/>
    <s v="0-100"/>
    <x v="3"/>
  </r>
  <r>
    <x v="4"/>
    <n v="10.4"/>
    <n v="800"/>
    <x v="294"/>
    <n v="2654.4900000000002"/>
    <x v="1"/>
    <n v="0"/>
    <x v="2"/>
    <n v="98"/>
    <s v="0-100"/>
    <x v="3"/>
  </r>
  <r>
    <x v="0"/>
    <n v="5"/>
    <n v="131"/>
    <x v="295"/>
    <n v="747.29"/>
    <x v="0"/>
    <n v="0"/>
    <x v="0"/>
    <n v="1200"/>
    <s v="&gt;1000"/>
    <x v="0"/>
  </r>
  <r>
    <x v="1"/>
    <n v="9.6000000000000014"/>
    <n v="610"/>
    <x v="295"/>
    <n v="1827.75"/>
    <x v="1"/>
    <n v="0"/>
    <x v="0"/>
    <n v="815"/>
    <s v="501-1000"/>
    <x v="1"/>
  </r>
  <r>
    <x v="2"/>
    <n v="9.6000000000000014"/>
    <n v="1450"/>
    <x v="295"/>
    <n v="362.43"/>
    <x v="1"/>
    <n v="0"/>
    <x v="1"/>
    <n v="261"/>
    <s v="101-500"/>
    <x v="2"/>
  </r>
  <r>
    <x v="3"/>
    <n v="4"/>
    <n v="850"/>
    <x v="295"/>
    <n v="44.730000000000004"/>
    <x v="0"/>
    <n v="0"/>
    <x v="1"/>
    <n v="35"/>
    <s v="0-100"/>
    <x v="3"/>
  </r>
  <r>
    <x v="4"/>
    <n v="9.6000000000000014"/>
    <n v="1240"/>
    <x v="295"/>
    <n v="1063.8000000000002"/>
    <x v="1"/>
    <n v="0"/>
    <x v="0"/>
    <n v="98"/>
    <s v="0-100"/>
    <x v="3"/>
  </r>
  <r>
    <x v="0"/>
    <n v="9"/>
    <n v="90"/>
    <x v="296"/>
    <n v="433.18"/>
    <x v="0"/>
    <n v="0"/>
    <x v="1"/>
    <n v="1200"/>
    <s v="&gt;1000"/>
    <x v="0"/>
  </r>
  <r>
    <x v="1"/>
    <n v="8"/>
    <n v="790"/>
    <x v="296"/>
    <n v="1453.35"/>
    <x v="1"/>
    <n v="0"/>
    <x v="0"/>
    <n v="815"/>
    <s v="501-1000"/>
    <x v="1"/>
  </r>
  <r>
    <x v="2"/>
    <n v="9.6000000000000014"/>
    <n v="930"/>
    <x v="296"/>
    <n v="1198.44"/>
    <x v="1"/>
    <n v="0"/>
    <x v="0"/>
    <n v="261"/>
    <s v="101-500"/>
    <x v="2"/>
  </r>
  <r>
    <x v="3"/>
    <n v="8.8000000000000007"/>
    <n v="1370"/>
    <x v="296"/>
    <n v="94.679999999999993"/>
    <x v="0"/>
    <n v="0"/>
    <x v="1"/>
    <n v="35"/>
    <s v="0-100"/>
    <x v="3"/>
  </r>
  <r>
    <x v="4"/>
    <n v="4"/>
    <n v="830"/>
    <x v="296"/>
    <n v="1667.58"/>
    <x v="1"/>
    <n v="0"/>
    <x v="0"/>
    <n v="98"/>
    <s v="0-100"/>
    <x v="3"/>
  </r>
  <r>
    <x v="0"/>
    <n v="10"/>
    <n v="96"/>
    <x v="297"/>
    <n v="861.47"/>
    <x v="0"/>
    <n v="0"/>
    <x v="0"/>
    <n v="1200"/>
    <s v="&gt;1000"/>
    <x v="0"/>
  </r>
  <r>
    <x v="1"/>
    <n v="8.8000000000000007"/>
    <n v="1420"/>
    <x v="297"/>
    <n v="197.37"/>
    <x v="1"/>
    <n v="0"/>
    <x v="1"/>
    <n v="815"/>
    <s v="501-1000"/>
    <x v="1"/>
  </r>
  <r>
    <x v="2"/>
    <n v="12"/>
    <n v="610"/>
    <x v="297"/>
    <n v="2038.5"/>
    <x v="1"/>
    <n v="0"/>
    <x v="2"/>
    <n v="261"/>
    <s v="101-500"/>
    <x v="2"/>
  </r>
  <r>
    <x v="3"/>
    <n v="8.8000000000000007"/>
    <n v="1480"/>
    <x v="297"/>
    <n v="2847.93"/>
    <x v="0"/>
    <n v="0"/>
    <x v="2"/>
    <n v="35"/>
    <s v="0-100"/>
    <x v="3"/>
  </r>
  <r>
    <x v="4"/>
    <n v="4"/>
    <n v="670"/>
    <x v="297"/>
    <n v="1823.0099999999998"/>
    <x v="1"/>
    <n v="0"/>
    <x v="0"/>
    <n v="98"/>
    <s v="0-100"/>
    <x v="3"/>
  </r>
  <r>
    <x v="0"/>
    <n v="13"/>
    <n v="57"/>
    <x v="298"/>
    <n v="245.58"/>
    <x v="0"/>
    <n v="0"/>
    <x v="1"/>
    <n v="1200"/>
    <s v="&gt;1000"/>
    <x v="0"/>
  </r>
  <r>
    <x v="1"/>
    <n v="7.2"/>
    <n v="1370"/>
    <x v="298"/>
    <n v="620.73"/>
    <x v="1"/>
    <n v="0"/>
    <x v="0"/>
    <n v="815"/>
    <s v="501-1000"/>
    <x v="1"/>
  </r>
  <r>
    <x v="2"/>
    <n v="8"/>
    <n v="820"/>
    <x v="298"/>
    <n v="572.66999999999996"/>
    <x v="1"/>
    <n v="0"/>
    <x v="1"/>
    <n v="261"/>
    <s v="101-500"/>
    <x v="2"/>
  </r>
  <r>
    <x v="3"/>
    <n v="8"/>
    <n v="1160"/>
    <x v="298"/>
    <n v="890.84999999999991"/>
    <x v="0"/>
    <n v="0"/>
    <x v="0"/>
    <n v="35"/>
    <s v="0-100"/>
    <x v="3"/>
  </r>
  <r>
    <x v="4"/>
    <n v="4"/>
    <n v="940"/>
    <x v="298"/>
    <n v="1283.0999999999999"/>
    <x v="1"/>
    <n v="0"/>
    <x v="0"/>
    <n v="98"/>
    <s v="0-100"/>
    <x v="3"/>
  </r>
  <r>
    <x v="0"/>
    <n v="12"/>
    <n v="105"/>
    <x v="299"/>
    <n v="223.18"/>
    <x v="0"/>
    <n v="0"/>
    <x v="1"/>
    <n v="1200"/>
    <s v="&gt;1000"/>
    <x v="0"/>
  </r>
  <r>
    <x v="1"/>
    <n v="11.200000000000001"/>
    <n v="560"/>
    <x v="299"/>
    <n v="878.87999999999988"/>
    <x v="1"/>
    <n v="0"/>
    <x v="0"/>
    <n v="815"/>
    <s v="501-1000"/>
    <x v="1"/>
  </r>
  <r>
    <x v="2"/>
    <n v="10.4"/>
    <n v="1200"/>
    <x v="299"/>
    <n v="1233.96"/>
    <x v="1"/>
    <n v="0"/>
    <x v="0"/>
    <n v="261"/>
    <s v="101-500"/>
    <x v="2"/>
  </r>
  <r>
    <x v="3"/>
    <n v="5.6000000000000005"/>
    <n v="660"/>
    <x v="299"/>
    <n v="786.33"/>
    <x v="0"/>
    <n v="0"/>
    <x v="0"/>
    <n v="35"/>
    <s v="0-100"/>
    <x v="3"/>
  </r>
  <r>
    <x v="4"/>
    <n v="8.8000000000000007"/>
    <n v="870"/>
    <x v="299"/>
    <n v="2631.06"/>
    <x v="1"/>
    <n v="0"/>
    <x v="2"/>
    <n v="98"/>
    <s v="0-100"/>
    <x v="3"/>
  </r>
  <r>
    <x v="0"/>
    <n v="12"/>
    <n v="84"/>
    <x v="300"/>
    <n v="524.80999999999995"/>
    <x v="0"/>
    <n v="0"/>
    <x v="1"/>
    <n v="1200"/>
    <s v="&gt;1000"/>
    <x v="0"/>
  </r>
  <r>
    <x v="1"/>
    <n v="6.4"/>
    <n v="1420"/>
    <x v="300"/>
    <n v="207.60000000000002"/>
    <x v="1"/>
    <n v="0"/>
    <x v="1"/>
    <n v="815"/>
    <s v="501-1000"/>
    <x v="1"/>
  </r>
  <r>
    <x v="2"/>
    <n v="4.8000000000000007"/>
    <n v="1350"/>
    <x v="300"/>
    <n v="838.74"/>
    <x v="1"/>
    <n v="0"/>
    <x v="0"/>
    <n v="261"/>
    <s v="101-500"/>
    <x v="2"/>
  </r>
  <r>
    <x v="3"/>
    <n v="11.200000000000001"/>
    <n v="1350"/>
    <x v="300"/>
    <n v="259.44"/>
    <x v="0"/>
    <n v="0"/>
    <x v="1"/>
    <n v="35"/>
    <s v="0-100"/>
    <x v="3"/>
  </r>
  <r>
    <x v="4"/>
    <n v="8.8000000000000007"/>
    <n v="1080"/>
    <x v="300"/>
    <n v="2278.38"/>
    <x v="1"/>
    <n v="0"/>
    <x v="2"/>
    <n v="98"/>
    <s v="0-100"/>
    <x v="3"/>
  </r>
  <r>
    <x v="0"/>
    <n v="14"/>
    <n v="52"/>
    <x v="301"/>
    <n v="374.43"/>
    <x v="0"/>
    <n v="0"/>
    <x v="1"/>
    <n v="1200"/>
    <s v="&gt;1000"/>
    <x v="0"/>
  </r>
  <r>
    <x v="1"/>
    <n v="5.6000000000000005"/>
    <n v="1240"/>
    <x v="301"/>
    <n v="794.87999999999988"/>
    <x v="1"/>
    <n v="0"/>
    <x v="0"/>
    <n v="815"/>
    <s v="501-1000"/>
    <x v="1"/>
  </r>
  <r>
    <x v="2"/>
    <n v="8.8000000000000007"/>
    <n v="580"/>
    <x v="301"/>
    <n v="2881.6499999999996"/>
    <x v="1"/>
    <n v="0"/>
    <x v="2"/>
    <n v="261"/>
    <s v="101-500"/>
    <x v="2"/>
  </r>
  <r>
    <x v="3"/>
    <n v="11.200000000000001"/>
    <n v="1470"/>
    <x v="301"/>
    <n v="2013.21"/>
    <x v="0"/>
    <n v="0"/>
    <x v="2"/>
    <n v="35"/>
    <s v="0-100"/>
    <x v="3"/>
  </r>
  <r>
    <x v="4"/>
    <n v="10.4"/>
    <n v="890"/>
    <x v="301"/>
    <n v="2964.63"/>
    <x v="1"/>
    <n v="0"/>
    <x v="2"/>
    <n v="98"/>
    <s v="0-100"/>
    <x v="3"/>
  </r>
  <r>
    <x v="0"/>
    <n v="6"/>
    <n v="109"/>
    <x v="302"/>
    <n v="668.57"/>
    <x v="0"/>
    <n v="0"/>
    <x v="0"/>
    <n v="1200"/>
    <s v="&gt;1000"/>
    <x v="0"/>
  </r>
  <r>
    <x v="1"/>
    <n v="5.6000000000000005"/>
    <n v="1440"/>
    <x v="302"/>
    <n v="1851.12"/>
    <x v="1"/>
    <n v="0"/>
    <x v="0"/>
    <n v="815"/>
    <s v="501-1000"/>
    <x v="1"/>
  </r>
  <r>
    <x v="2"/>
    <n v="10.4"/>
    <n v="600"/>
    <x v="302"/>
    <n v="2680.8"/>
    <x v="1"/>
    <n v="0"/>
    <x v="2"/>
    <n v="261"/>
    <s v="101-500"/>
    <x v="2"/>
  </r>
  <r>
    <x v="3"/>
    <n v="10.4"/>
    <n v="550"/>
    <x v="302"/>
    <n v="2925.87"/>
    <x v="0"/>
    <n v="0"/>
    <x v="2"/>
    <n v="35"/>
    <s v="0-100"/>
    <x v="3"/>
  </r>
  <r>
    <x v="4"/>
    <n v="12"/>
    <n v="1050"/>
    <x v="302"/>
    <n v="809.25"/>
    <x v="1"/>
    <n v="0"/>
    <x v="0"/>
    <n v="98"/>
    <s v="0-100"/>
    <x v="3"/>
  </r>
  <r>
    <x v="0"/>
    <n v="9"/>
    <n v="90"/>
    <x v="303"/>
    <n v="196.29"/>
    <x v="0"/>
    <n v="0"/>
    <x v="1"/>
    <n v="1200"/>
    <s v="&gt;1000"/>
    <x v="0"/>
  </r>
  <r>
    <x v="1"/>
    <n v="12"/>
    <n v="1430"/>
    <x v="303"/>
    <n v="1351.8899999999999"/>
    <x v="1"/>
    <n v="0"/>
    <x v="0"/>
    <n v="815"/>
    <s v="501-1000"/>
    <x v="1"/>
  </r>
  <r>
    <x v="2"/>
    <n v="4.8000000000000007"/>
    <n v="580"/>
    <x v="303"/>
    <n v="1130.8499999999999"/>
    <x v="1"/>
    <n v="0"/>
    <x v="0"/>
    <n v="261"/>
    <s v="101-500"/>
    <x v="2"/>
  </r>
  <r>
    <x v="3"/>
    <n v="8.8000000000000007"/>
    <n v="1240"/>
    <x v="303"/>
    <n v="2269.86"/>
    <x v="0"/>
    <n v="0"/>
    <x v="2"/>
    <n v="35"/>
    <s v="0-100"/>
    <x v="3"/>
  </r>
  <r>
    <x v="4"/>
    <n v="5.6000000000000005"/>
    <n v="1370"/>
    <x v="303"/>
    <n v="375.24"/>
    <x v="1"/>
    <n v="0"/>
    <x v="1"/>
    <n v="98"/>
    <s v="0-100"/>
    <x v="3"/>
  </r>
  <r>
    <x v="0"/>
    <n v="15"/>
    <n v="133"/>
    <x v="304"/>
    <n v="398.82"/>
    <x v="0"/>
    <n v="0"/>
    <x v="1"/>
    <n v="1200"/>
    <s v="&gt;1000"/>
    <x v="0"/>
  </r>
  <r>
    <x v="1"/>
    <n v="6.4"/>
    <n v="580"/>
    <x v="304"/>
    <n v="1294.1399999999999"/>
    <x v="1"/>
    <n v="0"/>
    <x v="0"/>
    <n v="815"/>
    <s v="501-1000"/>
    <x v="1"/>
  </r>
  <r>
    <x v="2"/>
    <n v="11.200000000000001"/>
    <n v="930"/>
    <x v="304"/>
    <n v="1674.69"/>
    <x v="1"/>
    <n v="0"/>
    <x v="0"/>
    <n v="261"/>
    <s v="101-500"/>
    <x v="2"/>
  </r>
  <r>
    <x v="3"/>
    <n v="10.4"/>
    <n v="750"/>
    <x v="304"/>
    <n v="2107.5299999999997"/>
    <x v="0"/>
    <n v="0"/>
    <x v="2"/>
    <n v="35"/>
    <s v="0-100"/>
    <x v="3"/>
  </r>
  <r>
    <x v="4"/>
    <n v="7.2"/>
    <n v="1380"/>
    <x v="304"/>
    <n v="2287.23"/>
    <x v="1"/>
    <n v="0"/>
    <x v="2"/>
    <n v="98"/>
    <s v="0-100"/>
    <x v="3"/>
  </r>
  <r>
    <x v="0"/>
    <n v="8"/>
    <n v="107"/>
    <x v="305"/>
    <n v="472.05"/>
    <x v="0"/>
    <n v="0"/>
    <x v="1"/>
    <n v="1200"/>
    <s v="&gt;1000"/>
    <x v="0"/>
  </r>
  <r>
    <x v="1"/>
    <n v="7.2"/>
    <n v="1500"/>
    <x v="305"/>
    <n v="672.81000000000006"/>
    <x v="1"/>
    <n v="0"/>
    <x v="0"/>
    <n v="815"/>
    <s v="501-1000"/>
    <x v="1"/>
  </r>
  <r>
    <x v="2"/>
    <n v="4"/>
    <n v="1090"/>
    <x v="305"/>
    <n v="2700.33"/>
    <x v="1"/>
    <n v="0"/>
    <x v="2"/>
    <n v="261"/>
    <s v="101-500"/>
    <x v="2"/>
  </r>
  <r>
    <x v="3"/>
    <n v="11.200000000000001"/>
    <n v="660"/>
    <x v="305"/>
    <n v="419.13"/>
    <x v="0"/>
    <n v="0"/>
    <x v="1"/>
    <n v="35"/>
    <s v="0-100"/>
    <x v="3"/>
  </r>
  <r>
    <x v="4"/>
    <n v="4"/>
    <n v="1380"/>
    <x v="305"/>
    <n v="721.29"/>
    <x v="1"/>
    <n v="0"/>
    <x v="0"/>
    <n v="98"/>
    <s v="0-100"/>
    <x v="3"/>
  </r>
  <r>
    <x v="0"/>
    <n v="8"/>
    <n v="103"/>
    <x v="306"/>
    <n v="450.57"/>
    <x v="0"/>
    <n v="0"/>
    <x v="1"/>
    <n v="1200"/>
    <s v="&gt;1000"/>
    <x v="0"/>
  </r>
  <r>
    <x v="1"/>
    <n v="11.200000000000001"/>
    <n v="550"/>
    <x v="306"/>
    <n v="2597.31"/>
    <x v="1"/>
    <n v="0"/>
    <x v="2"/>
    <n v="815"/>
    <s v="501-1000"/>
    <x v="1"/>
  </r>
  <r>
    <x v="2"/>
    <n v="5.6000000000000005"/>
    <n v="540"/>
    <x v="306"/>
    <n v="2461.29"/>
    <x v="1"/>
    <n v="0"/>
    <x v="2"/>
    <n v="261"/>
    <s v="101-500"/>
    <x v="2"/>
  </r>
  <r>
    <x v="3"/>
    <n v="8"/>
    <n v="810"/>
    <x v="306"/>
    <n v="1515.15"/>
    <x v="0"/>
    <n v="0"/>
    <x v="0"/>
    <n v="35"/>
    <s v="0-100"/>
    <x v="3"/>
  </r>
  <r>
    <x v="4"/>
    <n v="10.4"/>
    <n v="860"/>
    <x v="306"/>
    <n v="2844.63"/>
    <x v="1"/>
    <n v="0"/>
    <x v="2"/>
    <n v="98"/>
    <s v="0-100"/>
    <x v="3"/>
  </r>
  <r>
    <x v="0"/>
    <n v="10"/>
    <n v="82"/>
    <x v="307"/>
    <n v="362.4"/>
    <x v="0"/>
    <n v="0"/>
    <x v="1"/>
    <n v="1200"/>
    <s v="&gt;1000"/>
    <x v="0"/>
  </r>
  <r>
    <x v="1"/>
    <n v="5.6000000000000005"/>
    <n v="1150"/>
    <x v="307"/>
    <n v="2867.25"/>
    <x v="1"/>
    <n v="0"/>
    <x v="2"/>
    <n v="815"/>
    <s v="501-1000"/>
    <x v="1"/>
  </r>
  <r>
    <x v="2"/>
    <n v="10.4"/>
    <n v="1200"/>
    <x v="307"/>
    <n v="564.33000000000004"/>
    <x v="1"/>
    <n v="0"/>
    <x v="1"/>
    <n v="261"/>
    <s v="101-500"/>
    <x v="2"/>
  </r>
  <r>
    <x v="3"/>
    <n v="9.6000000000000014"/>
    <n v="1040"/>
    <x v="307"/>
    <n v="1028.5500000000002"/>
    <x v="0"/>
    <n v="0"/>
    <x v="0"/>
    <n v="35"/>
    <s v="0-100"/>
    <x v="3"/>
  </r>
  <r>
    <x v="4"/>
    <n v="6.4"/>
    <n v="1400"/>
    <x v="307"/>
    <n v="210.75"/>
    <x v="1"/>
    <n v="0"/>
    <x v="1"/>
    <n v="98"/>
    <s v="0-100"/>
    <x v="3"/>
  </r>
  <r>
    <x v="0"/>
    <n v="5"/>
    <n v="66"/>
    <x v="308"/>
    <n v="687.85"/>
    <x v="0"/>
    <n v="0"/>
    <x v="0"/>
    <n v="1200"/>
    <s v="&gt;1000"/>
    <x v="0"/>
  </r>
  <r>
    <x v="1"/>
    <n v="4.8000000000000007"/>
    <n v="1190"/>
    <x v="308"/>
    <n v="995.19"/>
    <x v="1"/>
    <n v="0"/>
    <x v="0"/>
    <n v="815"/>
    <s v="501-1000"/>
    <x v="1"/>
  </r>
  <r>
    <x v="2"/>
    <n v="4"/>
    <n v="1310"/>
    <x v="308"/>
    <n v="144.84"/>
    <x v="1"/>
    <n v="0"/>
    <x v="1"/>
    <n v="261"/>
    <s v="101-500"/>
    <x v="2"/>
  </r>
  <r>
    <x v="3"/>
    <n v="7.2"/>
    <n v="960"/>
    <x v="308"/>
    <n v="1941.9299999999998"/>
    <x v="0"/>
    <n v="0"/>
    <x v="0"/>
    <n v="35"/>
    <s v="0-100"/>
    <x v="3"/>
  </r>
  <r>
    <x v="4"/>
    <n v="10.4"/>
    <n v="1080"/>
    <x v="308"/>
    <n v="1747.1999999999998"/>
    <x v="1"/>
    <n v="0"/>
    <x v="0"/>
    <n v="98"/>
    <s v="0-100"/>
    <x v="3"/>
  </r>
  <r>
    <x v="0"/>
    <n v="10"/>
    <n v="91"/>
    <x v="309"/>
    <n v="185.77"/>
    <x v="0"/>
    <n v="0"/>
    <x v="1"/>
    <n v="1200"/>
    <s v="&gt;1000"/>
    <x v="0"/>
  </r>
  <r>
    <x v="1"/>
    <n v="6.4"/>
    <n v="1390"/>
    <x v="309"/>
    <n v="1530.8700000000001"/>
    <x v="1"/>
    <n v="0"/>
    <x v="0"/>
    <n v="815"/>
    <s v="501-1000"/>
    <x v="1"/>
  </r>
  <r>
    <x v="2"/>
    <n v="11.200000000000001"/>
    <n v="1350"/>
    <x v="309"/>
    <n v="2581.3500000000004"/>
    <x v="1"/>
    <n v="0"/>
    <x v="2"/>
    <n v="261"/>
    <s v="101-500"/>
    <x v="2"/>
  </r>
  <r>
    <x v="3"/>
    <n v="12"/>
    <n v="1420"/>
    <x v="309"/>
    <n v="2140.77"/>
    <x v="0"/>
    <n v="0"/>
    <x v="2"/>
    <n v="35"/>
    <s v="0-100"/>
    <x v="3"/>
  </r>
  <r>
    <x v="4"/>
    <n v="8"/>
    <n v="1430"/>
    <x v="309"/>
    <n v="1037.07"/>
    <x v="1"/>
    <n v="0"/>
    <x v="0"/>
    <n v="98"/>
    <s v="0-100"/>
    <x v="3"/>
  </r>
  <r>
    <x v="0"/>
    <n v="10"/>
    <n v="146"/>
    <x v="310"/>
    <n v="104.29"/>
    <x v="0"/>
    <n v="0"/>
    <x v="1"/>
    <n v="1200"/>
    <s v="&gt;1000"/>
    <x v="0"/>
  </r>
  <r>
    <x v="1"/>
    <n v="11.200000000000001"/>
    <n v="1440"/>
    <x v="310"/>
    <n v="2414.6999999999998"/>
    <x v="1"/>
    <n v="0"/>
    <x v="2"/>
    <n v="815"/>
    <s v="501-1000"/>
    <x v="1"/>
  </r>
  <r>
    <x v="2"/>
    <n v="4.8000000000000007"/>
    <n v="1180"/>
    <x v="310"/>
    <n v="164.01"/>
    <x v="1"/>
    <n v="0"/>
    <x v="1"/>
    <n v="261"/>
    <s v="101-500"/>
    <x v="2"/>
  </r>
  <r>
    <x v="3"/>
    <n v="9.6000000000000014"/>
    <n v="950"/>
    <x v="310"/>
    <n v="801.42"/>
    <x v="0"/>
    <n v="0"/>
    <x v="0"/>
    <n v="35"/>
    <s v="0-100"/>
    <x v="3"/>
  </r>
  <r>
    <x v="4"/>
    <n v="7.2"/>
    <n v="1090"/>
    <x v="310"/>
    <n v="1758.42"/>
    <x v="1"/>
    <n v="0"/>
    <x v="0"/>
    <n v="98"/>
    <s v="0-100"/>
    <x v="3"/>
  </r>
  <r>
    <x v="0"/>
    <n v="13"/>
    <n v="62"/>
    <x v="311"/>
    <n v="173.7"/>
    <x v="0"/>
    <n v="0"/>
    <x v="1"/>
    <n v="1200"/>
    <s v="&gt;1000"/>
    <x v="0"/>
  </r>
  <r>
    <x v="1"/>
    <n v="5.6000000000000005"/>
    <n v="1240"/>
    <x v="311"/>
    <n v="2029.1999999999998"/>
    <x v="1"/>
    <n v="0"/>
    <x v="2"/>
    <n v="815"/>
    <s v="501-1000"/>
    <x v="1"/>
  </r>
  <r>
    <x v="2"/>
    <n v="8"/>
    <n v="720"/>
    <x v="311"/>
    <n v="1172.8499999999999"/>
    <x v="1"/>
    <n v="0"/>
    <x v="0"/>
    <n v="261"/>
    <s v="101-500"/>
    <x v="2"/>
  </r>
  <r>
    <x v="3"/>
    <n v="6.4"/>
    <n v="1410"/>
    <x v="311"/>
    <n v="2347.8000000000002"/>
    <x v="0"/>
    <n v="0"/>
    <x v="2"/>
    <n v="35"/>
    <s v="0-100"/>
    <x v="3"/>
  </r>
  <r>
    <x v="4"/>
    <n v="8"/>
    <n v="760"/>
    <x v="311"/>
    <n v="472.23"/>
    <x v="1"/>
    <n v="0"/>
    <x v="1"/>
    <n v="98"/>
    <s v="0-100"/>
    <x v="3"/>
  </r>
  <r>
    <x v="0"/>
    <n v="8"/>
    <n v="113"/>
    <x v="312"/>
    <n v="153.83000000000001"/>
    <x v="0"/>
    <n v="0"/>
    <x v="1"/>
    <n v="1200"/>
    <s v="&gt;1000"/>
    <x v="0"/>
  </r>
  <r>
    <x v="1"/>
    <n v="11.200000000000001"/>
    <n v="800"/>
    <x v="312"/>
    <n v="787.44"/>
    <x v="1"/>
    <n v="0"/>
    <x v="0"/>
    <n v="815"/>
    <s v="501-1000"/>
    <x v="1"/>
  </r>
  <r>
    <x v="2"/>
    <n v="8"/>
    <n v="1210"/>
    <x v="312"/>
    <n v="1374.3000000000002"/>
    <x v="1"/>
    <n v="0"/>
    <x v="0"/>
    <n v="261"/>
    <s v="101-500"/>
    <x v="2"/>
  </r>
  <r>
    <x v="3"/>
    <n v="10.4"/>
    <n v="1400"/>
    <x v="312"/>
    <n v="2383.08"/>
    <x v="0"/>
    <n v="0"/>
    <x v="2"/>
    <n v="35"/>
    <s v="0-100"/>
    <x v="3"/>
  </r>
  <r>
    <x v="4"/>
    <n v="6.4"/>
    <n v="1420"/>
    <x v="312"/>
    <n v="1056.1500000000001"/>
    <x v="1"/>
    <n v="0"/>
    <x v="0"/>
    <n v="98"/>
    <s v="0-100"/>
    <x v="3"/>
  </r>
  <r>
    <x v="0"/>
    <n v="10"/>
    <n v="68"/>
    <x v="313"/>
    <n v="991.37"/>
    <x v="0"/>
    <n v="0"/>
    <x v="0"/>
    <n v="1200"/>
    <s v="&gt;1000"/>
    <x v="0"/>
  </r>
  <r>
    <x v="1"/>
    <n v="12"/>
    <n v="520"/>
    <x v="313"/>
    <n v="2453.34"/>
    <x v="1"/>
    <n v="0"/>
    <x v="2"/>
    <n v="815"/>
    <s v="501-1000"/>
    <x v="1"/>
  </r>
  <r>
    <x v="2"/>
    <n v="7.2"/>
    <n v="1130"/>
    <x v="313"/>
    <n v="950.79"/>
    <x v="1"/>
    <n v="0"/>
    <x v="0"/>
    <n v="261"/>
    <s v="101-500"/>
    <x v="2"/>
  </r>
  <r>
    <x v="3"/>
    <n v="12"/>
    <n v="620"/>
    <x v="313"/>
    <n v="1769.31"/>
    <x v="0"/>
    <n v="0"/>
    <x v="0"/>
    <n v="35"/>
    <s v="0-100"/>
    <x v="3"/>
  </r>
  <r>
    <x v="4"/>
    <n v="5.6000000000000005"/>
    <n v="1060"/>
    <x v="313"/>
    <n v="1268.19"/>
    <x v="1"/>
    <n v="0"/>
    <x v="0"/>
    <n v="98"/>
    <s v="0-100"/>
    <x v="3"/>
  </r>
  <r>
    <x v="0"/>
    <n v="5"/>
    <n v="102"/>
    <x v="314"/>
    <n v="979.04"/>
    <x v="0"/>
    <n v="0"/>
    <x v="0"/>
    <n v="1200"/>
    <s v="&gt;1000"/>
    <x v="0"/>
  </r>
  <r>
    <x v="1"/>
    <n v="9.6000000000000014"/>
    <n v="750"/>
    <x v="314"/>
    <n v="1943.13"/>
    <x v="1"/>
    <n v="0"/>
    <x v="0"/>
    <n v="815"/>
    <s v="501-1000"/>
    <x v="1"/>
  </r>
  <r>
    <x v="2"/>
    <n v="8.8000000000000007"/>
    <n v="560"/>
    <x v="314"/>
    <n v="2210.19"/>
    <x v="1"/>
    <n v="0"/>
    <x v="2"/>
    <n v="261"/>
    <s v="101-500"/>
    <x v="2"/>
  </r>
  <r>
    <x v="3"/>
    <n v="12"/>
    <n v="890"/>
    <x v="314"/>
    <n v="1682.37"/>
    <x v="0"/>
    <n v="0"/>
    <x v="0"/>
    <n v="35"/>
    <s v="0-100"/>
    <x v="3"/>
  </r>
  <r>
    <x v="4"/>
    <n v="11.200000000000001"/>
    <n v="850"/>
    <x v="314"/>
    <n v="311.25"/>
    <x v="1"/>
    <n v="0"/>
    <x v="1"/>
    <n v="98"/>
    <s v="0-100"/>
    <x v="3"/>
  </r>
  <r>
    <x v="0"/>
    <n v="6"/>
    <n v="68"/>
    <x v="315"/>
    <n v="263.56"/>
    <x v="0"/>
    <n v="0"/>
    <x v="1"/>
    <n v="1200"/>
    <s v="&gt;1000"/>
    <x v="0"/>
  </r>
  <r>
    <x v="1"/>
    <n v="7.2"/>
    <n v="880"/>
    <x v="315"/>
    <n v="1676.13"/>
    <x v="1"/>
    <n v="0"/>
    <x v="0"/>
    <n v="815"/>
    <s v="501-1000"/>
    <x v="1"/>
  </r>
  <r>
    <x v="2"/>
    <n v="4.8000000000000007"/>
    <n v="1180"/>
    <x v="315"/>
    <n v="2546.13"/>
    <x v="1"/>
    <n v="0"/>
    <x v="2"/>
    <n v="261"/>
    <s v="101-500"/>
    <x v="2"/>
  </r>
  <r>
    <x v="3"/>
    <n v="6.4"/>
    <n v="730"/>
    <x v="315"/>
    <n v="2872.8"/>
    <x v="0"/>
    <n v="0"/>
    <x v="2"/>
    <n v="35"/>
    <s v="0-100"/>
    <x v="3"/>
  </r>
  <r>
    <x v="4"/>
    <n v="11.200000000000001"/>
    <n v="530"/>
    <x v="315"/>
    <n v="2396.13"/>
    <x v="1"/>
    <n v="0"/>
    <x v="2"/>
    <n v="98"/>
    <s v="0-100"/>
    <x v="3"/>
  </r>
  <r>
    <x v="0"/>
    <n v="13"/>
    <n v="107"/>
    <x v="316"/>
    <n v="556.84"/>
    <x v="0"/>
    <n v="0"/>
    <x v="1"/>
    <n v="1200"/>
    <s v="&gt;1000"/>
    <x v="0"/>
  </r>
  <r>
    <x v="1"/>
    <n v="4"/>
    <n v="1320"/>
    <x v="316"/>
    <n v="2447.2200000000003"/>
    <x v="1"/>
    <n v="0"/>
    <x v="2"/>
    <n v="815"/>
    <s v="501-1000"/>
    <x v="1"/>
  </r>
  <r>
    <x v="2"/>
    <n v="12"/>
    <n v="590"/>
    <x v="316"/>
    <n v="2541.54"/>
    <x v="1"/>
    <n v="0"/>
    <x v="2"/>
    <n v="261"/>
    <s v="101-500"/>
    <x v="2"/>
  </r>
  <r>
    <x v="3"/>
    <n v="10.4"/>
    <n v="710"/>
    <x v="316"/>
    <n v="574.08000000000004"/>
    <x v="0"/>
    <n v="0"/>
    <x v="1"/>
    <n v="35"/>
    <s v="0-100"/>
    <x v="3"/>
  </r>
  <r>
    <x v="4"/>
    <n v="4"/>
    <n v="620"/>
    <x v="316"/>
    <n v="76.98"/>
    <x v="1"/>
    <n v="0"/>
    <x v="1"/>
    <n v="98"/>
    <s v="0-100"/>
    <x v="3"/>
  </r>
  <r>
    <x v="0"/>
    <n v="6"/>
    <n v="138"/>
    <x v="317"/>
    <n v="480.43"/>
    <x v="0"/>
    <n v="0"/>
    <x v="1"/>
    <n v="1200"/>
    <s v="&gt;1000"/>
    <x v="0"/>
  </r>
  <r>
    <x v="1"/>
    <n v="5.6000000000000005"/>
    <n v="630"/>
    <x v="317"/>
    <n v="1726.1399999999999"/>
    <x v="1"/>
    <n v="0"/>
    <x v="0"/>
    <n v="815"/>
    <s v="501-1000"/>
    <x v="1"/>
  </r>
  <r>
    <x v="2"/>
    <n v="8"/>
    <n v="710"/>
    <x v="317"/>
    <n v="320.37"/>
    <x v="1"/>
    <n v="0"/>
    <x v="1"/>
    <n v="261"/>
    <s v="101-500"/>
    <x v="2"/>
  </r>
  <r>
    <x v="3"/>
    <n v="8"/>
    <n v="850"/>
    <x v="317"/>
    <n v="1334.49"/>
    <x v="0"/>
    <n v="0"/>
    <x v="0"/>
    <n v="35"/>
    <s v="0-100"/>
    <x v="3"/>
  </r>
  <r>
    <x v="4"/>
    <n v="12"/>
    <n v="670"/>
    <x v="317"/>
    <n v="1697.5500000000002"/>
    <x v="1"/>
    <n v="0"/>
    <x v="0"/>
    <n v="98"/>
    <s v="0-100"/>
    <x v="3"/>
  </r>
  <r>
    <x v="0"/>
    <n v="10"/>
    <n v="126"/>
    <x v="318"/>
    <n v="147.94999999999999"/>
    <x v="0"/>
    <n v="0"/>
    <x v="1"/>
    <n v="1200"/>
    <s v="&gt;1000"/>
    <x v="0"/>
  </r>
  <r>
    <x v="1"/>
    <n v="4"/>
    <n v="1320"/>
    <x v="318"/>
    <n v="1111.5"/>
    <x v="1"/>
    <n v="0"/>
    <x v="0"/>
    <n v="815"/>
    <s v="501-1000"/>
    <x v="1"/>
  </r>
  <r>
    <x v="2"/>
    <n v="8"/>
    <n v="1050"/>
    <x v="318"/>
    <n v="996"/>
    <x v="1"/>
    <n v="0"/>
    <x v="0"/>
    <n v="261"/>
    <s v="101-500"/>
    <x v="2"/>
  </r>
  <r>
    <x v="3"/>
    <n v="4"/>
    <n v="1340"/>
    <x v="318"/>
    <n v="152.69999999999999"/>
    <x v="0"/>
    <n v="0"/>
    <x v="1"/>
    <n v="35"/>
    <s v="0-100"/>
    <x v="3"/>
  </r>
  <r>
    <x v="4"/>
    <n v="8.8000000000000007"/>
    <n v="1460"/>
    <x v="318"/>
    <n v="1006.3199999999999"/>
    <x v="1"/>
    <n v="0"/>
    <x v="0"/>
    <n v="98"/>
    <s v="0-100"/>
    <x v="3"/>
  </r>
  <r>
    <x v="0"/>
    <n v="12"/>
    <n v="124"/>
    <x v="319"/>
    <n v="880.05"/>
    <x v="0"/>
    <n v="0"/>
    <x v="0"/>
    <n v="1200"/>
    <s v="&gt;1000"/>
    <x v="0"/>
  </r>
  <r>
    <x v="1"/>
    <n v="6.4"/>
    <n v="1330"/>
    <x v="319"/>
    <n v="304.40999999999997"/>
    <x v="1"/>
    <n v="0"/>
    <x v="1"/>
    <n v="815"/>
    <s v="501-1000"/>
    <x v="1"/>
  </r>
  <r>
    <x v="2"/>
    <n v="7.2"/>
    <n v="1180"/>
    <x v="319"/>
    <n v="2846.58"/>
    <x v="1"/>
    <n v="0"/>
    <x v="2"/>
    <n v="261"/>
    <s v="101-500"/>
    <x v="2"/>
  </r>
  <r>
    <x v="3"/>
    <n v="10.4"/>
    <n v="1170"/>
    <x v="319"/>
    <n v="384.03"/>
    <x v="0"/>
    <n v="0"/>
    <x v="1"/>
    <n v="35"/>
    <s v="0-100"/>
    <x v="3"/>
  </r>
  <r>
    <x v="4"/>
    <n v="6.4"/>
    <n v="1230"/>
    <x v="319"/>
    <n v="1510.32"/>
    <x v="1"/>
    <n v="0"/>
    <x v="0"/>
    <n v="98"/>
    <s v="0-100"/>
    <x v="3"/>
  </r>
  <r>
    <x v="0"/>
    <n v="6"/>
    <n v="65"/>
    <x v="320"/>
    <n v="764.06"/>
    <x v="0"/>
    <n v="0"/>
    <x v="0"/>
    <n v="1200"/>
    <s v="&gt;1000"/>
    <x v="0"/>
  </r>
  <r>
    <x v="1"/>
    <n v="4.8000000000000007"/>
    <n v="820"/>
    <x v="320"/>
    <n v="2991.8999999999996"/>
    <x v="1"/>
    <n v="0"/>
    <x v="2"/>
    <n v="815"/>
    <s v="501-1000"/>
    <x v="1"/>
  </r>
  <r>
    <x v="2"/>
    <n v="11.200000000000001"/>
    <n v="1360"/>
    <x v="320"/>
    <n v="714.12"/>
    <x v="1"/>
    <n v="0"/>
    <x v="0"/>
    <n v="261"/>
    <s v="101-500"/>
    <x v="2"/>
  </r>
  <r>
    <x v="3"/>
    <n v="7.2"/>
    <n v="1250"/>
    <x v="320"/>
    <n v="129.87"/>
    <x v="0"/>
    <n v="0"/>
    <x v="1"/>
    <n v="35"/>
    <s v="0-100"/>
    <x v="3"/>
  </r>
  <r>
    <x v="4"/>
    <n v="11.200000000000001"/>
    <n v="1190"/>
    <x v="320"/>
    <n v="1807.92"/>
    <x v="1"/>
    <n v="0"/>
    <x v="0"/>
    <n v="98"/>
    <s v="0-100"/>
    <x v="3"/>
  </r>
  <r>
    <x v="0"/>
    <n v="10"/>
    <n v="112"/>
    <x v="321"/>
    <n v="167.22"/>
    <x v="0"/>
    <n v="0"/>
    <x v="1"/>
    <n v="1200"/>
    <s v="&gt;1000"/>
    <x v="0"/>
  </r>
  <r>
    <x v="1"/>
    <n v="10.4"/>
    <n v="1070"/>
    <x v="321"/>
    <n v="658.47"/>
    <x v="1"/>
    <n v="0"/>
    <x v="0"/>
    <n v="815"/>
    <s v="501-1000"/>
    <x v="1"/>
  </r>
  <r>
    <x v="2"/>
    <n v="10.4"/>
    <n v="950"/>
    <x v="321"/>
    <n v="2834.34"/>
    <x v="1"/>
    <n v="0"/>
    <x v="2"/>
    <n v="261"/>
    <s v="101-500"/>
    <x v="2"/>
  </r>
  <r>
    <x v="3"/>
    <n v="7.2"/>
    <n v="840"/>
    <x v="321"/>
    <n v="360.15"/>
    <x v="0"/>
    <n v="0"/>
    <x v="1"/>
    <n v="35"/>
    <s v="0-100"/>
    <x v="3"/>
  </r>
  <r>
    <x v="4"/>
    <n v="8"/>
    <n v="970"/>
    <x v="321"/>
    <n v="1580.4900000000002"/>
    <x v="1"/>
    <n v="0"/>
    <x v="0"/>
    <n v="98"/>
    <s v="0-100"/>
    <x v="3"/>
  </r>
  <r>
    <x v="0"/>
    <n v="10"/>
    <n v="116"/>
    <x v="322"/>
    <n v="597.45000000000005"/>
    <x v="0"/>
    <n v="0"/>
    <x v="1"/>
    <n v="1200"/>
    <s v="&gt;1000"/>
    <x v="0"/>
  </r>
  <r>
    <x v="1"/>
    <n v="6.4"/>
    <n v="1470"/>
    <x v="322"/>
    <n v="200.57999999999998"/>
    <x v="1"/>
    <n v="0"/>
    <x v="1"/>
    <n v="815"/>
    <s v="501-1000"/>
    <x v="1"/>
  </r>
  <r>
    <x v="2"/>
    <n v="9.6000000000000014"/>
    <n v="890"/>
    <x v="322"/>
    <n v="651.99"/>
    <x v="1"/>
    <n v="0"/>
    <x v="0"/>
    <n v="261"/>
    <s v="101-500"/>
    <x v="2"/>
  </r>
  <r>
    <x v="3"/>
    <n v="12"/>
    <n v="1280"/>
    <x v="322"/>
    <n v="1480.8899999999999"/>
    <x v="0"/>
    <n v="0"/>
    <x v="0"/>
    <n v="35"/>
    <s v="0-100"/>
    <x v="3"/>
  </r>
  <r>
    <x v="4"/>
    <n v="6.4"/>
    <n v="820"/>
    <x v="322"/>
    <n v="1475.94"/>
    <x v="1"/>
    <n v="0"/>
    <x v="0"/>
    <n v="98"/>
    <s v="0-100"/>
    <x v="3"/>
  </r>
  <r>
    <x v="0"/>
    <n v="8"/>
    <n v="131"/>
    <x v="323"/>
    <n v="405.44"/>
    <x v="0"/>
    <n v="0"/>
    <x v="1"/>
    <n v="1200"/>
    <s v="&gt;1000"/>
    <x v="0"/>
  </r>
  <r>
    <x v="1"/>
    <n v="8.8000000000000007"/>
    <n v="650"/>
    <x v="323"/>
    <n v="598.98"/>
    <x v="1"/>
    <n v="0"/>
    <x v="1"/>
    <n v="815"/>
    <s v="501-1000"/>
    <x v="1"/>
  </r>
  <r>
    <x v="2"/>
    <n v="5.6000000000000005"/>
    <n v="730"/>
    <x v="323"/>
    <n v="1223.04"/>
    <x v="1"/>
    <n v="0"/>
    <x v="0"/>
    <n v="261"/>
    <s v="101-500"/>
    <x v="2"/>
  </r>
  <r>
    <x v="3"/>
    <n v="8"/>
    <n v="630"/>
    <x v="323"/>
    <n v="1544.52"/>
    <x v="0"/>
    <n v="0"/>
    <x v="0"/>
    <n v="35"/>
    <s v="0-100"/>
    <x v="3"/>
  </r>
  <r>
    <x v="4"/>
    <n v="5.6000000000000005"/>
    <n v="660"/>
    <x v="323"/>
    <n v="909.12000000000012"/>
    <x v="1"/>
    <n v="0"/>
    <x v="0"/>
    <n v="98"/>
    <s v="0-100"/>
    <x v="3"/>
  </r>
  <r>
    <x v="0"/>
    <n v="6"/>
    <n v="54"/>
    <x v="324"/>
    <n v="910.87"/>
    <x v="0"/>
    <n v="0"/>
    <x v="0"/>
    <n v="1200"/>
    <s v="&gt;1000"/>
    <x v="0"/>
  </r>
  <r>
    <x v="1"/>
    <n v="6.4"/>
    <n v="1260"/>
    <x v="324"/>
    <n v="2692.7400000000002"/>
    <x v="1"/>
    <n v="0"/>
    <x v="2"/>
    <n v="815"/>
    <s v="501-1000"/>
    <x v="1"/>
  </r>
  <r>
    <x v="2"/>
    <n v="8"/>
    <n v="620"/>
    <x v="324"/>
    <n v="2584.77"/>
    <x v="1"/>
    <n v="0"/>
    <x v="2"/>
    <n v="261"/>
    <s v="101-500"/>
    <x v="2"/>
  </r>
  <r>
    <x v="3"/>
    <n v="9.6000000000000014"/>
    <n v="860"/>
    <x v="324"/>
    <n v="925.29"/>
    <x v="0"/>
    <n v="0"/>
    <x v="0"/>
    <n v="35"/>
    <s v="0-100"/>
    <x v="3"/>
  </r>
  <r>
    <x v="4"/>
    <n v="5.6000000000000005"/>
    <n v="1010"/>
    <x v="324"/>
    <n v="1456.44"/>
    <x v="1"/>
    <n v="0"/>
    <x v="0"/>
    <n v="98"/>
    <s v="0-100"/>
    <x v="3"/>
  </r>
  <r>
    <x v="0"/>
    <n v="8"/>
    <n v="102"/>
    <x v="325"/>
    <n v="488.03"/>
    <x v="0"/>
    <n v="0"/>
    <x v="1"/>
    <n v="1200"/>
    <s v="&gt;1000"/>
    <x v="0"/>
  </r>
  <r>
    <x v="1"/>
    <n v="11.200000000000001"/>
    <n v="700"/>
    <x v="325"/>
    <n v="830.55000000000007"/>
    <x v="1"/>
    <n v="0"/>
    <x v="0"/>
    <n v="815"/>
    <s v="501-1000"/>
    <x v="1"/>
  </r>
  <r>
    <x v="2"/>
    <n v="8"/>
    <n v="870"/>
    <x v="325"/>
    <n v="1825.8899999999999"/>
    <x v="1"/>
    <n v="0"/>
    <x v="0"/>
    <n v="261"/>
    <s v="101-500"/>
    <x v="2"/>
  </r>
  <r>
    <x v="3"/>
    <n v="6.4"/>
    <n v="800"/>
    <x v="325"/>
    <n v="2586.66"/>
    <x v="0"/>
    <n v="0"/>
    <x v="2"/>
    <n v="35"/>
    <s v="0-100"/>
    <x v="3"/>
  </r>
  <r>
    <x v="4"/>
    <n v="12"/>
    <n v="1010"/>
    <x v="325"/>
    <n v="1505.52"/>
    <x v="1"/>
    <n v="0"/>
    <x v="0"/>
    <n v="98"/>
    <s v="0-100"/>
    <x v="3"/>
  </r>
  <r>
    <x v="0"/>
    <n v="10"/>
    <n v="102"/>
    <x v="326"/>
    <n v="547.95000000000005"/>
    <x v="0"/>
    <n v="0"/>
    <x v="1"/>
    <n v="1200"/>
    <s v="&gt;1000"/>
    <x v="0"/>
  </r>
  <r>
    <x v="1"/>
    <n v="9.6000000000000014"/>
    <n v="1380"/>
    <x v="326"/>
    <n v="1915.2599999999998"/>
    <x v="1"/>
    <n v="0"/>
    <x v="0"/>
    <n v="815"/>
    <s v="501-1000"/>
    <x v="1"/>
  </r>
  <r>
    <x v="2"/>
    <n v="8.8000000000000007"/>
    <n v="700"/>
    <x v="326"/>
    <n v="755.93999999999994"/>
    <x v="1"/>
    <n v="0"/>
    <x v="0"/>
    <n v="261"/>
    <s v="101-500"/>
    <x v="2"/>
  </r>
  <r>
    <x v="3"/>
    <n v="8.8000000000000007"/>
    <n v="680"/>
    <x v="326"/>
    <n v="1384.47"/>
    <x v="0"/>
    <n v="0"/>
    <x v="0"/>
    <n v="35"/>
    <s v="0-100"/>
    <x v="3"/>
  </r>
  <r>
    <x v="4"/>
    <n v="8"/>
    <n v="1110"/>
    <x v="326"/>
    <n v="1219.8600000000001"/>
    <x v="1"/>
    <n v="0"/>
    <x v="0"/>
    <n v="98"/>
    <s v="0-100"/>
    <x v="3"/>
  </r>
  <r>
    <x v="0"/>
    <n v="7"/>
    <n v="55"/>
    <x v="327"/>
    <n v="32.89"/>
    <x v="0"/>
    <n v="0"/>
    <x v="1"/>
    <n v="1200"/>
    <s v="&gt;1000"/>
    <x v="0"/>
  </r>
  <r>
    <x v="1"/>
    <n v="8.8000000000000007"/>
    <n v="1140"/>
    <x v="327"/>
    <n v="242.01"/>
    <x v="1"/>
    <n v="0"/>
    <x v="1"/>
    <n v="815"/>
    <s v="501-1000"/>
    <x v="1"/>
  </r>
  <r>
    <x v="2"/>
    <n v="8"/>
    <n v="1480"/>
    <x v="327"/>
    <n v="277.29000000000002"/>
    <x v="1"/>
    <n v="0"/>
    <x v="1"/>
    <n v="261"/>
    <s v="101-500"/>
    <x v="2"/>
  </r>
  <r>
    <x v="3"/>
    <n v="8"/>
    <n v="840"/>
    <x v="327"/>
    <n v="2201.2200000000003"/>
    <x v="0"/>
    <n v="0"/>
    <x v="2"/>
    <n v="35"/>
    <s v="0-100"/>
    <x v="3"/>
  </r>
  <r>
    <x v="4"/>
    <n v="7.2"/>
    <n v="1280"/>
    <x v="327"/>
    <n v="2497.56"/>
    <x v="1"/>
    <n v="0"/>
    <x v="2"/>
    <n v="98"/>
    <s v="0-100"/>
    <x v="3"/>
  </r>
  <r>
    <x v="0"/>
    <n v="8"/>
    <n v="63"/>
    <x v="328"/>
    <n v="140.96"/>
    <x v="0"/>
    <n v="0"/>
    <x v="1"/>
    <n v="1200"/>
    <s v="&gt;1000"/>
    <x v="0"/>
  </r>
  <r>
    <x v="1"/>
    <n v="8.8000000000000007"/>
    <n v="960"/>
    <x v="328"/>
    <n v="1893.72"/>
    <x v="1"/>
    <n v="0"/>
    <x v="0"/>
    <n v="815"/>
    <s v="501-1000"/>
    <x v="1"/>
  </r>
  <r>
    <x v="2"/>
    <n v="4.8000000000000007"/>
    <n v="700"/>
    <x v="328"/>
    <n v="2910"/>
    <x v="1"/>
    <n v="0"/>
    <x v="2"/>
    <n v="261"/>
    <s v="101-500"/>
    <x v="2"/>
  </r>
  <r>
    <x v="3"/>
    <n v="4.8000000000000007"/>
    <n v="650"/>
    <x v="328"/>
    <n v="1173.99"/>
    <x v="0"/>
    <n v="0"/>
    <x v="0"/>
    <n v="35"/>
    <s v="0-100"/>
    <x v="3"/>
  </r>
  <r>
    <x v="4"/>
    <n v="4"/>
    <n v="560"/>
    <x v="328"/>
    <n v="2167.71"/>
    <x v="1"/>
    <n v="0"/>
    <x v="2"/>
    <n v="98"/>
    <s v="0-100"/>
    <x v="3"/>
  </r>
  <r>
    <x v="0"/>
    <n v="14"/>
    <n v="141"/>
    <x v="329"/>
    <n v="366.9"/>
    <x v="0"/>
    <n v="0"/>
    <x v="1"/>
    <n v="1200"/>
    <s v="&gt;1000"/>
    <x v="0"/>
  </r>
  <r>
    <x v="1"/>
    <n v="9.6000000000000014"/>
    <n v="1370"/>
    <x v="329"/>
    <n v="2312.94"/>
    <x v="1"/>
    <n v="0"/>
    <x v="2"/>
    <n v="815"/>
    <s v="501-1000"/>
    <x v="1"/>
  </r>
  <r>
    <x v="2"/>
    <n v="4"/>
    <n v="1460"/>
    <x v="329"/>
    <n v="1324.23"/>
    <x v="1"/>
    <n v="0"/>
    <x v="0"/>
    <n v="261"/>
    <s v="101-500"/>
    <x v="2"/>
  </r>
  <r>
    <x v="3"/>
    <n v="5.6000000000000005"/>
    <n v="770"/>
    <x v="329"/>
    <n v="2432.31"/>
    <x v="0"/>
    <n v="0"/>
    <x v="2"/>
    <n v="35"/>
    <s v="0-100"/>
    <x v="3"/>
  </r>
  <r>
    <x v="4"/>
    <n v="11.200000000000001"/>
    <n v="1140"/>
    <x v="329"/>
    <n v="632.97"/>
    <x v="1"/>
    <n v="0"/>
    <x v="0"/>
    <n v="98"/>
    <s v="0-100"/>
    <x v="3"/>
  </r>
  <r>
    <x v="0"/>
    <n v="12"/>
    <n v="112"/>
    <x v="330"/>
    <n v="953.31"/>
    <x v="0"/>
    <n v="0"/>
    <x v="0"/>
    <n v="1200"/>
    <s v="&gt;1000"/>
    <x v="0"/>
  </r>
  <r>
    <x v="1"/>
    <n v="12"/>
    <n v="1280"/>
    <x v="330"/>
    <n v="737.31000000000006"/>
    <x v="1"/>
    <n v="0"/>
    <x v="0"/>
    <n v="815"/>
    <s v="501-1000"/>
    <x v="1"/>
  </r>
  <r>
    <x v="2"/>
    <n v="12"/>
    <n v="1110"/>
    <x v="330"/>
    <n v="1181.5500000000002"/>
    <x v="1"/>
    <n v="0"/>
    <x v="0"/>
    <n v="261"/>
    <s v="101-500"/>
    <x v="2"/>
  </r>
  <r>
    <x v="3"/>
    <n v="8"/>
    <n v="690"/>
    <x v="330"/>
    <n v="1633.0500000000002"/>
    <x v="0"/>
    <n v="0"/>
    <x v="0"/>
    <n v="35"/>
    <s v="0-100"/>
    <x v="3"/>
  </r>
  <r>
    <x v="4"/>
    <n v="9.6000000000000014"/>
    <n v="880"/>
    <x v="330"/>
    <n v="1161.42"/>
    <x v="1"/>
    <n v="0"/>
    <x v="0"/>
    <n v="98"/>
    <s v="0-100"/>
    <x v="3"/>
  </r>
  <r>
    <x v="0"/>
    <n v="14"/>
    <n v="74"/>
    <x v="331"/>
    <n v="827.03"/>
    <x v="0"/>
    <n v="0"/>
    <x v="0"/>
    <n v="1200"/>
    <s v="&gt;1000"/>
    <x v="0"/>
  </r>
  <r>
    <x v="1"/>
    <n v="4"/>
    <n v="860"/>
    <x v="331"/>
    <n v="1291.23"/>
    <x v="1"/>
    <n v="0"/>
    <x v="0"/>
    <n v="815"/>
    <s v="501-1000"/>
    <x v="1"/>
  </r>
  <r>
    <x v="2"/>
    <n v="9.6000000000000014"/>
    <n v="790"/>
    <x v="331"/>
    <n v="1160.8799999999999"/>
    <x v="1"/>
    <n v="0"/>
    <x v="0"/>
    <n v="261"/>
    <s v="101-500"/>
    <x v="2"/>
  </r>
  <r>
    <x v="3"/>
    <n v="4"/>
    <n v="790"/>
    <x v="331"/>
    <n v="2255.13"/>
    <x v="0"/>
    <n v="0"/>
    <x v="2"/>
    <n v="35"/>
    <s v="0-100"/>
    <x v="3"/>
  </r>
  <r>
    <x v="4"/>
    <n v="4"/>
    <n v="1080"/>
    <x v="331"/>
    <n v="2417.16"/>
    <x v="1"/>
    <n v="0"/>
    <x v="2"/>
    <n v="98"/>
    <s v="0-100"/>
    <x v="3"/>
  </r>
  <r>
    <x v="0"/>
    <n v="11"/>
    <n v="122"/>
    <x v="332"/>
    <n v="685.9"/>
    <x v="0"/>
    <n v="0"/>
    <x v="0"/>
    <n v="1200"/>
    <s v="&gt;1000"/>
    <x v="0"/>
  </r>
  <r>
    <x v="1"/>
    <n v="8.8000000000000007"/>
    <n v="660"/>
    <x v="332"/>
    <n v="1596.1499999999999"/>
    <x v="1"/>
    <n v="0"/>
    <x v="0"/>
    <n v="815"/>
    <s v="501-1000"/>
    <x v="1"/>
  </r>
  <r>
    <x v="2"/>
    <n v="8.8000000000000007"/>
    <n v="1490"/>
    <x v="332"/>
    <n v="2331.7200000000003"/>
    <x v="1"/>
    <n v="0"/>
    <x v="2"/>
    <n v="261"/>
    <s v="101-500"/>
    <x v="2"/>
  </r>
  <r>
    <x v="3"/>
    <n v="11.200000000000001"/>
    <n v="520"/>
    <x v="332"/>
    <n v="1306.23"/>
    <x v="0"/>
    <n v="0"/>
    <x v="0"/>
    <n v="35"/>
    <s v="0-100"/>
    <x v="3"/>
  </r>
  <r>
    <x v="4"/>
    <n v="6.4"/>
    <n v="1030"/>
    <x v="332"/>
    <n v="2274.2400000000002"/>
    <x v="1"/>
    <n v="0"/>
    <x v="2"/>
    <n v="98"/>
    <s v="0-100"/>
    <x v="3"/>
  </r>
  <r>
    <x v="0"/>
    <n v="15"/>
    <n v="65"/>
    <x v="333"/>
    <n v="933.14"/>
    <x v="0"/>
    <n v="0"/>
    <x v="0"/>
    <n v="1200"/>
    <s v="&gt;1000"/>
    <x v="0"/>
  </r>
  <r>
    <x v="1"/>
    <n v="9.6000000000000014"/>
    <n v="1420"/>
    <x v="333"/>
    <n v="2095.4700000000003"/>
    <x v="1"/>
    <n v="0"/>
    <x v="2"/>
    <n v="815"/>
    <s v="501-1000"/>
    <x v="1"/>
  </r>
  <r>
    <x v="2"/>
    <n v="4.8000000000000007"/>
    <n v="1190"/>
    <x v="333"/>
    <n v="647.46"/>
    <x v="1"/>
    <n v="0"/>
    <x v="0"/>
    <n v="261"/>
    <s v="101-500"/>
    <x v="2"/>
  </r>
  <r>
    <x v="3"/>
    <n v="7.2"/>
    <n v="950"/>
    <x v="333"/>
    <n v="131.10000000000002"/>
    <x v="0"/>
    <n v="0"/>
    <x v="1"/>
    <n v="35"/>
    <s v="0-100"/>
    <x v="3"/>
  </r>
  <r>
    <x v="4"/>
    <n v="12"/>
    <n v="990"/>
    <x v="333"/>
    <n v="2261.19"/>
    <x v="1"/>
    <n v="0"/>
    <x v="2"/>
    <n v="98"/>
    <s v="0-100"/>
    <x v="3"/>
  </r>
  <r>
    <x v="0"/>
    <n v="6"/>
    <n v="110"/>
    <x v="334"/>
    <n v="237.72"/>
    <x v="0"/>
    <n v="3415"/>
    <x v="1"/>
    <n v="1200"/>
    <s v="&gt;1000"/>
    <x v="0"/>
  </r>
  <r>
    <x v="1"/>
    <n v="11.200000000000001"/>
    <n v="650"/>
    <x v="334"/>
    <n v="2472.39"/>
    <x v="1"/>
    <n v="8764"/>
    <x v="2"/>
    <n v="815"/>
    <s v="501-1000"/>
    <x v="1"/>
  </r>
  <r>
    <x v="2"/>
    <n v="11.200000000000001"/>
    <n v="1490"/>
    <x v="334"/>
    <n v="1235.5500000000002"/>
    <x v="1"/>
    <n v="391"/>
    <x v="0"/>
    <n v="261"/>
    <s v="101-500"/>
    <x v="2"/>
  </r>
  <r>
    <x v="3"/>
    <n v="5.6000000000000005"/>
    <n v="870"/>
    <x v="334"/>
    <n v="1664.0099999999998"/>
    <x v="0"/>
    <n v="7322"/>
    <x v="0"/>
    <n v="35"/>
    <s v="0-100"/>
    <x v="3"/>
  </r>
  <r>
    <x v="4"/>
    <n v="8.8000000000000007"/>
    <n v="580"/>
    <x v="334"/>
    <n v="2318.3999999999996"/>
    <x v="1"/>
    <n v="1875"/>
    <x v="2"/>
    <n v="98"/>
    <s v="0-100"/>
    <x v="3"/>
  </r>
  <r>
    <x v="0"/>
    <n v="7"/>
    <n v="125"/>
    <x v="335"/>
    <n v="161.05000000000001"/>
    <x v="0"/>
    <n v="5000"/>
    <x v="1"/>
    <n v="1200"/>
    <s v="&gt;1000"/>
    <x v="0"/>
  </r>
  <r>
    <x v="1"/>
    <n v="8"/>
    <n v="510"/>
    <x v="335"/>
    <n v="2350.89"/>
    <x v="1"/>
    <n v="8990"/>
    <x v="2"/>
    <n v="815"/>
    <s v="501-1000"/>
    <x v="1"/>
  </r>
  <r>
    <x v="2"/>
    <n v="7.2"/>
    <n v="1000"/>
    <x v="335"/>
    <n v="511.08000000000004"/>
    <x v="1"/>
    <n v="3137"/>
    <x v="1"/>
    <n v="261"/>
    <s v="101-500"/>
    <x v="2"/>
  </r>
  <r>
    <x v="3"/>
    <n v="12"/>
    <n v="720"/>
    <x v="335"/>
    <n v="2430.39"/>
    <x v="0"/>
    <n v="6145"/>
    <x v="2"/>
    <n v="35"/>
    <s v="0-100"/>
    <x v="3"/>
  </r>
  <r>
    <x v="4"/>
    <n v="8"/>
    <n v="520"/>
    <x v="335"/>
    <n v="2852.2200000000003"/>
    <x v="1"/>
    <n v="4949"/>
    <x v="2"/>
    <n v="98"/>
    <s v="0-100"/>
    <x v="3"/>
  </r>
  <r>
    <x v="0"/>
    <n v="14"/>
    <n v="90"/>
    <x v="336"/>
    <n v="354.34"/>
    <x v="0"/>
    <n v="2147"/>
    <x v="1"/>
    <n v="1200"/>
    <s v="&gt;1000"/>
    <x v="0"/>
  </r>
  <r>
    <x v="1"/>
    <n v="8"/>
    <n v="660"/>
    <x v="336"/>
    <n v="352.68"/>
    <x v="1"/>
    <n v="9917"/>
    <x v="1"/>
    <n v="815"/>
    <s v="501-1000"/>
    <x v="1"/>
  </r>
  <r>
    <x v="2"/>
    <n v="4"/>
    <n v="560"/>
    <x v="336"/>
    <n v="300.54000000000002"/>
    <x v="1"/>
    <n v="6129"/>
    <x v="1"/>
    <n v="261"/>
    <s v="101-500"/>
    <x v="2"/>
  </r>
  <r>
    <x v="3"/>
    <n v="10.4"/>
    <n v="750"/>
    <x v="336"/>
    <n v="2336.91"/>
    <x v="0"/>
    <n v="4337"/>
    <x v="2"/>
    <n v="35"/>
    <s v="0-100"/>
    <x v="3"/>
  </r>
  <r>
    <x v="4"/>
    <n v="6.4"/>
    <n v="980"/>
    <x v="336"/>
    <n v="1679.6999999999998"/>
    <x v="1"/>
    <n v="1733"/>
    <x v="0"/>
    <n v="98"/>
    <s v="0-100"/>
    <x v="3"/>
  </r>
  <r>
    <x v="0"/>
    <n v="11"/>
    <n v="78"/>
    <x v="337"/>
    <n v="785.36"/>
    <x v="0"/>
    <n v="911"/>
    <x v="0"/>
    <n v="1200"/>
    <s v="&gt;1000"/>
    <x v="0"/>
  </r>
  <r>
    <x v="1"/>
    <n v="9.6000000000000014"/>
    <n v="750"/>
    <x v="337"/>
    <n v="894.36"/>
    <x v="1"/>
    <n v="9276"/>
    <x v="0"/>
    <n v="815"/>
    <s v="501-1000"/>
    <x v="1"/>
  </r>
  <r>
    <x v="2"/>
    <n v="8.8000000000000007"/>
    <n v="530"/>
    <x v="337"/>
    <n v="2596.56"/>
    <x v="1"/>
    <n v="6467"/>
    <x v="2"/>
    <n v="261"/>
    <s v="101-500"/>
    <x v="2"/>
  </r>
  <r>
    <x v="3"/>
    <n v="7.2"/>
    <n v="610"/>
    <x v="337"/>
    <n v="24"/>
    <x v="0"/>
    <n v="3067"/>
    <x v="1"/>
    <n v="35"/>
    <s v="0-100"/>
    <x v="3"/>
  </r>
  <r>
    <x v="4"/>
    <n v="12"/>
    <n v="1290"/>
    <x v="337"/>
    <n v="2102.7599999999998"/>
    <x v="1"/>
    <n v="1941"/>
    <x v="2"/>
    <n v="98"/>
    <s v="0-100"/>
    <x v="3"/>
  </r>
  <r>
    <x v="0"/>
    <n v="6"/>
    <n v="110"/>
    <x v="338"/>
    <n v="220.57"/>
    <x v="0"/>
    <n v="6048"/>
    <x v="1"/>
    <n v="1200"/>
    <s v="&gt;1000"/>
    <x v="0"/>
  </r>
  <r>
    <x v="1"/>
    <n v="7.2"/>
    <n v="600"/>
    <x v="338"/>
    <n v="1057.1100000000001"/>
    <x v="1"/>
    <n v="2133"/>
    <x v="0"/>
    <n v="815"/>
    <s v="501-1000"/>
    <x v="1"/>
  </r>
  <r>
    <x v="2"/>
    <n v="6.4"/>
    <n v="1300"/>
    <x v="338"/>
    <n v="2398.4700000000003"/>
    <x v="1"/>
    <n v="5392"/>
    <x v="2"/>
    <n v="261"/>
    <s v="101-500"/>
    <x v="2"/>
  </r>
  <r>
    <x v="3"/>
    <n v="6.4"/>
    <n v="500"/>
    <x v="338"/>
    <n v="561.78"/>
    <x v="0"/>
    <n v="5684"/>
    <x v="1"/>
    <n v="35"/>
    <s v="0-100"/>
    <x v="3"/>
  </r>
  <r>
    <x v="4"/>
    <n v="7.2"/>
    <n v="660"/>
    <x v="338"/>
    <n v="2726.07"/>
    <x v="1"/>
    <n v="6371"/>
    <x v="2"/>
    <n v="98"/>
    <s v="0-100"/>
    <x v="3"/>
  </r>
  <r>
    <x v="0"/>
    <n v="5"/>
    <n v="106"/>
    <x v="339"/>
    <n v="153.03"/>
    <x v="0"/>
    <n v="2832"/>
    <x v="1"/>
    <n v="1200"/>
    <s v="&gt;1000"/>
    <x v="0"/>
  </r>
  <r>
    <x v="1"/>
    <n v="6.4"/>
    <n v="550"/>
    <x v="339"/>
    <n v="1536.9900000000002"/>
    <x v="1"/>
    <n v="1526"/>
    <x v="0"/>
    <n v="815"/>
    <s v="501-1000"/>
    <x v="1"/>
  </r>
  <r>
    <x v="2"/>
    <n v="4"/>
    <n v="650"/>
    <x v="339"/>
    <n v="2273.8500000000004"/>
    <x v="1"/>
    <n v="7001"/>
    <x v="2"/>
    <n v="261"/>
    <s v="101-500"/>
    <x v="2"/>
  </r>
  <r>
    <x v="3"/>
    <n v="6.4"/>
    <n v="1370"/>
    <x v="339"/>
    <n v="581.43000000000006"/>
    <x v="0"/>
    <n v="8144"/>
    <x v="1"/>
    <n v="35"/>
    <s v="0-100"/>
    <x v="3"/>
  </r>
  <r>
    <x v="4"/>
    <n v="11.200000000000001"/>
    <n v="1090"/>
    <x v="339"/>
    <n v="1638.3899999999999"/>
    <x v="1"/>
    <n v="5727"/>
    <x v="0"/>
    <n v="98"/>
    <s v="0-100"/>
    <x v="3"/>
  </r>
  <r>
    <x v="0"/>
    <n v="9"/>
    <n v="138"/>
    <x v="340"/>
    <n v="23.91"/>
    <x v="0"/>
    <n v="8568"/>
    <x v="1"/>
    <n v="1200"/>
    <s v="&gt;1000"/>
    <x v="0"/>
  </r>
  <r>
    <x v="1"/>
    <n v="8.8000000000000007"/>
    <n v="700"/>
    <x v="340"/>
    <n v="488.15999999999997"/>
    <x v="1"/>
    <n v="8433"/>
    <x v="1"/>
    <n v="815"/>
    <s v="501-1000"/>
    <x v="1"/>
  </r>
  <r>
    <x v="2"/>
    <n v="8.8000000000000007"/>
    <n v="590"/>
    <x v="340"/>
    <n v="1396.35"/>
    <x v="1"/>
    <n v="8904"/>
    <x v="0"/>
    <n v="261"/>
    <s v="101-500"/>
    <x v="2"/>
  </r>
  <r>
    <x v="3"/>
    <n v="4.8000000000000007"/>
    <n v="1390"/>
    <x v="340"/>
    <n v="1936.8000000000002"/>
    <x v="0"/>
    <n v="8299"/>
    <x v="0"/>
    <n v="35"/>
    <s v="0-100"/>
    <x v="3"/>
  </r>
  <r>
    <x v="4"/>
    <n v="11.200000000000001"/>
    <n v="940"/>
    <x v="340"/>
    <n v="2441.67"/>
    <x v="1"/>
    <n v="4302"/>
    <x v="2"/>
    <n v="98"/>
    <s v="0-100"/>
    <x v="3"/>
  </r>
  <r>
    <x v="0"/>
    <n v="12"/>
    <n v="143"/>
    <x v="341"/>
    <n v="499.27"/>
    <x v="0"/>
    <n v="11058"/>
    <x v="1"/>
    <n v="1200"/>
    <s v="&gt;1000"/>
    <x v="0"/>
  </r>
  <r>
    <x v="1"/>
    <n v="4"/>
    <n v="900"/>
    <x v="341"/>
    <n v="114.51"/>
    <x v="1"/>
    <n v="8751"/>
    <x v="1"/>
    <n v="815"/>
    <s v="501-1000"/>
    <x v="1"/>
  </r>
  <r>
    <x v="2"/>
    <n v="4"/>
    <n v="540"/>
    <x v="341"/>
    <n v="970.19999999999993"/>
    <x v="1"/>
    <n v="13512"/>
    <x v="0"/>
    <n v="261"/>
    <s v="101-500"/>
    <x v="2"/>
  </r>
  <r>
    <x v="3"/>
    <n v="11.200000000000001"/>
    <n v="1480"/>
    <x v="341"/>
    <n v="929.97"/>
    <x v="0"/>
    <n v="18975"/>
    <x v="0"/>
    <n v="35"/>
    <s v="0-100"/>
    <x v="3"/>
  </r>
  <r>
    <x v="4"/>
    <n v="5.6000000000000005"/>
    <n v="1080"/>
    <x v="341"/>
    <n v="1044.06"/>
    <x v="1"/>
    <n v="2628"/>
    <x v="0"/>
    <n v="98"/>
    <s v="0-100"/>
    <x v="3"/>
  </r>
  <r>
    <x v="0"/>
    <n v="15"/>
    <n v="120"/>
    <x v="342"/>
    <n v="267.10000000000002"/>
    <x v="0"/>
    <n v="14930"/>
    <x v="1"/>
    <n v="1200"/>
    <s v="&gt;1000"/>
    <x v="0"/>
  </r>
  <r>
    <x v="1"/>
    <n v="10.4"/>
    <n v="800"/>
    <x v="342"/>
    <n v="626.84999999999991"/>
    <x v="1"/>
    <n v="1984"/>
    <x v="0"/>
    <n v="815"/>
    <s v="501-1000"/>
    <x v="1"/>
  </r>
  <r>
    <x v="2"/>
    <n v="9.6000000000000014"/>
    <n v="670"/>
    <x v="342"/>
    <n v="817.19999999999993"/>
    <x v="1"/>
    <n v="12259"/>
    <x v="0"/>
    <n v="261"/>
    <s v="101-500"/>
    <x v="2"/>
  </r>
  <r>
    <x v="3"/>
    <n v="10.4"/>
    <n v="550"/>
    <x v="342"/>
    <n v="2761.32"/>
    <x v="0"/>
    <n v="19430"/>
    <x v="2"/>
    <n v="35"/>
    <s v="0-100"/>
    <x v="3"/>
  </r>
  <r>
    <x v="4"/>
    <n v="5.6000000000000005"/>
    <n v="720"/>
    <x v="342"/>
    <n v="2063.0700000000002"/>
    <x v="1"/>
    <n v="13928"/>
    <x v="2"/>
    <n v="98"/>
    <s v="0-100"/>
    <x v="3"/>
  </r>
  <r>
    <x v="0"/>
    <n v="10"/>
    <n v="135"/>
    <x v="343"/>
    <n v="582.51"/>
    <x v="0"/>
    <n v="1961"/>
    <x v="1"/>
    <n v="1200"/>
    <s v="&gt;1000"/>
    <x v="0"/>
  </r>
  <r>
    <x v="1"/>
    <n v="6.4"/>
    <n v="1140"/>
    <x v="343"/>
    <n v="797.84999999999991"/>
    <x v="1"/>
    <n v="14587"/>
    <x v="0"/>
    <n v="815"/>
    <s v="501-1000"/>
    <x v="1"/>
  </r>
  <r>
    <x v="2"/>
    <n v="6.4"/>
    <n v="650"/>
    <x v="343"/>
    <n v="2466.75"/>
    <x v="1"/>
    <n v="3845"/>
    <x v="2"/>
    <n v="261"/>
    <s v="101-500"/>
    <x v="2"/>
  </r>
  <r>
    <x v="3"/>
    <n v="6.4"/>
    <n v="890"/>
    <x v="343"/>
    <n v="839.52"/>
    <x v="0"/>
    <n v="14340"/>
    <x v="0"/>
    <n v="35"/>
    <s v="0-100"/>
    <x v="3"/>
  </r>
  <r>
    <x v="4"/>
    <n v="4.8000000000000007"/>
    <n v="900"/>
    <x v="343"/>
    <n v="1980.69"/>
    <x v="1"/>
    <n v="6554"/>
    <x v="0"/>
    <n v="98"/>
    <s v="0-100"/>
    <x v="3"/>
  </r>
  <r>
    <x v="0"/>
    <n v="9"/>
    <n v="64"/>
    <x v="344"/>
    <n v="66.58"/>
    <x v="0"/>
    <n v="19216"/>
    <x v="1"/>
    <n v="1200"/>
    <s v="&gt;1000"/>
    <x v="0"/>
  </r>
  <r>
    <x v="1"/>
    <n v="4.8000000000000007"/>
    <n v="1230"/>
    <x v="344"/>
    <n v="170.79"/>
    <x v="1"/>
    <n v="11528"/>
    <x v="1"/>
    <n v="815"/>
    <s v="501-1000"/>
    <x v="1"/>
  </r>
  <r>
    <x v="2"/>
    <n v="9.6000000000000014"/>
    <n v="960"/>
    <x v="344"/>
    <n v="908.69999999999993"/>
    <x v="1"/>
    <n v="19598"/>
    <x v="0"/>
    <n v="261"/>
    <s v="101-500"/>
    <x v="2"/>
  </r>
  <r>
    <x v="3"/>
    <n v="4"/>
    <n v="1280"/>
    <x v="344"/>
    <n v="1503"/>
    <x v="0"/>
    <n v="9306"/>
    <x v="0"/>
    <n v="35"/>
    <s v="0-100"/>
    <x v="3"/>
  </r>
  <r>
    <x v="4"/>
    <n v="5.6000000000000005"/>
    <n v="1110"/>
    <x v="344"/>
    <n v="1322.6399999999999"/>
    <x v="1"/>
    <n v="14277"/>
    <x v="0"/>
    <n v="98"/>
    <s v="0-100"/>
    <x v="3"/>
  </r>
  <r>
    <x v="0"/>
    <n v="14"/>
    <n v="69"/>
    <x v="345"/>
    <n v="357.89"/>
    <x v="0"/>
    <n v="19920"/>
    <x v="1"/>
    <n v="1200"/>
    <s v="&gt;1000"/>
    <x v="0"/>
  </r>
  <r>
    <x v="1"/>
    <n v="8.8000000000000007"/>
    <n v="1060"/>
    <x v="345"/>
    <n v="2481.7799999999997"/>
    <x v="1"/>
    <n v="16325"/>
    <x v="2"/>
    <n v="815"/>
    <s v="501-1000"/>
    <x v="1"/>
  </r>
  <r>
    <x v="2"/>
    <n v="9.6000000000000014"/>
    <n v="720"/>
    <x v="345"/>
    <n v="335.15999999999997"/>
    <x v="1"/>
    <n v="11952"/>
    <x v="1"/>
    <n v="261"/>
    <s v="101-500"/>
    <x v="2"/>
  </r>
  <r>
    <x v="3"/>
    <n v="10.4"/>
    <n v="860"/>
    <x v="345"/>
    <n v="759.66"/>
    <x v="0"/>
    <n v="4302"/>
    <x v="0"/>
    <n v="35"/>
    <s v="0-100"/>
    <x v="3"/>
  </r>
  <r>
    <x v="4"/>
    <n v="12"/>
    <n v="590"/>
    <x v="345"/>
    <n v="2773.5"/>
    <x v="1"/>
    <n v="2015"/>
    <x v="2"/>
    <n v="98"/>
    <s v="0-100"/>
    <x v="3"/>
  </r>
  <r>
    <x v="0"/>
    <n v="9"/>
    <n v="104"/>
    <x v="346"/>
    <n v="642.33000000000004"/>
    <x v="0"/>
    <n v="15564"/>
    <x v="0"/>
    <n v="1200"/>
    <s v="&gt;1000"/>
    <x v="0"/>
  </r>
  <r>
    <x v="1"/>
    <n v="5.6000000000000005"/>
    <n v="1340"/>
    <x v="346"/>
    <n v="2359.3200000000002"/>
    <x v="1"/>
    <n v="13598"/>
    <x v="2"/>
    <n v="815"/>
    <s v="501-1000"/>
    <x v="1"/>
  </r>
  <r>
    <x v="2"/>
    <n v="4.8000000000000007"/>
    <n v="1410"/>
    <x v="346"/>
    <n v="1921.2599999999998"/>
    <x v="1"/>
    <n v="17082"/>
    <x v="0"/>
    <n v="261"/>
    <s v="101-500"/>
    <x v="2"/>
  </r>
  <r>
    <x v="3"/>
    <n v="12"/>
    <n v="1400"/>
    <x v="346"/>
    <n v="2163.75"/>
    <x v="0"/>
    <n v="12437"/>
    <x v="2"/>
    <n v="35"/>
    <s v="0-100"/>
    <x v="3"/>
  </r>
  <r>
    <x v="4"/>
    <n v="8.8000000000000007"/>
    <n v="520"/>
    <x v="346"/>
    <n v="797.81999999999994"/>
    <x v="1"/>
    <n v="4305"/>
    <x v="0"/>
    <n v="98"/>
    <s v="0-100"/>
    <x v="3"/>
  </r>
  <r>
    <x v="0"/>
    <n v="12"/>
    <n v="110"/>
    <x v="347"/>
    <n v="70.19"/>
    <x v="0"/>
    <n v="15448"/>
    <x v="1"/>
    <n v="1200"/>
    <s v="&gt;1000"/>
    <x v="0"/>
  </r>
  <r>
    <x v="1"/>
    <n v="8.8000000000000007"/>
    <n v="830"/>
    <x v="347"/>
    <n v="585.39"/>
    <x v="1"/>
    <n v="17396"/>
    <x v="1"/>
    <n v="815"/>
    <s v="501-1000"/>
    <x v="1"/>
  </r>
  <r>
    <x v="2"/>
    <n v="4.8000000000000007"/>
    <n v="840"/>
    <x v="347"/>
    <n v="211.35000000000002"/>
    <x v="1"/>
    <n v="3684"/>
    <x v="1"/>
    <n v="261"/>
    <s v="101-500"/>
    <x v="2"/>
  </r>
  <r>
    <x v="3"/>
    <n v="10.4"/>
    <n v="900"/>
    <x v="347"/>
    <n v="1695.2400000000002"/>
    <x v="0"/>
    <n v="17914"/>
    <x v="0"/>
    <n v="35"/>
    <s v="0-100"/>
    <x v="3"/>
  </r>
  <r>
    <x v="4"/>
    <n v="5.6000000000000005"/>
    <n v="1320"/>
    <x v="347"/>
    <n v="1233.27"/>
    <x v="1"/>
    <n v="17989"/>
    <x v="0"/>
    <n v="98"/>
    <s v="0-100"/>
    <x v="3"/>
  </r>
  <r>
    <x v="0"/>
    <n v="6"/>
    <n v="123"/>
    <x v="348"/>
    <n v="283.73"/>
    <x v="0"/>
    <n v="12132"/>
    <x v="1"/>
    <n v="1200"/>
    <s v="&gt;1000"/>
    <x v="0"/>
  </r>
  <r>
    <x v="1"/>
    <n v="8"/>
    <n v="1200"/>
    <x v="348"/>
    <n v="771.99"/>
    <x v="1"/>
    <n v="9370"/>
    <x v="0"/>
    <n v="815"/>
    <s v="501-1000"/>
    <x v="1"/>
  </r>
  <r>
    <x v="2"/>
    <n v="11.200000000000001"/>
    <n v="720"/>
    <x v="348"/>
    <n v="2415"/>
    <x v="1"/>
    <n v="17908"/>
    <x v="2"/>
    <n v="261"/>
    <s v="101-500"/>
    <x v="2"/>
  </r>
  <r>
    <x v="3"/>
    <n v="4"/>
    <n v="820"/>
    <x v="348"/>
    <n v="355.17"/>
    <x v="0"/>
    <n v="15888"/>
    <x v="1"/>
    <n v="35"/>
    <s v="0-100"/>
    <x v="3"/>
  </r>
  <r>
    <x v="4"/>
    <n v="7.2"/>
    <n v="510"/>
    <x v="348"/>
    <n v="1405.23"/>
    <x v="1"/>
    <n v="5438"/>
    <x v="0"/>
    <n v="98"/>
    <s v="0-100"/>
    <x v="3"/>
  </r>
  <r>
    <x v="0"/>
    <n v="10"/>
    <n v="146"/>
    <x v="349"/>
    <n v="409.68"/>
    <x v="0"/>
    <n v="7286"/>
    <x v="1"/>
    <n v="1200"/>
    <s v="&gt;1000"/>
    <x v="0"/>
  </r>
  <r>
    <x v="1"/>
    <n v="6.4"/>
    <n v="760"/>
    <x v="349"/>
    <n v="1436.91"/>
    <x v="1"/>
    <n v="19724"/>
    <x v="0"/>
    <n v="815"/>
    <s v="501-1000"/>
    <x v="1"/>
  </r>
  <r>
    <x v="2"/>
    <n v="4"/>
    <n v="1210"/>
    <x v="349"/>
    <n v="2450.13"/>
    <x v="1"/>
    <n v="2374"/>
    <x v="2"/>
    <n v="261"/>
    <s v="101-500"/>
    <x v="2"/>
  </r>
  <r>
    <x v="3"/>
    <n v="4"/>
    <n v="560"/>
    <x v="349"/>
    <n v="343.11"/>
    <x v="0"/>
    <n v="2220"/>
    <x v="1"/>
    <n v="35"/>
    <s v="0-100"/>
    <x v="3"/>
  </r>
  <r>
    <x v="4"/>
    <n v="4.8000000000000007"/>
    <n v="610"/>
    <x v="349"/>
    <n v="238.59"/>
    <x v="1"/>
    <n v="10847"/>
    <x v="1"/>
    <n v="98"/>
    <s v="0-100"/>
    <x v="3"/>
  </r>
  <r>
    <x v="0"/>
    <n v="12"/>
    <n v="95"/>
    <x v="350"/>
    <n v="113.23"/>
    <x v="0"/>
    <n v="5481"/>
    <x v="1"/>
    <n v="1200"/>
    <s v="&gt;1000"/>
    <x v="0"/>
  </r>
  <r>
    <x v="1"/>
    <n v="9.6000000000000014"/>
    <n v="610"/>
    <x v="350"/>
    <n v="702.75"/>
    <x v="1"/>
    <n v="4377"/>
    <x v="0"/>
    <n v="815"/>
    <s v="501-1000"/>
    <x v="1"/>
  </r>
  <r>
    <x v="2"/>
    <n v="4"/>
    <n v="1390"/>
    <x v="350"/>
    <n v="909.69"/>
    <x v="1"/>
    <n v="15887"/>
    <x v="0"/>
    <n v="261"/>
    <s v="101-500"/>
    <x v="2"/>
  </r>
  <r>
    <x v="3"/>
    <n v="10.4"/>
    <n v="1120"/>
    <x v="350"/>
    <n v="1801.38"/>
    <x v="0"/>
    <n v="18329"/>
    <x v="0"/>
    <n v="35"/>
    <s v="0-100"/>
    <x v="3"/>
  </r>
  <r>
    <x v="4"/>
    <n v="4"/>
    <n v="910"/>
    <x v="350"/>
    <n v="1774.38"/>
    <x v="1"/>
    <n v="8809"/>
    <x v="0"/>
    <n v="98"/>
    <s v="0-100"/>
    <x v="3"/>
  </r>
  <r>
    <x v="0"/>
    <n v="6"/>
    <n v="54"/>
    <x v="351"/>
    <n v="138.72999999999999"/>
    <x v="0"/>
    <n v="3166"/>
    <x v="1"/>
    <n v="1200"/>
    <s v="&gt;1000"/>
    <x v="0"/>
  </r>
  <r>
    <x v="1"/>
    <n v="6.4"/>
    <n v="1180"/>
    <x v="351"/>
    <n v="2654.43"/>
    <x v="1"/>
    <n v="11680"/>
    <x v="2"/>
    <n v="815"/>
    <s v="501-1000"/>
    <x v="1"/>
  </r>
  <r>
    <x v="2"/>
    <n v="11.200000000000001"/>
    <n v="1280"/>
    <x v="351"/>
    <n v="1704.6000000000001"/>
    <x v="1"/>
    <n v="3527"/>
    <x v="0"/>
    <n v="261"/>
    <s v="101-500"/>
    <x v="2"/>
  </r>
  <r>
    <x v="3"/>
    <n v="4"/>
    <n v="1450"/>
    <x v="351"/>
    <n v="2739.12"/>
    <x v="0"/>
    <n v="17331"/>
    <x v="2"/>
    <n v="35"/>
    <s v="0-100"/>
    <x v="3"/>
  </r>
  <r>
    <x v="4"/>
    <n v="9.6000000000000014"/>
    <n v="600"/>
    <x v="351"/>
    <n v="1374.81"/>
    <x v="1"/>
    <n v="8769"/>
    <x v="0"/>
    <n v="98"/>
    <s v="0-100"/>
    <x v="3"/>
  </r>
  <r>
    <x v="0"/>
    <n v="9"/>
    <n v="85"/>
    <x v="352"/>
    <n v="85.92"/>
    <x v="0"/>
    <n v="14891"/>
    <x v="1"/>
    <n v="1200"/>
    <s v="&gt;1000"/>
    <x v="0"/>
  </r>
  <r>
    <x v="1"/>
    <n v="8.8000000000000007"/>
    <n v="540"/>
    <x v="352"/>
    <n v="866.01"/>
    <x v="1"/>
    <n v="17939"/>
    <x v="0"/>
    <n v="815"/>
    <s v="501-1000"/>
    <x v="1"/>
  </r>
  <r>
    <x v="2"/>
    <n v="6.4"/>
    <n v="920"/>
    <x v="352"/>
    <n v="2746.86"/>
    <x v="1"/>
    <n v="6637"/>
    <x v="2"/>
    <n v="261"/>
    <s v="101-500"/>
    <x v="2"/>
  </r>
  <r>
    <x v="3"/>
    <n v="10.4"/>
    <n v="1050"/>
    <x v="352"/>
    <n v="1818.75"/>
    <x v="0"/>
    <n v="19759"/>
    <x v="0"/>
    <n v="35"/>
    <s v="0-100"/>
    <x v="3"/>
  </r>
  <r>
    <x v="4"/>
    <n v="7.2"/>
    <n v="570"/>
    <x v="352"/>
    <n v="2226.9299999999998"/>
    <x v="1"/>
    <n v="3952"/>
    <x v="2"/>
    <n v="98"/>
    <s v="0-100"/>
    <x v="3"/>
  </r>
  <r>
    <x v="0"/>
    <n v="10"/>
    <n v="87"/>
    <x v="353"/>
    <n v="823.93"/>
    <x v="0"/>
    <n v="10643"/>
    <x v="0"/>
    <n v="1200"/>
    <s v="&gt;1000"/>
    <x v="0"/>
  </r>
  <r>
    <x v="1"/>
    <n v="9.6000000000000014"/>
    <n v="720"/>
    <x v="353"/>
    <n v="2658.21"/>
    <x v="1"/>
    <n v="14670"/>
    <x v="2"/>
    <n v="815"/>
    <s v="501-1000"/>
    <x v="1"/>
  </r>
  <r>
    <x v="2"/>
    <n v="11.200000000000001"/>
    <n v="1460"/>
    <x v="353"/>
    <n v="1238.8499999999999"/>
    <x v="1"/>
    <n v="3375"/>
    <x v="0"/>
    <n v="261"/>
    <s v="101-500"/>
    <x v="2"/>
  </r>
  <r>
    <x v="3"/>
    <n v="5.6000000000000005"/>
    <n v="830"/>
    <x v="353"/>
    <n v="1572.3600000000001"/>
    <x v="0"/>
    <n v="4489"/>
    <x v="0"/>
    <n v="35"/>
    <s v="0-100"/>
    <x v="3"/>
  </r>
  <r>
    <x v="4"/>
    <n v="11.200000000000001"/>
    <n v="860"/>
    <x v="353"/>
    <n v="1143.8399999999999"/>
    <x v="1"/>
    <n v="17300"/>
    <x v="0"/>
    <n v="98"/>
    <s v="0-100"/>
    <x v="3"/>
  </r>
  <r>
    <x v="0"/>
    <n v="12"/>
    <n v="104"/>
    <x v="354"/>
    <n v="604.30999999999995"/>
    <x v="0"/>
    <n v="649954"/>
    <x v="0"/>
    <n v="1200"/>
    <s v="&gt;1000"/>
    <x v="0"/>
  </r>
  <r>
    <x v="1"/>
    <n v="5.6000000000000005"/>
    <n v="730"/>
    <x v="354"/>
    <n v="203.79000000000002"/>
    <x v="1"/>
    <n v="1184009"/>
    <x v="1"/>
    <n v="815"/>
    <s v="501-1000"/>
    <x v="1"/>
  </r>
  <r>
    <x v="2"/>
    <n v="6.4"/>
    <n v="580"/>
    <x v="354"/>
    <n v="2717.37"/>
    <x v="1"/>
    <n v="656399"/>
    <x v="2"/>
    <n v="261"/>
    <s v="101-500"/>
    <x v="2"/>
  </r>
  <r>
    <x v="3"/>
    <n v="4"/>
    <n v="1330"/>
    <x v="354"/>
    <n v="269.43"/>
    <x v="0"/>
    <n v="857263"/>
    <x v="1"/>
    <n v="35"/>
    <s v="0-100"/>
    <x v="3"/>
  </r>
  <r>
    <x v="4"/>
    <n v="8"/>
    <n v="760"/>
    <x v="354"/>
    <n v="2805.48"/>
    <x v="1"/>
    <n v="605745"/>
    <x v="2"/>
    <n v="98"/>
    <s v="0-100"/>
    <x v="3"/>
  </r>
  <r>
    <x v="0"/>
    <n v="14"/>
    <n v="112"/>
    <x v="355"/>
    <n v="738.2"/>
    <x v="0"/>
    <n v="1163271"/>
    <x v="0"/>
    <n v="1200"/>
    <s v="&gt;1000"/>
    <x v="0"/>
  </r>
  <r>
    <x v="1"/>
    <n v="5.6000000000000005"/>
    <n v="1180"/>
    <x v="355"/>
    <n v="767.40000000000009"/>
    <x v="1"/>
    <n v="1015349"/>
    <x v="0"/>
    <n v="815"/>
    <s v="501-1000"/>
    <x v="1"/>
  </r>
  <r>
    <x v="2"/>
    <n v="9.6000000000000014"/>
    <n v="910"/>
    <x v="355"/>
    <n v="1533.6"/>
    <x v="1"/>
    <n v="819309"/>
    <x v="0"/>
    <n v="261"/>
    <s v="101-500"/>
    <x v="2"/>
  </r>
  <r>
    <x v="3"/>
    <n v="5.6000000000000005"/>
    <n v="1290"/>
    <x v="355"/>
    <n v="620.93999999999994"/>
    <x v="0"/>
    <n v="1186581"/>
    <x v="0"/>
    <n v="35"/>
    <s v="0-100"/>
    <x v="3"/>
  </r>
  <r>
    <x v="4"/>
    <n v="11.200000000000001"/>
    <n v="1500"/>
    <x v="355"/>
    <n v="382.65"/>
    <x v="1"/>
    <n v="717119"/>
    <x v="1"/>
    <n v="98"/>
    <s v="0-100"/>
    <x v="3"/>
  </r>
  <r>
    <x v="0"/>
    <n v="8"/>
    <n v="1420"/>
    <x v="356"/>
    <n v="399"/>
    <x v="0"/>
    <n v="1162428"/>
    <x v="1"/>
    <n v="1200"/>
    <s v="&gt;1000"/>
    <x v="0"/>
  </r>
  <r>
    <x v="1"/>
    <n v="8"/>
    <n v="1190"/>
    <x v="356"/>
    <n v="2241.66"/>
    <x v="1"/>
    <n v="819723"/>
    <x v="2"/>
    <n v="815"/>
    <s v="501-1000"/>
    <x v="1"/>
  </r>
  <r>
    <x v="2"/>
    <n v="7.2"/>
    <n v="870"/>
    <x v="356"/>
    <n v="2316.48"/>
    <x v="1"/>
    <n v="829399"/>
    <x v="2"/>
    <n v="261"/>
    <s v="101-500"/>
    <x v="2"/>
  </r>
  <r>
    <x v="3"/>
    <n v="7.2"/>
    <n v="1440"/>
    <x v="356"/>
    <n v="1618.0500000000002"/>
    <x v="0"/>
    <n v="1144329"/>
    <x v="0"/>
    <n v="35"/>
    <s v="0-100"/>
    <x v="3"/>
  </r>
  <r>
    <x v="4"/>
    <n v="8"/>
    <n v="530"/>
    <x v="356"/>
    <n v="1941.27"/>
    <x v="1"/>
    <n v="933891"/>
    <x v="0"/>
    <n v="98"/>
    <s v="0-100"/>
    <x v="3"/>
  </r>
  <r>
    <x v="0"/>
    <n v="7.2"/>
    <n v="710"/>
    <x v="357"/>
    <n v="714.06000000000006"/>
    <x v="0"/>
    <n v="690436"/>
    <x v="0"/>
    <n v="1200"/>
    <s v="&gt;1000"/>
    <x v="0"/>
  </r>
  <r>
    <x v="1"/>
    <n v="4.8000000000000007"/>
    <n v="1020"/>
    <x v="357"/>
    <n v="1195.74"/>
    <x v="1"/>
    <n v="1031774"/>
    <x v="0"/>
    <n v="815"/>
    <s v="501-1000"/>
    <x v="1"/>
  </r>
  <r>
    <x v="2"/>
    <n v="4.8000000000000007"/>
    <n v="530"/>
    <x v="357"/>
    <n v="117.99"/>
    <x v="1"/>
    <n v="625741"/>
    <x v="1"/>
    <n v="261"/>
    <s v="101-500"/>
    <x v="2"/>
  </r>
  <r>
    <x v="3"/>
    <n v="4"/>
    <n v="500"/>
    <x v="357"/>
    <n v="637.02"/>
    <x v="0"/>
    <n v="638838"/>
    <x v="0"/>
    <n v="35"/>
    <s v="0-100"/>
    <x v="3"/>
  </r>
  <r>
    <x v="4"/>
    <n v="9.6000000000000014"/>
    <n v="770"/>
    <x v="357"/>
    <n v="767.67"/>
    <x v="1"/>
    <n v="1077181"/>
    <x v="0"/>
    <n v="98"/>
    <s v="0-100"/>
    <x v="3"/>
  </r>
  <r>
    <x v="0"/>
    <n v="12"/>
    <n v="990"/>
    <x v="358"/>
    <n v="939.78"/>
    <x v="0"/>
    <n v="1055332"/>
    <x v="0"/>
    <n v="1200"/>
    <s v="&gt;1000"/>
    <x v="0"/>
  </r>
  <r>
    <x v="1"/>
    <n v="10.4"/>
    <n v="550"/>
    <x v="358"/>
    <n v="576.06000000000006"/>
    <x v="1"/>
    <n v="969413"/>
    <x v="1"/>
    <n v="815"/>
    <s v="501-1000"/>
    <x v="1"/>
  </r>
  <r>
    <x v="2"/>
    <n v="10.4"/>
    <n v="1200"/>
    <x v="358"/>
    <n v="2904.42"/>
    <x v="1"/>
    <n v="710780"/>
    <x v="2"/>
    <n v="261"/>
    <s v="101-500"/>
    <x v="2"/>
  </r>
  <r>
    <x v="3"/>
    <n v="9.6000000000000014"/>
    <n v="730"/>
    <x v="358"/>
    <n v="2287.92"/>
    <x v="0"/>
    <n v="841727"/>
    <x v="2"/>
    <n v="35"/>
    <s v="0-100"/>
    <x v="3"/>
  </r>
  <r>
    <x v="4"/>
    <n v="8.8000000000000007"/>
    <n v="1040"/>
    <x v="358"/>
    <n v="401.76"/>
    <x v="1"/>
    <n v="694386"/>
    <x v="1"/>
    <n v="98"/>
    <s v="0-100"/>
    <x v="3"/>
  </r>
  <r>
    <x v="0"/>
    <n v="4.8000000000000007"/>
    <n v="610"/>
    <x v="359"/>
    <n v="2225.9700000000003"/>
    <x v="0"/>
    <n v="813898"/>
    <x v="2"/>
    <n v="1200"/>
    <s v="&gt;1000"/>
    <x v="0"/>
  </r>
  <r>
    <x v="1"/>
    <n v="10.4"/>
    <n v="690"/>
    <x v="359"/>
    <n v="667.89"/>
    <x v="1"/>
    <n v="832659"/>
    <x v="0"/>
    <n v="815"/>
    <s v="501-1000"/>
    <x v="1"/>
  </r>
  <r>
    <x v="2"/>
    <n v="9.6000000000000014"/>
    <n v="500"/>
    <x v="359"/>
    <n v="2882.3999999999996"/>
    <x v="1"/>
    <n v="787569"/>
    <x v="2"/>
    <n v="261"/>
    <s v="101-500"/>
    <x v="2"/>
  </r>
  <r>
    <x v="3"/>
    <n v="12"/>
    <n v="860"/>
    <x v="359"/>
    <n v="163.59"/>
    <x v="0"/>
    <n v="1172527"/>
    <x v="1"/>
    <n v="35"/>
    <s v="0-100"/>
    <x v="3"/>
  </r>
  <r>
    <x v="4"/>
    <n v="5.6000000000000005"/>
    <n v="850"/>
    <x v="359"/>
    <n v="1455.6"/>
    <x v="1"/>
    <n v="933360"/>
    <x v="0"/>
    <n v="98"/>
    <s v="0-100"/>
    <x v="3"/>
  </r>
  <r>
    <x v="0"/>
    <n v="4"/>
    <n v="1220"/>
    <x v="360"/>
    <n v="1503.6299999999999"/>
    <x v="0"/>
    <n v="4340"/>
    <x v="0"/>
    <n v="1200"/>
    <s v="&gt;1000"/>
    <x v="0"/>
  </r>
  <r>
    <x v="1"/>
    <n v="8.8000000000000007"/>
    <n v="790"/>
    <x v="360"/>
    <n v="2311.11"/>
    <x v="1"/>
    <n v="1205"/>
    <x v="2"/>
    <n v="815"/>
    <s v="501-1000"/>
    <x v="1"/>
  </r>
  <r>
    <x v="2"/>
    <n v="9.6000000000000014"/>
    <n v="670"/>
    <x v="360"/>
    <n v="2883.18"/>
    <x v="1"/>
    <n v="9464"/>
    <x v="2"/>
    <n v="261"/>
    <s v="101-500"/>
    <x v="2"/>
  </r>
  <r>
    <x v="3"/>
    <n v="8"/>
    <n v="1260"/>
    <x v="360"/>
    <n v="2851.77"/>
    <x v="0"/>
    <n v="9336"/>
    <x v="2"/>
    <n v="35"/>
    <s v="0-100"/>
    <x v="3"/>
  </r>
  <r>
    <x v="4"/>
    <n v="6.4"/>
    <n v="960"/>
    <x v="360"/>
    <n v="2532.0299999999997"/>
    <x v="1"/>
    <n v="8984"/>
    <x v="2"/>
    <n v="98"/>
    <s v="0-100"/>
    <x v="3"/>
  </r>
  <r>
    <x v="0"/>
    <n v="7.2"/>
    <n v="900"/>
    <x v="361"/>
    <n v="1842.3600000000001"/>
    <x v="0"/>
    <n v="7105"/>
    <x v="0"/>
    <n v="1200"/>
    <s v="&gt;1000"/>
    <x v="0"/>
  </r>
  <r>
    <x v="1"/>
    <n v="4.8000000000000007"/>
    <n v="1160"/>
    <x v="361"/>
    <n v="2041.7400000000002"/>
    <x v="1"/>
    <n v="6502"/>
    <x v="2"/>
    <n v="815"/>
    <s v="501-1000"/>
    <x v="1"/>
  </r>
  <r>
    <x v="2"/>
    <n v="7.2"/>
    <n v="700"/>
    <x v="361"/>
    <n v="260.45999999999998"/>
    <x v="1"/>
    <n v="6195"/>
    <x v="1"/>
    <n v="261"/>
    <s v="101-500"/>
    <x v="2"/>
  </r>
  <r>
    <x v="3"/>
    <n v="8"/>
    <n v="1210"/>
    <x v="361"/>
    <n v="658.31999999999994"/>
    <x v="0"/>
    <n v="2105"/>
    <x v="0"/>
    <n v="35"/>
    <s v="0-100"/>
    <x v="3"/>
  </r>
  <r>
    <x v="4"/>
    <n v="9.6000000000000014"/>
    <n v="1450"/>
    <x v="361"/>
    <n v="2024.8500000000001"/>
    <x v="1"/>
    <n v="9070"/>
    <x v="2"/>
    <n v="98"/>
    <s v="0-100"/>
    <x v="3"/>
  </r>
  <r>
    <x v="0"/>
    <n v="6.4"/>
    <n v="1040"/>
    <x v="362"/>
    <n v="720.09"/>
    <x v="0"/>
    <n v="6696"/>
    <x v="0"/>
    <n v="1200"/>
    <s v="&gt;1000"/>
    <x v="0"/>
  </r>
  <r>
    <x v="1"/>
    <n v="4.8000000000000007"/>
    <n v="660"/>
    <x v="362"/>
    <n v="1440.3899999999999"/>
    <x v="1"/>
    <n v="7296"/>
    <x v="0"/>
    <n v="815"/>
    <s v="501-1000"/>
    <x v="1"/>
  </r>
  <r>
    <x v="2"/>
    <n v="12"/>
    <n v="1380"/>
    <x v="362"/>
    <n v="2000.31"/>
    <x v="1"/>
    <n v="9624"/>
    <x v="2"/>
    <n v="261"/>
    <s v="101-500"/>
    <x v="2"/>
  </r>
  <r>
    <x v="3"/>
    <n v="7.2"/>
    <n v="920"/>
    <x v="362"/>
    <n v="2764.95"/>
    <x v="0"/>
    <n v="6464"/>
    <x v="2"/>
    <n v="35"/>
    <s v="0-100"/>
    <x v="3"/>
  </r>
  <r>
    <x v="4"/>
    <n v="6.4"/>
    <n v="500"/>
    <x v="362"/>
    <n v="248.04000000000002"/>
    <x v="1"/>
    <n v="7714"/>
    <x v="1"/>
    <n v="98"/>
    <s v="0-100"/>
    <x v="3"/>
  </r>
  <r>
    <x v="0"/>
    <n v="11.200000000000001"/>
    <n v="660"/>
    <x v="363"/>
    <n v="1944.6000000000001"/>
    <x v="0"/>
    <n v="7943"/>
    <x v="0"/>
    <n v="1200"/>
    <s v="&gt;1000"/>
    <x v="0"/>
  </r>
  <r>
    <x v="1"/>
    <n v="9.6000000000000014"/>
    <n v="1040"/>
    <x v="363"/>
    <n v="610.41"/>
    <x v="1"/>
    <n v="9561"/>
    <x v="0"/>
    <n v="815"/>
    <s v="501-1000"/>
    <x v="1"/>
  </r>
  <r>
    <x v="2"/>
    <n v="4"/>
    <n v="760"/>
    <x v="363"/>
    <n v="2861.2799999999997"/>
    <x v="1"/>
    <n v="2714"/>
    <x v="2"/>
    <n v="261"/>
    <s v="101-500"/>
    <x v="2"/>
  </r>
  <r>
    <x v="3"/>
    <n v="12"/>
    <n v="1460"/>
    <x v="363"/>
    <n v="1001.5500000000001"/>
    <x v="0"/>
    <n v="8650"/>
    <x v="0"/>
    <n v="35"/>
    <s v="0-100"/>
    <x v="3"/>
  </r>
  <r>
    <x v="4"/>
    <n v="8.8000000000000007"/>
    <n v="1350"/>
    <x v="363"/>
    <n v="735.33"/>
    <x v="1"/>
    <n v="572"/>
    <x v="0"/>
    <n v="98"/>
    <s v="0-100"/>
    <x v="3"/>
  </r>
  <r>
    <x v="0"/>
    <n v="10.4"/>
    <n v="1200"/>
    <x v="364"/>
    <n v="2340.48"/>
    <x v="0"/>
    <n v="7438"/>
    <x v="2"/>
    <n v="1200"/>
    <s v="&gt;1000"/>
    <x v="0"/>
  </r>
  <r>
    <x v="1"/>
    <n v="8.8000000000000007"/>
    <n v="680"/>
    <x v="364"/>
    <n v="2391.21"/>
    <x v="1"/>
    <n v="3762"/>
    <x v="2"/>
    <n v="815"/>
    <s v="501-1000"/>
    <x v="1"/>
  </r>
  <r>
    <x v="2"/>
    <n v="11.200000000000001"/>
    <n v="1160"/>
    <x v="364"/>
    <n v="2414.4900000000002"/>
    <x v="1"/>
    <n v="6900"/>
    <x v="2"/>
    <n v="261"/>
    <s v="101-500"/>
    <x v="2"/>
  </r>
  <r>
    <x v="3"/>
    <n v="7.2"/>
    <n v="1100"/>
    <x v="364"/>
    <n v="2416.77"/>
    <x v="0"/>
    <n v="1268"/>
    <x v="2"/>
    <n v="35"/>
    <s v="0-100"/>
    <x v="3"/>
  </r>
  <r>
    <x v="4"/>
    <n v="7.2"/>
    <n v="1180"/>
    <x v="364"/>
    <n v="1514.1"/>
    <x v="1"/>
    <n v="1601"/>
    <x v="0"/>
    <n v="98"/>
    <s v="0-100"/>
    <x v="3"/>
  </r>
  <r>
    <x v="0"/>
    <n v="4"/>
    <n v="1380"/>
    <x v="365"/>
    <n v="366.9"/>
    <x v="0"/>
    <n v="0"/>
    <x v="1"/>
    <n v="1200"/>
    <s v="&gt;1000"/>
    <x v="0"/>
  </r>
  <r>
    <x v="1"/>
    <n v="4"/>
    <n v="1050"/>
    <x v="365"/>
    <n v="1466.94"/>
    <x v="1"/>
    <n v="0"/>
    <x v="0"/>
    <n v="815"/>
    <s v="501-1000"/>
    <x v="1"/>
  </r>
  <r>
    <x v="2"/>
    <n v="4"/>
    <n v="1440"/>
    <x v="365"/>
    <n v="138.81"/>
    <x v="1"/>
    <n v="0"/>
    <x v="1"/>
    <n v="261"/>
    <s v="101-500"/>
    <x v="2"/>
  </r>
  <r>
    <x v="3"/>
    <n v="11.200000000000001"/>
    <n v="570"/>
    <x v="365"/>
    <n v="2539.02"/>
    <x v="0"/>
    <n v="0"/>
    <x v="2"/>
    <n v="35"/>
    <s v="0-100"/>
    <x v="3"/>
  </r>
  <r>
    <x v="4"/>
    <n v="6.4"/>
    <n v="860"/>
    <x v="365"/>
    <n v="394.43999999999994"/>
    <x v="1"/>
    <n v="0"/>
    <x v="1"/>
    <n v="98"/>
    <s v="0-100"/>
    <x v="3"/>
  </r>
  <r>
    <x v="0"/>
    <n v="12"/>
    <n v="1030"/>
    <x v="366"/>
    <n v="1592.34"/>
    <x v="0"/>
    <n v="0"/>
    <x v="0"/>
    <n v="1200"/>
    <s v="&gt;1000"/>
    <x v="0"/>
  </r>
  <r>
    <x v="1"/>
    <n v="10.4"/>
    <n v="610"/>
    <x v="366"/>
    <n v="820.71"/>
    <x v="1"/>
    <n v="0"/>
    <x v="0"/>
    <n v="815"/>
    <s v="501-1000"/>
    <x v="1"/>
  </r>
  <r>
    <x v="2"/>
    <n v="4"/>
    <n v="630"/>
    <x v="366"/>
    <n v="2463.87"/>
    <x v="1"/>
    <n v="0"/>
    <x v="2"/>
    <n v="261"/>
    <s v="101-500"/>
    <x v="2"/>
  </r>
  <r>
    <x v="3"/>
    <n v="11.200000000000001"/>
    <n v="880"/>
    <x v="366"/>
    <n v="2225.46"/>
    <x v="0"/>
    <n v="0"/>
    <x v="2"/>
    <n v="35"/>
    <s v="0-100"/>
    <x v="3"/>
  </r>
  <r>
    <x v="4"/>
    <n v="8"/>
    <n v="590"/>
    <x v="366"/>
    <n v="2051.79"/>
    <x v="1"/>
    <n v="0"/>
    <x v="2"/>
    <n v="98"/>
    <s v="0-100"/>
    <x v="3"/>
  </r>
  <r>
    <x v="0"/>
    <n v="10.4"/>
    <n v="1090"/>
    <x v="367"/>
    <n v="2350.2599999999998"/>
    <x v="0"/>
    <n v="0"/>
    <x v="2"/>
    <n v="1200"/>
    <s v="&gt;1000"/>
    <x v="0"/>
  </r>
  <r>
    <x v="1"/>
    <n v="9.6000000000000014"/>
    <n v="710"/>
    <x v="367"/>
    <n v="1205.0999999999999"/>
    <x v="1"/>
    <n v="0"/>
    <x v="0"/>
    <n v="815"/>
    <s v="501-1000"/>
    <x v="1"/>
  </r>
  <r>
    <x v="2"/>
    <n v="4.8000000000000007"/>
    <n v="1230"/>
    <x v="367"/>
    <n v="2774.9700000000003"/>
    <x v="1"/>
    <n v="0"/>
    <x v="2"/>
    <n v="261"/>
    <s v="101-500"/>
    <x v="2"/>
  </r>
  <r>
    <x v="3"/>
    <n v="6.4"/>
    <n v="930"/>
    <x v="367"/>
    <n v="2276.8500000000004"/>
    <x v="0"/>
    <n v="0"/>
    <x v="2"/>
    <n v="35"/>
    <s v="0-100"/>
    <x v="3"/>
  </r>
  <r>
    <x v="4"/>
    <n v="5.6000000000000005"/>
    <n v="1070"/>
    <x v="367"/>
    <n v="1815.3000000000002"/>
    <x v="1"/>
    <n v="0"/>
    <x v="0"/>
    <n v="98"/>
    <s v="0-100"/>
    <x v="3"/>
  </r>
  <r>
    <x v="0"/>
    <n v="9.6000000000000014"/>
    <n v="1070"/>
    <x v="368"/>
    <n v="786.33"/>
    <x v="0"/>
    <n v="0"/>
    <x v="0"/>
    <n v="1200"/>
    <s v="&gt;1000"/>
    <x v="0"/>
  </r>
  <r>
    <x v="1"/>
    <n v="6.4"/>
    <n v="940"/>
    <x v="368"/>
    <n v="831.06"/>
    <x v="1"/>
    <n v="0"/>
    <x v="0"/>
    <n v="815"/>
    <s v="501-1000"/>
    <x v="1"/>
  </r>
  <r>
    <x v="2"/>
    <n v="4"/>
    <n v="880"/>
    <x v="368"/>
    <n v="2858.46"/>
    <x v="1"/>
    <n v="0"/>
    <x v="2"/>
    <n v="261"/>
    <s v="101-500"/>
    <x v="2"/>
  </r>
  <r>
    <x v="3"/>
    <n v="10.4"/>
    <n v="520"/>
    <x v="368"/>
    <n v="606.12"/>
    <x v="0"/>
    <n v="0"/>
    <x v="0"/>
    <n v="35"/>
    <s v="0-100"/>
    <x v="3"/>
  </r>
  <r>
    <x v="4"/>
    <n v="11.200000000000001"/>
    <n v="990"/>
    <x v="368"/>
    <n v="2160.7799999999997"/>
    <x v="1"/>
    <n v="0"/>
    <x v="2"/>
    <n v="98"/>
    <s v="0-100"/>
    <x v="3"/>
  </r>
  <r>
    <x v="0"/>
    <n v="11.200000000000001"/>
    <n v="740"/>
    <x v="369"/>
    <n v="1246.77"/>
    <x v="0"/>
    <n v="0"/>
    <x v="0"/>
    <n v="1200"/>
    <s v="&gt;1000"/>
    <x v="0"/>
  </r>
  <r>
    <x v="1"/>
    <n v="7.2"/>
    <n v="790"/>
    <x v="369"/>
    <n v="816.66000000000008"/>
    <x v="1"/>
    <n v="0"/>
    <x v="0"/>
    <n v="815"/>
    <s v="501-1000"/>
    <x v="1"/>
  </r>
  <r>
    <x v="2"/>
    <n v="8.8000000000000007"/>
    <n v="770"/>
    <x v="369"/>
    <n v="2522.8200000000002"/>
    <x v="1"/>
    <n v="0"/>
    <x v="2"/>
    <n v="261"/>
    <s v="101-500"/>
    <x v="2"/>
  </r>
  <r>
    <x v="3"/>
    <n v="8.8000000000000007"/>
    <n v="720"/>
    <x v="369"/>
    <n v="2694.42"/>
    <x v="0"/>
    <n v="0"/>
    <x v="2"/>
    <n v="35"/>
    <s v="0-100"/>
    <x v="3"/>
  </r>
  <r>
    <x v="4"/>
    <n v="7.2"/>
    <n v="1210"/>
    <x v="369"/>
    <n v="2165.6999999999998"/>
    <x v="1"/>
    <n v="0"/>
    <x v="2"/>
    <n v="98"/>
    <s v="0-100"/>
    <x v="3"/>
  </r>
  <r>
    <x v="0"/>
    <n v="11.200000000000001"/>
    <n v="1450"/>
    <x v="370"/>
    <n v="1452.09"/>
    <x v="0"/>
    <n v="0"/>
    <x v="0"/>
    <n v="1200"/>
    <s v="&gt;1000"/>
    <x v="0"/>
  </r>
  <r>
    <x v="1"/>
    <n v="6.4"/>
    <n v="550"/>
    <x v="370"/>
    <n v="2982.6000000000004"/>
    <x v="1"/>
    <n v="0"/>
    <x v="2"/>
    <n v="815"/>
    <s v="501-1000"/>
    <x v="1"/>
  </r>
  <r>
    <x v="2"/>
    <n v="12"/>
    <n v="670"/>
    <x v="370"/>
    <n v="372.48"/>
    <x v="1"/>
    <n v="0"/>
    <x v="1"/>
    <n v="261"/>
    <s v="101-500"/>
    <x v="2"/>
  </r>
  <r>
    <x v="3"/>
    <n v="8"/>
    <n v="1290"/>
    <x v="370"/>
    <n v="2746.89"/>
    <x v="0"/>
    <n v="0"/>
    <x v="2"/>
    <n v="35"/>
    <s v="0-100"/>
    <x v="3"/>
  </r>
  <r>
    <x v="4"/>
    <n v="6.4"/>
    <n v="1160"/>
    <x v="370"/>
    <n v="1272.51"/>
    <x v="1"/>
    <n v="0"/>
    <x v="0"/>
    <n v="98"/>
    <s v="0-100"/>
    <x v="3"/>
  </r>
  <r>
    <x v="0"/>
    <n v="5.6000000000000005"/>
    <n v="1400"/>
    <x v="371"/>
    <n v="953.79"/>
    <x v="0"/>
    <n v="0"/>
    <x v="0"/>
    <n v="1200"/>
    <s v="&gt;1000"/>
    <x v="0"/>
  </r>
  <r>
    <x v="1"/>
    <n v="12"/>
    <n v="1020"/>
    <x v="371"/>
    <n v="1595.31"/>
    <x v="1"/>
    <n v="0"/>
    <x v="0"/>
    <n v="815"/>
    <s v="501-1000"/>
    <x v="1"/>
  </r>
  <r>
    <x v="2"/>
    <n v="7.2"/>
    <n v="1300"/>
    <x v="371"/>
    <n v="2196.2400000000002"/>
    <x v="1"/>
    <n v="0"/>
    <x v="2"/>
    <n v="261"/>
    <s v="101-500"/>
    <x v="2"/>
  </r>
  <r>
    <x v="3"/>
    <n v="4"/>
    <n v="850"/>
    <x v="371"/>
    <n v="556.34999999999991"/>
    <x v="0"/>
    <n v="0"/>
    <x v="1"/>
    <n v="35"/>
    <s v="0-100"/>
    <x v="3"/>
  </r>
  <r>
    <x v="4"/>
    <n v="10.4"/>
    <n v="1300"/>
    <x v="371"/>
    <n v="575.37"/>
    <x v="1"/>
    <n v="0"/>
    <x v="1"/>
    <n v="98"/>
    <s v="0-100"/>
    <x v="3"/>
  </r>
  <r>
    <x v="0"/>
    <n v="8"/>
    <n v="1490"/>
    <x v="372"/>
    <n v="289.79999999999995"/>
    <x v="0"/>
    <n v="0"/>
    <x v="1"/>
    <n v="1200"/>
    <s v="&gt;1000"/>
    <x v="0"/>
  </r>
  <r>
    <x v="1"/>
    <n v="4.8000000000000007"/>
    <n v="1450"/>
    <x v="372"/>
    <n v="2248.83"/>
    <x v="1"/>
    <n v="0"/>
    <x v="2"/>
    <n v="815"/>
    <s v="501-1000"/>
    <x v="1"/>
  </r>
  <r>
    <x v="2"/>
    <n v="6.4"/>
    <n v="1060"/>
    <x v="372"/>
    <n v="1130.6100000000001"/>
    <x v="1"/>
    <n v="0"/>
    <x v="0"/>
    <n v="261"/>
    <s v="101-500"/>
    <x v="2"/>
  </r>
  <r>
    <x v="3"/>
    <n v="10.4"/>
    <n v="950"/>
    <x v="372"/>
    <n v="818.22"/>
    <x v="0"/>
    <n v="0"/>
    <x v="0"/>
    <n v="35"/>
    <s v="0-100"/>
    <x v="3"/>
  </r>
  <r>
    <x v="4"/>
    <n v="5.6000000000000005"/>
    <n v="500"/>
    <x v="372"/>
    <n v="1506.18"/>
    <x v="1"/>
    <n v="0"/>
    <x v="0"/>
    <n v="98"/>
    <s v="0-100"/>
    <x v="3"/>
  </r>
  <r>
    <x v="0"/>
    <n v="7.2"/>
    <n v="850"/>
    <x v="373"/>
    <n v="2545.62"/>
    <x v="0"/>
    <n v="0"/>
    <x v="2"/>
    <n v="1200"/>
    <s v="&gt;1000"/>
    <x v="0"/>
  </r>
  <r>
    <x v="1"/>
    <n v="7.2"/>
    <n v="930"/>
    <x v="373"/>
    <n v="1417.8000000000002"/>
    <x v="1"/>
    <n v="0"/>
    <x v="0"/>
    <n v="815"/>
    <s v="501-1000"/>
    <x v="1"/>
  </r>
  <r>
    <x v="2"/>
    <n v="9.6000000000000014"/>
    <n v="1440"/>
    <x v="373"/>
    <n v="358.89"/>
    <x v="1"/>
    <n v="0"/>
    <x v="1"/>
    <n v="261"/>
    <s v="101-500"/>
    <x v="2"/>
  </r>
  <r>
    <x v="3"/>
    <n v="12"/>
    <n v="1500"/>
    <x v="373"/>
    <n v="1060.8600000000001"/>
    <x v="0"/>
    <n v="0"/>
    <x v="0"/>
    <n v="35"/>
    <s v="0-100"/>
    <x v="3"/>
  </r>
  <r>
    <x v="4"/>
    <n v="4"/>
    <n v="890"/>
    <x v="373"/>
    <n v="1456.56"/>
    <x v="1"/>
    <n v="0"/>
    <x v="0"/>
    <n v="98"/>
    <s v="0-100"/>
    <x v="3"/>
  </r>
  <r>
    <x v="0"/>
    <n v="9.6000000000000014"/>
    <n v="700"/>
    <x v="374"/>
    <n v="862.34999999999991"/>
    <x v="0"/>
    <n v="0"/>
    <x v="0"/>
    <n v="1200"/>
    <s v="&gt;1000"/>
    <x v="0"/>
  </r>
  <r>
    <x v="1"/>
    <n v="5.6000000000000005"/>
    <n v="540"/>
    <x v="374"/>
    <n v="309.27"/>
    <x v="1"/>
    <n v="0"/>
    <x v="1"/>
    <n v="815"/>
    <s v="501-1000"/>
    <x v="1"/>
  </r>
  <r>
    <x v="2"/>
    <n v="8.8000000000000007"/>
    <n v="910"/>
    <x v="374"/>
    <n v="1014.81"/>
    <x v="1"/>
    <n v="0"/>
    <x v="0"/>
    <n v="261"/>
    <s v="101-500"/>
    <x v="2"/>
  </r>
  <r>
    <x v="3"/>
    <n v="8"/>
    <n v="950"/>
    <x v="374"/>
    <n v="316.11"/>
    <x v="0"/>
    <n v="0"/>
    <x v="1"/>
    <n v="35"/>
    <s v="0-100"/>
    <x v="3"/>
  </r>
  <r>
    <x v="4"/>
    <n v="11.200000000000001"/>
    <n v="1310"/>
    <x v="374"/>
    <n v="2250.63"/>
    <x v="1"/>
    <n v="0"/>
    <x v="2"/>
    <n v="98"/>
    <s v="0-100"/>
    <x v="3"/>
  </r>
  <r>
    <x v="0"/>
    <n v="10.4"/>
    <n v="740"/>
    <x v="375"/>
    <n v="1777.59"/>
    <x v="0"/>
    <n v="0"/>
    <x v="0"/>
    <n v="1200"/>
    <s v="&gt;1000"/>
    <x v="0"/>
  </r>
  <r>
    <x v="1"/>
    <n v="9.6000000000000014"/>
    <n v="1090"/>
    <x v="375"/>
    <n v="420.48"/>
    <x v="1"/>
    <n v="0"/>
    <x v="1"/>
    <n v="815"/>
    <s v="501-1000"/>
    <x v="1"/>
  </r>
  <r>
    <x v="2"/>
    <n v="9.6000000000000014"/>
    <n v="790"/>
    <x v="375"/>
    <n v="2132.34"/>
    <x v="1"/>
    <n v="0"/>
    <x v="2"/>
    <n v="261"/>
    <s v="101-500"/>
    <x v="2"/>
  </r>
  <r>
    <x v="3"/>
    <n v="6.4"/>
    <n v="1090"/>
    <x v="375"/>
    <n v="2103.84"/>
    <x v="0"/>
    <n v="0"/>
    <x v="2"/>
    <n v="35"/>
    <s v="0-100"/>
    <x v="3"/>
  </r>
  <r>
    <x v="4"/>
    <n v="10.4"/>
    <n v="1240"/>
    <x v="375"/>
    <n v="1308.78"/>
    <x v="1"/>
    <n v="0"/>
    <x v="0"/>
    <n v="98"/>
    <s v="0-100"/>
    <x v="3"/>
  </r>
  <r>
    <x v="0"/>
    <n v="6.4"/>
    <n v="850"/>
    <x v="376"/>
    <n v="1299.42"/>
    <x v="0"/>
    <n v="0"/>
    <x v="0"/>
    <n v="1200"/>
    <s v="&gt;1000"/>
    <x v="0"/>
  </r>
  <r>
    <x v="1"/>
    <n v="4"/>
    <n v="690"/>
    <x v="376"/>
    <n v="1520.49"/>
    <x v="1"/>
    <n v="0"/>
    <x v="0"/>
    <n v="815"/>
    <s v="501-1000"/>
    <x v="1"/>
  </r>
  <r>
    <x v="2"/>
    <n v="10.4"/>
    <n v="1070"/>
    <x v="376"/>
    <n v="541.83000000000004"/>
    <x v="1"/>
    <n v="0"/>
    <x v="1"/>
    <n v="261"/>
    <s v="101-500"/>
    <x v="2"/>
  </r>
  <r>
    <x v="3"/>
    <n v="9.6000000000000014"/>
    <n v="1110"/>
    <x v="376"/>
    <n v="763.29"/>
    <x v="0"/>
    <n v="0"/>
    <x v="0"/>
    <n v="35"/>
    <s v="0-100"/>
    <x v="3"/>
  </r>
  <r>
    <x v="4"/>
    <n v="8"/>
    <n v="1360"/>
    <x v="376"/>
    <n v="1708.98"/>
    <x v="1"/>
    <n v="0"/>
    <x v="0"/>
    <n v="98"/>
    <s v="0-100"/>
    <x v="3"/>
  </r>
  <r>
    <x v="0"/>
    <n v="10.4"/>
    <n v="830"/>
    <x v="377"/>
    <n v="688.26"/>
    <x v="0"/>
    <n v="0"/>
    <x v="0"/>
    <n v="1200"/>
    <s v="&gt;1000"/>
    <x v="0"/>
  </r>
  <r>
    <x v="1"/>
    <n v="10.4"/>
    <n v="1290"/>
    <x v="377"/>
    <n v="1409.01"/>
    <x v="1"/>
    <n v="0"/>
    <x v="0"/>
    <n v="815"/>
    <s v="501-1000"/>
    <x v="1"/>
  </r>
  <r>
    <x v="2"/>
    <n v="6.4"/>
    <n v="1500"/>
    <x v="377"/>
    <n v="2764.29"/>
    <x v="1"/>
    <n v="0"/>
    <x v="2"/>
    <n v="261"/>
    <s v="101-500"/>
    <x v="2"/>
  </r>
  <r>
    <x v="3"/>
    <n v="12"/>
    <n v="1200"/>
    <x v="377"/>
    <n v="1331.16"/>
    <x v="0"/>
    <n v="0"/>
    <x v="0"/>
    <n v="35"/>
    <s v="0-100"/>
    <x v="3"/>
  </r>
  <r>
    <x v="4"/>
    <n v="9.6000000000000014"/>
    <n v="1100"/>
    <x v="377"/>
    <n v="467.66999999999996"/>
    <x v="1"/>
    <n v="0"/>
    <x v="1"/>
    <n v="98"/>
    <s v="0-100"/>
    <x v="3"/>
  </r>
  <r>
    <x v="0"/>
    <n v="8.8000000000000007"/>
    <n v="540"/>
    <x v="378"/>
    <n v="662.13"/>
    <x v="0"/>
    <n v="0"/>
    <x v="0"/>
    <n v="1200"/>
    <s v="&gt;1000"/>
    <x v="0"/>
  </r>
  <r>
    <x v="1"/>
    <n v="12"/>
    <n v="1470"/>
    <x v="378"/>
    <n v="173.37"/>
    <x v="1"/>
    <n v="0"/>
    <x v="1"/>
    <n v="815"/>
    <s v="501-1000"/>
    <x v="1"/>
  </r>
  <r>
    <x v="2"/>
    <n v="4"/>
    <n v="640"/>
    <x v="378"/>
    <n v="699.93000000000006"/>
    <x v="1"/>
    <n v="0"/>
    <x v="0"/>
    <n v="261"/>
    <s v="101-500"/>
    <x v="2"/>
  </r>
  <r>
    <x v="3"/>
    <n v="5.6000000000000005"/>
    <n v="1270"/>
    <x v="378"/>
    <n v="1292.6999999999998"/>
    <x v="0"/>
    <n v="0"/>
    <x v="0"/>
    <n v="35"/>
    <s v="0-100"/>
    <x v="3"/>
  </r>
  <r>
    <x v="4"/>
    <n v="4"/>
    <n v="1250"/>
    <x v="378"/>
    <n v="1759.3500000000001"/>
    <x v="1"/>
    <n v="0"/>
    <x v="0"/>
    <n v="98"/>
    <s v="0-100"/>
    <x v="3"/>
  </r>
  <r>
    <x v="0"/>
    <n v="4.8000000000000007"/>
    <n v="1330"/>
    <x v="379"/>
    <n v="1063.68"/>
    <x v="0"/>
    <n v="0"/>
    <x v="0"/>
    <n v="1200"/>
    <s v="&gt;1000"/>
    <x v="0"/>
  </r>
  <r>
    <x v="1"/>
    <n v="6.4"/>
    <n v="1490"/>
    <x v="379"/>
    <n v="102.03"/>
    <x v="1"/>
    <n v="0"/>
    <x v="1"/>
    <n v="815"/>
    <s v="501-1000"/>
    <x v="1"/>
  </r>
  <r>
    <x v="2"/>
    <n v="5.6000000000000005"/>
    <n v="1480"/>
    <x v="379"/>
    <n v="1394.1299999999999"/>
    <x v="1"/>
    <n v="0"/>
    <x v="0"/>
    <n v="261"/>
    <s v="101-500"/>
    <x v="2"/>
  </r>
  <r>
    <x v="3"/>
    <n v="12"/>
    <n v="1080"/>
    <x v="379"/>
    <n v="306.99"/>
    <x v="0"/>
    <n v="0"/>
    <x v="1"/>
    <n v="35"/>
    <s v="0-100"/>
    <x v="3"/>
  </r>
  <r>
    <x v="4"/>
    <n v="11.200000000000001"/>
    <n v="1000"/>
    <x v="379"/>
    <n v="2876.07"/>
    <x v="1"/>
    <n v="0"/>
    <x v="2"/>
    <n v="98"/>
    <s v="0-100"/>
    <x v="3"/>
  </r>
  <r>
    <x v="0"/>
    <n v="11.200000000000001"/>
    <n v="920"/>
    <x v="380"/>
    <n v="1944.03"/>
    <x v="0"/>
    <n v="0"/>
    <x v="0"/>
    <n v="1200"/>
    <s v="&gt;1000"/>
    <x v="0"/>
  </r>
  <r>
    <x v="1"/>
    <n v="8.8000000000000007"/>
    <n v="1010"/>
    <x v="380"/>
    <n v="574.02"/>
    <x v="1"/>
    <n v="0"/>
    <x v="1"/>
    <n v="815"/>
    <s v="501-1000"/>
    <x v="1"/>
  </r>
  <r>
    <x v="2"/>
    <n v="7.2"/>
    <n v="1320"/>
    <x v="380"/>
    <n v="1326"/>
    <x v="1"/>
    <n v="0"/>
    <x v="0"/>
    <n v="261"/>
    <s v="101-500"/>
    <x v="2"/>
  </r>
  <r>
    <x v="3"/>
    <n v="6.4"/>
    <n v="850"/>
    <x v="380"/>
    <n v="2979.33"/>
    <x v="0"/>
    <n v="0"/>
    <x v="2"/>
    <n v="35"/>
    <s v="0-100"/>
    <x v="3"/>
  </r>
  <r>
    <x v="4"/>
    <n v="4.8000000000000007"/>
    <n v="710"/>
    <x v="380"/>
    <n v="1755.3000000000002"/>
    <x v="1"/>
    <n v="0"/>
    <x v="0"/>
    <n v="98"/>
    <s v="0-100"/>
    <x v="3"/>
  </r>
  <r>
    <x v="0"/>
    <n v="8"/>
    <n v="1290"/>
    <x v="381"/>
    <n v="89.429999999999993"/>
    <x v="0"/>
    <n v="0"/>
    <x v="1"/>
    <n v="1200"/>
    <s v="&gt;1000"/>
    <x v="0"/>
  </r>
  <r>
    <x v="1"/>
    <n v="4"/>
    <n v="590"/>
    <x v="381"/>
    <n v="2310.0299999999997"/>
    <x v="1"/>
    <n v="0"/>
    <x v="2"/>
    <n v="815"/>
    <s v="501-1000"/>
    <x v="1"/>
  </r>
  <r>
    <x v="2"/>
    <n v="4"/>
    <n v="580"/>
    <x v="381"/>
    <n v="1541.94"/>
    <x v="1"/>
    <n v="0"/>
    <x v="0"/>
    <n v="261"/>
    <s v="101-500"/>
    <x v="2"/>
  </r>
  <r>
    <x v="3"/>
    <n v="8"/>
    <n v="1090"/>
    <x v="381"/>
    <n v="1534.41"/>
    <x v="0"/>
    <n v="0"/>
    <x v="0"/>
    <n v="35"/>
    <s v="0-100"/>
    <x v="3"/>
  </r>
  <r>
    <x v="4"/>
    <n v="8"/>
    <n v="960"/>
    <x v="381"/>
    <n v="2516.6999999999998"/>
    <x v="1"/>
    <n v="0"/>
    <x v="2"/>
    <n v="98"/>
    <s v="0-100"/>
    <x v="3"/>
  </r>
  <r>
    <x v="0"/>
    <n v="8.8000000000000007"/>
    <n v="830"/>
    <x v="382"/>
    <n v="1738.62"/>
    <x v="0"/>
    <n v="0"/>
    <x v="0"/>
    <n v="1200"/>
    <s v="&gt;1000"/>
    <x v="0"/>
  </r>
  <r>
    <x v="1"/>
    <n v="4"/>
    <n v="680"/>
    <x v="382"/>
    <n v="1200.03"/>
    <x v="1"/>
    <n v="0"/>
    <x v="0"/>
    <n v="815"/>
    <s v="501-1000"/>
    <x v="1"/>
  </r>
  <r>
    <x v="2"/>
    <n v="12"/>
    <n v="680"/>
    <x v="382"/>
    <n v="1377.99"/>
    <x v="1"/>
    <n v="0"/>
    <x v="0"/>
    <n v="261"/>
    <s v="101-500"/>
    <x v="2"/>
  </r>
  <r>
    <x v="3"/>
    <n v="12"/>
    <n v="1310"/>
    <x v="382"/>
    <n v="2651.91"/>
    <x v="0"/>
    <n v="0"/>
    <x v="2"/>
    <n v="35"/>
    <s v="0-100"/>
    <x v="3"/>
  </r>
  <r>
    <x v="4"/>
    <n v="12"/>
    <n v="740"/>
    <x v="382"/>
    <n v="2353.14"/>
    <x v="1"/>
    <n v="0"/>
    <x v="2"/>
    <n v="98"/>
    <s v="0-100"/>
    <x v="3"/>
  </r>
  <r>
    <x v="0"/>
    <n v="5.6000000000000005"/>
    <n v="770"/>
    <x v="383"/>
    <n v="629.79"/>
    <x v="0"/>
    <n v="0"/>
    <x v="0"/>
    <n v="1200"/>
    <s v="&gt;1000"/>
    <x v="0"/>
  </r>
  <r>
    <x v="1"/>
    <n v="5.6000000000000005"/>
    <n v="1040"/>
    <x v="383"/>
    <n v="2504.0700000000002"/>
    <x v="1"/>
    <n v="0"/>
    <x v="2"/>
    <n v="815"/>
    <s v="501-1000"/>
    <x v="1"/>
  </r>
  <r>
    <x v="2"/>
    <n v="11.200000000000001"/>
    <n v="1190"/>
    <x v="383"/>
    <n v="885.48"/>
    <x v="1"/>
    <n v="0"/>
    <x v="0"/>
    <n v="261"/>
    <s v="101-500"/>
    <x v="2"/>
  </r>
  <r>
    <x v="3"/>
    <n v="6.4"/>
    <n v="1250"/>
    <x v="383"/>
    <n v="1428.96"/>
    <x v="0"/>
    <n v="0"/>
    <x v="0"/>
    <n v="35"/>
    <s v="0-100"/>
    <x v="3"/>
  </r>
  <r>
    <x v="4"/>
    <n v="8"/>
    <n v="790"/>
    <x v="383"/>
    <n v="208.07999999999998"/>
    <x v="1"/>
    <n v="0"/>
    <x v="1"/>
    <n v="98"/>
    <s v="0-100"/>
    <x v="3"/>
  </r>
  <r>
    <x v="0"/>
    <n v="12"/>
    <n v="1270"/>
    <x v="384"/>
    <n v="2768.25"/>
    <x v="0"/>
    <n v="0"/>
    <x v="2"/>
    <n v="1200"/>
    <s v="&gt;1000"/>
    <x v="0"/>
  </r>
  <r>
    <x v="1"/>
    <n v="6.4"/>
    <n v="710"/>
    <x v="384"/>
    <n v="885.44999999999993"/>
    <x v="1"/>
    <n v="0"/>
    <x v="0"/>
    <n v="815"/>
    <s v="501-1000"/>
    <x v="1"/>
  </r>
  <r>
    <x v="2"/>
    <n v="4"/>
    <n v="660"/>
    <x v="384"/>
    <n v="560.58000000000004"/>
    <x v="1"/>
    <n v="0"/>
    <x v="1"/>
    <n v="261"/>
    <s v="101-500"/>
    <x v="2"/>
  </r>
  <r>
    <x v="3"/>
    <n v="7.2"/>
    <n v="1290"/>
    <x v="384"/>
    <n v="2726.1000000000004"/>
    <x v="0"/>
    <n v="0"/>
    <x v="2"/>
    <n v="35"/>
    <s v="0-100"/>
    <x v="3"/>
  </r>
  <r>
    <x v="4"/>
    <n v="6.4"/>
    <n v="850"/>
    <x v="384"/>
    <n v="2568.36"/>
    <x v="1"/>
    <n v="0"/>
    <x v="2"/>
    <n v="98"/>
    <s v="0-100"/>
    <x v="3"/>
  </r>
  <r>
    <x v="0"/>
    <n v="4.8000000000000007"/>
    <n v="620"/>
    <x v="385"/>
    <n v="210.93"/>
    <x v="0"/>
    <n v="0"/>
    <x v="1"/>
    <n v="1200"/>
    <s v="&gt;1000"/>
    <x v="0"/>
  </r>
  <r>
    <x v="1"/>
    <n v="8"/>
    <n v="960"/>
    <x v="385"/>
    <n v="1764.1799999999998"/>
    <x v="1"/>
    <n v="0"/>
    <x v="0"/>
    <n v="815"/>
    <s v="501-1000"/>
    <x v="1"/>
  </r>
  <r>
    <x v="2"/>
    <n v="8.8000000000000007"/>
    <n v="670"/>
    <x v="385"/>
    <n v="1441.6200000000001"/>
    <x v="1"/>
    <n v="0"/>
    <x v="0"/>
    <n v="261"/>
    <s v="101-500"/>
    <x v="2"/>
  </r>
  <r>
    <x v="3"/>
    <n v="4.8000000000000007"/>
    <n v="1030"/>
    <x v="385"/>
    <n v="711.66"/>
    <x v="0"/>
    <n v="0"/>
    <x v="0"/>
    <n v="35"/>
    <s v="0-100"/>
    <x v="3"/>
  </r>
  <r>
    <x v="4"/>
    <n v="10.4"/>
    <n v="790"/>
    <x v="385"/>
    <n v="1725.03"/>
    <x v="1"/>
    <n v="0"/>
    <x v="0"/>
    <n v="98"/>
    <s v="0-100"/>
    <x v="3"/>
  </r>
  <r>
    <x v="0"/>
    <n v="10.4"/>
    <n v="1290"/>
    <x v="386"/>
    <n v="1650.03"/>
    <x v="0"/>
    <n v="0"/>
    <x v="0"/>
    <n v="1200"/>
    <s v="&gt;1000"/>
    <x v="0"/>
  </r>
  <r>
    <x v="1"/>
    <n v="10.4"/>
    <n v="800"/>
    <x v="386"/>
    <n v="1250.28"/>
    <x v="1"/>
    <n v="0"/>
    <x v="0"/>
    <n v="815"/>
    <s v="501-1000"/>
    <x v="1"/>
  </r>
  <r>
    <x v="2"/>
    <n v="11.200000000000001"/>
    <n v="1380"/>
    <x v="386"/>
    <n v="1748.94"/>
    <x v="1"/>
    <n v="0"/>
    <x v="0"/>
    <n v="261"/>
    <s v="101-500"/>
    <x v="2"/>
  </r>
  <r>
    <x v="3"/>
    <n v="8.8000000000000007"/>
    <n v="740"/>
    <x v="386"/>
    <n v="406.53"/>
    <x v="0"/>
    <n v="0"/>
    <x v="1"/>
    <n v="35"/>
    <s v="0-100"/>
    <x v="3"/>
  </r>
  <r>
    <x v="4"/>
    <n v="6.4"/>
    <n v="530"/>
    <x v="386"/>
    <n v="240.27"/>
    <x v="1"/>
    <n v="0"/>
    <x v="1"/>
    <n v="98"/>
    <s v="0-100"/>
    <x v="3"/>
  </r>
  <r>
    <x v="0"/>
    <n v="4"/>
    <n v="920"/>
    <x v="387"/>
    <n v="1210.92"/>
    <x v="0"/>
    <n v="0"/>
    <x v="0"/>
    <n v="1200"/>
    <s v="&gt;1000"/>
    <x v="0"/>
  </r>
  <r>
    <x v="1"/>
    <n v="11.200000000000001"/>
    <n v="560"/>
    <x v="387"/>
    <n v="257.70000000000005"/>
    <x v="1"/>
    <n v="0"/>
    <x v="1"/>
    <n v="815"/>
    <s v="501-1000"/>
    <x v="1"/>
  </r>
  <r>
    <x v="2"/>
    <n v="10.4"/>
    <n v="840"/>
    <x v="387"/>
    <n v="672.56999999999994"/>
    <x v="1"/>
    <n v="0"/>
    <x v="0"/>
    <n v="261"/>
    <s v="101-500"/>
    <x v="2"/>
  </r>
  <r>
    <x v="3"/>
    <n v="10.4"/>
    <n v="1170"/>
    <x v="387"/>
    <n v="2453.31"/>
    <x v="0"/>
    <n v="0"/>
    <x v="2"/>
    <n v="35"/>
    <s v="0-100"/>
    <x v="3"/>
  </r>
  <r>
    <x v="4"/>
    <n v="12"/>
    <n v="510"/>
    <x v="387"/>
    <n v="429.45000000000005"/>
    <x v="1"/>
    <n v="0"/>
    <x v="1"/>
    <n v="98"/>
    <s v="0-100"/>
    <x v="3"/>
  </r>
  <r>
    <x v="0"/>
    <n v="11.200000000000001"/>
    <n v="1150"/>
    <x v="388"/>
    <n v="2525.79"/>
    <x v="0"/>
    <n v="0"/>
    <x v="2"/>
    <n v="1200"/>
    <s v="&gt;1000"/>
    <x v="0"/>
  </r>
  <r>
    <x v="1"/>
    <n v="4.8000000000000007"/>
    <n v="650"/>
    <x v="388"/>
    <n v="1298.82"/>
    <x v="1"/>
    <n v="0"/>
    <x v="0"/>
    <n v="815"/>
    <s v="501-1000"/>
    <x v="1"/>
  </r>
  <r>
    <x v="2"/>
    <n v="4"/>
    <n v="1380"/>
    <x v="388"/>
    <n v="1010.3700000000001"/>
    <x v="1"/>
    <n v="0"/>
    <x v="0"/>
    <n v="261"/>
    <s v="101-500"/>
    <x v="2"/>
  </r>
  <r>
    <x v="3"/>
    <n v="8"/>
    <n v="1290"/>
    <x v="388"/>
    <n v="2679.54"/>
    <x v="0"/>
    <n v="0"/>
    <x v="2"/>
    <n v="35"/>
    <s v="0-100"/>
    <x v="3"/>
  </r>
  <r>
    <x v="4"/>
    <n v="8.8000000000000007"/>
    <n v="880"/>
    <x v="388"/>
    <n v="2923.83"/>
    <x v="1"/>
    <n v="0"/>
    <x v="2"/>
    <n v="98"/>
    <s v="0-100"/>
    <x v="3"/>
  </r>
  <r>
    <x v="0"/>
    <n v="8.8000000000000007"/>
    <n v="1420"/>
    <x v="389"/>
    <n v="2430.6000000000004"/>
    <x v="0"/>
    <n v="0"/>
    <x v="2"/>
    <n v="1200"/>
    <s v="&gt;1000"/>
    <x v="0"/>
  </r>
  <r>
    <x v="1"/>
    <n v="11.200000000000001"/>
    <n v="1050"/>
    <x v="389"/>
    <n v="2198.31"/>
    <x v="1"/>
    <n v="0"/>
    <x v="2"/>
    <n v="815"/>
    <s v="501-1000"/>
    <x v="1"/>
  </r>
  <r>
    <x v="2"/>
    <n v="9.6000000000000014"/>
    <n v="920"/>
    <x v="389"/>
    <n v="1002.9300000000001"/>
    <x v="1"/>
    <n v="0"/>
    <x v="0"/>
    <n v="261"/>
    <s v="101-500"/>
    <x v="2"/>
  </r>
  <r>
    <x v="3"/>
    <n v="4"/>
    <n v="1380"/>
    <x v="389"/>
    <n v="2293.11"/>
    <x v="0"/>
    <n v="0"/>
    <x v="2"/>
    <n v="35"/>
    <s v="0-100"/>
    <x v="3"/>
  </r>
  <r>
    <x v="4"/>
    <n v="6.4"/>
    <n v="760"/>
    <x v="389"/>
    <n v="2950.83"/>
    <x v="1"/>
    <n v="0"/>
    <x v="2"/>
    <n v="98"/>
    <s v="0-100"/>
    <x v="3"/>
  </r>
  <r>
    <x v="0"/>
    <n v="5.6000000000000005"/>
    <n v="890"/>
    <x v="390"/>
    <n v="1122.75"/>
    <x v="0"/>
    <n v="0"/>
    <x v="0"/>
    <n v="1200"/>
    <s v="&gt;1000"/>
    <x v="0"/>
  </r>
  <r>
    <x v="1"/>
    <n v="10.4"/>
    <n v="1020"/>
    <x v="390"/>
    <n v="2855.58"/>
    <x v="1"/>
    <n v="0"/>
    <x v="2"/>
    <n v="815"/>
    <s v="501-1000"/>
    <x v="1"/>
  </r>
  <r>
    <x v="2"/>
    <n v="5.6000000000000005"/>
    <n v="590"/>
    <x v="390"/>
    <n v="1498.0500000000002"/>
    <x v="1"/>
    <n v="0"/>
    <x v="0"/>
    <n v="261"/>
    <s v="101-500"/>
    <x v="2"/>
  </r>
  <r>
    <x v="3"/>
    <n v="6.4"/>
    <n v="1200"/>
    <x v="390"/>
    <n v="2413.89"/>
    <x v="0"/>
    <n v="0"/>
    <x v="2"/>
    <n v="35"/>
    <s v="0-100"/>
    <x v="3"/>
  </r>
  <r>
    <x v="4"/>
    <n v="5.6000000000000005"/>
    <n v="1080"/>
    <x v="390"/>
    <n v="2283.06"/>
    <x v="1"/>
    <n v="0"/>
    <x v="2"/>
    <n v="98"/>
    <s v="0-100"/>
    <x v="3"/>
  </r>
  <r>
    <x v="0"/>
    <n v="8"/>
    <n v="750"/>
    <x v="391"/>
    <n v="2838.36"/>
    <x v="0"/>
    <n v="0"/>
    <x v="2"/>
    <n v="1200"/>
    <s v="&gt;1000"/>
    <x v="0"/>
  </r>
  <r>
    <x v="1"/>
    <n v="4.8000000000000007"/>
    <n v="1110"/>
    <x v="391"/>
    <n v="2128.38"/>
    <x v="1"/>
    <n v="0"/>
    <x v="2"/>
    <n v="815"/>
    <s v="501-1000"/>
    <x v="1"/>
  </r>
  <r>
    <x v="2"/>
    <n v="7.2"/>
    <n v="790"/>
    <x v="391"/>
    <n v="446.31000000000006"/>
    <x v="1"/>
    <n v="0"/>
    <x v="1"/>
    <n v="261"/>
    <s v="101-500"/>
    <x v="2"/>
  </r>
  <r>
    <x v="3"/>
    <n v="5.6000000000000005"/>
    <n v="1290"/>
    <x v="391"/>
    <n v="1615.0500000000002"/>
    <x v="0"/>
    <n v="0"/>
    <x v="0"/>
    <n v="35"/>
    <s v="0-100"/>
    <x v="3"/>
  </r>
  <r>
    <x v="4"/>
    <n v="8.8000000000000007"/>
    <n v="540"/>
    <x v="391"/>
    <n v="2524.83"/>
    <x v="1"/>
    <n v="0"/>
    <x v="2"/>
    <n v="98"/>
    <s v="0-100"/>
    <x v="3"/>
  </r>
  <r>
    <x v="0"/>
    <n v="6.4"/>
    <n v="1100"/>
    <x v="392"/>
    <n v="2303.34"/>
    <x v="0"/>
    <n v="0"/>
    <x v="2"/>
    <n v="1200"/>
    <s v="&gt;1000"/>
    <x v="0"/>
  </r>
  <r>
    <x v="1"/>
    <n v="6.4"/>
    <n v="660"/>
    <x v="392"/>
    <n v="2090.34"/>
    <x v="1"/>
    <n v="0"/>
    <x v="2"/>
    <n v="815"/>
    <s v="501-1000"/>
    <x v="1"/>
  </r>
  <r>
    <x v="2"/>
    <n v="8"/>
    <n v="1390"/>
    <x v="392"/>
    <n v="768.36"/>
    <x v="1"/>
    <n v="0"/>
    <x v="0"/>
    <n v="261"/>
    <s v="101-500"/>
    <x v="2"/>
  </r>
  <r>
    <x v="3"/>
    <n v="4"/>
    <n v="690"/>
    <x v="392"/>
    <n v="427.40999999999997"/>
    <x v="0"/>
    <n v="0"/>
    <x v="1"/>
    <n v="35"/>
    <s v="0-100"/>
    <x v="3"/>
  </r>
  <r>
    <x v="4"/>
    <n v="11.200000000000001"/>
    <n v="1260"/>
    <x v="392"/>
    <n v="1089.54"/>
    <x v="1"/>
    <n v="0"/>
    <x v="0"/>
    <n v="98"/>
    <s v="0-100"/>
    <x v="3"/>
  </r>
  <r>
    <x v="0"/>
    <n v="10.4"/>
    <n v="1410"/>
    <x v="393"/>
    <n v="1549.17"/>
    <x v="0"/>
    <n v="0"/>
    <x v="0"/>
    <n v="1200"/>
    <s v="&gt;1000"/>
    <x v="0"/>
  </r>
  <r>
    <x v="1"/>
    <n v="8.8000000000000007"/>
    <n v="840"/>
    <x v="393"/>
    <n v="371.07"/>
    <x v="1"/>
    <n v="0"/>
    <x v="1"/>
    <n v="815"/>
    <s v="501-1000"/>
    <x v="1"/>
  </r>
  <r>
    <x v="2"/>
    <n v="6.4"/>
    <n v="810"/>
    <x v="393"/>
    <n v="1623.09"/>
    <x v="1"/>
    <n v="0"/>
    <x v="0"/>
    <n v="261"/>
    <s v="101-500"/>
    <x v="2"/>
  </r>
  <r>
    <x v="3"/>
    <n v="10.4"/>
    <n v="1110"/>
    <x v="393"/>
    <n v="2416.6799999999998"/>
    <x v="0"/>
    <n v="0"/>
    <x v="2"/>
    <n v="35"/>
    <s v="0-100"/>
    <x v="3"/>
  </r>
  <r>
    <x v="4"/>
    <n v="7.2"/>
    <n v="1070"/>
    <x v="393"/>
    <n v="1652.22"/>
    <x v="1"/>
    <n v="0"/>
    <x v="0"/>
    <n v="98"/>
    <s v="0-100"/>
    <x v="3"/>
  </r>
  <r>
    <x v="0"/>
    <n v="8.8000000000000007"/>
    <n v="630"/>
    <x v="394"/>
    <n v="1004.25"/>
    <x v="0"/>
    <n v="0"/>
    <x v="0"/>
    <n v="1200"/>
    <s v="&gt;1000"/>
    <x v="0"/>
  </r>
  <r>
    <x v="1"/>
    <n v="4.8000000000000007"/>
    <n v="1030"/>
    <x v="394"/>
    <n v="60.929999999999993"/>
    <x v="1"/>
    <n v="0"/>
    <x v="1"/>
    <n v="815"/>
    <s v="501-1000"/>
    <x v="1"/>
  </r>
  <r>
    <x v="2"/>
    <n v="4.8000000000000007"/>
    <n v="920"/>
    <x v="394"/>
    <n v="565.79999999999995"/>
    <x v="1"/>
    <n v="0"/>
    <x v="1"/>
    <n v="261"/>
    <s v="101-500"/>
    <x v="2"/>
  </r>
  <r>
    <x v="3"/>
    <n v="4.8000000000000007"/>
    <n v="1240"/>
    <x v="394"/>
    <n v="2316.36"/>
    <x v="0"/>
    <n v="0"/>
    <x v="2"/>
    <n v="35"/>
    <s v="0-100"/>
    <x v="3"/>
  </r>
  <r>
    <x v="4"/>
    <n v="4"/>
    <n v="1000"/>
    <x v="394"/>
    <n v="363.51"/>
    <x v="1"/>
    <n v="0"/>
    <x v="1"/>
    <n v="98"/>
    <s v="0-100"/>
    <x v="3"/>
  </r>
  <r>
    <x v="0"/>
    <n v="5.6000000000000005"/>
    <n v="650"/>
    <x v="395"/>
    <n v="1434.99"/>
    <x v="0"/>
    <n v="0"/>
    <x v="0"/>
    <n v="1200"/>
    <s v="&gt;1000"/>
    <x v="0"/>
  </r>
  <r>
    <x v="1"/>
    <n v="8"/>
    <n v="680"/>
    <x v="395"/>
    <n v="2564.4900000000002"/>
    <x v="1"/>
    <n v="0"/>
    <x v="2"/>
    <n v="815"/>
    <s v="501-1000"/>
    <x v="1"/>
  </r>
  <r>
    <x v="2"/>
    <n v="6.4"/>
    <n v="1250"/>
    <x v="395"/>
    <n v="1114.1399999999999"/>
    <x v="1"/>
    <n v="0"/>
    <x v="0"/>
    <n v="261"/>
    <s v="101-500"/>
    <x v="2"/>
  </r>
  <r>
    <x v="3"/>
    <n v="6.4"/>
    <n v="900"/>
    <x v="395"/>
    <n v="1911.72"/>
    <x v="0"/>
    <n v="0"/>
    <x v="0"/>
    <n v="35"/>
    <s v="0-100"/>
    <x v="3"/>
  </r>
  <r>
    <x v="4"/>
    <n v="11.200000000000001"/>
    <n v="610"/>
    <x v="395"/>
    <n v="369.03000000000003"/>
    <x v="1"/>
    <n v="0"/>
    <x v="1"/>
    <n v="98"/>
    <s v="0-100"/>
    <x v="3"/>
  </r>
  <r>
    <x v="0"/>
    <n v="4.8000000000000007"/>
    <n v="940"/>
    <x v="396"/>
    <n v="2117.61"/>
    <x v="0"/>
    <n v="0"/>
    <x v="2"/>
    <n v="1200"/>
    <s v="&gt;1000"/>
    <x v="0"/>
  </r>
  <r>
    <x v="1"/>
    <n v="7.2"/>
    <n v="710"/>
    <x v="396"/>
    <n v="2629.2599999999998"/>
    <x v="1"/>
    <n v="0"/>
    <x v="2"/>
    <n v="815"/>
    <s v="501-1000"/>
    <x v="1"/>
  </r>
  <r>
    <x v="2"/>
    <n v="9.6000000000000014"/>
    <n v="550"/>
    <x v="396"/>
    <n v="2106.75"/>
    <x v="1"/>
    <n v="0"/>
    <x v="2"/>
    <n v="261"/>
    <s v="101-500"/>
    <x v="2"/>
  </r>
  <r>
    <x v="3"/>
    <n v="5.6000000000000005"/>
    <n v="670"/>
    <x v="396"/>
    <n v="2165.8500000000004"/>
    <x v="0"/>
    <n v="0"/>
    <x v="2"/>
    <n v="35"/>
    <s v="0-100"/>
    <x v="3"/>
  </r>
  <r>
    <x v="4"/>
    <n v="11.200000000000001"/>
    <n v="560"/>
    <x v="396"/>
    <n v="2146.1999999999998"/>
    <x v="1"/>
    <n v="0"/>
    <x v="2"/>
    <n v="98"/>
    <s v="0-100"/>
    <x v="3"/>
  </r>
  <r>
    <x v="0"/>
    <n v="8.8000000000000007"/>
    <n v="590"/>
    <x v="397"/>
    <n v="266.31"/>
    <x v="0"/>
    <n v="0"/>
    <x v="1"/>
    <n v="1200"/>
    <s v="&gt;1000"/>
    <x v="0"/>
  </r>
  <r>
    <x v="1"/>
    <n v="4"/>
    <n v="1340"/>
    <x v="397"/>
    <n v="426.03"/>
    <x v="1"/>
    <n v="0"/>
    <x v="1"/>
    <n v="815"/>
    <s v="501-1000"/>
    <x v="1"/>
  </r>
  <r>
    <x v="2"/>
    <n v="9.6000000000000014"/>
    <n v="620"/>
    <x v="397"/>
    <n v="2058.0299999999997"/>
    <x v="1"/>
    <n v="0"/>
    <x v="2"/>
    <n v="261"/>
    <s v="101-500"/>
    <x v="2"/>
  </r>
  <r>
    <x v="3"/>
    <n v="4.8000000000000007"/>
    <n v="1360"/>
    <x v="397"/>
    <n v="567.78"/>
    <x v="0"/>
    <n v="0"/>
    <x v="1"/>
    <n v="35"/>
    <s v="0-100"/>
    <x v="3"/>
  </r>
  <r>
    <x v="4"/>
    <n v="8.8000000000000007"/>
    <n v="840"/>
    <x v="397"/>
    <n v="2860.77"/>
    <x v="1"/>
    <n v="0"/>
    <x v="2"/>
    <n v="98"/>
    <s v="0-100"/>
    <x v="3"/>
  </r>
  <r>
    <x v="0"/>
    <n v="8"/>
    <n v="670"/>
    <x v="398"/>
    <n v="1363.53"/>
    <x v="0"/>
    <n v="0"/>
    <x v="0"/>
    <n v="1200"/>
    <s v="&gt;1000"/>
    <x v="0"/>
  </r>
  <r>
    <x v="1"/>
    <n v="5.6000000000000005"/>
    <n v="780"/>
    <x v="398"/>
    <n v="2615.7599999999998"/>
    <x v="1"/>
    <n v="0"/>
    <x v="2"/>
    <n v="815"/>
    <s v="501-1000"/>
    <x v="1"/>
  </r>
  <r>
    <x v="2"/>
    <n v="6.4"/>
    <n v="1130"/>
    <x v="398"/>
    <n v="1232.3399999999999"/>
    <x v="1"/>
    <n v="0"/>
    <x v="0"/>
    <n v="261"/>
    <s v="101-500"/>
    <x v="2"/>
  </r>
  <r>
    <x v="3"/>
    <n v="8.8000000000000007"/>
    <n v="850"/>
    <x v="398"/>
    <n v="130.35000000000002"/>
    <x v="0"/>
    <n v="0"/>
    <x v="1"/>
    <n v="35"/>
    <s v="0-100"/>
    <x v="3"/>
  </r>
  <r>
    <x v="4"/>
    <n v="6.4"/>
    <n v="1350"/>
    <x v="398"/>
    <n v="692.49"/>
    <x v="1"/>
    <n v="0"/>
    <x v="0"/>
    <n v="98"/>
    <s v="0-100"/>
    <x v="3"/>
  </r>
  <r>
    <x v="0"/>
    <n v="8.8000000000000007"/>
    <n v="880"/>
    <x v="399"/>
    <n v="2411.13"/>
    <x v="0"/>
    <n v="0"/>
    <x v="2"/>
    <n v="1200"/>
    <s v="&gt;1000"/>
    <x v="0"/>
  </r>
  <r>
    <x v="1"/>
    <n v="4"/>
    <n v="1280"/>
    <x v="399"/>
    <n v="2885.58"/>
    <x v="1"/>
    <n v="0"/>
    <x v="2"/>
    <n v="815"/>
    <s v="501-1000"/>
    <x v="1"/>
  </r>
  <r>
    <x v="2"/>
    <n v="11.200000000000001"/>
    <n v="1120"/>
    <x v="399"/>
    <n v="1136.22"/>
    <x v="1"/>
    <n v="0"/>
    <x v="0"/>
    <n v="261"/>
    <s v="101-500"/>
    <x v="2"/>
  </r>
  <r>
    <x v="3"/>
    <n v="9.6000000000000014"/>
    <n v="1440"/>
    <x v="399"/>
    <n v="990.18000000000006"/>
    <x v="0"/>
    <n v="0"/>
    <x v="0"/>
    <n v="35"/>
    <s v="0-100"/>
    <x v="3"/>
  </r>
  <r>
    <x v="4"/>
    <n v="5.6000000000000005"/>
    <n v="1280"/>
    <x v="399"/>
    <n v="1368.9"/>
    <x v="1"/>
    <n v="0"/>
    <x v="0"/>
    <n v="98"/>
    <s v="0-100"/>
    <x v="3"/>
  </r>
  <r>
    <x v="0"/>
    <n v="4"/>
    <n v="1240"/>
    <x v="400"/>
    <n v="449.54999999999995"/>
    <x v="0"/>
    <n v="0"/>
    <x v="1"/>
    <n v="1200"/>
    <s v="&gt;1000"/>
    <x v="0"/>
  </r>
  <r>
    <x v="1"/>
    <n v="9.6000000000000014"/>
    <n v="800"/>
    <x v="400"/>
    <n v="1293.48"/>
    <x v="1"/>
    <n v="0"/>
    <x v="0"/>
    <n v="815"/>
    <s v="501-1000"/>
    <x v="1"/>
  </r>
  <r>
    <x v="2"/>
    <n v="4.8000000000000007"/>
    <n v="730"/>
    <x v="400"/>
    <n v="2316.48"/>
    <x v="1"/>
    <n v="0"/>
    <x v="2"/>
    <n v="261"/>
    <s v="101-500"/>
    <x v="2"/>
  </r>
  <r>
    <x v="3"/>
    <n v="8"/>
    <n v="510"/>
    <x v="400"/>
    <n v="2429.67"/>
    <x v="0"/>
    <n v="0"/>
    <x v="2"/>
    <n v="35"/>
    <s v="0-100"/>
    <x v="3"/>
  </r>
  <r>
    <x v="4"/>
    <n v="5.6000000000000005"/>
    <n v="510"/>
    <x v="400"/>
    <n v="2881.6499999999996"/>
    <x v="1"/>
    <n v="0"/>
    <x v="2"/>
    <n v="98"/>
    <s v="0-100"/>
    <x v="3"/>
  </r>
  <r>
    <x v="0"/>
    <n v="7.2"/>
    <n v="580"/>
    <x v="401"/>
    <n v="932.40000000000009"/>
    <x v="0"/>
    <n v="0"/>
    <x v="0"/>
    <n v="1200"/>
    <s v="&gt;1000"/>
    <x v="0"/>
  </r>
  <r>
    <x v="1"/>
    <n v="8.8000000000000007"/>
    <n v="860"/>
    <x v="401"/>
    <n v="2580.54"/>
    <x v="1"/>
    <n v="0"/>
    <x v="2"/>
    <n v="815"/>
    <s v="501-1000"/>
    <x v="1"/>
  </r>
  <r>
    <x v="2"/>
    <n v="5.6000000000000005"/>
    <n v="1390"/>
    <x v="401"/>
    <n v="1489.74"/>
    <x v="1"/>
    <n v="0"/>
    <x v="0"/>
    <n v="261"/>
    <s v="101-500"/>
    <x v="2"/>
  </r>
  <r>
    <x v="3"/>
    <n v="10.4"/>
    <n v="820"/>
    <x v="401"/>
    <n v="2578.41"/>
    <x v="0"/>
    <n v="0"/>
    <x v="2"/>
    <n v="35"/>
    <s v="0-100"/>
    <x v="3"/>
  </r>
  <r>
    <x v="4"/>
    <n v="8.8000000000000007"/>
    <n v="1030"/>
    <x v="401"/>
    <n v="873.08999999999992"/>
    <x v="1"/>
    <n v="0"/>
    <x v="0"/>
    <n v="98"/>
    <s v="0-100"/>
    <x v="3"/>
  </r>
  <r>
    <x v="0"/>
    <n v="5.6000000000000005"/>
    <n v="950"/>
    <x v="402"/>
    <n v="163.62"/>
    <x v="0"/>
    <n v="0"/>
    <x v="1"/>
    <n v="1200"/>
    <s v="&gt;1000"/>
    <x v="0"/>
  </r>
  <r>
    <x v="1"/>
    <n v="8"/>
    <n v="950"/>
    <x v="402"/>
    <n v="2103"/>
    <x v="1"/>
    <n v="0"/>
    <x v="2"/>
    <n v="815"/>
    <s v="501-1000"/>
    <x v="1"/>
  </r>
  <r>
    <x v="2"/>
    <n v="8"/>
    <n v="710"/>
    <x v="402"/>
    <n v="1989.8999999999999"/>
    <x v="1"/>
    <n v="0"/>
    <x v="0"/>
    <n v="261"/>
    <s v="101-500"/>
    <x v="2"/>
  </r>
  <r>
    <x v="3"/>
    <n v="11.200000000000001"/>
    <n v="1300"/>
    <x v="402"/>
    <n v="420.93"/>
    <x v="0"/>
    <n v="0"/>
    <x v="1"/>
    <n v="35"/>
    <s v="0-100"/>
    <x v="3"/>
  </r>
  <r>
    <x v="4"/>
    <n v="4"/>
    <n v="930"/>
    <x v="402"/>
    <n v="769.53"/>
    <x v="1"/>
    <n v="0"/>
    <x v="0"/>
    <n v="98"/>
    <s v="0-100"/>
    <x v="3"/>
  </r>
  <r>
    <x v="0"/>
    <n v="4.8000000000000007"/>
    <n v="1090"/>
    <x v="403"/>
    <n v="2582.0700000000002"/>
    <x v="0"/>
    <n v="0"/>
    <x v="2"/>
    <n v="1200"/>
    <s v="&gt;1000"/>
    <x v="0"/>
  </r>
  <r>
    <x v="1"/>
    <n v="7.2"/>
    <n v="1160"/>
    <x v="403"/>
    <n v="1096.29"/>
    <x v="1"/>
    <n v="0"/>
    <x v="0"/>
    <n v="815"/>
    <s v="501-1000"/>
    <x v="1"/>
  </r>
  <r>
    <x v="2"/>
    <n v="8.8000000000000007"/>
    <n v="740"/>
    <x v="403"/>
    <n v="232.53000000000003"/>
    <x v="1"/>
    <n v="0"/>
    <x v="1"/>
    <n v="261"/>
    <s v="101-500"/>
    <x v="2"/>
  </r>
  <r>
    <x v="3"/>
    <n v="10.4"/>
    <n v="1410"/>
    <x v="403"/>
    <n v="2774.64"/>
    <x v="0"/>
    <n v="0"/>
    <x v="2"/>
    <n v="35"/>
    <s v="0-100"/>
    <x v="3"/>
  </r>
  <r>
    <x v="4"/>
    <n v="5.6000000000000005"/>
    <n v="1230"/>
    <x v="403"/>
    <n v="1044.9000000000001"/>
    <x v="1"/>
    <n v="0"/>
    <x v="0"/>
    <n v="98"/>
    <s v="0-100"/>
    <x v="3"/>
  </r>
  <r>
    <x v="0"/>
    <n v="12"/>
    <n v="630"/>
    <x v="404"/>
    <n v="1018.44"/>
    <x v="0"/>
    <n v="0"/>
    <x v="0"/>
    <n v="1200"/>
    <s v="&gt;1000"/>
    <x v="0"/>
  </r>
  <r>
    <x v="1"/>
    <n v="4"/>
    <n v="980"/>
    <x v="404"/>
    <n v="43.650000000000006"/>
    <x v="1"/>
    <n v="0"/>
    <x v="1"/>
    <n v="815"/>
    <s v="501-1000"/>
    <x v="1"/>
  </r>
  <r>
    <x v="2"/>
    <n v="7.2"/>
    <n v="760"/>
    <x v="404"/>
    <n v="1885.92"/>
    <x v="1"/>
    <n v="0"/>
    <x v="0"/>
    <n v="261"/>
    <s v="101-500"/>
    <x v="2"/>
  </r>
  <r>
    <x v="3"/>
    <n v="8"/>
    <n v="980"/>
    <x v="404"/>
    <n v="2685.0299999999997"/>
    <x v="0"/>
    <n v="0"/>
    <x v="2"/>
    <n v="35"/>
    <s v="0-100"/>
    <x v="3"/>
  </r>
  <r>
    <x v="4"/>
    <n v="11.200000000000001"/>
    <n v="570"/>
    <x v="404"/>
    <n v="2038.9499999999998"/>
    <x v="1"/>
    <n v="0"/>
    <x v="2"/>
    <n v="98"/>
    <s v="0-100"/>
    <x v="3"/>
  </r>
  <r>
    <x v="0"/>
    <n v="12"/>
    <n v="950"/>
    <x v="405"/>
    <n v="2078.37"/>
    <x v="0"/>
    <n v="0"/>
    <x v="2"/>
    <n v="1200"/>
    <s v="&gt;1000"/>
    <x v="0"/>
  </r>
  <r>
    <x v="1"/>
    <n v="10.4"/>
    <n v="1000"/>
    <x v="405"/>
    <n v="1966.1100000000001"/>
    <x v="1"/>
    <n v="0"/>
    <x v="0"/>
    <n v="815"/>
    <s v="501-1000"/>
    <x v="1"/>
  </r>
  <r>
    <x v="2"/>
    <n v="5.6000000000000005"/>
    <n v="1450"/>
    <x v="405"/>
    <n v="1682.97"/>
    <x v="1"/>
    <n v="0"/>
    <x v="0"/>
    <n v="261"/>
    <s v="101-500"/>
    <x v="2"/>
  </r>
  <r>
    <x v="3"/>
    <n v="8"/>
    <n v="1110"/>
    <x v="405"/>
    <n v="2989.6499999999996"/>
    <x v="0"/>
    <n v="0"/>
    <x v="2"/>
    <n v="35"/>
    <s v="0-100"/>
    <x v="3"/>
  </r>
  <r>
    <x v="4"/>
    <n v="10.4"/>
    <n v="620"/>
    <x v="405"/>
    <n v="997.83"/>
    <x v="1"/>
    <n v="0"/>
    <x v="0"/>
    <n v="98"/>
    <s v="0-100"/>
    <x v="3"/>
  </r>
  <r>
    <x v="0"/>
    <n v="8.8000000000000007"/>
    <n v="1460"/>
    <x v="406"/>
    <n v="1476.99"/>
    <x v="0"/>
    <n v="0"/>
    <x v="0"/>
    <n v="1200"/>
    <s v="&gt;1000"/>
    <x v="0"/>
  </r>
  <r>
    <x v="1"/>
    <n v="6.4"/>
    <n v="610"/>
    <x v="406"/>
    <n v="2575.89"/>
    <x v="1"/>
    <n v="0"/>
    <x v="2"/>
    <n v="815"/>
    <s v="501-1000"/>
    <x v="1"/>
  </r>
  <r>
    <x v="2"/>
    <n v="6.4"/>
    <n v="760"/>
    <x v="406"/>
    <n v="2852.0099999999998"/>
    <x v="1"/>
    <n v="0"/>
    <x v="2"/>
    <n v="261"/>
    <s v="101-500"/>
    <x v="2"/>
  </r>
  <r>
    <x v="3"/>
    <n v="6.4"/>
    <n v="1270"/>
    <x v="406"/>
    <n v="1464.3600000000001"/>
    <x v="0"/>
    <n v="0"/>
    <x v="0"/>
    <n v="35"/>
    <s v="0-100"/>
    <x v="3"/>
  </r>
  <r>
    <x v="4"/>
    <n v="5.6000000000000005"/>
    <n v="940"/>
    <x v="406"/>
    <n v="1143.81"/>
    <x v="1"/>
    <n v="0"/>
    <x v="0"/>
    <n v="98"/>
    <s v="0-100"/>
    <x v="3"/>
  </r>
  <r>
    <x v="0"/>
    <n v="4.8000000000000007"/>
    <n v="560"/>
    <x v="407"/>
    <n v="705.36"/>
    <x v="0"/>
    <n v="0"/>
    <x v="0"/>
    <n v="1200"/>
    <s v="&gt;1000"/>
    <x v="0"/>
  </r>
  <r>
    <x v="1"/>
    <n v="8.8000000000000007"/>
    <n v="1220"/>
    <x v="407"/>
    <n v="573.18000000000006"/>
    <x v="1"/>
    <n v="0"/>
    <x v="1"/>
    <n v="815"/>
    <s v="501-1000"/>
    <x v="1"/>
  </r>
  <r>
    <x v="2"/>
    <n v="9.6000000000000014"/>
    <n v="860"/>
    <x v="407"/>
    <n v="2039.58"/>
    <x v="1"/>
    <n v="0"/>
    <x v="2"/>
    <n v="261"/>
    <s v="101-500"/>
    <x v="2"/>
  </r>
  <r>
    <x v="3"/>
    <n v="4.8000000000000007"/>
    <n v="980"/>
    <x v="407"/>
    <n v="2935.3500000000004"/>
    <x v="0"/>
    <n v="0"/>
    <x v="2"/>
    <n v="35"/>
    <s v="0-100"/>
    <x v="3"/>
  </r>
  <r>
    <x v="4"/>
    <n v="4.8000000000000007"/>
    <n v="660"/>
    <x v="407"/>
    <n v="805.53"/>
    <x v="1"/>
    <n v="0"/>
    <x v="0"/>
    <n v="98"/>
    <s v="0-100"/>
    <x v="3"/>
  </r>
  <r>
    <x v="0"/>
    <n v="8"/>
    <n v="1120"/>
    <x v="408"/>
    <n v="1463.97"/>
    <x v="0"/>
    <n v="0"/>
    <x v="0"/>
    <n v="1200"/>
    <s v="&gt;1000"/>
    <x v="0"/>
  </r>
  <r>
    <x v="1"/>
    <n v="6.4"/>
    <n v="1010"/>
    <x v="408"/>
    <n v="1750.98"/>
    <x v="1"/>
    <n v="0"/>
    <x v="0"/>
    <n v="815"/>
    <s v="501-1000"/>
    <x v="1"/>
  </r>
  <r>
    <x v="2"/>
    <n v="12"/>
    <n v="550"/>
    <x v="408"/>
    <n v="594.51"/>
    <x v="1"/>
    <n v="0"/>
    <x v="1"/>
    <n v="261"/>
    <s v="101-500"/>
    <x v="2"/>
  </r>
  <r>
    <x v="3"/>
    <n v="5.6000000000000005"/>
    <n v="1050"/>
    <x v="408"/>
    <n v="1702.17"/>
    <x v="0"/>
    <n v="0"/>
    <x v="0"/>
    <n v="35"/>
    <s v="0-100"/>
    <x v="3"/>
  </r>
  <r>
    <x v="4"/>
    <n v="8.8000000000000007"/>
    <n v="1130"/>
    <x v="408"/>
    <n v="2335.14"/>
    <x v="1"/>
    <n v="0"/>
    <x v="2"/>
    <n v="98"/>
    <s v="0-100"/>
    <x v="3"/>
  </r>
  <r>
    <x v="0"/>
    <n v="4.8000000000000007"/>
    <n v="810"/>
    <x v="409"/>
    <n v="2054.13"/>
    <x v="0"/>
    <n v="0"/>
    <x v="2"/>
    <n v="1200"/>
    <s v="&gt;1000"/>
    <x v="0"/>
  </r>
  <r>
    <x v="1"/>
    <n v="10.4"/>
    <n v="820"/>
    <x v="409"/>
    <n v="1452.3600000000001"/>
    <x v="1"/>
    <n v="0"/>
    <x v="0"/>
    <n v="815"/>
    <s v="501-1000"/>
    <x v="1"/>
  </r>
  <r>
    <x v="2"/>
    <n v="9.6000000000000014"/>
    <n v="1210"/>
    <x v="409"/>
    <n v="1871.3999999999999"/>
    <x v="1"/>
    <n v="0"/>
    <x v="0"/>
    <n v="261"/>
    <s v="101-500"/>
    <x v="2"/>
  </r>
  <r>
    <x v="3"/>
    <n v="12"/>
    <n v="510"/>
    <x v="409"/>
    <n v="1051.44"/>
    <x v="0"/>
    <n v="0"/>
    <x v="0"/>
    <n v="35"/>
    <s v="0-100"/>
    <x v="3"/>
  </r>
  <r>
    <x v="4"/>
    <n v="10.4"/>
    <n v="1390"/>
    <x v="409"/>
    <n v="2554.71"/>
    <x v="1"/>
    <n v="0"/>
    <x v="2"/>
    <n v="98"/>
    <s v="0-100"/>
    <x v="3"/>
  </r>
  <r>
    <x v="0"/>
    <n v="11.200000000000001"/>
    <n v="1120"/>
    <x v="410"/>
    <n v="2877.33"/>
    <x v="0"/>
    <n v="0"/>
    <x v="2"/>
    <n v="1200"/>
    <s v="&gt;1000"/>
    <x v="0"/>
  </r>
  <r>
    <x v="1"/>
    <n v="5.6000000000000005"/>
    <n v="900"/>
    <x v="410"/>
    <n v="2105.52"/>
    <x v="1"/>
    <n v="0"/>
    <x v="2"/>
    <n v="815"/>
    <s v="501-1000"/>
    <x v="1"/>
  </r>
  <r>
    <x v="2"/>
    <n v="12"/>
    <n v="1060"/>
    <x v="410"/>
    <n v="2290.92"/>
    <x v="1"/>
    <n v="0"/>
    <x v="2"/>
    <n v="261"/>
    <s v="101-500"/>
    <x v="2"/>
  </r>
  <r>
    <x v="3"/>
    <n v="6.4"/>
    <n v="1410"/>
    <x v="410"/>
    <n v="843.69"/>
    <x v="0"/>
    <n v="0"/>
    <x v="0"/>
    <n v="35"/>
    <s v="0-100"/>
    <x v="3"/>
  </r>
  <r>
    <x v="4"/>
    <n v="12"/>
    <n v="1110"/>
    <x v="410"/>
    <n v="2818.92"/>
    <x v="1"/>
    <n v="0"/>
    <x v="2"/>
    <n v="98"/>
    <s v="0-100"/>
    <x v="3"/>
  </r>
  <r>
    <x v="0"/>
    <n v="9.6000000000000014"/>
    <n v="980"/>
    <x v="411"/>
    <n v="2883.87"/>
    <x v="0"/>
    <n v="0"/>
    <x v="2"/>
    <n v="1200"/>
    <s v="&gt;1000"/>
    <x v="0"/>
  </r>
  <r>
    <x v="1"/>
    <n v="12"/>
    <n v="930"/>
    <x v="411"/>
    <n v="87.48"/>
    <x v="1"/>
    <n v="0"/>
    <x v="1"/>
    <n v="815"/>
    <s v="501-1000"/>
    <x v="1"/>
  </r>
  <r>
    <x v="2"/>
    <n v="12"/>
    <n v="890"/>
    <x v="411"/>
    <n v="2238.09"/>
    <x v="1"/>
    <n v="0"/>
    <x v="2"/>
    <n v="261"/>
    <s v="101-500"/>
    <x v="2"/>
  </r>
  <r>
    <x v="3"/>
    <n v="6.4"/>
    <n v="1330"/>
    <x v="411"/>
    <n v="1204.74"/>
    <x v="0"/>
    <n v="0"/>
    <x v="0"/>
    <n v="35"/>
    <s v="0-100"/>
    <x v="3"/>
  </r>
  <r>
    <x v="4"/>
    <n v="4.8000000000000007"/>
    <n v="830"/>
    <x v="411"/>
    <n v="2111.4299999999998"/>
    <x v="1"/>
    <n v="0"/>
    <x v="2"/>
    <n v="98"/>
    <s v="0-100"/>
    <x v="3"/>
  </r>
  <r>
    <x v="0"/>
    <n v="11.200000000000001"/>
    <n v="1110"/>
    <x v="412"/>
    <n v="2002.98"/>
    <x v="0"/>
    <n v="0"/>
    <x v="2"/>
    <n v="1200"/>
    <s v="&gt;1000"/>
    <x v="0"/>
  </r>
  <r>
    <x v="1"/>
    <n v="4"/>
    <n v="660"/>
    <x v="412"/>
    <n v="526.04999999999995"/>
    <x v="1"/>
    <n v="0"/>
    <x v="1"/>
    <n v="815"/>
    <s v="501-1000"/>
    <x v="1"/>
  </r>
  <r>
    <x v="2"/>
    <n v="7.2"/>
    <n v="680"/>
    <x v="412"/>
    <n v="2072.8500000000004"/>
    <x v="1"/>
    <n v="0"/>
    <x v="2"/>
    <n v="261"/>
    <s v="101-500"/>
    <x v="2"/>
  </r>
  <r>
    <x v="3"/>
    <n v="4.8000000000000007"/>
    <n v="760"/>
    <x v="412"/>
    <n v="160.97999999999999"/>
    <x v="0"/>
    <n v="0"/>
    <x v="1"/>
    <n v="35"/>
    <s v="0-100"/>
    <x v="3"/>
  </r>
  <r>
    <x v="4"/>
    <n v="11.200000000000001"/>
    <n v="1030"/>
    <x v="412"/>
    <n v="981.42"/>
    <x v="1"/>
    <n v="0"/>
    <x v="0"/>
    <n v="98"/>
    <s v="0-100"/>
    <x v="3"/>
  </r>
  <r>
    <x v="0"/>
    <n v="7.2"/>
    <n v="620"/>
    <x v="413"/>
    <n v="1373.52"/>
    <x v="0"/>
    <n v="0"/>
    <x v="0"/>
    <n v="1200"/>
    <s v="&gt;1000"/>
    <x v="0"/>
  </r>
  <r>
    <x v="1"/>
    <n v="7.2"/>
    <n v="1090"/>
    <x v="413"/>
    <n v="765.54"/>
    <x v="1"/>
    <n v="0"/>
    <x v="0"/>
    <n v="815"/>
    <s v="501-1000"/>
    <x v="1"/>
  </r>
  <r>
    <x v="2"/>
    <n v="9.6000000000000014"/>
    <n v="1170"/>
    <x v="413"/>
    <n v="97.97999999999999"/>
    <x v="1"/>
    <n v="0"/>
    <x v="1"/>
    <n v="261"/>
    <s v="101-500"/>
    <x v="2"/>
  </r>
  <r>
    <x v="3"/>
    <n v="4"/>
    <n v="890"/>
    <x v="413"/>
    <n v="1185.21"/>
    <x v="0"/>
    <n v="0"/>
    <x v="0"/>
    <n v="35"/>
    <s v="0-100"/>
    <x v="3"/>
  </r>
  <r>
    <x v="4"/>
    <n v="8"/>
    <n v="740"/>
    <x v="413"/>
    <n v="2123.1000000000004"/>
    <x v="1"/>
    <n v="0"/>
    <x v="2"/>
    <n v="98"/>
    <s v="0-100"/>
    <x v="3"/>
  </r>
  <r>
    <x v="0"/>
    <n v="11.200000000000001"/>
    <n v="1150"/>
    <x v="414"/>
    <n v="2193.12"/>
    <x v="0"/>
    <n v="0"/>
    <x v="2"/>
    <n v="1200"/>
    <s v="&gt;1000"/>
    <x v="0"/>
  </r>
  <r>
    <x v="1"/>
    <n v="11.200000000000001"/>
    <n v="1360"/>
    <x v="414"/>
    <n v="2308.14"/>
    <x v="1"/>
    <n v="0"/>
    <x v="2"/>
    <n v="815"/>
    <s v="501-1000"/>
    <x v="1"/>
  </r>
  <r>
    <x v="2"/>
    <n v="7.2"/>
    <n v="1230"/>
    <x v="414"/>
    <n v="2182.2599999999998"/>
    <x v="1"/>
    <n v="0"/>
    <x v="2"/>
    <n v="261"/>
    <s v="101-500"/>
    <x v="2"/>
  </r>
  <r>
    <x v="3"/>
    <n v="4"/>
    <n v="720"/>
    <x v="414"/>
    <n v="1740.1499999999999"/>
    <x v="0"/>
    <n v="0"/>
    <x v="0"/>
    <n v="35"/>
    <s v="0-100"/>
    <x v="3"/>
  </r>
  <r>
    <x v="4"/>
    <n v="8"/>
    <n v="1460"/>
    <x v="414"/>
    <n v="2972.46"/>
    <x v="1"/>
    <n v="0"/>
    <x v="2"/>
    <n v="98"/>
    <s v="0-100"/>
    <x v="3"/>
  </r>
  <r>
    <x v="0"/>
    <n v="4"/>
    <n v="1500"/>
    <x v="415"/>
    <n v="897.42"/>
    <x v="0"/>
    <n v="0"/>
    <x v="0"/>
    <n v="1200"/>
    <s v="&gt;1000"/>
    <x v="0"/>
  </r>
  <r>
    <x v="1"/>
    <n v="10.4"/>
    <n v="1150"/>
    <x v="415"/>
    <n v="1439.46"/>
    <x v="1"/>
    <n v="0"/>
    <x v="0"/>
    <n v="815"/>
    <s v="501-1000"/>
    <x v="1"/>
  </r>
  <r>
    <x v="2"/>
    <n v="4.8000000000000007"/>
    <n v="660"/>
    <x v="415"/>
    <n v="1953.78"/>
    <x v="1"/>
    <n v="0"/>
    <x v="0"/>
    <n v="261"/>
    <s v="101-500"/>
    <x v="2"/>
  </r>
  <r>
    <x v="3"/>
    <n v="10.4"/>
    <n v="1000"/>
    <x v="415"/>
    <n v="1642.3500000000001"/>
    <x v="0"/>
    <n v="0"/>
    <x v="0"/>
    <n v="35"/>
    <s v="0-100"/>
    <x v="3"/>
  </r>
  <r>
    <x v="4"/>
    <n v="8.8000000000000007"/>
    <n v="940"/>
    <x v="415"/>
    <n v="1627.62"/>
    <x v="1"/>
    <n v="0"/>
    <x v="0"/>
    <n v="98"/>
    <s v="0-100"/>
    <x v="3"/>
  </r>
  <r>
    <x v="0"/>
    <n v="11.200000000000001"/>
    <n v="710"/>
    <x v="416"/>
    <n v="1134.78"/>
    <x v="0"/>
    <n v="0"/>
    <x v="0"/>
    <n v="1200"/>
    <s v="&gt;1000"/>
    <x v="0"/>
  </r>
  <r>
    <x v="1"/>
    <n v="8.8000000000000007"/>
    <n v="1100"/>
    <x v="416"/>
    <n v="65.19"/>
    <x v="1"/>
    <n v="0"/>
    <x v="1"/>
    <n v="815"/>
    <s v="501-1000"/>
    <x v="1"/>
  </r>
  <r>
    <x v="2"/>
    <n v="4.8000000000000007"/>
    <n v="1470"/>
    <x v="416"/>
    <n v="2673.63"/>
    <x v="1"/>
    <n v="0"/>
    <x v="2"/>
    <n v="261"/>
    <s v="101-500"/>
    <x v="2"/>
  </r>
  <r>
    <x v="3"/>
    <n v="4"/>
    <n v="1460"/>
    <x v="416"/>
    <n v="1268.82"/>
    <x v="0"/>
    <n v="0"/>
    <x v="0"/>
    <n v="35"/>
    <s v="0-100"/>
    <x v="3"/>
  </r>
  <r>
    <x v="4"/>
    <n v="9.6000000000000014"/>
    <n v="570"/>
    <x v="416"/>
    <n v="2369.2200000000003"/>
    <x v="1"/>
    <n v="0"/>
    <x v="2"/>
    <n v="98"/>
    <s v="0-100"/>
    <x v="3"/>
  </r>
  <r>
    <x v="0"/>
    <n v="7.2"/>
    <n v="870"/>
    <x v="417"/>
    <n v="2135.58"/>
    <x v="0"/>
    <n v="0"/>
    <x v="2"/>
    <n v="1200"/>
    <s v="&gt;1000"/>
    <x v="0"/>
  </r>
  <r>
    <x v="1"/>
    <n v="10.4"/>
    <n v="1240"/>
    <x v="417"/>
    <n v="2063.61"/>
    <x v="1"/>
    <n v="0"/>
    <x v="2"/>
    <n v="815"/>
    <s v="501-1000"/>
    <x v="1"/>
  </r>
  <r>
    <x v="2"/>
    <n v="9.6000000000000014"/>
    <n v="1460"/>
    <x v="417"/>
    <n v="1971.33"/>
    <x v="1"/>
    <n v="0"/>
    <x v="0"/>
    <n v="261"/>
    <s v="101-500"/>
    <x v="2"/>
  </r>
  <r>
    <x v="3"/>
    <n v="9.6000000000000014"/>
    <n v="910"/>
    <x v="417"/>
    <n v="1361.46"/>
    <x v="0"/>
    <n v="0"/>
    <x v="0"/>
    <n v="35"/>
    <s v="0-100"/>
    <x v="3"/>
  </r>
  <r>
    <x v="4"/>
    <n v="6.4"/>
    <n v="650"/>
    <x v="417"/>
    <n v="2528.61"/>
    <x v="1"/>
    <n v="0"/>
    <x v="2"/>
    <n v="98"/>
    <s v="0-100"/>
    <x v="3"/>
  </r>
  <r>
    <x v="0"/>
    <n v="5.6000000000000005"/>
    <n v="790"/>
    <x v="418"/>
    <n v="2403"/>
    <x v="0"/>
    <n v="0"/>
    <x v="2"/>
    <n v="1200"/>
    <s v="&gt;1000"/>
    <x v="0"/>
  </r>
  <r>
    <x v="1"/>
    <n v="11.200000000000001"/>
    <n v="780"/>
    <x v="418"/>
    <n v="1075.4100000000001"/>
    <x v="1"/>
    <n v="0"/>
    <x v="0"/>
    <n v="815"/>
    <s v="501-1000"/>
    <x v="1"/>
  </r>
  <r>
    <x v="2"/>
    <n v="7.2"/>
    <n v="1090"/>
    <x v="418"/>
    <n v="681"/>
    <x v="1"/>
    <n v="0"/>
    <x v="0"/>
    <n v="261"/>
    <s v="101-500"/>
    <x v="2"/>
  </r>
  <r>
    <x v="3"/>
    <n v="8.8000000000000007"/>
    <n v="820"/>
    <x v="418"/>
    <n v="2377.41"/>
    <x v="0"/>
    <n v="0"/>
    <x v="2"/>
    <n v="35"/>
    <s v="0-100"/>
    <x v="3"/>
  </r>
  <r>
    <x v="4"/>
    <n v="4.8000000000000007"/>
    <n v="1210"/>
    <x v="418"/>
    <n v="526.91999999999996"/>
    <x v="1"/>
    <n v="0"/>
    <x v="1"/>
    <n v="98"/>
    <s v="0-100"/>
    <x v="3"/>
  </r>
  <r>
    <x v="0"/>
    <n v="8.8000000000000007"/>
    <n v="540"/>
    <x v="419"/>
    <n v="2026.7400000000002"/>
    <x v="0"/>
    <n v="0"/>
    <x v="2"/>
    <n v="1200"/>
    <s v="&gt;1000"/>
    <x v="0"/>
  </r>
  <r>
    <x v="1"/>
    <n v="12"/>
    <n v="780"/>
    <x v="419"/>
    <n v="687.84"/>
    <x v="1"/>
    <n v="0"/>
    <x v="0"/>
    <n v="815"/>
    <s v="501-1000"/>
    <x v="1"/>
  </r>
  <r>
    <x v="2"/>
    <n v="9.6000000000000014"/>
    <n v="970"/>
    <x v="419"/>
    <n v="2457"/>
    <x v="1"/>
    <n v="0"/>
    <x v="2"/>
    <n v="261"/>
    <s v="101-500"/>
    <x v="2"/>
  </r>
  <r>
    <x v="3"/>
    <n v="6.4"/>
    <n v="810"/>
    <x v="419"/>
    <n v="2840.25"/>
    <x v="0"/>
    <n v="0"/>
    <x v="2"/>
    <n v="35"/>
    <s v="0-100"/>
    <x v="3"/>
  </r>
  <r>
    <x v="4"/>
    <n v="11.200000000000001"/>
    <n v="890"/>
    <x v="419"/>
    <n v="1408.83"/>
    <x v="1"/>
    <n v="0"/>
    <x v="0"/>
    <n v="98"/>
    <s v="0-100"/>
    <x v="3"/>
  </r>
  <r>
    <x v="0"/>
    <n v="7.2"/>
    <n v="760"/>
    <x v="420"/>
    <n v="2632.59"/>
    <x v="0"/>
    <n v="0"/>
    <x v="2"/>
    <n v="1200"/>
    <s v="&gt;1000"/>
    <x v="0"/>
  </r>
  <r>
    <x v="1"/>
    <n v="8"/>
    <n v="860"/>
    <x v="420"/>
    <n v="2668.83"/>
    <x v="1"/>
    <n v="0"/>
    <x v="2"/>
    <n v="815"/>
    <s v="501-1000"/>
    <x v="1"/>
  </r>
  <r>
    <x v="2"/>
    <n v="8"/>
    <n v="1480"/>
    <x v="420"/>
    <n v="824.33999999999992"/>
    <x v="1"/>
    <n v="0"/>
    <x v="0"/>
    <n v="261"/>
    <s v="101-500"/>
    <x v="2"/>
  </r>
  <r>
    <x v="3"/>
    <n v="12"/>
    <n v="560"/>
    <x v="420"/>
    <n v="1140.4499999999998"/>
    <x v="0"/>
    <n v="0"/>
    <x v="0"/>
    <n v="35"/>
    <s v="0-100"/>
    <x v="3"/>
  </r>
  <r>
    <x v="4"/>
    <n v="8"/>
    <n v="610"/>
    <x v="420"/>
    <n v="718.77"/>
    <x v="1"/>
    <n v="0"/>
    <x v="0"/>
    <n v="98"/>
    <s v="0-100"/>
    <x v="3"/>
  </r>
  <r>
    <x v="0"/>
    <n v="4"/>
    <n v="510"/>
    <x v="421"/>
    <n v="864.33"/>
    <x v="0"/>
    <n v="0"/>
    <x v="0"/>
    <n v="1200"/>
    <s v="&gt;1000"/>
    <x v="0"/>
  </r>
  <r>
    <x v="1"/>
    <n v="5.6000000000000005"/>
    <n v="1110"/>
    <x v="421"/>
    <n v="2855.8500000000004"/>
    <x v="1"/>
    <n v="0"/>
    <x v="2"/>
    <n v="815"/>
    <s v="501-1000"/>
    <x v="1"/>
  </r>
  <r>
    <x v="2"/>
    <n v="4.8000000000000007"/>
    <n v="500"/>
    <x v="421"/>
    <n v="276.60000000000002"/>
    <x v="1"/>
    <n v="0"/>
    <x v="1"/>
    <n v="261"/>
    <s v="101-500"/>
    <x v="2"/>
  </r>
  <r>
    <x v="3"/>
    <n v="12"/>
    <n v="1490"/>
    <x v="421"/>
    <n v="1240.71"/>
    <x v="0"/>
    <n v="0"/>
    <x v="0"/>
    <n v="35"/>
    <s v="0-100"/>
    <x v="3"/>
  </r>
  <r>
    <x v="4"/>
    <n v="11.200000000000001"/>
    <n v="1390"/>
    <x v="421"/>
    <n v="2021.16"/>
    <x v="1"/>
    <n v="0"/>
    <x v="2"/>
    <n v="98"/>
    <s v="0-100"/>
    <x v="3"/>
  </r>
  <r>
    <x v="0"/>
    <n v="11.200000000000001"/>
    <n v="1490"/>
    <x v="422"/>
    <n v="2055.48"/>
    <x v="0"/>
    <n v="0"/>
    <x v="2"/>
    <n v="1200"/>
    <s v="&gt;1000"/>
    <x v="0"/>
  </r>
  <r>
    <x v="1"/>
    <n v="4"/>
    <n v="1250"/>
    <x v="422"/>
    <n v="1421.25"/>
    <x v="1"/>
    <n v="0"/>
    <x v="0"/>
    <n v="815"/>
    <s v="501-1000"/>
    <x v="1"/>
  </r>
  <r>
    <x v="2"/>
    <n v="8.8000000000000007"/>
    <n v="570"/>
    <x v="422"/>
    <n v="786.48"/>
    <x v="1"/>
    <n v="0"/>
    <x v="0"/>
    <n v="261"/>
    <s v="101-500"/>
    <x v="2"/>
  </r>
  <r>
    <x v="3"/>
    <n v="9.6000000000000014"/>
    <n v="810"/>
    <x v="422"/>
    <n v="1962.4499999999998"/>
    <x v="0"/>
    <n v="0"/>
    <x v="0"/>
    <n v="35"/>
    <s v="0-100"/>
    <x v="3"/>
  </r>
  <r>
    <x v="4"/>
    <n v="10.4"/>
    <n v="1470"/>
    <x v="422"/>
    <n v="2603.8200000000002"/>
    <x v="1"/>
    <n v="0"/>
    <x v="2"/>
    <n v="98"/>
    <s v="0-100"/>
    <x v="3"/>
  </r>
  <r>
    <x v="0"/>
    <n v="9.6000000000000014"/>
    <n v="620"/>
    <x v="423"/>
    <n v="1036.47"/>
    <x v="0"/>
    <n v="0"/>
    <x v="0"/>
    <n v="1200"/>
    <s v="&gt;1000"/>
    <x v="0"/>
  </r>
  <r>
    <x v="1"/>
    <n v="10.4"/>
    <n v="1410"/>
    <x v="423"/>
    <n v="2375.64"/>
    <x v="1"/>
    <n v="0"/>
    <x v="2"/>
    <n v="815"/>
    <s v="501-1000"/>
    <x v="1"/>
  </r>
  <r>
    <x v="2"/>
    <n v="6.4"/>
    <n v="1060"/>
    <x v="423"/>
    <n v="1487.6100000000001"/>
    <x v="1"/>
    <n v="0"/>
    <x v="0"/>
    <n v="261"/>
    <s v="101-500"/>
    <x v="2"/>
  </r>
  <r>
    <x v="3"/>
    <n v="5.6000000000000005"/>
    <n v="1470"/>
    <x v="423"/>
    <n v="1145.5500000000002"/>
    <x v="0"/>
    <n v="0"/>
    <x v="0"/>
    <n v="35"/>
    <s v="0-100"/>
    <x v="3"/>
  </r>
  <r>
    <x v="4"/>
    <n v="7.2"/>
    <n v="1420"/>
    <x v="423"/>
    <n v="980.01"/>
    <x v="1"/>
    <n v="0"/>
    <x v="0"/>
    <n v="98"/>
    <s v="0-100"/>
    <x v="3"/>
  </r>
  <r>
    <x v="0"/>
    <n v="12"/>
    <n v="850"/>
    <x v="424"/>
    <n v="1349.25"/>
    <x v="0"/>
    <n v="0"/>
    <x v="0"/>
    <n v="1200"/>
    <s v="&gt;1000"/>
    <x v="0"/>
  </r>
  <r>
    <x v="1"/>
    <n v="12"/>
    <n v="1490"/>
    <x v="424"/>
    <n v="2980.38"/>
    <x v="1"/>
    <n v="0"/>
    <x v="2"/>
    <n v="815"/>
    <s v="501-1000"/>
    <x v="1"/>
  </r>
  <r>
    <x v="2"/>
    <n v="8"/>
    <n v="980"/>
    <x v="424"/>
    <n v="1453.56"/>
    <x v="1"/>
    <n v="0"/>
    <x v="0"/>
    <n v="261"/>
    <s v="101-500"/>
    <x v="2"/>
  </r>
  <r>
    <x v="3"/>
    <n v="11.200000000000001"/>
    <n v="1360"/>
    <x v="424"/>
    <n v="1596.66"/>
    <x v="0"/>
    <n v="0"/>
    <x v="0"/>
    <n v="35"/>
    <s v="0-100"/>
    <x v="3"/>
  </r>
  <r>
    <x v="4"/>
    <n v="9.6000000000000014"/>
    <n v="620"/>
    <x v="424"/>
    <n v="1593"/>
    <x v="1"/>
    <n v="0"/>
    <x v="0"/>
    <n v="98"/>
    <s v="0-100"/>
    <x v="3"/>
  </r>
  <r>
    <x v="0"/>
    <n v="12"/>
    <n v="930"/>
    <x v="425"/>
    <n v="132.03"/>
    <x v="0"/>
    <n v="0"/>
    <x v="1"/>
    <n v="1200"/>
    <s v="&gt;1000"/>
    <x v="0"/>
  </r>
  <r>
    <x v="1"/>
    <n v="12"/>
    <n v="850"/>
    <x v="425"/>
    <n v="1348.08"/>
    <x v="1"/>
    <n v="0"/>
    <x v="0"/>
    <n v="815"/>
    <s v="501-1000"/>
    <x v="1"/>
  </r>
  <r>
    <x v="2"/>
    <n v="8.8000000000000007"/>
    <n v="840"/>
    <x v="425"/>
    <n v="1823.3999999999999"/>
    <x v="1"/>
    <n v="0"/>
    <x v="0"/>
    <n v="261"/>
    <s v="101-500"/>
    <x v="2"/>
  </r>
  <r>
    <x v="3"/>
    <n v="8.8000000000000007"/>
    <n v="970"/>
    <x v="425"/>
    <n v="1077.33"/>
    <x v="0"/>
    <n v="0"/>
    <x v="0"/>
    <n v="35"/>
    <s v="0-100"/>
    <x v="3"/>
  </r>
  <r>
    <x v="4"/>
    <n v="4"/>
    <n v="1240"/>
    <x v="425"/>
    <n v="1488.51"/>
    <x v="1"/>
    <n v="0"/>
    <x v="0"/>
    <n v="98"/>
    <s v="0-100"/>
    <x v="3"/>
  </r>
  <r>
    <x v="0"/>
    <n v="8"/>
    <n v="530"/>
    <x v="426"/>
    <n v="1337.25"/>
    <x v="0"/>
    <n v="0"/>
    <x v="0"/>
    <n v="1200"/>
    <s v="&gt;1000"/>
    <x v="0"/>
  </r>
  <r>
    <x v="1"/>
    <n v="8.8000000000000007"/>
    <n v="1080"/>
    <x v="426"/>
    <n v="811.19999999999993"/>
    <x v="1"/>
    <n v="0"/>
    <x v="0"/>
    <n v="815"/>
    <s v="501-1000"/>
    <x v="1"/>
  </r>
  <r>
    <x v="2"/>
    <n v="9.6000000000000014"/>
    <n v="1270"/>
    <x v="426"/>
    <n v="2944.41"/>
    <x v="1"/>
    <n v="0"/>
    <x v="2"/>
    <n v="261"/>
    <s v="101-500"/>
    <x v="2"/>
  </r>
  <r>
    <x v="3"/>
    <n v="7.2"/>
    <n v="580"/>
    <x v="426"/>
    <n v="1587.1799999999998"/>
    <x v="0"/>
    <n v="0"/>
    <x v="0"/>
    <n v="35"/>
    <s v="0-100"/>
    <x v="3"/>
  </r>
  <r>
    <x v="4"/>
    <n v="8"/>
    <n v="1200"/>
    <x v="426"/>
    <n v="167.16"/>
    <x v="1"/>
    <n v="0"/>
    <x v="1"/>
    <n v="98"/>
    <s v="0-100"/>
    <x v="3"/>
  </r>
  <r>
    <x v="0"/>
    <n v="4"/>
    <n v="500"/>
    <x v="427"/>
    <n v="1911.9900000000002"/>
    <x v="0"/>
    <n v="0"/>
    <x v="0"/>
    <n v="1200"/>
    <s v="&gt;1000"/>
    <x v="0"/>
  </r>
  <r>
    <x v="1"/>
    <n v="4"/>
    <n v="1160"/>
    <x v="427"/>
    <n v="1531.56"/>
    <x v="1"/>
    <n v="0"/>
    <x v="0"/>
    <n v="815"/>
    <s v="501-1000"/>
    <x v="1"/>
  </r>
  <r>
    <x v="2"/>
    <n v="6.4"/>
    <n v="1460"/>
    <x v="427"/>
    <n v="2351.1000000000004"/>
    <x v="1"/>
    <n v="0"/>
    <x v="2"/>
    <n v="261"/>
    <s v="101-500"/>
    <x v="2"/>
  </r>
  <r>
    <x v="3"/>
    <n v="5.6000000000000005"/>
    <n v="580"/>
    <x v="427"/>
    <n v="1430.91"/>
    <x v="0"/>
    <n v="0"/>
    <x v="0"/>
    <n v="35"/>
    <s v="0-100"/>
    <x v="3"/>
  </r>
  <r>
    <x v="4"/>
    <n v="5.6000000000000005"/>
    <n v="1050"/>
    <x v="427"/>
    <n v="330.09000000000003"/>
    <x v="1"/>
    <n v="0"/>
    <x v="1"/>
    <n v="98"/>
    <s v="0-100"/>
    <x v="3"/>
  </r>
  <r>
    <x v="0"/>
    <n v="9.6000000000000014"/>
    <n v="1020"/>
    <x v="428"/>
    <n v="1221"/>
    <x v="0"/>
    <n v="0"/>
    <x v="0"/>
    <n v="1200"/>
    <s v="&gt;1000"/>
    <x v="0"/>
  </r>
  <r>
    <x v="1"/>
    <n v="10.4"/>
    <n v="1310"/>
    <x v="428"/>
    <n v="1599.69"/>
    <x v="1"/>
    <n v="0"/>
    <x v="0"/>
    <n v="815"/>
    <s v="501-1000"/>
    <x v="1"/>
  </r>
  <r>
    <x v="2"/>
    <n v="11.200000000000001"/>
    <n v="860"/>
    <x v="428"/>
    <n v="1088.58"/>
    <x v="1"/>
    <n v="0"/>
    <x v="0"/>
    <n v="261"/>
    <s v="101-500"/>
    <x v="2"/>
  </r>
  <r>
    <x v="3"/>
    <n v="9.6000000000000014"/>
    <n v="920"/>
    <x v="428"/>
    <n v="2041.1399999999999"/>
    <x v="0"/>
    <n v="0"/>
    <x v="2"/>
    <n v="35"/>
    <s v="0-100"/>
    <x v="3"/>
  </r>
  <r>
    <x v="4"/>
    <n v="4.8000000000000007"/>
    <n v="1410"/>
    <x v="428"/>
    <n v="1985.25"/>
    <x v="1"/>
    <n v="0"/>
    <x v="0"/>
    <n v="98"/>
    <s v="0-100"/>
    <x v="3"/>
  </r>
  <r>
    <x v="0"/>
    <n v="8"/>
    <n v="1390"/>
    <x v="429"/>
    <n v="2880.66"/>
    <x v="0"/>
    <n v="0"/>
    <x v="2"/>
    <n v="1200"/>
    <s v="&gt;1000"/>
    <x v="0"/>
  </r>
  <r>
    <x v="1"/>
    <n v="8.8000000000000007"/>
    <n v="1050"/>
    <x v="429"/>
    <n v="2757.18"/>
    <x v="1"/>
    <n v="0"/>
    <x v="2"/>
    <n v="815"/>
    <s v="501-1000"/>
    <x v="1"/>
  </r>
  <r>
    <x v="2"/>
    <n v="7.2"/>
    <n v="900"/>
    <x v="429"/>
    <n v="1057.02"/>
    <x v="1"/>
    <n v="0"/>
    <x v="0"/>
    <n v="261"/>
    <s v="101-500"/>
    <x v="2"/>
  </r>
  <r>
    <x v="3"/>
    <n v="5.6000000000000005"/>
    <n v="570"/>
    <x v="429"/>
    <n v="2526.75"/>
    <x v="0"/>
    <n v="0"/>
    <x v="2"/>
    <n v="35"/>
    <s v="0-100"/>
    <x v="3"/>
  </r>
  <r>
    <x v="4"/>
    <n v="7.2"/>
    <n v="1110"/>
    <x v="429"/>
    <n v="444.78"/>
    <x v="1"/>
    <n v="0"/>
    <x v="1"/>
    <n v="98"/>
    <s v="0-100"/>
    <x v="3"/>
  </r>
  <r>
    <x v="0"/>
    <n v="10.4"/>
    <n v="830"/>
    <x v="430"/>
    <n v="2021.04"/>
    <x v="0"/>
    <n v="0"/>
    <x v="2"/>
    <n v="1200"/>
    <s v="&gt;1000"/>
    <x v="0"/>
  </r>
  <r>
    <x v="1"/>
    <n v="8"/>
    <n v="660"/>
    <x v="430"/>
    <n v="1529.8799999999999"/>
    <x v="1"/>
    <n v="0"/>
    <x v="0"/>
    <n v="815"/>
    <s v="501-1000"/>
    <x v="1"/>
  </r>
  <r>
    <x v="2"/>
    <n v="6.4"/>
    <n v="1500"/>
    <x v="430"/>
    <n v="2526.48"/>
    <x v="1"/>
    <n v="0"/>
    <x v="2"/>
    <n v="261"/>
    <s v="101-500"/>
    <x v="2"/>
  </r>
  <r>
    <x v="3"/>
    <n v="12"/>
    <n v="1500"/>
    <x v="430"/>
    <n v="2136.66"/>
    <x v="0"/>
    <n v="0"/>
    <x v="2"/>
    <n v="35"/>
    <s v="0-100"/>
    <x v="3"/>
  </r>
  <r>
    <x v="4"/>
    <n v="12"/>
    <n v="840"/>
    <x v="430"/>
    <n v="247.5"/>
    <x v="1"/>
    <n v="0"/>
    <x v="1"/>
    <n v="98"/>
    <s v="0-100"/>
    <x v="3"/>
  </r>
  <r>
    <x v="0"/>
    <n v="9.6000000000000014"/>
    <n v="560"/>
    <x v="431"/>
    <n v="2375.25"/>
    <x v="0"/>
    <n v="0"/>
    <x v="2"/>
    <n v="1200"/>
    <s v="&gt;1000"/>
    <x v="0"/>
  </r>
  <r>
    <x v="1"/>
    <n v="4.8000000000000007"/>
    <n v="1140"/>
    <x v="431"/>
    <n v="897.54"/>
    <x v="1"/>
    <n v="0"/>
    <x v="0"/>
    <n v="815"/>
    <s v="501-1000"/>
    <x v="1"/>
  </r>
  <r>
    <x v="2"/>
    <n v="4.8000000000000007"/>
    <n v="1410"/>
    <x v="431"/>
    <n v="595.89"/>
    <x v="1"/>
    <n v="0"/>
    <x v="1"/>
    <n v="261"/>
    <s v="101-500"/>
    <x v="2"/>
  </r>
  <r>
    <x v="3"/>
    <n v="4.8000000000000007"/>
    <n v="1020"/>
    <x v="431"/>
    <n v="131.91"/>
    <x v="0"/>
    <n v="0"/>
    <x v="1"/>
    <n v="35"/>
    <s v="0-100"/>
    <x v="3"/>
  </r>
  <r>
    <x v="4"/>
    <n v="7.2"/>
    <n v="620"/>
    <x v="431"/>
    <n v="946.83"/>
    <x v="1"/>
    <n v="0"/>
    <x v="0"/>
    <n v="98"/>
    <s v="0-100"/>
    <x v="3"/>
  </r>
  <r>
    <x v="0"/>
    <n v="8.8000000000000007"/>
    <n v="950"/>
    <x v="432"/>
    <n v="1173.75"/>
    <x v="0"/>
    <n v="0"/>
    <x v="0"/>
    <n v="1200"/>
    <s v="&gt;1000"/>
    <x v="0"/>
  </r>
  <r>
    <x v="1"/>
    <n v="8.8000000000000007"/>
    <n v="860"/>
    <x v="432"/>
    <n v="1747.8000000000002"/>
    <x v="1"/>
    <n v="0"/>
    <x v="0"/>
    <n v="815"/>
    <s v="501-1000"/>
    <x v="1"/>
  </r>
  <r>
    <x v="2"/>
    <n v="4"/>
    <n v="1160"/>
    <x v="432"/>
    <n v="2432.0700000000002"/>
    <x v="1"/>
    <n v="0"/>
    <x v="2"/>
    <n v="261"/>
    <s v="101-500"/>
    <x v="2"/>
  </r>
  <r>
    <x v="3"/>
    <n v="4"/>
    <n v="950"/>
    <x v="432"/>
    <n v="2945.25"/>
    <x v="0"/>
    <n v="0"/>
    <x v="2"/>
    <n v="35"/>
    <s v="0-100"/>
    <x v="3"/>
  </r>
  <r>
    <x v="4"/>
    <n v="4.8000000000000007"/>
    <n v="680"/>
    <x v="432"/>
    <n v="2207.4900000000002"/>
    <x v="1"/>
    <n v="0"/>
    <x v="2"/>
    <n v="98"/>
    <s v="0-100"/>
    <x v="3"/>
  </r>
  <r>
    <x v="0"/>
    <n v="11.200000000000001"/>
    <n v="1500"/>
    <x v="433"/>
    <n v="1668.5700000000002"/>
    <x v="0"/>
    <n v="0"/>
    <x v="0"/>
    <n v="1200"/>
    <s v="&gt;1000"/>
    <x v="0"/>
  </r>
  <r>
    <x v="1"/>
    <n v="12"/>
    <n v="940"/>
    <x v="433"/>
    <n v="2028.4499999999998"/>
    <x v="1"/>
    <n v="0"/>
    <x v="2"/>
    <n v="815"/>
    <s v="501-1000"/>
    <x v="1"/>
  </r>
  <r>
    <x v="2"/>
    <n v="4"/>
    <n v="990"/>
    <x v="433"/>
    <n v="670.31999999999994"/>
    <x v="1"/>
    <n v="0"/>
    <x v="0"/>
    <n v="261"/>
    <s v="101-500"/>
    <x v="2"/>
  </r>
  <r>
    <x v="3"/>
    <n v="9.6000000000000014"/>
    <n v="1500"/>
    <x v="433"/>
    <n v="2507.34"/>
    <x v="0"/>
    <n v="0"/>
    <x v="2"/>
    <n v="35"/>
    <s v="0-100"/>
    <x v="3"/>
  </r>
  <r>
    <x v="4"/>
    <n v="7.2"/>
    <n v="1500"/>
    <x v="433"/>
    <n v="324.03000000000003"/>
    <x v="1"/>
    <n v="0"/>
    <x v="1"/>
    <n v="98"/>
    <s v="0-100"/>
    <x v="3"/>
  </r>
  <r>
    <x v="0"/>
    <n v="9.6000000000000014"/>
    <n v="830"/>
    <x v="434"/>
    <n v="1541.46"/>
    <x v="0"/>
    <n v="0"/>
    <x v="0"/>
    <n v="1200"/>
    <s v="&gt;1000"/>
    <x v="0"/>
  </r>
  <r>
    <x v="1"/>
    <n v="10.4"/>
    <n v="1020"/>
    <x v="434"/>
    <n v="767.97"/>
    <x v="1"/>
    <n v="0"/>
    <x v="0"/>
    <n v="815"/>
    <s v="501-1000"/>
    <x v="1"/>
  </r>
  <r>
    <x v="2"/>
    <n v="8.8000000000000007"/>
    <n v="1190"/>
    <x v="434"/>
    <n v="476.13"/>
    <x v="1"/>
    <n v="0"/>
    <x v="1"/>
    <n v="261"/>
    <s v="101-500"/>
    <x v="2"/>
  </r>
  <r>
    <x v="3"/>
    <n v="9.6000000000000014"/>
    <n v="1420"/>
    <x v="434"/>
    <n v="1806.54"/>
    <x v="0"/>
    <n v="0"/>
    <x v="0"/>
    <n v="35"/>
    <s v="0-100"/>
    <x v="3"/>
  </r>
  <r>
    <x v="4"/>
    <n v="7.2"/>
    <n v="1290"/>
    <x v="434"/>
    <n v="1533.57"/>
    <x v="1"/>
    <n v="0"/>
    <x v="0"/>
    <n v="98"/>
    <s v="0-100"/>
    <x v="3"/>
  </r>
  <r>
    <x v="0"/>
    <n v="4"/>
    <n v="630"/>
    <x v="435"/>
    <n v="1438.77"/>
    <x v="0"/>
    <n v="0"/>
    <x v="0"/>
    <n v="1200"/>
    <s v="&gt;1000"/>
    <x v="0"/>
  </r>
  <r>
    <x v="1"/>
    <n v="10.4"/>
    <n v="870"/>
    <x v="435"/>
    <n v="678.39"/>
    <x v="1"/>
    <n v="0"/>
    <x v="0"/>
    <n v="815"/>
    <s v="501-1000"/>
    <x v="1"/>
  </r>
  <r>
    <x v="2"/>
    <n v="5.6000000000000005"/>
    <n v="1000"/>
    <x v="435"/>
    <n v="1147.74"/>
    <x v="1"/>
    <n v="0"/>
    <x v="0"/>
    <n v="261"/>
    <s v="101-500"/>
    <x v="2"/>
  </r>
  <r>
    <x v="3"/>
    <n v="11.200000000000001"/>
    <n v="770"/>
    <x v="435"/>
    <n v="1367.82"/>
    <x v="0"/>
    <n v="0"/>
    <x v="0"/>
    <n v="35"/>
    <s v="0-100"/>
    <x v="3"/>
  </r>
  <r>
    <x v="4"/>
    <n v="11.200000000000001"/>
    <n v="1010"/>
    <x v="435"/>
    <n v="163.44"/>
    <x v="1"/>
    <n v="0"/>
    <x v="1"/>
    <n v="98"/>
    <s v="0-100"/>
    <x v="3"/>
  </r>
  <r>
    <x v="0"/>
    <n v="10.4"/>
    <n v="990"/>
    <x v="436"/>
    <n v="2650.41"/>
    <x v="0"/>
    <n v="0"/>
    <x v="2"/>
    <n v="1200"/>
    <s v="&gt;1000"/>
    <x v="0"/>
  </r>
  <r>
    <x v="1"/>
    <n v="4.8000000000000007"/>
    <n v="780"/>
    <x v="436"/>
    <n v="1937.6100000000001"/>
    <x v="1"/>
    <n v="0"/>
    <x v="0"/>
    <n v="815"/>
    <s v="501-1000"/>
    <x v="1"/>
  </r>
  <r>
    <x v="2"/>
    <n v="6.4"/>
    <n v="1220"/>
    <x v="436"/>
    <n v="1152.6299999999999"/>
    <x v="1"/>
    <n v="0"/>
    <x v="0"/>
    <n v="261"/>
    <s v="101-500"/>
    <x v="2"/>
  </r>
  <r>
    <x v="3"/>
    <n v="8"/>
    <n v="1300"/>
    <x v="436"/>
    <n v="957.81"/>
    <x v="0"/>
    <n v="0"/>
    <x v="0"/>
    <n v="35"/>
    <s v="0-100"/>
    <x v="3"/>
  </r>
  <r>
    <x v="4"/>
    <n v="9.6000000000000014"/>
    <n v="1460"/>
    <x v="436"/>
    <n v="2331.1499999999996"/>
    <x v="1"/>
    <n v="0"/>
    <x v="2"/>
    <n v="98"/>
    <s v="0-100"/>
    <x v="3"/>
  </r>
  <r>
    <x v="0"/>
    <n v="11.200000000000001"/>
    <n v="1090"/>
    <x v="437"/>
    <n v="1376.94"/>
    <x v="0"/>
    <n v="0"/>
    <x v="0"/>
    <n v="1200"/>
    <s v="&gt;1000"/>
    <x v="0"/>
  </r>
  <r>
    <x v="1"/>
    <n v="4"/>
    <n v="1220"/>
    <x v="437"/>
    <n v="249.81"/>
    <x v="1"/>
    <n v="0"/>
    <x v="1"/>
    <n v="815"/>
    <s v="501-1000"/>
    <x v="1"/>
  </r>
  <r>
    <x v="2"/>
    <n v="4"/>
    <n v="650"/>
    <x v="437"/>
    <n v="902.73"/>
    <x v="1"/>
    <n v="0"/>
    <x v="0"/>
    <n v="261"/>
    <s v="101-500"/>
    <x v="2"/>
  </r>
  <r>
    <x v="3"/>
    <n v="12"/>
    <n v="580"/>
    <x v="437"/>
    <n v="2741.52"/>
    <x v="0"/>
    <n v="0"/>
    <x v="2"/>
    <n v="35"/>
    <s v="0-100"/>
    <x v="3"/>
  </r>
  <r>
    <x v="4"/>
    <n v="9.6000000000000014"/>
    <n v="1290"/>
    <x v="437"/>
    <n v="1001.4300000000001"/>
    <x v="1"/>
    <n v="0"/>
    <x v="0"/>
    <n v="98"/>
    <s v="0-100"/>
    <x v="3"/>
  </r>
  <r>
    <x v="0"/>
    <n v="7.2"/>
    <n v="780"/>
    <x v="438"/>
    <n v="1283.6999999999998"/>
    <x v="0"/>
    <n v="0"/>
    <x v="0"/>
    <n v="1200"/>
    <s v="&gt;1000"/>
    <x v="0"/>
  </r>
  <r>
    <x v="1"/>
    <n v="6.4"/>
    <n v="1120"/>
    <x v="438"/>
    <n v="2434.9499999999998"/>
    <x v="1"/>
    <n v="0"/>
    <x v="2"/>
    <n v="815"/>
    <s v="501-1000"/>
    <x v="1"/>
  </r>
  <r>
    <x v="2"/>
    <n v="10.4"/>
    <n v="990"/>
    <x v="438"/>
    <n v="212.54999999999998"/>
    <x v="1"/>
    <n v="0"/>
    <x v="1"/>
    <n v="261"/>
    <s v="101-500"/>
    <x v="2"/>
  </r>
  <r>
    <x v="3"/>
    <n v="8"/>
    <n v="500"/>
    <x v="438"/>
    <n v="1222.1100000000001"/>
    <x v="0"/>
    <n v="0"/>
    <x v="0"/>
    <n v="35"/>
    <s v="0-100"/>
    <x v="3"/>
  </r>
  <r>
    <x v="4"/>
    <n v="12"/>
    <n v="1280"/>
    <x v="438"/>
    <n v="1975.47"/>
    <x v="1"/>
    <n v="0"/>
    <x v="0"/>
    <n v="98"/>
    <s v="0-100"/>
    <x v="3"/>
  </r>
  <r>
    <x v="0"/>
    <n v="10.4"/>
    <n v="660"/>
    <x v="439"/>
    <n v="2944.23"/>
    <x v="0"/>
    <n v="0"/>
    <x v="2"/>
    <n v="1200"/>
    <s v="&gt;1000"/>
    <x v="0"/>
  </r>
  <r>
    <x v="1"/>
    <n v="11.200000000000001"/>
    <n v="1350"/>
    <x v="439"/>
    <n v="315.20999999999998"/>
    <x v="1"/>
    <n v="0"/>
    <x v="1"/>
    <n v="815"/>
    <s v="501-1000"/>
    <x v="1"/>
  </r>
  <r>
    <x v="2"/>
    <n v="12"/>
    <n v="1490"/>
    <x v="439"/>
    <n v="375.48"/>
    <x v="1"/>
    <n v="0"/>
    <x v="1"/>
    <n v="261"/>
    <s v="101-500"/>
    <x v="2"/>
  </r>
  <r>
    <x v="3"/>
    <n v="5.6000000000000005"/>
    <n v="610"/>
    <x v="439"/>
    <n v="617.13"/>
    <x v="0"/>
    <n v="0"/>
    <x v="0"/>
    <n v="35"/>
    <s v="0-100"/>
    <x v="3"/>
  </r>
  <r>
    <x v="4"/>
    <n v="11.200000000000001"/>
    <n v="1310"/>
    <x v="439"/>
    <n v="1532.25"/>
    <x v="1"/>
    <n v="0"/>
    <x v="0"/>
    <n v="98"/>
    <s v="0-100"/>
    <x v="3"/>
  </r>
  <r>
    <x v="0"/>
    <n v="7.2"/>
    <n v="1110"/>
    <x v="440"/>
    <n v="2200.56"/>
    <x v="0"/>
    <n v="0"/>
    <x v="2"/>
    <n v="1200"/>
    <s v="&gt;1000"/>
    <x v="0"/>
  </r>
  <r>
    <x v="1"/>
    <n v="4"/>
    <n v="1250"/>
    <x v="440"/>
    <n v="2074.3500000000004"/>
    <x v="1"/>
    <n v="0"/>
    <x v="2"/>
    <n v="815"/>
    <s v="501-1000"/>
    <x v="1"/>
  </r>
  <r>
    <x v="2"/>
    <n v="8"/>
    <n v="980"/>
    <x v="440"/>
    <n v="1731.6000000000001"/>
    <x v="1"/>
    <n v="0"/>
    <x v="0"/>
    <n v="261"/>
    <s v="101-500"/>
    <x v="2"/>
  </r>
  <r>
    <x v="3"/>
    <n v="4.8000000000000007"/>
    <n v="890"/>
    <x v="440"/>
    <n v="511.20000000000005"/>
    <x v="0"/>
    <n v="0"/>
    <x v="1"/>
    <n v="35"/>
    <s v="0-100"/>
    <x v="3"/>
  </r>
  <r>
    <x v="4"/>
    <n v="4.8000000000000007"/>
    <n v="630"/>
    <x v="440"/>
    <n v="1002.5999999999999"/>
    <x v="1"/>
    <n v="0"/>
    <x v="0"/>
    <n v="98"/>
    <s v="0-100"/>
    <x v="3"/>
  </r>
  <r>
    <x v="0"/>
    <n v="11.200000000000001"/>
    <n v="800"/>
    <x v="441"/>
    <n v="2795.52"/>
    <x v="0"/>
    <n v="0"/>
    <x v="2"/>
    <n v="1200"/>
    <s v="&gt;1000"/>
    <x v="0"/>
  </r>
  <r>
    <x v="1"/>
    <n v="12"/>
    <n v="1410"/>
    <x v="441"/>
    <n v="1980.12"/>
    <x v="1"/>
    <n v="0"/>
    <x v="0"/>
    <n v="815"/>
    <s v="501-1000"/>
    <x v="1"/>
  </r>
  <r>
    <x v="2"/>
    <n v="4.8000000000000007"/>
    <n v="1230"/>
    <x v="441"/>
    <n v="610.16999999999996"/>
    <x v="1"/>
    <n v="0"/>
    <x v="0"/>
    <n v="261"/>
    <s v="101-500"/>
    <x v="2"/>
  </r>
  <r>
    <x v="3"/>
    <n v="4"/>
    <n v="500"/>
    <x v="441"/>
    <n v="524.18999999999994"/>
    <x v="0"/>
    <n v="0"/>
    <x v="1"/>
    <n v="35"/>
    <s v="0-100"/>
    <x v="3"/>
  </r>
  <r>
    <x v="4"/>
    <n v="8.8000000000000007"/>
    <n v="630"/>
    <x v="441"/>
    <n v="384.33000000000004"/>
    <x v="1"/>
    <n v="0"/>
    <x v="1"/>
    <n v="98"/>
    <s v="0-100"/>
    <x v="3"/>
  </r>
  <r>
    <x v="0"/>
    <n v="4.8000000000000007"/>
    <n v="1260"/>
    <x v="442"/>
    <n v="1475.73"/>
    <x v="0"/>
    <n v="0"/>
    <x v="0"/>
    <n v="1200"/>
    <s v="&gt;1000"/>
    <x v="0"/>
  </r>
  <r>
    <x v="1"/>
    <n v="4.8000000000000007"/>
    <n v="540"/>
    <x v="442"/>
    <n v="1961.0099999999998"/>
    <x v="1"/>
    <n v="0"/>
    <x v="0"/>
    <n v="815"/>
    <s v="501-1000"/>
    <x v="1"/>
  </r>
  <r>
    <x v="2"/>
    <n v="7.2"/>
    <n v="960"/>
    <x v="442"/>
    <n v="1170.0899999999999"/>
    <x v="1"/>
    <n v="0"/>
    <x v="0"/>
    <n v="261"/>
    <s v="101-500"/>
    <x v="2"/>
  </r>
  <r>
    <x v="3"/>
    <n v="4.8000000000000007"/>
    <n v="860"/>
    <x v="442"/>
    <n v="2028.84"/>
    <x v="0"/>
    <n v="0"/>
    <x v="2"/>
    <n v="35"/>
    <s v="0-100"/>
    <x v="3"/>
  </r>
  <r>
    <x v="4"/>
    <n v="12"/>
    <n v="900"/>
    <x v="442"/>
    <n v="2564.67"/>
    <x v="1"/>
    <n v="0"/>
    <x v="2"/>
    <n v="98"/>
    <s v="0-100"/>
    <x v="3"/>
  </r>
  <r>
    <x v="0"/>
    <n v="10.4"/>
    <n v="1400"/>
    <x v="443"/>
    <n v="2271.96"/>
    <x v="0"/>
    <n v="0"/>
    <x v="2"/>
    <n v="1200"/>
    <s v="&gt;1000"/>
    <x v="0"/>
  </r>
  <r>
    <x v="1"/>
    <n v="11.200000000000001"/>
    <n v="1170"/>
    <x v="443"/>
    <n v="2367.42"/>
    <x v="1"/>
    <n v="0"/>
    <x v="2"/>
    <n v="815"/>
    <s v="501-1000"/>
    <x v="1"/>
  </r>
  <r>
    <x v="2"/>
    <n v="12"/>
    <n v="1060"/>
    <x v="443"/>
    <n v="1697.94"/>
    <x v="1"/>
    <n v="0"/>
    <x v="0"/>
    <n v="261"/>
    <s v="101-500"/>
    <x v="2"/>
  </r>
  <r>
    <x v="3"/>
    <n v="5.6000000000000005"/>
    <n v="1400"/>
    <x v="443"/>
    <n v="943.71"/>
    <x v="0"/>
    <n v="0"/>
    <x v="0"/>
    <n v="35"/>
    <s v="0-100"/>
    <x v="3"/>
  </r>
  <r>
    <x v="4"/>
    <n v="8.8000000000000007"/>
    <n v="510"/>
    <x v="443"/>
    <n v="1109.46"/>
    <x v="1"/>
    <n v="0"/>
    <x v="0"/>
    <n v="98"/>
    <s v="0-100"/>
    <x v="3"/>
  </r>
  <r>
    <x v="0"/>
    <n v="4.8000000000000007"/>
    <n v="820"/>
    <x v="444"/>
    <n v="816.62999999999988"/>
    <x v="0"/>
    <n v="0"/>
    <x v="0"/>
    <n v="1200"/>
    <s v="&gt;1000"/>
    <x v="0"/>
  </r>
  <r>
    <x v="1"/>
    <n v="7.2"/>
    <n v="1200"/>
    <x v="444"/>
    <n v="1002.51"/>
    <x v="1"/>
    <n v="0"/>
    <x v="0"/>
    <n v="815"/>
    <s v="501-1000"/>
    <x v="1"/>
  </r>
  <r>
    <x v="2"/>
    <n v="4.8000000000000007"/>
    <n v="1400"/>
    <x v="444"/>
    <n v="574.14"/>
    <x v="1"/>
    <n v="0"/>
    <x v="1"/>
    <n v="261"/>
    <s v="101-500"/>
    <x v="2"/>
  </r>
  <r>
    <x v="3"/>
    <n v="10.4"/>
    <n v="770"/>
    <x v="444"/>
    <n v="1328.6999999999998"/>
    <x v="0"/>
    <n v="0"/>
    <x v="0"/>
    <n v="35"/>
    <s v="0-100"/>
    <x v="3"/>
  </r>
  <r>
    <x v="4"/>
    <n v="4"/>
    <n v="1340"/>
    <x v="444"/>
    <n v="1749.2400000000002"/>
    <x v="1"/>
    <n v="0"/>
    <x v="0"/>
    <n v="98"/>
    <s v="0-100"/>
    <x v="3"/>
  </r>
  <r>
    <x v="0"/>
    <n v="12"/>
    <n v="1350"/>
    <x v="445"/>
    <n v="1834.3200000000002"/>
    <x v="0"/>
    <n v="0"/>
    <x v="0"/>
    <n v="1200"/>
    <s v="&gt;1000"/>
    <x v="0"/>
  </r>
  <r>
    <x v="1"/>
    <n v="5.6000000000000005"/>
    <n v="1370"/>
    <x v="445"/>
    <n v="1046.9100000000001"/>
    <x v="1"/>
    <n v="0"/>
    <x v="0"/>
    <n v="815"/>
    <s v="501-1000"/>
    <x v="1"/>
  </r>
  <r>
    <x v="2"/>
    <n v="7.2"/>
    <n v="680"/>
    <x v="445"/>
    <n v="21"/>
    <x v="1"/>
    <n v="0"/>
    <x v="1"/>
    <n v="261"/>
    <s v="101-500"/>
    <x v="2"/>
  </r>
  <r>
    <x v="3"/>
    <n v="12"/>
    <n v="1260"/>
    <x v="445"/>
    <n v="1495.02"/>
    <x v="0"/>
    <n v="0"/>
    <x v="0"/>
    <n v="35"/>
    <s v="0-100"/>
    <x v="3"/>
  </r>
  <r>
    <x v="4"/>
    <n v="8"/>
    <n v="780"/>
    <x v="445"/>
    <n v="1623.2400000000002"/>
    <x v="1"/>
    <n v="0"/>
    <x v="0"/>
    <n v="98"/>
    <s v="0-100"/>
    <x v="3"/>
  </r>
  <r>
    <x v="0"/>
    <n v="9.6000000000000014"/>
    <n v="980"/>
    <x v="446"/>
    <n v="2602.29"/>
    <x v="0"/>
    <n v="0"/>
    <x v="2"/>
    <n v="1200"/>
    <s v="&gt;1000"/>
    <x v="0"/>
  </r>
  <r>
    <x v="1"/>
    <n v="6.4"/>
    <n v="1150"/>
    <x v="446"/>
    <n v="783.36"/>
    <x v="1"/>
    <n v="0"/>
    <x v="0"/>
    <n v="815"/>
    <s v="501-1000"/>
    <x v="1"/>
  </r>
  <r>
    <x v="2"/>
    <n v="8.8000000000000007"/>
    <n v="1020"/>
    <x v="446"/>
    <n v="1503.57"/>
    <x v="1"/>
    <n v="0"/>
    <x v="0"/>
    <n v="261"/>
    <s v="101-500"/>
    <x v="2"/>
  </r>
  <r>
    <x v="3"/>
    <n v="7.2"/>
    <n v="520"/>
    <x v="446"/>
    <n v="2805.09"/>
    <x v="0"/>
    <n v="0"/>
    <x v="2"/>
    <n v="35"/>
    <s v="0-100"/>
    <x v="3"/>
  </r>
  <r>
    <x v="4"/>
    <n v="9.6000000000000014"/>
    <n v="630"/>
    <x v="446"/>
    <n v="354.99"/>
    <x v="1"/>
    <n v="0"/>
    <x v="1"/>
    <n v="98"/>
    <s v="0-100"/>
    <x v="3"/>
  </r>
  <r>
    <x v="0"/>
    <n v="11.200000000000001"/>
    <n v="1340"/>
    <x v="447"/>
    <n v="2339.46"/>
    <x v="0"/>
    <n v="0"/>
    <x v="2"/>
    <n v="1200"/>
    <s v="&gt;1000"/>
    <x v="0"/>
  </r>
  <r>
    <x v="1"/>
    <n v="8.8000000000000007"/>
    <n v="1490"/>
    <x v="447"/>
    <n v="1462.83"/>
    <x v="1"/>
    <n v="0"/>
    <x v="0"/>
    <n v="815"/>
    <s v="501-1000"/>
    <x v="1"/>
  </r>
  <r>
    <x v="2"/>
    <n v="7.2"/>
    <n v="920"/>
    <x v="447"/>
    <n v="1658.91"/>
    <x v="1"/>
    <n v="0"/>
    <x v="0"/>
    <n v="261"/>
    <s v="101-500"/>
    <x v="2"/>
  </r>
  <r>
    <x v="3"/>
    <n v="11.200000000000001"/>
    <n v="1140"/>
    <x v="447"/>
    <n v="853.19999999999993"/>
    <x v="0"/>
    <n v="0"/>
    <x v="0"/>
    <n v="35"/>
    <s v="0-100"/>
    <x v="3"/>
  </r>
  <r>
    <x v="4"/>
    <n v="9.6000000000000014"/>
    <n v="990"/>
    <x v="447"/>
    <n v="2092.7400000000002"/>
    <x v="1"/>
    <n v="0"/>
    <x v="2"/>
    <n v="98"/>
    <s v="0-100"/>
    <x v="3"/>
  </r>
  <r>
    <x v="0"/>
    <n v="10.4"/>
    <n v="1410"/>
    <x v="448"/>
    <n v="2279.7599999999998"/>
    <x v="0"/>
    <n v="0"/>
    <x v="2"/>
    <n v="1200"/>
    <s v="&gt;1000"/>
    <x v="0"/>
  </r>
  <r>
    <x v="1"/>
    <n v="11.200000000000001"/>
    <n v="850"/>
    <x v="448"/>
    <n v="125.76"/>
    <x v="1"/>
    <n v="0"/>
    <x v="1"/>
    <n v="815"/>
    <s v="501-1000"/>
    <x v="1"/>
  </r>
  <r>
    <x v="2"/>
    <n v="5.6000000000000005"/>
    <n v="890"/>
    <x v="448"/>
    <n v="2850.21"/>
    <x v="1"/>
    <n v="0"/>
    <x v="2"/>
    <n v="261"/>
    <s v="101-500"/>
    <x v="2"/>
  </r>
  <r>
    <x v="3"/>
    <n v="12"/>
    <n v="1110"/>
    <x v="448"/>
    <n v="1680.3899999999999"/>
    <x v="0"/>
    <n v="0"/>
    <x v="0"/>
    <n v="35"/>
    <s v="0-100"/>
    <x v="3"/>
  </r>
  <r>
    <x v="4"/>
    <n v="4"/>
    <n v="550"/>
    <x v="448"/>
    <n v="1292.6100000000001"/>
    <x v="1"/>
    <n v="0"/>
    <x v="0"/>
    <n v="98"/>
    <s v="0-100"/>
    <x v="3"/>
  </r>
  <r>
    <x v="0"/>
    <n v="8.8000000000000007"/>
    <n v="660"/>
    <x v="449"/>
    <n v="612.68999999999994"/>
    <x v="0"/>
    <n v="0"/>
    <x v="0"/>
    <n v="1200"/>
    <s v="&gt;1000"/>
    <x v="0"/>
  </r>
  <r>
    <x v="1"/>
    <n v="5.6000000000000005"/>
    <n v="1380"/>
    <x v="449"/>
    <n v="1918.7400000000002"/>
    <x v="1"/>
    <n v="0"/>
    <x v="0"/>
    <n v="815"/>
    <s v="501-1000"/>
    <x v="1"/>
  </r>
  <r>
    <x v="2"/>
    <n v="4.8000000000000007"/>
    <n v="660"/>
    <x v="449"/>
    <n v="990.51"/>
    <x v="1"/>
    <n v="0"/>
    <x v="0"/>
    <n v="261"/>
    <s v="101-500"/>
    <x v="2"/>
  </r>
  <r>
    <x v="3"/>
    <n v="8.8000000000000007"/>
    <n v="1410"/>
    <x v="449"/>
    <n v="516.51"/>
    <x v="0"/>
    <n v="0"/>
    <x v="1"/>
    <n v="35"/>
    <s v="0-100"/>
    <x v="3"/>
  </r>
  <r>
    <x v="4"/>
    <n v="8.8000000000000007"/>
    <n v="1010"/>
    <x v="449"/>
    <n v="2819.2799999999997"/>
    <x v="1"/>
    <n v="0"/>
    <x v="2"/>
    <n v="98"/>
    <s v="0-100"/>
    <x v="3"/>
  </r>
  <r>
    <x v="0"/>
    <n v="8"/>
    <n v="730"/>
    <x v="450"/>
    <n v="1873.77"/>
    <x v="0"/>
    <n v="0"/>
    <x v="0"/>
    <n v="1200"/>
    <s v="&gt;1000"/>
    <x v="0"/>
  </r>
  <r>
    <x v="1"/>
    <n v="8"/>
    <n v="1290"/>
    <x v="450"/>
    <n v="2542.3500000000004"/>
    <x v="1"/>
    <n v="0"/>
    <x v="2"/>
    <n v="815"/>
    <s v="501-1000"/>
    <x v="1"/>
  </r>
  <r>
    <x v="2"/>
    <n v="9.6000000000000014"/>
    <n v="900"/>
    <x v="450"/>
    <n v="231.18"/>
    <x v="1"/>
    <n v="0"/>
    <x v="1"/>
    <n v="261"/>
    <s v="101-500"/>
    <x v="2"/>
  </r>
  <r>
    <x v="3"/>
    <n v="4.8000000000000007"/>
    <n v="1290"/>
    <x v="450"/>
    <n v="2126.79"/>
    <x v="0"/>
    <n v="0"/>
    <x v="2"/>
    <n v="35"/>
    <s v="0-100"/>
    <x v="3"/>
  </r>
  <r>
    <x v="4"/>
    <n v="11.200000000000001"/>
    <n v="770"/>
    <x v="450"/>
    <n v="940.68000000000006"/>
    <x v="1"/>
    <n v="0"/>
    <x v="0"/>
    <n v="98"/>
    <s v="0-100"/>
    <x v="3"/>
  </r>
  <r>
    <x v="0"/>
    <n v="7.2"/>
    <n v="1090"/>
    <x v="451"/>
    <n v="1357.47"/>
    <x v="0"/>
    <n v="0"/>
    <x v="0"/>
    <n v="1200"/>
    <s v="&gt;1000"/>
    <x v="0"/>
  </r>
  <r>
    <x v="1"/>
    <n v="9.6000000000000014"/>
    <n v="1380"/>
    <x v="451"/>
    <n v="2813.55"/>
    <x v="1"/>
    <n v="0"/>
    <x v="2"/>
    <n v="815"/>
    <s v="501-1000"/>
    <x v="1"/>
  </r>
  <r>
    <x v="2"/>
    <n v="8.8000000000000007"/>
    <n v="1390"/>
    <x v="451"/>
    <n v="2311.02"/>
    <x v="1"/>
    <n v="0"/>
    <x v="2"/>
    <n v="261"/>
    <s v="101-500"/>
    <x v="2"/>
  </r>
  <r>
    <x v="3"/>
    <n v="10.4"/>
    <n v="1170"/>
    <x v="451"/>
    <n v="560.91"/>
    <x v="0"/>
    <n v="0"/>
    <x v="1"/>
    <n v="35"/>
    <s v="0-100"/>
    <x v="3"/>
  </r>
  <r>
    <x v="4"/>
    <n v="9.6000000000000014"/>
    <n v="900"/>
    <x v="451"/>
    <n v="2647.23"/>
    <x v="1"/>
    <n v="0"/>
    <x v="2"/>
    <n v="98"/>
    <s v="0-100"/>
    <x v="3"/>
  </r>
  <r>
    <x v="0"/>
    <n v="7.2"/>
    <n v="550"/>
    <x v="452"/>
    <n v="833.61"/>
    <x v="0"/>
    <n v="0"/>
    <x v="0"/>
    <n v="1200"/>
    <s v="&gt;1000"/>
    <x v="0"/>
  </r>
  <r>
    <x v="1"/>
    <n v="6.4"/>
    <n v="1080"/>
    <x v="452"/>
    <n v="815.52"/>
    <x v="1"/>
    <n v="0"/>
    <x v="0"/>
    <n v="815"/>
    <s v="501-1000"/>
    <x v="1"/>
  </r>
  <r>
    <x v="2"/>
    <n v="6.4"/>
    <n v="980"/>
    <x v="452"/>
    <n v="335.64"/>
    <x v="1"/>
    <n v="0"/>
    <x v="1"/>
    <n v="261"/>
    <s v="101-500"/>
    <x v="2"/>
  </r>
  <r>
    <x v="3"/>
    <n v="4"/>
    <n v="1130"/>
    <x v="452"/>
    <n v="1962.03"/>
    <x v="0"/>
    <n v="0"/>
    <x v="0"/>
    <n v="35"/>
    <s v="0-100"/>
    <x v="3"/>
  </r>
  <r>
    <x v="4"/>
    <n v="11.200000000000001"/>
    <n v="760"/>
    <x v="452"/>
    <n v="299.15999999999997"/>
    <x v="1"/>
    <n v="0"/>
    <x v="1"/>
    <n v="98"/>
    <s v="0-100"/>
    <x v="3"/>
  </r>
  <r>
    <x v="0"/>
    <n v="7.2"/>
    <n v="1020"/>
    <x v="453"/>
    <n v="719.22"/>
    <x v="0"/>
    <n v="0"/>
    <x v="0"/>
    <n v="1200"/>
    <s v="&gt;1000"/>
    <x v="0"/>
  </r>
  <r>
    <x v="1"/>
    <n v="10.4"/>
    <n v="940"/>
    <x v="453"/>
    <n v="887.55000000000007"/>
    <x v="1"/>
    <n v="0"/>
    <x v="0"/>
    <n v="815"/>
    <s v="501-1000"/>
    <x v="1"/>
  </r>
  <r>
    <x v="2"/>
    <n v="9.6000000000000014"/>
    <n v="1370"/>
    <x v="453"/>
    <n v="765.56999999999994"/>
    <x v="1"/>
    <n v="0"/>
    <x v="0"/>
    <n v="261"/>
    <s v="101-500"/>
    <x v="2"/>
  </r>
  <r>
    <x v="3"/>
    <n v="6.4"/>
    <n v="700"/>
    <x v="453"/>
    <n v="567.68999999999994"/>
    <x v="0"/>
    <n v="0"/>
    <x v="1"/>
    <n v="35"/>
    <s v="0-100"/>
    <x v="3"/>
  </r>
  <r>
    <x v="4"/>
    <n v="4.8000000000000007"/>
    <n v="1070"/>
    <x v="453"/>
    <n v="1120.47"/>
    <x v="1"/>
    <n v="0"/>
    <x v="0"/>
    <n v="98"/>
    <s v="0-100"/>
    <x v="3"/>
  </r>
  <r>
    <x v="0"/>
    <n v="10.4"/>
    <n v="1100"/>
    <x v="454"/>
    <n v="2610.7799999999997"/>
    <x v="0"/>
    <n v="0"/>
    <x v="2"/>
    <n v="1200"/>
    <s v="&gt;1000"/>
    <x v="0"/>
  </r>
  <r>
    <x v="1"/>
    <n v="12"/>
    <n v="780"/>
    <x v="454"/>
    <n v="1444.5"/>
    <x v="1"/>
    <n v="0"/>
    <x v="0"/>
    <n v="815"/>
    <s v="501-1000"/>
    <x v="1"/>
  </r>
  <r>
    <x v="2"/>
    <n v="6.4"/>
    <n v="1280"/>
    <x v="454"/>
    <n v="1046.73"/>
    <x v="1"/>
    <n v="0"/>
    <x v="0"/>
    <n v="261"/>
    <s v="101-500"/>
    <x v="2"/>
  </r>
  <r>
    <x v="3"/>
    <n v="8.8000000000000007"/>
    <n v="640"/>
    <x v="454"/>
    <n v="1959.4499999999998"/>
    <x v="0"/>
    <n v="0"/>
    <x v="0"/>
    <n v="35"/>
    <s v="0-100"/>
    <x v="3"/>
  </r>
  <r>
    <x v="4"/>
    <n v="11.200000000000001"/>
    <n v="1190"/>
    <x v="454"/>
    <n v="894.90000000000009"/>
    <x v="1"/>
    <n v="0"/>
    <x v="0"/>
    <n v="98"/>
    <s v="0-100"/>
    <x v="3"/>
  </r>
  <r>
    <x v="0"/>
    <n v="9.6000000000000014"/>
    <n v="1400"/>
    <x v="455"/>
    <n v="2162.61"/>
    <x v="0"/>
    <n v="0"/>
    <x v="2"/>
    <n v="1200"/>
    <s v="&gt;1000"/>
    <x v="0"/>
  </r>
  <r>
    <x v="1"/>
    <n v="8.8000000000000007"/>
    <n v="900"/>
    <x v="455"/>
    <n v="1155.8700000000001"/>
    <x v="1"/>
    <n v="0"/>
    <x v="0"/>
    <n v="815"/>
    <s v="501-1000"/>
    <x v="1"/>
  </r>
  <r>
    <x v="2"/>
    <n v="12"/>
    <n v="530"/>
    <x v="455"/>
    <n v="2154.9299999999998"/>
    <x v="1"/>
    <n v="0"/>
    <x v="2"/>
    <n v="261"/>
    <s v="101-500"/>
    <x v="2"/>
  </r>
  <r>
    <x v="3"/>
    <n v="4.8000000000000007"/>
    <n v="1260"/>
    <x v="455"/>
    <n v="2825.3999999999996"/>
    <x v="0"/>
    <n v="0"/>
    <x v="2"/>
    <n v="35"/>
    <s v="0-100"/>
    <x v="3"/>
  </r>
  <r>
    <x v="4"/>
    <n v="10.4"/>
    <n v="620"/>
    <x v="455"/>
    <n v="1363.56"/>
    <x v="1"/>
    <n v="0"/>
    <x v="0"/>
    <n v="98"/>
    <s v="0-100"/>
    <x v="3"/>
  </r>
  <r>
    <x v="0"/>
    <n v="7.2"/>
    <n v="500"/>
    <x v="456"/>
    <n v="2714.58"/>
    <x v="0"/>
    <n v="0"/>
    <x v="2"/>
    <n v="1200"/>
    <s v="&gt;1000"/>
    <x v="0"/>
  </r>
  <r>
    <x v="1"/>
    <n v="7.2"/>
    <n v="940"/>
    <x v="456"/>
    <n v="1164.54"/>
    <x v="1"/>
    <n v="0"/>
    <x v="0"/>
    <n v="815"/>
    <s v="501-1000"/>
    <x v="1"/>
  </r>
  <r>
    <x v="2"/>
    <n v="11.200000000000001"/>
    <n v="1100"/>
    <x v="456"/>
    <n v="2537.73"/>
    <x v="1"/>
    <n v="0"/>
    <x v="2"/>
    <n v="261"/>
    <s v="101-500"/>
    <x v="2"/>
  </r>
  <r>
    <x v="3"/>
    <n v="4"/>
    <n v="1360"/>
    <x v="456"/>
    <n v="982.17"/>
    <x v="0"/>
    <n v="0"/>
    <x v="0"/>
    <n v="35"/>
    <s v="0-100"/>
    <x v="3"/>
  </r>
  <r>
    <x v="4"/>
    <n v="12"/>
    <n v="570"/>
    <x v="456"/>
    <n v="876.87000000000012"/>
    <x v="1"/>
    <n v="0"/>
    <x v="0"/>
    <n v="98"/>
    <s v="0-100"/>
    <x v="3"/>
  </r>
  <r>
    <x v="0"/>
    <n v="6.4"/>
    <n v="1150"/>
    <x v="457"/>
    <n v="954.72"/>
    <x v="0"/>
    <n v="0"/>
    <x v="0"/>
    <n v="1200"/>
    <s v="&gt;1000"/>
    <x v="0"/>
  </r>
  <r>
    <x v="1"/>
    <n v="8.8000000000000007"/>
    <n v="1390"/>
    <x v="457"/>
    <n v="747.45"/>
    <x v="1"/>
    <n v="0"/>
    <x v="0"/>
    <n v="815"/>
    <s v="501-1000"/>
    <x v="1"/>
  </r>
  <r>
    <x v="2"/>
    <n v="12"/>
    <n v="1150"/>
    <x v="457"/>
    <n v="525.90000000000009"/>
    <x v="1"/>
    <n v="0"/>
    <x v="1"/>
    <n v="261"/>
    <s v="101-500"/>
    <x v="2"/>
  </r>
  <r>
    <x v="3"/>
    <n v="12"/>
    <n v="1100"/>
    <x v="457"/>
    <n v="2430.87"/>
    <x v="0"/>
    <n v="0"/>
    <x v="2"/>
    <n v="35"/>
    <s v="0-100"/>
    <x v="3"/>
  </r>
  <r>
    <x v="4"/>
    <n v="7.2"/>
    <n v="710"/>
    <x v="457"/>
    <n v="1726.62"/>
    <x v="1"/>
    <n v="0"/>
    <x v="0"/>
    <n v="98"/>
    <s v="0-100"/>
    <x v="3"/>
  </r>
  <r>
    <x v="0"/>
    <n v="7.2"/>
    <n v="570"/>
    <x v="458"/>
    <n v="2950.95"/>
    <x v="0"/>
    <n v="0"/>
    <x v="2"/>
    <n v="1200"/>
    <s v="&gt;1000"/>
    <x v="0"/>
  </r>
  <r>
    <x v="1"/>
    <n v="8"/>
    <n v="1230"/>
    <x v="458"/>
    <n v="792"/>
    <x v="1"/>
    <n v="0"/>
    <x v="0"/>
    <n v="815"/>
    <s v="501-1000"/>
    <x v="1"/>
  </r>
  <r>
    <x v="2"/>
    <n v="6.4"/>
    <n v="750"/>
    <x v="458"/>
    <n v="2402.4900000000002"/>
    <x v="1"/>
    <n v="0"/>
    <x v="2"/>
    <n v="261"/>
    <s v="101-500"/>
    <x v="2"/>
  </r>
  <r>
    <x v="3"/>
    <n v="10.4"/>
    <n v="950"/>
    <x v="458"/>
    <n v="311.58"/>
    <x v="0"/>
    <n v="0"/>
    <x v="1"/>
    <n v="35"/>
    <s v="0-100"/>
    <x v="3"/>
  </r>
  <r>
    <x v="4"/>
    <n v="4.8000000000000007"/>
    <n v="510"/>
    <x v="458"/>
    <n v="1564.38"/>
    <x v="1"/>
    <n v="0"/>
    <x v="0"/>
    <n v="98"/>
    <s v="0-100"/>
    <x v="3"/>
  </r>
  <r>
    <x v="0"/>
    <n v="4"/>
    <n v="1460"/>
    <x v="459"/>
    <n v="2765.94"/>
    <x v="0"/>
    <n v="0"/>
    <x v="2"/>
    <n v="1200"/>
    <s v="&gt;1000"/>
    <x v="0"/>
  </r>
  <r>
    <x v="1"/>
    <n v="9.6000000000000014"/>
    <n v="500"/>
    <x v="459"/>
    <n v="2742.8999999999996"/>
    <x v="1"/>
    <n v="0"/>
    <x v="2"/>
    <n v="815"/>
    <s v="501-1000"/>
    <x v="1"/>
  </r>
  <r>
    <x v="2"/>
    <n v="4.8000000000000007"/>
    <n v="640"/>
    <x v="459"/>
    <n v="1524.06"/>
    <x v="1"/>
    <n v="0"/>
    <x v="0"/>
    <n v="261"/>
    <s v="101-500"/>
    <x v="2"/>
  </r>
  <r>
    <x v="3"/>
    <n v="9.6000000000000014"/>
    <n v="1220"/>
    <x v="459"/>
    <n v="1329.57"/>
    <x v="0"/>
    <n v="0"/>
    <x v="0"/>
    <n v="35"/>
    <s v="0-100"/>
    <x v="3"/>
  </r>
  <r>
    <x v="4"/>
    <n v="9.6000000000000014"/>
    <n v="700"/>
    <x v="459"/>
    <n v="179.10000000000002"/>
    <x v="1"/>
    <n v="0"/>
    <x v="1"/>
    <n v="98"/>
    <s v="0-100"/>
    <x v="3"/>
  </r>
  <r>
    <x v="0"/>
    <n v="8.8000000000000007"/>
    <n v="1500"/>
    <x v="460"/>
    <n v="2597.61"/>
    <x v="0"/>
    <n v="0"/>
    <x v="2"/>
    <n v="1200"/>
    <s v="&gt;1000"/>
    <x v="0"/>
  </r>
  <r>
    <x v="1"/>
    <n v="7.2"/>
    <n v="600"/>
    <x v="460"/>
    <n v="1284.3600000000001"/>
    <x v="1"/>
    <n v="0"/>
    <x v="0"/>
    <n v="815"/>
    <s v="501-1000"/>
    <x v="1"/>
  </r>
  <r>
    <x v="2"/>
    <n v="4.8000000000000007"/>
    <n v="1190"/>
    <x v="460"/>
    <n v="1367.58"/>
    <x v="1"/>
    <n v="0"/>
    <x v="0"/>
    <n v="261"/>
    <s v="101-500"/>
    <x v="2"/>
  </r>
  <r>
    <x v="3"/>
    <n v="12"/>
    <n v="550"/>
    <x v="460"/>
    <n v="2187"/>
    <x v="0"/>
    <n v="0"/>
    <x v="2"/>
    <n v="35"/>
    <s v="0-100"/>
    <x v="3"/>
  </r>
  <r>
    <x v="4"/>
    <n v="5.6000000000000005"/>
    <n v="1200"/>
    <x v="460"/>
    <n v="1681.8899999999999"/>
    <x v="1"/>
    <n v="0"/>
    <x v="0"/>
    <n v="98"/>
    <s v="0-100"/>
    <x v="3"/>
  </r>
  <r>
    <x v="0"/>
    <n v="4.8000000000000007"/>
    <n v="990"/>
    <x v="461"/>
    <n v="1375.29"/>
    <x v="0"/>
    <n v="0"/>
    <x v="0"/>
    <n v="1200"/>
    <s v="&gt;1000"/>
    <x v="0"/>
  </r>
  <r>
    <x v="1"/>
    <n v="5.6000000000000005"/>
    <n v="820"/>
    <x v="461"/>
    <n v="1219.74"/>
    <x v="1"/>
    <n v="0"/>
    <x v="0"/>
    <n v="815"/>
    <s v="501-1000"/>
    <x v="1"/>
  </r>
  <r>
    <x v="2"/>
    <n v="8"/>
    <n v="690"/>
    <x v="461"/>
    <n v="2274.96"/>
    <x v="1"/>
    <n v="0"/>
    <x v="2"/>
    <n v="261"/>
    <s v="101-500"/>
    <x v="2"/>
  </r>
  <r>
    <x v="3"/>
    <n v="12"/>
    <n v="1190"/>
    <x v="461"/>
    <n v="449.01"/>
    <x v="0"/>
    <n v="0"/>
    <x v="1"/>
    <n v="35"/>
    <s v="0-100"/>
    <x v="3"/>
  </r>
  <r>
    <x v="4"/>
    <n v="9.6000000000000014"/>
    <n v="610"/>
    <x v="461"/>
    <n v="2662.71"/>
    <x v="1"/>
    <n v="0"/>
    <x v="2"/>
    <n v="98"/>
    <s v="0-100"/>
    <x v="3"/>
  </r>
  <r>
    <x v="0"/>
    <n v="5.6000000000000005"/>
    <n v="970"/>
    <x v="462"/>
    <n v="2752.38"/>
    <x v="0"/>
    <n v="0"/>
    <x v="2"/>
    <n v="1200"/>
    <s v="&gt;1000"/>
    <x v="0"/>
  </r>
  <r>
    <x v="1"/>
    <n v="10.4"/>
    <n v="1250"/>
    <x v="462"/>
    <n v="689.04"/>
    <x v="1"/>
    <n v="0"/>
    <x v="0"/>
    <n v="815"/>
    <s v="501-1000"/>
    <x v="1"/>
  </r>
  <r>
    <x v="2"/>
    <n v="8"/>
    <n v="990"/>
    <x v="462"/>
    <n v="1417.17"/>
    <x v="1"/>
    <n v="0"/>
    <x v="0"/>
    <n v="261"/>
    <s v="101-500"/>
    <x v="2"/>
  </r>
  <r>
    <x v="3"/>
    <n v="4"/>
    <n v="1150"/>
    <x v="462"/>
    <n v="1359.6"/>
    <x v="0"/>
    <n v="0"/>
    <x v="0"/>
    <n v="35"/>
    <s v="0-100"/>
    <x v="3"/>
  </r>
  <r>
    <x v="4"/>
    <n v="11.200000000000001"/>
    <n v="870"/>
    <x v="462"/>
    <n v="1164"/>
    <x v="1"/>
    <n v="0"/>
    <x v="0"/>
    <n v="98"/>
    <s v="0-100"/>
    <x v="3"/>
  </r>
  <r>
    <x v="0"/>
    <n v="4"/>
    <n v="1370"/>
    <x v="463"/>
    <n v="2545.3500000000004"/>
    <x v="0"/>
    <n v="0"/>
    <x v="2"/>
    <n v="1200"/>
    <s v="&gt;1000"/>
    <x v="0"/>
  </r>
  <r>
    <x v="1"/>
    <n v="5.6000000000000005"/>
    <n v="1160"/>
    <x v="463"/>
    <n v="1170.93"/>
    <x v="1"/>
    <n v="0"/>
    <x v="0"/>
    <n v="815"/>
    <s v="501-1000"/>
    <x v="1"/>
  </r>
  <r>
    <x v="2"/>
    <n v="9.6000000000000014"/>
    <n v="1260"/>
    <x v="463"/>
    <n v="2221.77"/>
    <x v="1"/>
    <n v="0"/>
    <x v="2"/>
    <n v="261"/>
    <s v="101-500"/>
    <x v="2"/>
  </r>
  <r>
    <x v="3"/>
    <n v="12"/>
    <n v="770"/>
    <x v="463"/>
    <n v="1981.08"/>
    <x v="0"/>
    <n v="0"/>
    <x v="0"/>
    <n v="35"/>
    <s v="0-100"/>
    <x v="3"/>
  </r>
  <r>
    <x v="4"/>
    <n v="11.200000000000001"/>
    <n v="750"/>
    <x v="463"/>
    <n v="2023.77"/>
    <x v="1"/>
    <n v="0"/>
    <x v="2"/>
    <n v="98"/>
    <s v="0-100"/>
    <x v="3"/>
  </r>
  <r>
    <x v="0"/>
    <n v="12"/>
    <n v="1350"/>
    <x v="464"/>
    <n v="1770"/>
    <x v="0"/>
    <n v="0"/>
    <x v="0"/>
    <n v="1200"/>
    <s v="&gt;1000"/>
    <x v="0"/>
  </r>
  <r>
    <x v="1"/>
    <n v="8"/>
    <n v="1480"/>
    <x v="464"/>
    <n v="223.59"/>
    <x v="1"/>
    <n v="0"/>
    <x v="1"/>
    <n v="815"/>
    <s v="501-1000"/>
    <x v="1"/>
  </r>
  <r>
    <x v="2"/>
    <n v="4"/>
    <n v="930"/>
    <x v="464"/>
    <n v="2982"/>
    <x v="1"/>
    <n v="0"/>
    <x v="2"/>
    <n v="261"/>
    <s v="101-500"/>
    <x v="2"/>
  </r>
  <r>
    <x v="3"/>
    <n v="4.8000000000000007"/>
    <n v="1180"/>
    <x v="464"/>
    <n v="853.89"/>
    <x v="0"/>
    <n v="0"/>
    <x v="0"/>
    <n v="35"/>
    <s v="0-100"/>
    <x v="3"/>
  </r>
  <r>
    <x v="4"/>
    <n v="7.2"/>
    <n v="600"/>
    <x v="464"/>
    <n v="520.98"/>
    <x v="1"/>
    <n v="0"/>
    <x v="1"/>
    <n v="98"/>
    <s v="0-100"/>
    <x v="3"/>
  </r>
  <r>
    <x v="0"/>
    <n v="8.8000000000000007"/>
    <n v="1360"/>
    <x v="465"/>
    <n v="2895.75"/>
    <x v="0"/>
    <n v="0"/>
    <x v="2"/>
    <n v="1200"/>
    <s v="&gt;1000"/>
    <x v="0"/>
  </r>
  <r>
    <x v="1"/>
    <n v="12"/>
    <n v="570"/>
    <x v="465"/>
    <n v="2449.7400000000002"/>
    <x v="1"/>
    <n v="0"/>
    <x v="2"/>
    <n v="815"/>
    <s v="501-1000"/>
    <x v="1"/>
  </r>
  <r>
    <x v="2"/>
    <n v="4"/>
    <n v="1040"/>
    <x v="465"/>
    <n v="1834.8899999999999"/>
    <x v="1"/>
    <n v="0"/>
    <x v="0"/>
    <n v="261"/>
    <s v="101-500"/>
    <x v="2"/>
  </r>
  <r>
    <x v="3"/>
    <n v="9.6000000000000014"/>
    <n v="950"/>
    <x v="465"/>
    <n v="149.91"/>
    <x v="0"/>
    <n v="0"/>
    <x v="1"/>
    <n v="35"/>
    <s v="0-100"/>
    <x v="3"/>
  </r>
  <r>
    <x v="4"/>
    <n v="8"/>
    <n v="1110"/>
    <x v="465"/>
    <n v="2188.4700000000003"/>
    <x v="1"/>
    <n v="0"/>
    <x v="2"/>
    <n v="98"/>
    <s v="0-100"/>
    <x v="3"/>
  </r>
  <r>
    <x v="0"/>
    <n v="10.4"/>
    <n v="1470"/>
    <x v="466"/>
    <n v="1521.3000000000002"/>
    <x v="0"/>
    <n v="0"/>
    <x v="0"/>
    <n v="1200"/>
    <s v="&gt;1000"/>
    <x v="0"/>
  </r>
  <r>
    <x v="1"/>
    <n v="5.6000000000000005"/>
    <n v="1400"/>
    <x v="466"/>
    <n v="2632.7400000000002"/>
    <x v="1"/>
    <n v="0"/>
    <x v="2"/>
    <n v="815"/>
    <s v="501-1000"/>
    <x v="1"/>
  </r>
  <r>
    <x v="2"/>
    <n v="11.200000000000001"/>
    <n v="520"/>
    <x v="466"/>
    <n v="188.43"/>
    <x v="1"/>
    <n v="0"/>
    <x v="1"/>
    <n v="261"/>
    <s v="101-500"/>
    <x v="2"/>
  </r>
  <r>
    <x v="3"/>
    <n v="8.8000000000000007"/>
    <n v="780"/>
    <x v="466"/>
    <n v="693.24"/>
    <x v="0"/>
    <n v="0"/>
    <x v="0"/>
    <n v="35"/>
    <s v="0-100"/>
    <x v="3"/>
  </r>
  <r>
    <x v="4"/>
    <n v="7.2"/>
    <n v="1160"/>
    <x v="466"/>
    <n v="1925.73"/>
    <x v="1"/>
    <n v="0"/>
    <x v="0"/>
    <n v="98"/>
    <s v="0-100"/>
    <x v="3"/>
  </r>
  <r>
    <x v="0"/>
    <n v="9.6000000000000014"/>
    <n v="1110"/>
    <x v="467"/>
    <n v="1788.27"/>
    <x v="0"/>
    <n v="0"/>
    <x v="0"/>
    <n v="1200"/>
    <s v="&gt;1000"/>
    <x v="0"/>
  </r>
  <r>
    <x v="1"/>
    <n v="8"/>
    <n v="960"/>
    <x v="467"/>
    <n v="922.02"/>
    <x v="1"/>
    <n v="0"/>
    <x v="0"/>
    <n v="815"/>
    <s v="501-1000"/>
    <x v="1"/>
  </r>
  <r>
    <x v="2"/>
    <n v="4"/>
    <n v="1210"/>
    <x v="467"/>
    <n v="963.81"/>
    <x v="1"/>
    <n v="0"/>
    <x v="0"/>
    <n v="261"/>
    <s v="101-500"/>
    <x v="2"/>
  </r>
  <r>
    <x v="3"/>
    <n v="9.6000000000000014"/>
    <n v="1500"/>
    <x v="467"/>
    <n v="1918.98"/>
    <x v="0"/>
    <n v="0"/>
    <x v="0"/>
    <n v="35"/>
    <s v="0-100"/>
    <x v="3"/>
  </r>
  <r>
    <x v="4"/>
    <n v="4.8000000000000007"/>
    <n v="1370"/>
    <x v="467"/>
    <n v="528.41999999999996"/>
    <x v="1"/>
    <n v="0"/>
    <x v="1"/>
    <n v="98"/>
    <s v="0-100"/>
    <x v="3"/>
  </r>
  <r>
    <x v="0"/>
    <n v="5.6000000000000005"/>
    <n v="900"/>
    <x v="468"/>
    <n v="2622.12"/>
    <x v="0"/>
    <n v="0"/>
    <x v="2"/>
    <n v="1200"/>
    <s v="&gt;1000"/>
    <x v="0"/>
  </r>
  <r>
    <x v="1"/>
    <n v="10.4"/>
    <n v="770"/>
    <x v="468"/>
    <n v="58.89"/>
    <x v="1"/>
    <n v="0"/>
    <x v="1"/>
    <n v="815"/>
    <s v="501-1000"/>
    <x v="1"/>
  </r>
  <r>
    <x v="2"/>
    <n v="8.8000000000000007"/>
    <n v="950"/>
    <x v="468"/>
    <n v="816.78"/>
    <x v="1"/>
    <n v="0"/>
    <x v="0"/>
    <n v="261"/>
    <s v="101-500"/>
    <x v="2"/>
  </r>
  <r>
    <x v="3"/>
    <n v="4"/>
    <n v="1060"/>
    <x v="468"/>
    <n v="2242.08"/>
    <x v="0"/>
    <n v="0"/>
    <x v="2"/>
    <n v="35"/>
    <s v="0-100"/>
    <x v="3"/>
  </r>
  <r>
    <x v="4"/>
    <n v="10.4"/>
    <n v="1310"/>
    <x v="468"/>
    <n v="1751.04"/>
    <x v="1"/>
    <n v="0"/>
    <x v="0"/>
    <n v="98"/>
    <s v="0-100"/>
    <x v="3"/>
  </r>
  <r>
    <x v="0"/>
    <n v="8"/>
    <n v="810"/>
    <x v="469"/>
    <n v="2255.88"/>
    <x v="0"/>
    <n v="0"/>
    <x v="2"/>
    <n v="1200"/>
    <s v="&gt;1000"/>
    <x v="0"/>
  </r>
  <r>
    <x v="1"/>
    <n v="8.8000000000000007"/>
    <n v="860"/>
    <x v="469"/>
    <n v="944.43000000000006"/>
    <x v="1"/>
    <n v="0"/>
    <x v="0"/>
    <n v="815"/>
    <s v="501-1000"/>
    <x v="1"/>
  </r>
  <r>
    <x v="2"/>
    <n v="10.4"/>
    <n v="1290"/>
    <x v="469"/>
    <n v="2948.13"/>
    <x v="1"/>
    <n v="0"/>
    <x v="2"/>
    <n v="261"/>
    <s v="101-500"/>
    <x v="2"/>
  </r>
  <r>
    <x v="3"/>
    <n v="12"/>
    <n v="650"/>
    <x v="469"/>
    <n v="210.27"/>
    <x v="0"/>
    <n v="0"/>
    <x v="1"/>
    <n v="35"/>
    <s v="0-100"/>
    <x v="3"/>
  </r>
  <r>
    <x v="4"/>
    <n v="6.4"/>
    <n v="1050"/>
    <x v="469"/>
    <n v="1187.1600000000001"/>
    <x v="1"/>
    <n v="0"/>
    <x v="0"/>
    <n v="98"/>
    <s v="0-100"/>
    <x v="3"/>
  </r>
  <r>
    <x v="0"/>
    <n v="12"/>
    <n v="680"/>
    <x v="470"/>
    <n v="972.78"/>
    <x v="0"/>
    <n v="0"/>
    <x v="0"/>
    <n v="1200"/>
    <s v="&gt;1000"/>
    <x v="0"/>
  </r>
  <r>
    <x v="1"/>
    <n v="12"/>
    <n v="1420"/>
    <x v="470"/>
    <n v="1357.26"/>
    <x v="1"/>
    <n v="0"/>
    <x v="0"/>
    <n v="815"/>
    <s v="501-1000"/>
    <x v="1"/>
  </r>
  <r>
    <x v="2"/>
    <n v="11.200000000000001"/>
    <n v="580"/>
    <x v="470"/>
    <n v="2358.4499999999998"/>
    <x v="1"/>
    <n v="0"/>
    <x v="2"/>
    <n v="261"/>
    <s v="101-500"/>
    <x v="2"/>
  </r>
  <r>
    <x v="3"/>
    <n v="8"/>
    <n v="1270"/>
    <x v="470"/>
    <n v="852.75"/>
    <x v="0"/>
    <n v="0"/>
    <x v="0"/>
    <n v="35"/>
    <s v="0-100"/>
    <x v="3"/>
  </r>
  <r>
    <x v="4"/>
    <n v="4"/>
    <n v="640"/>
    <x v="470"/>
    <n v="1644.3000000000002"/>
    <x v="1"/>
    <n v="0"/>
    <x v="0"/>
    <n v="98"/>
    <s v="0-100"/>
    <x v="3"/>
  </r>
  <r>
    <x v="0"/>
    <n v="9.6000000000000014"/>
    <n v="960"/>
    <x v="471"/>
    <n v="285"/>
    <x v="0"/>
    <n v="0"/>
    <x v="1"/>
    <n v="1200"/>
    <s v="&gt;1000"/>
    <x v="0"/>
  </r>
  <r>
    <x v="1"/>
    <n v="8"/>
    <n v="1420"/>
    <x v="471"/>
    <n v="1230.54"/>
    <x v="1"/>
    <n v="0"/>
    <x v="0"/>
    <n v="815"/>
    <s v="501-1000"/>
    <x v="1"/>
  </r>
  <r>
    <x v="2"/>
    <n v="12"/>
    <n v="1340"/>
    <x v="471"/>
    <n v="434.52"/>
    <x v="1"/>
    <n v="0"/>
    <x v="1"/>
    <n v="261"/>
    <s v="101-500"/>
    <x v="2"/>
  </r>
  <r>
    <x v="3"/>
    <n v="6.4"/>
    <n v="620"/>
    <x v="471"/>
    <n v="1577.3999999999999"/>
    <x v="0"/>
    <n v="0"/>
    <x v="0"/>
    <n v="35"/>
    <s v="0-100"/>
    <x v="3"/>
  </r>
  <r>
    <x v="4"/>
    <n v="9.6000000000000014"/>
    <n v="1230"/>
    <x v="471"/>
    <n v="2542.5"/>
    <x v="1"/>
    <n v="0"/>
    <x v="2"/>
    <n v="98"/>
    <s v="0-100"/>
    <x v="3"/>
  </r>
  <r>
    <x v="0"/>
    <n v="4"/>
    <n v="1410"/>
    <x v="472"/>
    <n v="1156.1399999999999"/>
    <x v="0"/>
    <n v="0"/>
    <x v="0"/>
    <n v="1200"/>
    <s v="&gt;1000"/>
    <x v="0"/>
  </r>
  <r>
    <x v="1"/>
    <n v="8.8000000000000007"/>
    <n v="500"/>
    <x v="472"/>
    <n v="1871.8500000000001"/>
    <x v="1"/>
    <n v="0"/>
    <x v="0"/>
    <n v="815"/>
    <s v="501-1000"/>
    <x v="1"/>
  </r>
  <r>
    <x v="2"/>
    <n v="4.8000000000000007"/>
    <n v="1050"/>
    <x v="472"/>
    <n v="2053.44"/>
    <x v="1"/>
    <n v="0"/>
    <x v="2"/>
    <n v="261"/>
    <s v="101-500"/>
    <x v="2"/>
  </r>
  <r>
    <x v="3"/>
    <n v="11.200000000000001"/>
    <n v="620"/>
    <x v="472"/>
    <n v="2387.6999999999998"/>
    <x v="0"/>
    <n v="0"/>
    <x v="2"/>
    <n v="35"/>
    <s v="0-100"/>
    <x v="3"/>
  </r>
  <r>
    <x v="4"/>
    <n v="11.200000000000001"/>
    <n v="1170"/>
    <x v="472"/>
    <n v="892.47"/>
    <x v="1"/>
    <n v="0"/>
    <x v="0"/>
    <n v="98"/>
    <s v="0-100"/>
    <x v="3"/>
  </r>
  <r>
    <x v="0"/>
    <n v="8"/>
    <n v="680"/>
    <x v="473"/>
    <n v="2383.23"/>
    <x v="0"/>
    <n v="0"/>
    <x v="2"/>
    <n v="1200"/>
    <s v="&gt;1000"/>
    <x v="0"/>
  </r>
  <r>
    <x v="1"/>
    <n v="9.6000000000000014"/>
    <n v="1240"/>
    <x v="473"/>
    <n v="2236.62"/>
    <x v="1"/>
    <n v="0"/>
    <x v="2"/>
    <n v="815"/>
    <s v="501-1000"/>
    <x v="1"/>
  </r>
  <r>
    <x v="2"/>
    <n v="11.200000000000001"/>
    <n v="750"/>
    <x v="473"/>
    <n v="658.5"/>
    <x v="1"/>
    <n v="0"/>
    <x v="0"/>
    <n v="261"/>
    <s v="101-500"/>
    <x v="2"/>
  </r>
  <r>
    <x v="3"/>
    <n v="6.4"/>
    <n v="1190"/>
    <x v="473"/>
    <n v="1407.99"/>
    <x v="0"/>
    <n v="0"/>
    <x v="0"/>
    <n v="35"/>
    <s v="0-100"/>
    <x v="3"/>
  </r>
  <r>
    <x v="4"/>
    <n v="8.8000000000000007"/>
    <n v="1190"/>
    <x v="473"/>
    <n v="2894.8500000000004"/>
    <x v="1"/>
    <n v="0"/>
    <x v="2"/>
    <n v="98"/>
    <s v="0-100"/>
    <x v="3"/>
  </r>
  <r>
    <x v="0"/>
    <n v="4.8000000000000007"/>
    <n v="770"/>
    <x v="474"/>
    <n v="1852.08"/>
    <x v="0"/>
    <n v="0"/>
    <x v="0"/>
    <n v="1200"/>
    <s v="&gt;1000"/>
    <x v="0"/>
  </r>
  <r>
    <x v="1"/>
    <n v="6.4"/>
    <n v="850"/>
    <x v="474"/>
    <n v="832.89"/>
    <x v="1"/>
    <n v="0"/>
    <x v="0"/>
    <n v="815"/>
    <s v="501-1000"/>
    <x v="1"/>
  </r>
  <r>
    <x v="2"/>
    <n v="9.6000000000000014"/>
    <n v="830"/>
    <x v="474"/>
    <n v="378.21"/>
    <x v="1"/>
    <n v="0"/>
    <x v="1"/>
    <n v="261"/>
    <s v="101-500"/>
    <x v="2"/>
  </r>
  <r>
    <x v="3"/>
    <n v="8"/>
    <n v="1270"/>
    <x v="474"/>
    <n v="286.95000000000005"/>
    <x v="0"/>
    <n v="0"/>
    <x v="1"/>
    <n v="35"/>
    <s v="0-100"/>
    <x v="3"/>
  </r>
  <r>
    <x v="4"/>
    <n v="8.8000000000000007"/>
    <n v="1340"/>
    <x v="474"/>
    <n v="1043.8799999999999"/>
    <x v="1"/>
    <n v="0"/>
    <x v="0"/>
    <n v="98"/>
    <s v="0-100"/>
    <x v="3"/>
  </r>
  <r>
    <x v="0"/>
    <n v="4"/>
    <n v="1090"/>
    <x v="475"/>
    <n v="988.44"/>
    <x v="0"/>
    <n v="0"/>
    <x v="0"/>
    <n v="1200"/>
    <s v="&gt;1000"/>
    <x v="0"/>
  </r>
  <r>
    <x v="1"/>
    <n v="10.4"/>
    <n v="1180"/>
    <x v="475"/>
    <n v="2272.38"/>
    <x v="1"/>
    <n v="0"/>
    <x v="2"/>
    <n v="815"/>
    <s v="501-1000"/>
    <x v="1"/>
  </r>
  <r>
    <x v="2"/>
    <n v="5.6000000000000005"/>
    <n v="950"/>
    <x v="475"/>
    <n v="1518.09"/>
    <x v="1"/>
    <n v="0"/>
    <x v="0"/>
    <n v="261"/>
    <s v="101-500"/>
    <x v="2"/>
  </r>
  <r>
    <x v="3"/>
    <n v="5.6000000000000005"/>
    <n v="730"/>
    <x v="475"/>
    <n v="2248.89"/>
    <x v="0"/>
    <n v="0"/>
    <x v="2"/>
    <n v="35"/>
    <s v="0-100"/>
    <x v="3"/>
  </r>
  <r>
    <x v="4"/>
    <n v="9.6000000000000014"/>
    <n v="710"/>
    <x v="475"/>
    <n v="773.09999999999991"/>
    <x v="1"/>
    <n v="0"/>
    <x v="0"/>
    <n v="98"/>
    <s v="0-100"/>
    <x v="3"/>
  </r>
  <r>
    <x v="0"/>
    <n v="4"/>
    <n v="1450"/>
    <x v="476"/>
    <n v="1409.85"/>
    <x v="0"/>
    <n v="0"/>
    <x v="0"/>
    <n v="1200"/>
    <s v="&gt;1000"/>
    <x v="0"/>
  </r>
  <r>
    <x v="1"/>
    <n v="8.8000000000000007"/>
    <n v="1040"/>
    <x v="476"/>
    <n v="2705.2200000000003"/>
    <x v="1"/>
    <n v="0"/>
    <x v="2"/>
    <n v="815"/>
    <s v="501-1000"/>
    <x v="1"/>
  </r>
  <r>
    <x v="2"/>
    <n v="5.6000000000000005"/>
    <n v="1120"/>
    <x v="476"/>
    <n v="1647.3600000000001"/>
    <x v="1"/>
    <n v="0"/>
    <x v="0"/>
    <n v="261"/>
    <s v="101-500"/>
    <x v="2"/>
  </r>
  <r>
    <x v="3"/>
    <n v="8.8000000000000007"/>
    <n v="1200"/>
    <x v="476"/>
    <n v="2095.56"/>
    <x v="0"/>
    <n v="0"/>
    <x v="2"/>
    <n v="35"/>
    <s v="0-100"/>
    <x v="3"/>
  </r>
  <r>
    <x v="4"/>
    <n v="4"/>
    <n v="1240"/>
    <x v="476"/>
    <n v="1512.3000000000002"/>
    <x v="1"/>
    <n v="0"/>
    <x v="0"/>
    <n v="98"/>
    <s v="0-100"/>
    <x v="3"/>
  </r>
  <r>
    <x v="0"/>
    <n v="8"/>
    <n v="1450"/>
    <x v="477"/>
    <n v="1200.93"/>
    <x v="0"/>
    <n v="0"/>
    <x v="0"/>
    <n v="1200"/>
    <s v="&gt;1000"/>
    <x v="0"/>
  </r>
  <r>
    <x v="1"/>
    <n v="11.200000000000001"/>
    <n v="1310"/>
    <x v="477"/>
    <n v="2713.38"/>
    <x v="1"/>
    <n v="0"/>
    <x v="2"/>
    <n v="815"/>
    <s v="501-1000"/>
    <x v="1"/>
  </r>
  <r>
    <x v="2"/>
    <n v="5.6000000000000005"/>
    <n v="940"/>
    <x v="477"/>
    <n v="2516.73"/>
    <x v="1"/>
    <n v="0"/>
    <x v="2"/>
    <n v="261"/>
    <s v="101-500"/>
    <x v="2"/>
  </r>
  <r>
    <x v="3"/>
    <n v="12"/>
    <n v="1230"/>
    <x v="477"/>
    <n v="1205.0999999999999"/>
    <x v="0"/>
    <n v="0"/>
    <x v="0"/>
    <n v="35"/>
    <s v="0-100"/>
    <x v="3"/>
  </r>
  <r>
    <x v="4"/>
    <n v="4"/>
    <n v="1430"/>
    <x v="477"/>
    <n v="2808.54"/>
    <x v="1"/>
    <n v="0"/>
    <x v="2"/>
    <n v="98"/>
    <s v="0-100"/>
    <x v="3"/>
  </r>
  <r>
    <x v="0"/>
    <n v="9.6000000000000014"/>
    <n v="510"/>
    <x v="478"/>
    <n v="1241.1600000000001"/>
    <x v="0"/>
    <n v="0"/>
    <x v="0"/>
    <n v="1200"/>
    <s v="&gt;1000"/>
    <x v="0"/>
  </r>
  <r>
    <x v="1"/>
    <n v="4"/>
    <n v="660"/>
    <x v="478"/>
    <n v="2267.6999999999998"/>
    <x v="1"/>
    <n v="0"/>
    <x v="2"/>
    <n v="815"/>
    <s v="501-1000"/>
    <x v="1"/>
  </r>
  <r>
    <x v="2"/>
    <n v="8"/>
    <n v="620"/>
    <x v="478"/>
    <n v="1777.56"/>
    <x v="1"/>
    <n v="0"/>
    <x v="0"/>
    <n v="261"/>
    <s v="101-500"/>
    <x v="2"/>
  </r>
  <r>
    <x v="3"/>
    <n v="4"/>
    <n v="860"/>
    <x v="478"/>
    <n v="2710.5299999999997"/>
    <x v="0"/>
    <n v="0"/>
    <x v="2"/>
    <n v="35"/>
    <s v="0-100"/>
    <x v="3"/>
  </r>
  <r>
    <x v="4"/>
    <n v="8.8000000000000007"/>
    <n v="610"/>
    <x v="478"/>
    <n v="42.96"/>
    <x v="1"/>
    <n v="0"/>
    <x v="1"/>
    <n v="98"/>
    <s v="0-100"/>
    <x v="3"/>
  </r>
  <r>
    <x v="0"/>
    <n v="9.6000000000000014"/>
    <n v="620"/>
    <x v="479"/>
    <n v="219.81"/>
    <x v="0"/>
    <n v="0"/>
    <x v="1"/>
    <n v="1200"/>
    <s v="&gt;1000"/>
    <x v="0"/>
  </r>
  <r>
    <x v="1"/>
    <n v="10.4"/>
    <n v="600"/>
    <x v="479"/>
    <n v="101.76"/>
    <x v="1"/>
    <n v="0"/>
    <x v="1"/>
    <n v="815"/>
    <s v="501-1000"/>
    <x v="1"/>
  </r>
  <r>
    <x v="2"/>
    <n v="7.2"/>
    <n v="750"/>
    <x v="479"/>
    <n v="331.98"/>
    <x v="1"/>
    <n v="0"/>
    <x v="1"/>
    <n v="261"/>
    <s v="101-500"/>
    <x v="2"/>
  </r>
  <r>
    <x v="3"/>
    <n v="8"/>
    <n v="1490"/>
    <x v="479"/>
    <n v="1449.66"/>
    <x v="0"/>
    <n v="0"/>
    <x v="0"/>
    <n v="35"/>
    <s v="0-100"/>
    <x v="3"/>
  </r>
  <r>
    <x v="4"/>
    <n v="12"/>
    <n v="810"/>
    <x v="479"/>
    <n v="119.01"/>
    <x v="1"/>
    <n v="0"/>
    <x v="1"/>
    <n v="98"/>
    <s v="0-100"/>
    <x v="3"/>
  </r>
  <r>
    <x v="0"/>
    <n v="4.8000000000000007"/>
    <n v="730"/>
    <x v="480"/>
    <n v="879.42"/>
    <x v="0"/>
    <n v="0"/>
    <x v="0"/>
    <n v="1200"/>
    <s v="&gt;1000"/>
    <x v="0"/>
  </r>
  <r>
    <x v="1"/>
    <n v="7.2"/>
    <n v="1300"/>
    <x v="480"/>
    <n v="2362.38"/>
    <x v="1"/>
    <n v="0"/>
    <x v="2"/>
    <n v="815"/>
    <s v="501-1000"/>
    <x v="1"/>
  </r>
  <r>
    <x v="2"/>
    <n v="8.8000000000000007"/>
    <n v="1330"/>
    <x v="480"/>
    <n v="294"/>
    <x v="1"/>
    <n v="0"/>
    <x v="1"/>
    <n v="261"/>
    <s v="101-500"/>
    <x v="2"/>
  </r>
  <r>
    <x v="3"/>
    <n v="11.200000000000001"/>
    <n v="1050"/>
    <x v="480"/>
    <n v="805.58999999999992"/>
    <x v="0"/>
    <n v="0"/>
    <x v="0"/>
    <n v="35"/>
    <s v="0-100"/>
    <x v="3"/>
  </r>
  <r>
    <x v="4"/>
    <n v="9.6000000000000014"/>
    <n v="960"/>
    <x v="480"/>
    <n v="2983.95"/>
    <x v="1"/>
    <n v="0"/>
    <x v="2"/>
    <n v="98"/>
    <s v="0-100"/>
    <x v="3"/>
  </r>
  <r>
    <x v="0"/>
    <n v="8.8000000000000007"/>
    <n v="1470"/>
    <x v="481"/>
    <n v="2757.81"/>
    <x v="0"/>
    <n v="0"/>
    <x v="2"/>
    <n v="1200"/>
    <s v="&gt;1000"/>
    <x v="0"/>
  </r>
  <r>
    <x v="1"/>
    <n v="6.4"/>
    <n v="690"/>
    <x v="481"/>
    <n v="1100.31"/>
    <x v="1"/>
    <n v="0"/>
    <x v="0"/>
    <n v="815"/>
    <s v="501-1000"/>
    <x v="1"/>
  </r>
  <r>
    <x v="2"/>
    <n v="4"/>
    <n v="1430"/>
    <x v="481"/>
    <n v="1830.72"/>
    <x v="1"/>
    <n v="0"/>
    <x v="0"/>
    <n v="261"/>
    <s v="101-500"/>
    <x v="2"/>
  </r>
  <r>
    <x v="3"/>
    <n v="9.6000000000000014"/>
    <n v="750"/>
    <x v="481"/>
    <n v="344.96999999999997"/>
    <x v="0"/>
    <n v="0"/>
    <x v="1"/>
    <n v="35"/>
    <s v="0-100"/>
    <x v="3"/>
  </r>
  <r>
    <x v="4"/>
    <n v="6.4"/>
    <n v="890"/>
    <x v="481"/>
    <n v="1337.28"/>
    <x v="1"/>
    <n v="0"/>
    <x v="0"/>
    <n v="98"/>
    <s v="0-100"/>
    <x v="3"/>
  </r>
  <r>
    <x v="0"/>
    <n v="12"/>
    <n v="1430"/>
    <x v="482"/>
    <n v="2624.3999999999996"/>
    <x v="0"/>
    <n v="0"/>
    <x v="2"/>
    <n v="1200"/>
    <s v="&gt;1000"/>
    <x v="0"/>
  </r>
  <r>
    <x v="1"/>
    <n v="9.6000000000000014"/>
    <n v="1340"/>
    <x v="482"/>
    <n v="2287.83"/>
    <x v="1"/>
    <n v="0"/>
    <x v="2"/>
    <n v="815"/>
    <s v="501-1000"/>
    <x v="1"/>
  </r>
  <r>
    <x v="2"/>
    <n v="10.4"/>
    <n v="1180"/>
    <x v="482"/>
    <n v="2275.3200000000002"/>
    <x v="1"/>
    <n v="0"/>
    <x v="2"/>
    <n v="261"/>
    <s v="101-500"/>
    <x v="2"/>
  </r>
  <r>
    <x v="3"/>
    <n v="6.4"/>
    <n v="750"/>
    <x v="482"/>
    <n v="2051.9700000000003"/>
    <x v="0"/>
    <n v="0"/>
    <x v="2"/>
    <n v="35"/>
    <s v="0-100"/>
    <x v="3"/>
  </r>
  <r>
    <x v="4"/>
    <n v="9.6000000000000014"/>
    <n v="790"/>
    <x v="482"/>
    <n v="422.61"/>
    <x v="1"/>
    <n v="0"/>
    <x v="1"/>
    <n v="98"/>
    <s v="0-100"/>
    <x v="3"/>
  </r>
  <r>
    <x v="0"/>
    <n v="8"/>
    <n v="720"/>
    <x v="483"/>
    <n v="2538.7799999999997"/>
    <x v="0"/>
    <n v="0"/>
    <x v="2"/>
    <n v="1200"/>
    <s v="&gt;1000"/>
    <x v="0"/>
  </r>
  <r>
    <x v="1"/>
    <n v="8"/>
    <n v="1190"/>
    <x v="483"/>
    <n v="634.08000000000004"/>
    <x v="1"/>
    <n v="0"/>
    <x v="0"/>
    <n v="815"/>
    <s v="501-1000"/>
    <x v="1"/>
  </r>
  <r>
    <x v="2"/>
    <n v="12"/>
    <n v="1030"/>
    <x v="483"/>
    <n v="751.47"/>
    <x v="1"/>
    <n v="0"/>
    <x v="0"/>
    <n v="261"/>
    <s v="101-500"/>
    <x v="2"/>
  </r>
  <r>
    <x v="3"/>
    <n v="4.8000000000000007"/>
    <n v="990"/>
    <x v="483"/>
    <n v="2808.96"/>
    <x v="0"/>
    <n v="0"/>
    <x v="2"/>
    <n v="35"/>
    <s v="0-100"/>
    <x v="3"/>
  </r>
  <r>
    <x v="4"/>
    <n v="4.8000000000000007"/>
    <n v="1300"/>
    <x v="483"/>
    <n v="725.67"/>
    <x v="1"/>
    <n v="0"/>
    <x v="0"/>
    <n v="98"/>
    <s v="0-100"/>
    <x v="3"/>
  </r>
  <r>
    <x v="0"/>
    <n v="11.200000000000001"/>
    <n v="630"/>
    <x v="484"/>
    <n v="2971.62"/>
    <x v="0"/>
    <n v="0"/>
    <x v="2"/>
    <n v="1200"/>
    <s v="&gt;1000"/>
    <x v="0"/>
  </r>
  <r>
    <x v="1"/>
    <n v="8"/>
    <n v="630"/>
    <x v="484"/>
    <n v="49.739999999999995"/>
    <x v="1"/>
    <n v="0"/>
    <x v="1"/>
    <n v="815"/>
    <s v="501-1000"/>
    <x v="1"/>
  </r>
  <r>
    <x v="2"/>
    <n v="4"/>
    <n v="1250"/>
    <x v="484"/>
    <n v="261.93"/>
    <x v="1"/>
    <n v="0"/>
    <x v="1"/>
    <n v="261"/>
    <s v="101-500"/>
    <x v="2"/>
  </r>
  <r>
    <x v="3"/>
    <n v="6.4"/>
    <n v="520"/>
    <x v="484"/>
    <n v="2169.6000000000004"/>
    <x v="0"/>
    <n v="0"/>
    <x v="2"/>
    <n v="35"/>
    <s v="0-100"/>
    <x v="3"/>
  </r>
  <r>
    <x v="4"/>
    <n v="12"/>
    <n v="930"/>
    <x v="484"/>
    <n v="2768.82"/>
    <x v="1"/>
    <n v="0"/>
    <x v="2"/>
    <n v="98"/>
    <s v="0-100"/>
    <x v="3"/>
  </r>
  <r>
    <x v="0"/>
    <n v="7.2"/>
    <n v="1140"/>
    <x v="485"/>
    <n v="2086.56"/>
    <x v="0"/>
    <n v="0"/>
    <x v="2"/>
    <n v="1200"/>
    <s v="&gt;1000"/>
    <x v="0"/>
  </r>
  <r>
    <x v="1"/>
    <n v="9.6000000000000014"/>
    <n v="1500"/>
    <x v="485"/>
    <n v="2172.27"/>
    <x v="1"/>
    <n v="0"/>
    <x v="2"/>
    <n v="815"/>
    <s v="501-1000"/>
    <x v="1"/>
  </r>
  <r>
    <x v="2"/>
    <n v="7.2"/>
    <n v="1390"/>
    <x v="485"/>
    <n v="2570.8200000000002"/>
    <x v="1"/>
    <n v="0"/>
    <x v="2"/>
    <n v="261"/>
    <s v="101-500"/>
    <x v="2"/>
  </r>
  <r>
    <x v="3"/>
    <n v="5.6000000000000005"/>
    <n v="1160"/>
    <x v="485"/>
    <n v="254.52"/>
    <x v="0"/>
    <n v="0"/>
    <x v="1"/>
    <n v="35"/>
    <s v="0-100"/>
    <x v="3"/>
  </r>
  <r>
    <x v="4"/>
    <n v="5.6000000000000005"/>
    <n v="680"/>
    <x v="485"/>
    <n v="1935.4499999999998"/>
    <x v="1"/>
    <n v="0"/>
    <x v="0"/>
    <n v="98"/>
    <s v="0-100"/>
    <x v="3"/>
  </r>
  <r>
    <x v="0"/>
    <n v="12"/>
    <n v="880"/>
    <x v="486"/>
    <n v="1398.78"/>
    <x v="0"/>
    <n v="0"/>
    <x v="0"/>
    <n v="1200"/>
    <s v="&gt;1000"/>
    <x v="0"/>
  </r>
  <r>
    <x v="1"/>
    <n v="8"/>
    <n v="1220"/>
    <x v="486"/>
    <n v="1345.74"/>
    <x v="1"/>
    <n v="0"/>
    <x v="0"/>
    <n v="815"/>
    <s v="501-1000"/>
    <x v="1"/>
  </r>
  <r>
    <x v="2"/>
    <n v="11.200000000000001"/>
    <n v="1030"/>
    <x v="486"/>
    <n v="1880.6100000000001"/>
    <x v="1"/>
    <n v="0"/>
    <x v="0"/>
    <n v="261"/>
    <s v="101-500"/>
    <x v="2"/>
  </r>
  <r>
    <x v="3"/>
    <n v="12"/>
    <n v="850"/>
    <x v="486"/>
    <n v="1751.8200000000002"/>
    <x v="0"/>
    <n v="0"/>
    <x v="0"/>
    <n v="35"/>
    <s v="0-100"/>
    <x v="3"/>
  </r>
  <r>
    <x v="4"/>
    <n v="7.2"/>
    <n v="700"/>
    <x v="486"/>
    <n v="1309.68"/>
    <x v="1"/>
    <n v="0"/>
    <x v="0"/>
    <n v="98"/>
    <s v="0-100"/>
    <x v="3"/>
  </r>
  <r>
    <x v="0"/>
    <n v="12"/>
    <n v="650"/>
    <x v="487"/>
    <n v="2095.3200000000002"/>
    <x v="0"/>
    <n v="0"/>
    <x v="2"/>
    <n v="1200"/>
    <s v="&gt;1000"/>
    <x v="0"/>
  </r>
  <r>
    <x v="1"/>
    <n v="12"/>
    <n v="990"/>
    <x v="487"/>
    <n v="468.48"/>
    <x v="1"/>
    <n v="0"/>
    <x v="1"/>
    <n v="815"/>
    <s v="501-1000"/>
    <x v="1"/>
  </r>
  <r>
    <x v="2"/>
    <n v="4.8000000000000007"/>
    <n v="620"/>
    <x v="487"/>
    <n v="2183.2799999999997"/>
    <x v="1"/>
    <n v="0"/>
    <x v="2"/>
    <n v="261"/>
    <s v="101-500"/>
    <x v="2"/>
  </r>
  <r>
    <x v="3"/>
    <n v="7.2"/>
    <n v="660"/>
    <x v="487"/>
    <n v="1039.08"/>
    <x v="0"/>
    <n v="0"/>
    <x v="0"/>
    <n v="35"/>
    <s v="0-100"/>
    <x v="3"/>
  </r>
  <r>
    <x v="4"/>
    <n v="6.4"/>
    <n v="1000"/>
    <x v="487"/>
    <n v="2280.21"/>
    <x v="1"/>
    <n v="0"/>
    <x v="2"/>
    <n v="98"/>
    <s v="0-100"/>
    <x v="3"/>
  </r>
  <r>
    <x v="0"/>
    <n v="9.6000000000000014"/>
    <n v="1120"/>
    <x v="488"/>
    <n v="1979.94"/>
    <x v="0"/>
    <n v="0"/>
    <x v="0"/>
    <n v="1200"/>
    <s v="&gt;1000"/>
    <x v="0"/>
  </r>
  <r>
    <x v="1"/>
    <n v="4.8000000000000007"/>
    <n v="1110"/>
    <x v="488"/>
    <n v="1835.8500000000001"/>
    <x v="1"/>
    <n v="0"/>
    <x v="0"/>
    <n v="815"/>
    <s v="501-1000"/>
    <x v="1"/>
  </r>
  <r>
    <x v="2"/>
    <n v="8"/>
    <n v="1200"/>
    <x v="488"/>
    <n v="261.78000000000003"/>
    <x v="1"/>
    <n v="0"/>
    <x v="1"/>
    <n v="261"/>
    <s v="101-500"/>
    <x v="2"/>
  </r>
  <r>
    <x v="3"/>
    <n v="8"/>
    <n v="1030"/>
    <x v="488"/>
    <n v="2215.41"/>
    <x v="0"/>
    <n v="0"/>
    <x v="2"/>
    <n v="35"/>
    <s v="0-100"/>
    <x v="3"/>
  </r>
  <r>
    <x v="4"/>
    <n v="4.8000000000000007"/>
    <n v="1420"/>
    <x v="488"/>
    <n v="1578.27"/>
    <x v="1"/>
    <n v="0"/>
    <x v="0"/>
    <n v="98"/>
    <s v="0-100"/>
    <x v="3"/>
  </r>
  <r>
    <x v="0"/>
    <n v="12"/>
    <n v="870"/>
    <x v="489"/>
    <n v="107.85000000000001"/>
    <x v="0"/>
    <n v="0"/>
    <x v="1"/>
    <n v="1200"/>
    <s v="&gt;1000"/>
    <x v="0"/>
  </r>
  <r>
    <x v="1"/>
    <n v="10.4"/>
    <n v="1430"/>
    <x v="489"/>
    <n v="298.35000000000002"/>
    <x v="1"/>
    <n v="0"/>
    <x v="1"/>
    <n v="815"/>
    <s v="501-1000"/>
    <x v="1"/>
  </r>
  <r>
    <x v="2"/>
    <n v="9.6000000000000014"/>
    <n v="1270"/>
    <x v="489"/>
    <n v="2576.9700000000003"/>
    <x v="1"/>
    <n v="0"/>
    <x v="2"/>
    <n v="261"/>
    <s v="101-500"/>
    <x v="2"/>
  </r>
  <r>
    <x v="3"/>
    <n v="8"/>
    <n v="1200"/>
    <x v="489"/>
    <n v="875.84999999999991"/>
    <x v="0"/>
    <n v="0"/>
    <x v="0"/>
    <n v="35"/>
    <s v="0-100"/>
    <x v="3"/>
  </r>
  <r>
    <x v="4"/>
    <n v="7.2"/>
    <n v="670"/>
    <x v="489"/>
    <n v="543.36"/>
    <x v="1"/>
    <n v="0"/>
    <x v="1"/>
    <n v="98"/>
    <s v="0-100"/>
    <x v="3"/>
  </r>
  <r>
    <x v="0"/>
    <n v="12"/>
    <n v="900"/>
    <x v="490"/>
    <n v="1692.96"/>
    <x v="0"/>
    <n v="0"/>
    <x v="0"/>
    <n v="1200"/>
    <s v="&gt;1000"/>
    <x v="0"/>
  </r>
  <r>
    <x v="1"/>
    <n v="11.200000000000001"/>
    <n v="660"/>
    <x v="490"/>
    <n v="2002.1999999999998"/>
    <x v="1"/>
    <n v="0"/>
    <x v="2"/>
    <n v="815"/>
    <s v="501-1000"/>
    <x v="1"/>
  </r>
  <r>
    <x v="2"/>
    <n v="11.200000000000001"/>
    <n v="1040"/>
    <x v="490"/>
    <n v="1510.1999999999998"/>
    <x v="1"/>
    <n v="0"/>
    <x v="0"/>
    <n v="261"/>
    <s v="101-500"/>
    <x v="2"/>
  </r>
  <r>
    <x v="3"/>
    <n v="9.6000000000000014"/>
    <n v="590"/>
    <x v="490"/>
    <n v="708.54"/>
    <x v="0"/>
    <n v="0"/>
    <x v="0"/>
    <n v="35"/>
    <s v="0-100"/>
    <x v="3"/>
  </r>
  <r>
    <x v="4"/>
    <n v="12"/>
    <n v="780"/>
    <x v="490"/>
    <n v="1224.33"/>
    <x v="1"/>
    <n v="0"/>
    <x v="0"/>
    <n v="98"/>
    <s v="0-100"/>
    <x v="3"/>
  </r>
  <r>
    <x v="0"/>
    <n v="4"/>
    <n v="1480"/>
    <x v="491"/>
    <n v="887.61"/>
    <x v="0"/>
    <n v="0"/>
    <x v="0"/>
    <n v="1200"/>
    <s v="&gt;1000"/>
    <x v="0"/>
  </r>
  <r>
    <x v="1"/>
    <n v="8.8000000000000007"/>
    <n v="740"/>
    <x v="491"/>
    <n v="635.37"/>
    <x v="1"/>
    <n v="0"/>
    <x v="0"/>
    <n v="815"/>
    <s v="501-1000"/>
    <x v="1"/>
  </r>
  <r>
    <x v="2"/>
    <n v="4"/>
    <n v="1390"/>
    <x v="491"/>
    <n v="665.64"/>
    <x v="1"/>
    <n v="0"/>
    <x v="0"/>
    <n v="261"/>
    <s v="101-500"/>
    <x v="2"/>
  </r>
  <r>
    <x v="3"/>
    <n v="10.4"/>
    <n v="900"/>
    <x v="491"/>
    <n v="2789.82"/>
    <x v="0"/>
    <n v="0"/>
    <x v="2"/>
    <n v="35"/>
    <s v="0-100"/>
    <x v="3"/>
  </r>
  <r>
    <x v="4"/>
    <n v="9.6000000000000014"/>
    <n v="700"/>
    <x v="491"/>
    <n v="1742.4299999999998"/>
    <x v="1"/>
    <n v="0"/>
    <x v="0"/>
    <n v="98"/>
    <s v="0-100"/>
    <x v="3"/>
  </r>
  <r>
    <x v="0"/>
    <n v="9.6000000000000014"/>
    <n v="1200"/>
    <x v="492"/>
    <n v="1556.6999999999998"/>
    <x v="0"/>
    <n v="0"/>
    <x v="0"/>
    <n v="1200"/>
    <s v="&gt;1000"/>
    <x v="0"/>
  </r>
  <r>
    <x v="1"/>
    <n v="7.2"/>
    <n v="560"/>
    <x v="492"/>
    <n v="975.48"/>
    <x v="1"/>
    <n v="0"/>
    <x v="0"/>
    <n v="815"/>
    <s v="501-1000"/>
    <x v="1"/>
  </r>
  <r>
    <x v="2"/>
    <n v="6.4"/>
    <n v="730"/>
    <x v="492"/>
    <n v="816"/>
    <x v="1"/>
    <n v="0"/>
    <x v="0"/>
    <n v="261"/>
    <s v="101-500"/>
    <x v="2"/>
  </r>
  <r>
    <x v="3"/>
    <n v="11.200000000000001"/>
    <n v="920"/>
    <x v="492"/>
    <n v="1896.3000000000002"/>
    <x v="0"/>
    <n v="0"/>
    <x v="0"/>
    <n v="35"/>
    <s v="0-100"/>
    <x v="3"/>
  </r>
  <r>
    <x v="4"/>
    <n v="10.4"/>
    <n v="950"/>
    <x v="492"/>
    <n v="2229.4499999999998"/>
    <x v="1"/>
    <n v="0"/>
    <x v="2"/>
    <n v="98"/>
    <s v="0-100"/>
    <x v="3"/>
  </r>
  <r>
    <x v="0"/>
    <n v="4.8000000000000007"/>
    <n v="680"/>
    <x v="493"/>
    <n v="723.66"/>
    <x v="0"/>
    <n v="0"/>
    <x v="0"/>
    <n v="1200"/>
    <s v="&gt;1000"/>
    <x v="0"/>
  </r>
  <r>
    <x v="1"/>
    <n v="11.200000000000001"/>
    <n v="1350"/>
    <x v="493"/>
    <n v="611.54999999999995"/>
    <x v="1"/>
    <n v="0"/>
    <x v="0"/>
    <n v="815"/>
    <s v="501-1000"/>
    <x v="1"/>
  </r>
  <r>
    <x v="2"/>
    <n v="6.4"/>
    <n v="870"/>
    <x v="493"/>
    <n v="309.29999999999995"/>
    <x v="1"/>
    <n v="0"/>
    <x v="1"/>
    <n v="261"/>
    <s v="101-500"/>
    <x v="2"/>
  </r>
  <r>
    <x v="3"/>
    <n v="10.4"/>
    <n v="1130"/>
    <x v="493"/>
    <n v="1983.12"/>
    <x v="0"/>
    <n v="0"/>
    <x v="0"/>
    <n v="35"/>
    <s v="0-100"/>
    <x v="3"/>
  </r>
  <r>
    <x v="4"/>
    <n v="8"/>
    <n v="590"/>
    <x v="493"/>
    <n v="2078.6999999999998"/>
    <x v="1"/>
    <n v="0"/>
    <x v="2"/>
    <n v="98"/>
    <s v="0-100"/>
    <x v="3"/>
  </r>
  <r>
    <x v="0"/>
    <n v="6.4"/>
    <n v="1440"/>
    <x v="494"/>
    <n v="332.37"/>
    <x v="0"/>
    <n v="0"/>
    <x v="1"/>
    <n v="1200"/>
    <s v="&gt;1000"/>
    <x v="0"/>
  </r>
  <r>
    <x v="1"/>
    <n v="12"/>
    <n v="920"/>
    <x v="494"/>
    <n v="979.62000000000012"/>
    <x v="1"/>
    <n v="0"/>
    <x v="0"/>
    <n v="815"/>
    <s v="501-1000"/>
    <x v="1"/>
  </r>
  <r>
    <x v="2"/>
    <n v="8.8000000000000007"/>
    <n v="650"/>
    <x v="494"/>
    <n v="935.01"/>
    <x v="1"/>
    <n v="0"/>
    <x v="0"/>
    <n v="261"/>
    <s v="101-500"/>
    <x v="2"/>
  </r>
  <r>
    <x v="3"/>
    <n v="8.8000000000000007"/>
    <n v="1350"/>
    <x v="494"/>
    <n v="2913.66"/>
    <x v="0"/>
    <n v="0"/>
    <x v="2"/>
    <n v="35"/>
    <s v="0-100"/>
    <x v="3"/>
  </r>
  <r>
    <x v="4"/>
    <n v="8"/>
    <n v="1060"/>
    <x v="494"/>
    <n v="447.90000000000003"/>
    <x v="1"/>
    <n v="0"/>
    <x v="1"/>
    <n v="98"/>
    <s v="0-100"/>
    <x v="3"/>
  </r>
  <r>
    <x v="0"/>
    <n v="4.8000000000000007"/>
    <n v="1320"/>
    <x v="495"/>
    <n v="2104.6799999999998"/>
    <x v="0"/>
    <n v="0"/>
    <x v="2"/>
    <n v="1200"/>
    <s v="&gt;1000"/>
    <x v="0"/>
  </r>
  <r>
    <x v="1"/>
    <n v="6.4"/>
    <n v="1150"/>
    <x v="495"/>
    <n v="2040.1499999999999"/>
    <x v="1"/>
    <n v="0"/>
    <x v="2"/>
    <n v="815"/>
    <s v="501-1000"/>
    <x v="1"/>
  </r>
  <r>
    <x v="2"/>
    <n v="8"/>
    <n v="1020"/>
    <x v="495"/>
    <n v="1036.1399999999999"/>
    <x v="1"/>
    <n v="0"/>
    <x v="0"/>
    <n v="261"/>
    <s v="101-500"/>
    <x v="2"/>
  </r>
  <r>
    <x v="3"/>
    <n v="9.6000000000000014"/>
    <n v="910"/>
    <x v="495"/>
    <n v="1229.6999999999998"/>
    <x v="0"/>
    <n v="0"/>
    <x v="0"/>
    <n v="35"/>
    <s v="0-100"/>
    <x v="3"/>
  </r>
  <r>
    <x v="4"/>
    <n v="8.8000000000000007"/>
    <n v="900"/>
    <x v="495"/>
    <n v="1427.46"/>
    <x v="1"/>
    <n v="0"/>
    <x v="0"/>
    <n v="98"/>
    <s v="0-100"/>
    <x v="3"/>
  </r>
  <r>
    <x v="0"/>
    <n v="10.4"/>
    <n v="970"/>
    <x v="496"/>
    <n v="779.61"/>
    <x v="0"/>
    <n v="0"/>
    <x v="0"/>
    <n v="1200"/>
    <s v="&gt;1000"/>
    <x v="0"/>
  </r>
  <r>
    <x v="1"/>
    <n v="12"/>
    <n v="1040"/>
    <x v="496"/>
    <n v="485.49"/>
    <x v="1"/>
    <n v="0"/>
    <x v="1"/>
    <n v="815"/>
    <s v="501-1000"/>
    <x v="1"/>
  </r>
  <r>
    <x v="2"/>
    <n v="12"/>
    <n v="710"/>
    <x v="496"/>
    <n v="1676.88"/>
    <x v="1"/>
    <n v="0"/>
    <x v="0"/>
    <n v="261"/>
    <s v="101-500"/>
    <x v="2"/>
  </r>
  <r>
    <x v="3"/>
    <n v="4.8000000000000007"/>
    <n v="510"/>
    <x v="496"/>
    <n v="401.40000000000003"/>
    <x v="0"/>
    <n v="0"/>
    <x v="1"/>
    <n v="35"/>
    <s v="0-100"/>
    <x v="3"/>
  </r>
  <r>
    <x v="4"/>
    <n v="6.4"/>
    <n v="1120"/>
    <x v="496"/>
    <n v="2562.33"/>
    <x v="1"/>
    <n v="0"/>
    <x v="2"/>
    <n v="98"/>
    <s v="0-100"/>
    <x v="3"/>
  </r>
  <r>
    <x v="0"/>
    <n v="7.2"/>
    <n v="1110"/>
    <x v="497"/>
    <n v="1635.9299999999998"/>
    <x v="0"/>
    <n v="0"/>
    <x v="0"/>
    <n v="1200"/>
    <s v="&gt;1000"/>
    <x v="0"/>
  </r>
  <r>
    <x v="1"/>
    <n v="12"/>
    <n v="960"/>
    <x v="497"/>
    <n v="2110.59"/>
    <x v="1"/>
    <n v="0"/>
    <x v="2"/>
    <n v="815"/>
    <s v="501-1000"/>
    <x v="1"/>
  </r>
  <r>
    <x v="2"/>
    <n v="8.8000000000000007"/>
    <n v="1310"/>
    <x v="497"/>
    <n v="1247.07"/>
    <x v="1"/>
    <n v="0"/>
    <x v="0"/>
    <n v="261"/>
    <s v="101-500"/>
    <x v="2"/>
  </r>
  <r>
    <x v="3"/>
    <n v="7.2"/>
    <n v="1250"/>
    <x v="497"/>
    <n v="769.34999999999991"/>
    <x v="0"/>
    <n v="0"/>
    <x v="0"/>
    <n v="35"/>
    <s v="0-100"/>
    <x v="3"/>
  </r>
  <r>
    <x v="4"/>
    <n v="8"/>
    <n v="900"/>
    <x v="497"/>
    <n v="2855.7"/>
    <x v="1"/>
    <n v="0"/>
    <x v="2"/>
    <n v="98"/>
    <s v="0-100"/>
    <x v="3"/>
  </r>
  <r>
    <x v="0"/>
    <n v="11.200000000000001"/>
    <n v="1080"/>
    <x v="498"/>
    <n v="767.91"/>
    <x v="0"/>
    <n v="0"/>
    <x v="0"/>
    <n v="1200"/>
    <s v="&gt;1000"/>
    <x v="0"/>
  </r>
  <r>
    <x v="1"/>
    <n v="11.200000000000001"/>
    <n v="710"/>
    <x v="498"/>
    <n v="2830.38"/>
    <x v="1"/>
    <n v="0"/>
    <x v="2"/>
    <n v="815"/>
    <s v="501-1000"/>
    <x v="1"/>
  </r>
  <r>
    <x v="2"/>
    <n v="12"/>
    <n v="800"/>
    <x v="498"/>
    <n v="1054.98"/>
    <x v="1"/>
    <n v="0"/>
    <x v="0"/>
    <n v="261"/>
    <s v="101-500"/>
    <x v="2"/>
  </r>
  <r>
    <x v="3"/>
    <n v="4"/>
    <n v="1430"/>
    <x v="498"/>
    <n v="2165.16"/>
    <x v="0"/>
    <n v="0"/>
    <x v="2"/>
    <n v="35"/>
    <s v="0-100"/>
    <x v="3"/>
  </r>
  <r>
    <x v="4"/>
    <n v="8.8000000000000007"/>
    <n v="1370"/>
    <x v="498"/>
    <n v="831"/>
    <x v="1"/>
    <n v="0"/>
    <x v="0"/>
    <n v="98"/>
    <s v="0-100"/>
    <x v="3"/>
  </r>
  <r>
    <x v="0"/>
    <n v="10.4"/>
    <n v="750"/>
    <x v="499"/>
    <n v="2000.04"/>
    <x v="0"/>
    <n v="0"/>
    <x v="2"/>
    <n v="1200"/>
    <s v="&gt;1000"/>
    <x v="0"/>
  </r>
  <r>
    <x v="1"/>
    <n v="9.6000000000000014"/>
    <n v="1410"/>
    <x v="499"/>
    <n v="2585.2799999999997"/>
    <x v="1"/>
    <n v="0"/>
    <x v="2"/>
    <n v="815"/>
    <s v="501-1000"/>
    <x v="1"/>
  </r>
  <r>
    <x v="2"/>
    <n v="8"/>
    <n v="1460"/>
    <x v="499"/>
    <n v="2541.7200000000003"/>
    <x v="1"/>
    <n v="0"/>
    <x v="2"/>
    <n v="261"/>
    <s v="101-500"/>
    <x v="2"/>
  </r>
  <r>
    <x v="3"/>
    <n v="7.2"/>
    <n v="1150"/>
    <x v="499"/>
    <n v="2810.8500000000004"/>
    <x v="0"/>
    <n v="0"/>
    <x v="2"/>
    <n v="35"/>
    <s v="0-100"/>
    <x v="3"/>
  </r>
  <r>
    <x v="4"/>
    <n v="9.6000000000000014"/>
    <n v="1000"/>
    <x v="499"/>
    <n v="1479.1200000000001"/>
    <x v="1"/>
    <n v="0"/>
    <x v="0"/>
    <n v="98"/>
    <s v="0-100"/>
    <x v="3"/>
  </r>
  <r>
    <x v="0"/>
    <n v="8.8000000000000007"/>
    <n v="1190"/>
    <x v="500"/>
    <n v="2252.8500000000004"/>
    <x v="0"/>
    <n v="0"/>
    <x v="2"/>
    <n v="1200"/>
    <s v="&gt;1000"/>
    <x v="0"/>
  </r>
  <r>
    <x v="1"/>
    <n v="8"/>
    <n v="1080"/>
    <x v="500"/>
    <n v="802.62000000000012"/>
    <x v="1"/>
    <n v="0"/>
    <x v="0"/>
    <n v="815"/>
    <s v="501-1000"/>
    <x v="1"/>
  </r>
  <r>
    <x v="2"/>
    <n v="6.4"/>
    <n v="1440"/>
    <x v="500"/>
    <n v="2066.3999999999996"/>
    <x v="1"/>
    <n v="0"/>
    <x v="2"/>
    <n v="261"/>
    <s v="101-500"/>
    <x v="2"/>
  </r>
  <r>
    <x v="3"/>
    <n v="9.6000000000000014"/>
    <n v="670"/>
    <x v="500"/>
    <n v="2310.8999999999996"/>
    <x v="0"/>
    <n v="0"/>
    <x v="2"/>
    <n v="35"/>
    <s v="0-100"/>
    <x v="3"/>
  </r>
  <r>
    <x v="4"/>
    <n v="6.4"/>
    <n v="1480"/>
    <x v="500"/>
    <n v="1008.81"/>
    <x v="1"/>
    <n v="0"/>
    <x v="0"/>
    <n v="98"/>
    <s v="0-100"/>
    <x v="3"/>
  </r>
  <r>
    <x v="0"/>
    <n v="8"/>
    <n v="590"/>
    <x v="501"/>
    <n v="1697.6399999999999"/>
    <x v="0"/>
    <n v="0"/>
    <x v="0"/>
    <n v="1200"/>
    <s v="&gt;1000"/>
    <x v="0"/>
  </r>
  <r>
    <x v="1"/>
    <n v="7.2"/>
    <n v="700"/>
    <x v="501"/>
    <n v="2733.57"/>
    <x v="1"/>
    <n v="0"/>
    <x v="2"/>
    <n v="815"/>
    <s v="501-1000"/>
    <x v="1"/>
  </r>
  <r>
    <x v="2"/>
    <n v="12"/>
    <n v="1050"/>
    <x v="501"/>
    <n v="975"/>
    <x v="1"/>
    <n v="0"/>
    <x v="0"/>
    <n v="261"/>
    <s v="101-500"/>
    <x v="2"/>
  </r>
  <r>
    <x v="3"/>
    <n v="4.8000000000000007"/>
    <n v="680"/>
    <x v="501"/>
    <n v="2899.05"/>
    <x v="0"/>
    <n v="0"/>
    <x v="2"/>
    <n v="35"/>
    <s v="0-100"/>
    <x v="3"/>
  </r>
  <r>
    <x v="4"/>
    <n v="12"/>
    <n v="1170"/>
    <x v="501"/>
    <n v="717.78"/>
    <x v="1"/>
    <n v="0"/>
    <x v="0"/>
    <n v="98"/>
    <s v="0-100"/>
    <x v="3"/>
  </r>
  <r>
    <x v="0"/>
    <n v="4"/>
    <n v="1010"/>
    <x v="502"/>
    <n v="1269.75"/>
    <x v="0"/>
    <n v="0"/>
    <x v="0"/>
    <n v="1200"/>
    <s v="&gt;1000"/>
    <x v="0"/>
  </r>
  <r>
    <x v="1"/>
    <n v="7.2"/>
    <n v="1470"/>
    <x v="502"/>
    <n v="2818.8"/>
    <x v="1"/>
    <n v="0"/>
    <x v="2"/>
    <n v="815"/>
    <s v="501-1000"/>
    <x v="1"/>
  </r>
  <r>
    <x v="2"/>
    <n v="6.4"/>
    <n v="1140"/>
    <x v="502"/>
    <n v="1580.34"/>
    <x v="1"/>
    <n v="0"/>
    <x v="0"/>
    <n v="261"/>
    <s v="101-500"/>
    <x v="2"/>
  </r>
  <r>
    <x v="3"/>
    <n v="8"/>
    <n v="810"/>
    <x v="502"/>
    <n v="2881.77"/>
    <x v="0"/>
    <n v="0"/>
    <x v="2"/>
    <n v="35"/>
    <s v="0-100"/>
    <x v="3"/>
  </r>
  <r>
    <x v="4"/>
    <n v="8"/>
    <n v="940"/>
    <x v="502"/>
    <n v="315.03000000000003"/>
    <x v="1"/>
    <n v="0"/>
    <x v="1"/>
    <n v="98"/>
    <s v="0-100"/>
    <x v="3"/>
  </r>
  <r>
    <x v="0"/>
    <n v="11.200000000000001"/>
    <n v="520"/>
    <x v="503"/>
    <n v="560.84999999999991"/>
    <x v="0"/>
    <n v="0"/>
    <x v="1"/>
    <n v="1200"/>
    <s v="&gt;1000"/>
    <x v="0"/>
  </r>
  <r>
    <x v="1"/>
    <n v="10.4"/>
    <n v="770"/>
    <x v="503"/>
    <n v="963.56999999999994"/>
    <x v="1"/>
    <n v="0"/>
    <x v="0"/>
    <n v="815"/>
    <s v="501-1000"/>
    <x v="1"/>
  </r>
  <r>
    <x v="2"/>
    <n v="11.200000000000001"/>
    <n v="500"/>
    <x v="503"/>
    <n v="1803.3600000000001"/>
    <x v="1"/>
    <n v="0"/>
    <x v="0"/>
    <n v="261"/>
    <s v="101-500"/>
    <x v="2"/>
  </r>
  <r>
    <x v="3"/>
    <n v="6.4"/>
    <n v="700"/>
    <x v="503"/>
    <n v="1069.23"/>
    <x v="0"/>
    <n v="0"/>
    <x v="0"/>
    <n v="35"/>
    <s v="0-100"/>
    <x v="3"/>
  </r>
  <r>
    <x v="4"/>
    <n v="8.8000000000000007"/>
    <n v="1240"/>
    <x v="503"/>
    <n v="1191.8700000000001"/>
    <x v="1"/>
    <n v="0"/>
    <x v="0"/>
    <n v="98"/>
    <s v="0-100"/>
    <x v="3"/>
  </r>
  <r>
    <x v="0"/>
    <n v="10.4"/>
    <n v="880"/>
    <x v="504"/>
    <n v="1834.59"/>
    <x v="0"/>
    <n v="0"/>
    <x v="0"/>
    <n v="1200"/>
    <s v="&gt;1000"/>
    <x v="0"/>
  </r>
  <r>
    <x v="1"/>
    <n v="10.4"/>
    <n v="720"/>
    <x v="504"/>
    <n v="690.27"/>
    <x v="1"/>
    <n v="0"/>
    <x v="0"/>
    <n v="815"/>
    <s v="501-1000"/>
    <x v="1"/>
  </r>
  <r>
    <x v="2"/>
    <n v="8"/>
    <n v="920"/>
    <x v="504"/>
    <n v="2863.05"/>
    <x v="1"/>
    <n v="0"/>
    <x v="2"/>
    <n v="261"/>
    <s v="101-500"/>
    <x v="2"/>
  </r>
  <r>
    <x v="3"/>
    <n v="8"/>
    <n v="1480"/>
    <x v="504"/>
    <n v="1571.79"/>
    <x v="0"/>
    <n v="0"/>
    <x v="0"/>
    <n v="35"/>
    <s v="0-100"/>
    <x v="3"/>
  </r>
  <r>
    <x v="4"/>
    <n v="4.8000000000000007"/>
    <n v="790"/>
    <x v="504"/>
    <n v="1600.29"/>
    <x v="1"/>
    <n v="0"/>
    <x v="0"/>
    <n v="98"/>
    <s v="0-100"/>
    <x v="3"/>
  </r>
  <r>
    <x v="0"/>
    <n v="10.4"/>
    <n v="570"/>
    <x v="505"/>
    <n v="101.85000000000001"/>
    <x v="0"/>
    <n v="0"/>
    <x v="1"/>
    <n v="1200"/>
    <s v="&gt;1000"/>
    <x v="0"/>
  </r>
  <r>
    <x v="1"/>
    <n v="12"/>
    <n v="1390"/>
    <x v="505"/>
    <n v="259.11"/>
    <x v="1"/>
    <n v="0"/>
    <x v="1"/>
    <n v="815"/>
    <s v="501-1000"/>
    <x v="1"/>
  </r>
  <r>
    <x v="2"/>
    <n v="10.4"/>
    <n v="930"/>
    <x v="505"/>
    <n v="1525.53"/>
    <x v="1"/>
    <n v="0"/>
    <x v="0"/>
    <n v="261"/>
    <s v="101-500"/>
    <x v="2"/>
  </r>
  <r>
    <x v="3"/>
    <n v="5.6000000000000005"/>
    <n v="1030"/>
    <x v="505"/>
    <n v="2612.13"/>
    <x v="0"/>
    <n v="0"/>
    <x v="2"/>
    <n v="35"/>
    <s v="0-100"/>
    <x v="3"/>
  </r>
  <r>
    <x v="4"/>
    <n v="7.2"/>
    <n v="1400"/>
    <x v="505"/>
    <n v="750.12"/>
    <x v="1"/>
    <n v="0"/>
    <x v="0"/>
    <n v="98"/>
    <s v="0-100"/>
    <x v="3"/>
  </r>
  <r>
    <x v="0"/>
    <n v="12"/>
    <n v="1100"/>
    <x v="506"/>
    <n v="2484.84"/>
    <x v="0"/>
    <n v="0"/>
    <x v="2"/>
    <n v="1200"/>
    <s v="&gt;1000"/>
    <x v="0"/>
  </r>
  <r>
    <x v="1"/>
    <n v="9.6000000000000014"/>
    <n v="700"/>
    <x v="506"/>
    <n v="753.51"/>
    <x v="1"/>
    <n v="0"/>
    <x v="0"/>
    <n v="815"/>
    <s v="501-1000"/>
    <x v="1"/>
  </r>
  <r>
    <x v="2"/>
    <n v="4"/>
    <n v="1170"/>
    <x v="506"/>
    <n v="2485.1999999999998"/>
    <x v="1"/>
    <n v="0"/>
    <x v="2"/>
    <n v="261"/>
    <s v="101-500"/>
    <x v="2"/>
  </r>
  <r>
    <x v="3"/>
    <n v="9.6000000000000014"/>
    <n v="1460"/>
    <x v="506"/>
    <n v="1232.58"/>
    <x v="0"/>
    <n v="0"/>
    <x v="0"/>
    <n v="35"/>
    <s v="0-100"/>
    <x v="3"/>
  </r>
  <r>
    <x v="4"/>
    <n v="6.4"/>
    <n v="1380"/>
    <x v="506"/>
    <n v="2112.63"/>
    <x v="1"/>
    <n v="0"/>
    <x v="2"/>
    <n v="98"/>
    <s v="0-100"/>
    <x v="3"/>
  </r>
  <r>
    <x v="0"/>
    <n v="4"/>
    <n v="1170"/>
    <x v="507"/>
    <n v="1722.33"/>
    <x v="0"/>
    <n v="0"/>
    <x v="0"/>
    <n v="1200"/>
    <s v="&gt;1000"/>
    <x v="0"/>
  </r>
  <r>
    <x v="1"/>
    <n v="9.6000000000000014"/>
    <n v="860"/>
    <x v="507"/>
    <n v="1765.92"/>
    <x v="1"/>
    <n v="0"/>
    <x v="0"/>
    <n v="815"/>
    <s v="501-1000"/>
    <x v="1"/>
  </r>
  <r>
    <x v="2"/>
    <n v="5.6000000000000005"/>
    <n v="760"/>
    <x v="507"/>
    <n v="228.89999999999998"/>
    <x v="1"/>
    <n v="0"/>
    <x v="1"/>
    <n v="261"/>
    <s v="101-500"/>
    <x v="2"/>
  </r>
  <r>
    <x v="3"/>
    <n v="7.2"/>
    <n v="590"/>
    <x v="507"/>
    <n v="963.99"/>
    <x v="0"/>
    <n v="0"/>
    <x v="0"/>
    <n v="35"/>
    <s v="0-100"/>
    <x v="3"/>
  </r>
  <r>
    <x v="4"/>
    <n v="4"/>
    <n v="510"/>
    <x v="507"/>
    <n v="2331"/>
    <x v="1"/>
    <n v="0"/>
    <x v="2"/>
    <n v="98"/>
    <s v="0-100"/>
    <x v="3"/>
  </r>
  <r>
    <x v="0"/>
    <n v="10.4"/>
    <n v="1050"/>
    <x v="508"/>
    <n v="1102.4100000000001"/>
    <x v="0"/>
    <n v="0"/>
    <x v="0"/>
    <n v="1200"/>
    <s v="&gt;1000"/>
    <x v="0"/>
  </r>
  <r>
    <x v="1"/>
    <n v="7.2"/>
    <n v="1190"/>
    <x v="508"/>
    <n v="202.53000000000003"/>
    <x v="1"/>
    <n v="0"/>
    <x v="1"/>
    <n v="815"/>
    <s v="501-1000"/>
    <x v="1"/>
  </r>
  <r>
    <x v="2"/>
    <n v="9.6000000000000014"/>
    <n v="780"/>
    <x v="508"/>
    <n v="1723.08"/>
    <x v="1"/>
    <n v="0"/>
    <x v="0"/>
    <n v="261"/>
    <s v="101-500"/>
    <x v="2"/>
  </r>
  <r>
    <x v="3"/>
    <n v="4"/>
    <n v="710"/>
    <x v="508"/>
    <n v="1404"/>
    <x v="0"/>
    <n v="0"/>
    <x v="0"/>
    <n v="35"/>
    <s v="0-100"/>
    <x v="3"/>
  </r>
  <r>
    <x v="4"/>
    <n v="4.8000000000000007"/>
    <n v="1290"/>
    <x v="508"/>
    <n v="2500.2599999999998"/>
    <x v="1"/>
    <n v="0"/>
    <x v="2"/>
    <n v="98"/>
    <s v="0-100"/>
    <x v="3"/>
  </r>
  <r>
    <x v="0"/>
    <n v="9.6000000000000014"/>
    <n v="1170"/>
    <x v="509"/>
    <n v="1978.1100000000001"/>
    <x v="0"/>
    <n v="0"/>
    <x v="0"/>
    <n v="1200"/>
    <s v="&gt;1000"/>
    <x v="0"/>
  </r>
  <r>
    <x v="1"/>
    <n v="7.2"/>
    <n v="590"/>
    <x v="509"/>
    <n v="2511"/>
    <x v="1"/>
    <n v="0"/>
    <x v="2"/>
    <n v="815"/>
    <s v="501-1000"/>
    <x v="1"/>
  </r>
  <r>
    <x v="2"/>
    <n v="8.8000000000000007"/>
    <n v="1330"/>
    <x v="509"/>
    <n v="1301.07"/>
    <x v="1"/>
    <n v="0"/>
    <x v="0"/>
    <n v="261"/>
    <s v="101-500"/>
    <x v="2"/>
  </r>
  <r>
    <x v="3"/>
    <n v="7.2"/>
    <n v="520"/>
    <x v="509"/>
    <n v="637.68000000000006"/>
    <x v="0"/>
    <n v="0"/>
    <x v="0"/>
    <n v="35"/>
    <s v="0-100"/>
    <x v="3"/>
  </r>
  <r>
    <x v="4"/>
    <n v="12"/>
    <n v="1420"/>
    <x v="509"/>
    <n v="566.97"/>
    <x v="1"/>
    <n v="0"/>
    <x v="1"/>
    <n v="98"/>
    <s v="0-100"/>
    <x v="3"/>
  </r>
  <r>
    <x v="0"/>
    <n v="8"/>
    <n v="1040"/>
    <x v="510"/>
    <n v="2049.21"/>
    <x v="0"/>
    <n v="0"/>
    <x v="2"/>
    <n v="1200"/>
    <s v="&gt;1000"/>
    <x v="0"/>
  </r>
  <r>
    <x v="1"/>
    <n v="12"/>
    <n v="720"/>
    <x v="510"/>
    <n v="1572.63"/>
    <x v="1"/>
    <n v="0"/>
    <x v="0"/>
    <n v="815"/>
    <s v="501-1000"/>
    <x v="1"/>
  </r>
  <r>
    <x v="2"/>
    <n v="11.200000000000001"/>
    <n v="850"/>
    <x v="510"/>
    <n v="134.34"/>
    <x v="1"/>
    <n v="0"/>
    <x v="1"/>
    <n v="261"/>
    <s v="101-500"/>
    <x v="2"/>
  </r>
  <r>
    <x v="3"/>
    <n v="8.8000000000000007"/>
    <n v="1370"/>
    <x v="510"/>
    <n v="1917.06"/>
    <x v="0"/>
    <n v="0"/>
    <x v="0"/>
    <n v="35"/>
    <s v="0-100"/>
    <x v="3"/>
  </r>
  <r>
    <x v="4"/>
    <n v="7.2"/>
    <n v="1210"/>
    <x v="510"/>
    <n v="626.66999999999996"/>
    <x v="1"/>
    <n v="0"/>
    <x v="0"/>
    <n v="98"/>
    <s v="0-100"/>
    <x v="3"/>
  </r>
  <r>
    <x v="0"/>
    <n v="8.8000000000000007"/>
    <n v="1360"/>
    <x v="511"/>
    <n v="1581.75"/>
    <x v="0"/>
    <n v="0"/>
    <x v="0"/>
    <n v="1200"/>
    <s v="&gt;1000"/>
    <x v="0"/>
  </r>
  <r>
    <x v="1"/>
    <n v="4"/>
    <n v="920"/>
    <x v="511"/>
    <n v="501.63"/>
    <x v="1"/>
    <n v="0"/>
    <x v="1"/>
    <n v="815"/>
    <s v="501-1000"/>
    <x v="1"/>
  </r>
  <r>
    <x v="2"/>
    <n v="10.4"/>
    <n v="1190"/>
    <x v="511"/>
    <n v="1361.4"/>
    <x v="1"/>
    <n v="0"/>
    <x v="0"/>
    <n v="261"/>
    <s v="101-500"/>
    <x v="2"/>
  </r>
  <r>
    <x v="3"/>
    <n v="8"/>
    <n v="1030"/>
    <x v="511"/>
    <n v="1757.4900000000002"/>
    <x v="0"/>
    <n v="0"/>
    <x v="0"/>
    <n v="35"/>
    <s v="0-100"/>
    <x v="3"/>
  </r>
  <r>
    <x v="4"/>
    <n v="7.2"/>
    <n v="970"/>
    <x v="511"/>
    <n v="892.19999999999993"/>
    <x v="1"/>
    <n v="0"/>
    <x v="0"/>
    <n v="98"/>
    <s v="0-100"/>
    <x v="3"/>
  </r>
  <r>
    <x v="0"/>
    <n v="9.6000000000000014"/>
    <n v="1080"/>
    <x v="512"/>
    <n v="695.61"/>
    <x v="0"/>
    <n v="0"/>
    <x v="0"/>
    <n v="1200"/>
    <s v="&gt;1000"/>
    <x v="0"/>
  </r>
  <r>
    <x v="1"/>
    <n v="9.6000000000000014"/>
    <n v="1440"/>
    <x v="512"/>
    <n v="1272.51"/>
    <x v="1"/>
    <n v="0"/>
    <x v="0"/>
    <n v="815"/>
    <s v="501-1000"/>
    <x v="1"/>
  </r>
  <r>
    <x v="2"/>
    <n v="8.8000000000000007"/>
    <n v="550"/>
    <x v="512"/>
    <n v="2267.91"/>
    <x v="1"/>
    <n v="0"/>
    <x v="2"/>
    <n v="261"/>
    <s v="101-500"/>
    <x v="2"/>
  </r>
  <r>
    <x v="3"/>
    <n v="10.4"/>
    <n v="570"/>
    <x v="512"/>
    <n v="949.44"/>
    <x v="0"/>
    <n v="0"/>
    <x v="0"/>
    <n v="35"/>
    <s v="0-100"/>
    <x v="3"/>
  </r>
  <r>
    <x v="4"/>
    <n v="8"/>
    <n v="970"/>
    <x v="512"/>
    <n v="1196.6100000000001"/>
    <x v="1"/>
    <n v="0"/>
    <x v="0"/>
    <n v="98"/>
    <s v="0-100"/>
    <x v="3"/>
  </r>
  <r>
    <x v="0"/>
    <n v="4"/>
    <n v="1040"/>
    <x v="513"/>
    <n v="1765.38"/>
    <x v="0"/>
    <n v="0"/>
    <x v="0"/>
    <n v="1200"/>
    <s v="&gt;1000"/>
    <x v="0"/>
  </r>
  <r>
    <x v="1"/>
    <n v="4"/>
    <n v="1160"/>
    <x v="513"/>
    <n v="2449.89"/>
    <x v="1"/>
    <n v="0"/>
    <x v="2"/>
    <n v="815"/>
    <s v="501-1000"/>
    <x v="1"/>
  </r>
  <r>
    <x v="2"/>
    <n v="9.6000000000000014"/>
    <n v="1210"/>
    <x v="513"/>
    <n v="1710.9900000000002"/>
    <x v="1"/>
    <n v="0"/>
    <x v="0"/>
    <n v="261"/>
    <s v="101-500"/>
    <x v="2"/>
  </r>
  <r>
    <x v="3"/>
    <n v="8"/>
    <n v="1240"/>
    <x v="513"/>
    <n v="2000.34"/>
    <x v="0"/>
    <n v="0"/>
    <x v="2"/>
    <n v="35"/>
    <s v="0-100"/>
    <x v="3"/>
  </r>
  <r>
    <x v="4"/>
    <n v="12"/>
    <n v="1230"/>
    <x v="513"/>
    <n v="494.18999999999994"/>
    <x v="1"/>
    <n v="0"/>
    <x v="1"/>
    <n v="98"/>
    <s v="0-100"/>
    <x v="3"/>
  </r>
  <r>
    <x v="0"/>
    <n v="11.200000000000001"/>
    <n v="540"/>
    <x v="514"/>
    <n v="1538.31"/>
    <x v="0"/>
    <n v="0"/>
    <x v="0"/>
    <n v="1200"/>
    <s v="&gt;1000"/>
    <x v="0"/>
  </r>
  <r>
    <x v="1"/>
    <n v="8"/>
    <n v="620"/>
    <x v="514"/>
    <n v="2877"/>
    <x v="1"/>
    <n v="0"/>
    <x v="2"/>
    <n v="815"/>
    <s v="501-1000"/>
    <x v="1"/>
  </r>
  <r>
    <x v="2"/>
    <n v="12"/>
    <n v="690"/>
    <x v="514"/>
    <n v="2137.38"/>
    <x v="1"/>
    <n v="0"/>
    <x v="2"/>
    <n v="261"/>
    <s v="101-500"/>
    <x v="2"/>
  </r>
  <r>
    <x v="3"/>
    <n v="12"/>
    <n v="1300"/>
    <x v="514"/>
    <n v="345.54"/>
    <x v="0"/>
    <n v="0"/>
    <x v="1"/>
    <n v="35"/>
    <s v="0-100"/>
    <x v="3"/>
  </r>
  <r>
    <x v="4"/>
    <n v="4"/>
    <n v="970"/>
    <x v="514"/>
    <n v="2753.13"/>
    <x v="1"/>
    <n v="0"/>
    <x v="2"/>
    <n v="98"/>
    <s v="0-100"/>
    <x v="3"/>
  </r>
  <r>
    <x v="0"/>
    <n v="6.4"/>
    <n v="1080"/>
    <x v="515"/>
    <n v="1388.6999999999998"/>
    <x v="0"/>
    <n v="0"/>
    <x v="0"/>
    <n v="1200"/>
    <s v="&gt;1000"/>
    <x v="0"/>
  </r>
  <r>
    <x v="1"/>
    <n v="8"/>
    <n v="810"/>
    <x v="515"/>
    <n v="1669.83"/>
    <x v="1"/>
    <n v="0"/>
    <x v="0"/>
    <n v="815"/>
    <s v="501-1000"/>
    <x v="1"/>
  </r>
  <r>
    <x v="2"/>
    <n v="4"/>
    <n v="1050"/>
    <x v="515"/>
    <n v="2016.5099999999998"/>
    <x v="1"/>
    <n v="0"/>
    <x v="2"/>
    <n v="261"/>
    <s v="101-500"/>
    <x v="2"/>
  </r>
  <r>
    <x v="3"/>
    <n v="10.4"/>
    <n v="1280"/>
    <x v="515"/>
    <n v="2060.2799999999997"/>
    <x v="0"/>
    <n v="0"/>
    <x v="2"/>
    <n v="35"/>
    <s v="0-100"/>
    <x v="3"/>
  </r>
  <r>
    <x v="4"/>
    <n v="11.200000000000001"/>
    <n v="900"/>
    <x v="515"/>
    <n v="411.54"/>
    <x v="1"/>
    <n v="0"/>
    <x v="1"/>
    <n v="98"/>
    <s v="0-100"/>
    <x v="3"/>
  </r>
  <r>
    <x v="0"/>
    <n v="5.6000000000000005"/>
    <n v="660"/>
    <x v="516"/>
    <n v="1510.74"/>
    <x v="0"/>
    <n v="0"/>
    <x v="0"/>
    <n v="1200"/>
    <s v="&gt;1000"/>
    <x v="0"/>
  </r>
  <r>
    <x v="1"/>
    <n v="10.4"/>
    <n v="990"/>
    <x v="516"/>
    <n v="1435.41"/>
    <x v="1"/>
    <n v="0"/>
    <x v="0"/>
    <n v="815"/>
    <s v="501-1000"/>
    <x v="1"/>
  </r>
  <r>
    <x v="2"/>
    <n v="7.2"/>
    <n v="940"/>
    <x v="516"/>
    <n v="2305.11"/>
    <x v="1"/>
    <n v="0"/>
    <x v="2"/>
    <n v="261"/>
    <s v="101-500"/>
    <x v="2"/>
  </r>
  <r>
    <x v="3"/>
    <n v="4.8000000000000007"/>
    <n v="700"/>
    <x v="516"/>
    <n v="1931.94"/>
    <x v="0"/>
    <n v="0"/>
    <x v="0"/>
    <n v="35"/>
    <s v="0-100"/>
    <x v="3"/>
  </r>
  <r>
    <x v="4"/>
    <n v="6.4"/>
    <n v="1120"/>
    <x v="516"/>
    <n v="137.04"/>
    <x v="1"/>
    <n v="0"/>
    <x v="1"/>
    <n v="98"/>
    <s v="0-100"/>
    <x v="3"/>
  </r>
  <r>
    <x v="0"/>
    <n v="9.6000000000000014"/>
    <n v="950"/>
    <x v="517"/>
    <n v="1993.44"/>
    <x v="0"/>
    <n v="0"/>
    <x v="0"/>
    <n v="1200"/>
    <s v="&gt;1000"/>
    <x v="0"/>
  </r>
  <r>
    <x v="1"/>
    <n v="8"/>
    <n v="1430"/>
    <x v="517"/>
    <n v="1501.23"/>
    <x v="1"/>
    <n v="0"/>
    <x v="0"/>
    <n v="815"/>
    <s v="501-1000"/>
    <x v="1"/>
  </r>
  <r>
    <x v="2"/>
    <n v="4.8000000000000007"/>
    <n v="1250"/>
    <x v="517"/>
    <n v="1856.6999999999998"/>
    <x v="1"/>
    <n v="0"/>
    <x v="0"/>
    <n v="261"/>
    <s v="101-500"/>
    <x v="2"/>
  </r>
  <r>
    <x v="3"/>
    <n v="7.2"/>
    <n v="970"/>
    <x v="517"/>
    <n v="2348.67"/>
    <x v="0"/>
    <n v="0"/>
    <x v="2"/>
    <n v="35"/>
    <s v="0-100"/>
    <x v="3"/>
  </r>
  <r>
    <x v="4"/>
    <n v="11.200000000000001"/>
    <n v="610"/>
    <x v="517"/>
    <n v="192.24"/>
    <x v="1"/>
    <n v="0"/>
    <x v="1"/>
    <n v="98"/>
    <s v="0-100"/>
    <x v="3"/>
  </r>
  <r>
    <x v="0"/>
    <n v="9.6000000000000014"/>
    <n v="510"/>
    <x v="518"/>
    <n v="684.09"/>
    <x v="0"/>
    <n v="0"/>
    <x v="0"/>
    <n v="1200"/>
    <s v="&gt;1000"/>
    <x v="0"/>
  </r>
  <r>
    <x v="1"/>
    <n v="5.6000000000000005"/>
    <n v="1030"/>
    <x v="518"/>
    <n v="193.64999999999998"/>
    <x v="1"/>
    <n v="0"/>
    <x v="1"/>
    <n v="815"/>
    <s v="501-1000"/>
    <x v="1"/>
  </r>
  <r>
    <x v="2"/>
    <n v="4"/>
    <n v="680"/>
    <x v="518"/>
    <n v="623.01"/>
    <x v="1"/>
    <n v="0"/>
    <x v="0"/>
    <n v="261"/>
    <s v="101-500"/>
    <x v="2"/>
  </r>
  <r>
    <x v="3"/>
    <n v="4.8000000000000007"/>
    <n v="1160"/>
    <x v="518"/>
    <n v="918.30000000000007"/>
    <x v="0"/>
    <n v="0"/>
    <x v="0"/>
    <n v="35"/>
    <s v="0-100"/>
    <x v="3"/>
  </r>
  <r>
    <x v="4"/>
    <n v="8.8000000000000007"/>
    <n v="1120"/>
    <x v="518"/>
    <n v="2994.18"/>
    <x v="1"/>
    <n v="0"/>
    <x v="2"/>
    <n v="98"/>
    <s v="0-100"/>
    <x v="3"/>
  </r>
  <r>
    <x v="0"/>
    <n v="10.4"/>
    <n v="920"/>
    <x v="519"/>
    <n v="1382.91"/>
    <x v="0"/>
    <n v="0"/>
    <x v="0"/>
    <n v="1200"/>
    <s v="&gt;1000"/>
    <x v="0"/>
  </r>
  <r>
    <x v="1"/>
    <n v="6.4"/>
    <n v="1470"/>
    <x v="519"/>
    <n v="886.71"/>
    <x v="1"/>
    <n v="0"/>
    <x v="0"/>
    <n v="815"/>
    <s v="501-1000"/>
    <x v="1"/>
  </r>
  <r>
    <x v="2"/>
    <n v="6.4"/>
    <n v="810"/>
    <x v="519"/>
    <n v="407.58000000000004"/>
    <x v="1"/>
    <n v="0"/>
    <x v="1"/>
    <n v="261"/>
    <s v="101-500"/>
    <x v="2"/>
  </r>
  <r>
    <x v="3"/>
    <n v="10.4"/>
    <n v="870"/>
    <x v="519"/>
    <n v="1281.54"/>
    <x v="0"/>
    <n v="0"/>
    <x v="0"/>
    <n v="35"/>
    <s v="0-100"/>
    <x v="3"/>
  </r>
  <r>
    <x v="4"/>
    <n v="10.4"/>
    <n v="1470"/>
    <x v="519"/>
    <n v="2434.77"/>
    <x v="1"/>
    <n v="0"/>
    <x v="2"/>
    <n v="98"/>
    <s v="0-100"/>
    <x v="3"/>
  </r>
  <r>
    <x v="0"/>
    <n v="4"/>
    <n v="1240"/>
    <x v="520"/>
    <n v="2194.11"/>
    <x v="0"/>
    <n v="0"/>
    <x v="2"/>
    <n v="1200"/>
    <s v="&gt;1000"/>
    <x v="0"/>
  </r>
  <r>
    <x v="1"/>
    <n v="9.6000000000000014"/>
    <n v="530"/>
    <x v="520"/>
    <n v="2146.02"/>
    <x v="1"/>
    <n v="0"/>
    <x v="2"/>
    <n v="815"/>
    <s v="501-1000"/>
    <x v="1"/>
  </r>
  <r>
    <x v="2"/>
    <n v="10.4"/>
    <n v="1330"/>
    <x v="520"/>
    <n v="2994.5099999999998"/>
    <x v="1"/>
    <n v="0"/>
    <x v="2"/>
    <n v="261"/>
    <s v="101-500"/>
    <x v="2"/>
  </r>
  <r>
    <x v="3"/>
    <n v="12"/>
    <n v="1330"/>
    <x v="520"/>
    <n v="2401.3200000000002"/>
    <x v="0"/>
    <n v="0"/>
    <x v="2"/>
    <n v="35"/>
    <s v="0-100"/>
    <x v="3"/>
  </r>
  <r>
    <x v="4"/>
    <n v="9.6000000000000014"/>
    <n v="1230"/>
    <x v="520"/>
    <n v="739.43999999999994"/>
    <x v="1"/>
    <n v="0"/>
    <x v="0"/>
    <n v="98"/>
    <s v="0-100"/>
    <x v="3"/>
  </r>
  <r>
    <x v="0"/>
    <n v="12"/>
    <n v="1000"/>
    <x v="521"/>
    <n v="2197.6499999999996"/>
    <x v="0"/>
    <n v="0"/>
    <x v="2"/>
    <n v="1200"/>
    <s v="&gt;1000"/>
    <x v="0"/>
  </r>
  <r>
    <x v="1"/>
    <n v="8"/>
    <n v="750"/>
    <x v="521"/>
    <n v="1307.3399999999999"/>
    <x v="1"/>
    <n v="0"/>
    <x v="0"/>
    <n v="815"/>
    <s v="501-1000"/>
    <x v="1"/>
  </r>
  <r>
    <x v="2"/>
    <n v="10.4"/>
    <n v="1080"/>
    <x v="521"/>
    <n v="1390.1100000000001"/>
    <x v="1"/>
    <n v="0"/>
    <x v="0"/>
    <n v="261"/>
    <s v="101-500"/>
    <x v="2"/>
  </r>
  <r>
    <x v="3"/>
    <n v="6.4"/>
    <n v="1190"/>
    <x v="521"/>
    <n v="1553.97"/>
    <x v="0"/>
    <n v="0"/>
    <x v="0"/>
    <n v="35"/>
    <s v="0-100"/>
    <x v="3"/>
  </r>
  <r>
    <x v="4"/>
    <n v="7.2"/>
    <n v="940"/>
    <x v="521"/>
    <n v="2512.41"/>
    <x v="1"/>
    <n v="0"/>
    <x v="2"/>
    <n v="98"/>
    <s v="0-100"/>
    <x v="3"/>
  </r>
  <r>
    <x v="0"/>
    <n v="6.4"/>
    <n v="890"/>
    <x v="522"/>
    <n v="2589.69"/>
    <x v="0"/>
    <n v="0"/>
    <x v="2"/>
    <n v="1200"/>
    <s v="&gt;1000"/>
    <x v="0"/>
  </r>
  <r>
    <x v="1"/>
    <n v="11.200000000000001"/>
    <n v="1170"/>
    <x v="522"/>
    <n v="2314.86"/>
    <x v="1"/>
    <n v="0"/>
    <x v="2"/>
    <n v="815"/>
    <s v="501-1000"/>
    <x v="1"/>
  </r>
  <r>
    <x v="2"/>
    <n v="12"/>
    <n v="1490"/>
    <x v="522"/>
    <n v="1207.53"/>
    <x v="1"/>
    <n v="0"/>
    <x v="0"/>
    <n v="261"/>
    <s v="101-500"/>
    <x v="2"/>
  </r>
  <r>
    <x v="3"/>
    <n v="4"/>
    <n v="910"/>
    <x v="522"/>
    <n v="103.26"/>
    <x v="0"/>
    <n v="0"/>
    <x v="1"/>
    <n v="35"/>
    <s v="0-100"/>
    <x v="3"/>
  </r>
  <r>
    <x v="4"/>
    <n v="4"/>
    <n v="900"/>
    <x v="522"/>
    <n v="1829.4299999999998"/>
    <x v="1"/>
    <n v="0"/>
    <x v="0"/>
    <n v="98"/>
    <s v="0-100"/>
    <x v="3"/>
  </r>
  <r>
    <x v="0"/>
    <n v="4.8000000000000007"/>
    <n v="1070"/>
    <x v="523"/>
    <n v="2819.19"/>
    <x v="0"/>
    <n v="0"/>
    <x v="2"/>
    <n v="1200"/>
    <s v="&gt;1000"/>
    <x v="0"/>
  </r>
  <r>
    <x v="1"/>
    <n v="12"/>
    <n v="1190"/>
    <x v="523"/>
    <n v="2804.07"/>
    <x v="1"/>
    <n v="0"/>
    <x v="2"/>
    <n v="815"/>
    <s v="501-1000"/>
    <x v="1"/>
  </r>
  <r>
    <x v="2"/>
    <n v="9.6000000000000014"/>
    <n v="570"/>
    <x v="523"/>
    <n v="2355.48"/>
    <x v="1"/>
    <n v="0"/>
    <x v="2"/>
    <n v="261"/>
    <s v="101-500"/>
    <x v="2"/>
  </r>
  <r>
    <x v="3"/>
    <n v="8.8000000000000007"/>
    <n v="900"/>
    <x v="523"/>
    <n v="670.56000000000006"/>
    <x v="0"/>
    <n v="0"/>
    <x v="0"/>
    <n v="35"/>
    <s v="0-100"/>
    <x v="3"/>
  </r>
  <r>
    <x v="4"/>
    <n v="5.6000000000000005"/>
    <n v="780"/>
    <x v="523"/>
    <n v="1977.1499999999999"/>
    <x v="1"/>
    <n v="0"/>
    <x v="0"/>
    <n v="98"/>
    <s v="0-100"/>
    <x v="3"/>
  </r>
  <r>
    <x v="0"/>
    <n v="9.6000000000000014"/>
    <n v="710"/>
    <x v="524"/>
    <n v="514.71"/>
    <x v="0"/>
    <n v="0"/>
    <x v="1"/>
    <n v="1200"/>
    <s v="&gt;1000"/>
    <x v="0"/>
  </r>
  <r>
    <x v="1"/>
    <n v="11.200000000000001"/>
    <n v="1130"/>
    <x v="524"/>
    <n v="2952"/>
    <x v="1"/>
    <n v="0"/>
    <x v="2"/>
    <n v="815"/>
    <s v="501-1000"/>
    <x v="1"/>
  </r>
  <r>
    <x v="2"/>
    <n v="5.6000000000000005"/>
    <n v="1340"/>
    <x v="524"/>
    <n v="418.83000000000004"/>
    <x v="1"/>
    <n v="0"/>
    <x v="1"/>
    <n v="261"/>
    <s v="101-500"/>
    <x v="2"/>
  </r>
  <r>
    <x v="3"/>
    <n v="11.200000000000001"/>
    <n v="830"/>
    <x v="524"/>
    <n v="570.75"/>
    <x v="0"/>
    <n v="0"/>
    <x v="1"/>
    <n v="35"/>
    <s v="0-100"/>
    <x v="3"/>
  </r>
  <r>
    <x v="4"/>
    <n v="8"/>
    <n v="1450"/>
    <x v="524"/>
    <n v="1176.6600000000001"/>
    <x v="1"/>
    <n v="0"/>
    <x v="0"/>
    <n v="98"/>
    <s v="0-100"/>
    <x v="3"/>
  </r>
  <r>
    <x v="0"/>
    <n v="4"/>
    <n v="1040"/>
    <x v="525"/>
    <n v="1626.12"/>
    <x v="0"/>
    <n v="0"/>
    <x v="0"/>
    <n v="1200"/>
    <s v="&gt;1000"/>
    <x v="0"/>
  </r>
  <r>
    <x v="1"/>
    <n v="10.4"/>
    <n v="600"/>
    <x v="525"/>
    <n v="2665.14"/>
    <x v="1"/>
    <n v="0"/>
    <x v="2"/>
    <n v="815"/>
    <s v="501-1000"/>
    <x v="1"/>
  </r>
  <r>
    <x v="2"/>
    <n v="4.8000000000000007"/>
    <n v="750"/>
    <x v="525"/>
    <n v="2836.41"/>
    <x v="1"/>
    <n v="0"/>
    <x v="2"/>
    <n v="261"/>
    <s v="101-500"/>
    <x v="2"/>
  </r>
  <r>
    <x v="3"/>
    <n v="5.6000000000000005"/>
    <n v="1120"/>
    <x v="525"/>
    <n v="1998.4499999999998"/>
    <x v="0"/>
    <n v="0"/>
    <x v="0"/>
    <n v="35"/>
    <s v="0-100"/>
    <x v="3"/>
  </r>
  <r>
    <x v="4"/>
    <n v="8"/>
    <n v="840"/>
    <x v="525"/>
    <n v="1742.31"/>
    <x v="1"/>
    <n v="0"/>
    <x v="0"/>
    <n v="98"/>
    <s v="0-100"/>
    <x v="3"/>
  </r>
  <r>
    <x v="0"/>
    <n v="8.8000000000000007"/>
    <n v="1190"/>
    <x v="526"/>
    <n v="1252.77"/>
    <x v="0"/>
    <n v="0"/>
    <x v="0"/>
    <n v="1200"/>
    <s v="&gt;1000"/>
    <x v="0"/>
  </r>
  <r>
    <x v="1"/>
    <n v="8"/>
    <n v="1100"/>
    <x v="526"/>
    <n v="2171.67"/>
    <x v="1"/>
    <n v="0"/>
    <x v="2"/>
    <n v="815"/>
    <s v="501-1000"/>
    <x v="1"/>
  </r>
  <r>
    <x v="2"/>
    <n v="11.200000000000001"/>
    <n v="980"/>
    <x v="526"/>
    <n v="1573.5"/>
    <x v="1"/>
    <n v="0"/>
    <x v="0"/>
    <n v="261"/>
    <s v="101-500"/>
    <x v="2"/>
  </r>
  <r>
    <x v="3"/>
    <n v="4"/>
    <n v="530"/>
    <x v="526"/>
    <n v="1928.37"/>
    <x v="0"/>
    <n v="0"/>
    <x v="0"/>
    <n v="35"/>
    <s v="0-100"/>
    <x v="3"/>
  </r>
  <r>
    <x v="4"/>
    <n v="9.6000000000000014"/>
    <n v="1020"/>
    <x v="526"/>
    <n v="956.25"/>
    <x v="1"/>
    <n v="0"/>
    <x v="0"/>
    <n v="98"/>
    <s v="0-100"/>
    <x v="3"/>
  </r>
  <r>
    <x v="0"/>
    <n v="5.6000000000000005"/>
    <n v="670"/>
    <x v="527"/>
    <n v="1386.66"/>
    <x v="0"/>
    <n v="0"/>
    <x v="0"/>
    <n v="1200"/>
    <s v="&gt;1000"/>
    <x v="0"/>
  </r>
  <r>
    <x v="1"/>
    <n v="6.4"/>
    <n v="840"/>
    <x v="527"/>
    <n v="196.86"/>
    <x v="1"/>
    <n v="0"/>
    <x v="1"/>
    <n v="815"/>
    <s v="501-1000"/>
    <x v="1"/>
  </r>
  <r>
    <x v="2"/>
    <n v="12"/>
    <n v="570"/>
    <x v="527"/>
    <n v="1740"/>
    <x v="1"/>
    <n v="0"/>
    <x v="0"/>
    <n v="261"/>
    <s v="101-500"/>
    <x v="2"/>
  </r>
  <r>
    <x v="3"/>
    <n v="11.200000000000001"/>
    <n v="1270"/>
    <x v="527"/>
    <n v="605.40000000000009"/>
    <x v="0"/>
    <n v="0"/>
    <x v="0"/>
    <n v="35"/>
    <s v="0-100"/>
    <x v="3"/>
  </r>
  <r>
    <x v="4"/>
    <n v="8"/>
    <n v="1110"/>
    <x v="527"/>
    <n v="257.39999999999998"/>
    <x v="1"/>
    <n v="0"/>
    <x v="1"/>
    <n v="98"/>
    <s v="0-100"/>
    <x v="3"/>
  </r>
  <r>
    <x v="0"/>
    <n v="11.200000000000001"/>
    <n v="1470"/>
    <x v="528"/>
    <n v="2429.9700000000003"/>
    <x v="0"/>
    <n v="0"/>
    <x v="2"/>
    <n v="1200"/>
    <s v="&gt;1000"/>
    <x v="0"/>
  </r>
  <r>
    <x v="1"/>
    <n v="7.2"/>
    <n v="600"/>
    <x v="528"/>
    <n v="1945.6499999999999"/>
    <x v="1"/>
    <n v="0"/>
    <x v="0"/>
    <n v="815"/>
    <s v="501-1000"/>
    <x v="1"/>
  </r>
  <r>
    <x v="2"/>
    <n v="11.200000000000001"/>
    <n v="630"/>
    <x v="528"/>
    <n v="856.17"/>
    <x v="1"/>
    <n v="0"/>
    <x v="0"/>
    <n v="261"/>
    <s v="101-500"/>
    <x v="2"/>
  </r>
  <r>
    <x v="3"/>
    <n v="7.2"/>
    <n v="1010"/>
    <x v="528"/>
    <n v="1994.5500000000002"/>
    <x v="0"/>
    <n v="0"/>
    <x v="0"/>
    <n v="35"/>
    <s v="0-100"/>
    <x v="3"/>
  </r>
  <r>
    <x v="4"/>
    <n v="12"/>
    <n v="1460"/>
    <x v="528"/>
    <n v="1360.1100000000001"/>
    <x v="1"/>
    <n v="0"/>
    <x v="0"/>
    <n v="98"/>
    <s v="0-100"/>
    <x v="3"/>
  </r>
  <r>
    <x v="0"/>
    <n v="7.2"/>
    <n v="1500"/>
    <x v="529"/>
    <n v="566.76"/>
    <x v="0"/>
    <n v="0"/>
    <x v="1"/>
    <n v="1200"/>
    <s v="&gt;1000"/>
    <x v="0"/>
  </r>
  <r>
    <x v="1"/>
    <n v="8"/>
    <n v="850"/>
    <x v="529"/>
    <n v="1743.09"/>
    <x v="1"/>
    <n v="0"/>
    <x v="0"/>
    <n v="815"/>
    <s v="501-1000"/>
    <x v="1"/>
  </r>
  <r>
    <x v="2"/>
    <n v="11.200000000000001"/>
    <n v="680"/>
    <x v="529"/>
    <n v="2436.63"/>
    <x v="1"/>
    <n v="0"/>
    <x v="2"/>
    <n v="261"/>
    <s v="101-500"/>
    <x v="2"/>
  </r>
  <r>
    <x v="3"/>
    <n v="11.200000000000001"/>
    <n v="1390"/>
    <x v="529"/>
    <n v="2066.0700000000002"/>
    <x v="0"/>
    <n v="0"/>
    <x v="2"/>
    <n v="35"/>
    <s v="0-100"/>
    <x v="3"/>
  </r>
  <r>
    <x v="4"/>
    <n v="5.6000000000000005"/>
    <n v="1370"/>
    <x v="529"/>
    <n v="629.28"/>
    <x v="1"/>
    <n v="0"/>
    <x v="0"/>
    <n v="98"/>
    <s v="0-100"/>
    <x v="3"/>
  </r>
  <r>
    <x v="0"/>
    <n v="4"/>
    <n v="1240"/>
    <x v="530"/>
    <n v="1123.71"/>
    <x v="0"/>
    <n v="0"/>
    <x v="0"/>
    <n v="1200"/>
    <s v="&gt;1000"/>
    <x v="0"/>
  </r>
  <r>
    <x v="1"/>
    <n v="4"/>
    <n v="1440"/>
    <x v="530"/>
    <n v="1977.27"/>
    <x v="1"/>
    <n v="0"/>
    <x v="0"/>
    <n v="815"/>
    <s v="501-1000"/>
    <x v="1"/>
  </r>
  <r>
    <x v="2"/>
    <n v="12"/>
    <n v="1150"/>
    <x v="530"/>
    <n v="835.19999999999993"/>
    <x v="1"/>
    <n v="0"/>
    <x v="0"/>
    <n v="261"/>
    <s v="101-500"/>
    <x v="2"/>
  </r>
  <r>
    <x v="3"/>
    <n v="10.4"/>
    <n v="1190"/>
    <x v="530"/>
    <n v="723.72"/>
    <x v="0"/>
    <n v="0"/>
    <x v="0"/>
    <n v="35"/>
    <s v="0-100"/>
    <x v="3"/>
  </r>
  <r>
    <x v="4"/>
    <n v="11.200000000000001"/>
    <n v="1070"/>
    <x v="530"/>
    <n v="390.96"/>
    <x v="1"/>
    <n v="0"/>
    <x v="1"/>
    <n v="98"/>
    <s v="0-100"/>
    <x v="3"/>
  </r>
  <r>
    <x v="0"/>
    <n v="4.8000000000000007"/>
    <n v="1440"/>
    <x v="531"/>
    <n v="2303.5500000000002"/>
    <x v="0"/>
    <n v="0"/>
    <x v="2"/>
    <n v="1200"/>
    <s v="&gt;1000"/>
    <x v="0"/>
  </r>
  <r>
    <x v="1"/>
    <n v="5.6000000000000005"/>
    <n v="730"/>
    <x v="531"/>
    <n v="658.74"/>
    <x v="1"/>
    <n v="0"/>
    <x v="0"/>
    <n v="815"/>
    <s v="501-1000"/>
    <x v="1"/>
  </r>
  <r>
    <x v="2"/>
    <n v="8"/>
    <n v="1440"/>
    <x v="531"/>
    <n v="1119.81"/>
    <x v="1"/>
    <n v="0"/>
    <x v="0"/>
    <n v="261"/>
    <s v="101-500"/>
    <x v="2"/>
  </r>
  <r>
    <x v="3"/>
    <n v="10.4"/>
    <n v="1070"/>
    <x v="531"/>
    <n v="1801.8600000000001"/>
    <x v="0"/>
    <n v="0"/>
    <x v="0"/>
    <n v="35"/>
    <s v="0-100"/>
    <x v="3"/>
  </r>
  <r>
    <x v="4"/>
    <n v="10.4"/>
    <n v="1240"/>
    <x v="531"/>
    <n v="986.73"/>
    <x v="1"/>
    <n v="0"/>
    <x v="0"/>
    <n v="98"/>
    <s v="0-100"/>
    <x v="3"/>
  </r>
  <r>
    <x v="0"/>
    <n v="4"/>
    <n v="500"/>
    <x v="532"/>
    <n v="2224.98"/>
    <x v="0"/>
    <n v="0"/>
    <x v="2"/>
    <n v="1200"/>
    <s v="&gt;1000"/>
    <x v="0"/>
  </r>
  <r>
    <x v="1"/>
    <n v="7.2"/>
    <n v="1400"/>
    <x v="532"/>
    <n v="1200.57"/>
    <x v="1"/>
    <n v="0"/>
    <x v="0"/>
    <n v="815"/>
    <s v="501-1000"/>
    <x v="1"/>
  </r>
  <r>
    <x v="2"/>
    <n v="5.6000000000000005"/>
    <n v="1500"/>
    <x v="532"/>
    <n v="710.18999999999994"/>
    <x v="1"/>
    <n v="0"/>
    <x v="0"/>
    <n v="261"/>
    <s v="101-500"/>
    <x v="2"/>
  </r>
  <r>
    <x v="3"/>
    <n v="12"/>
    <n v="1010"/>
    <x v="532"/>
    <n v="1139.6100000000001"/>
    <x v="0"/>
    <n v="0"/>
    <x v="0"/>
    <n v="35"/>
    <s v="0-100"/>
    <x v="3"/>
  </r>
  <r>
    <x v="4"/>
    <n v="9.6000000000000014"/>
    <n v="1220"/>
    <x v="532"/>
    <n v="1072.5899999999999"/>
    <x v="1"/>
    <n v="0"/>
    <x v="0"/>
    <n v="98"/>
    <s v="0-100"/>
    <x v="3"/>
  </r>
  <r>
    <x v="0"/>
    <n v="8.8000000000000007"/>
    <n v="990"/>
    <x v="533"/>
    <n v="2627.31"/>
    <x v="0"/>
    <n v="0"/>
    <x v="2"/>
    <n v="1200"/>
    <s v="&gt;1000"/>
    <x v="0"/>
  </r>
  <r>
    <x v="1"/>
    <n v="6.4"/>
    <n v="890"/>
    <x v="533"/>
    <n v="1972.8899999999999"/>
    <x v="1"/>
    <n v="0"/>
    <x v="0"/>
    <n v="815"/>
    <s v="501-1000"/>
    <x v="1"/>
  </r>
  <r>
    <x v="2"/>
    <n v="6.4"/>
    <n v="1100"/>
    <x v="533"/>
    <n v="1968.27"/>
    <x v="1"/>
    <n v="0"/>
    <x v="0"/>
    <n v="261"/>
    <s v="101-500"/>
    <x v="2"/>
  </r>
  <r>
    <x v="3"/>
    <n v="8"/>
    <n v="1150"/>
    <x v="533"/>
    <n v="782.28"/>
    <x v="0"/>
    <n v="0"/>
    <x v="0"/>
    <n v="35"/>
    <s v="0-100"/>
    <x v="3"/>
  </r>
  <r>
    <x v="4"/>
    <n v="12"/>
    <n v="1470"/>
    <x v="533"/>
    <n v="2829.81"/>
    <x v="1"/>
    <n v="0"/>
    <x v="2"/>
    <n v="98"/>
    <s v="0-100"/>
    <x v="3"/>
  </r>
  <r>
    <x v="0"/>
    <n v="11.200000000000001"/>
    <n v="1300"/>
    <x v="534"/>
    <n v="1998.2400000000002"/>
    <x v="0"/>
    <n v="0"/>
    <x v="0"/>
    <n v="1200"/>
    <s v="&gt;1000"/>
    <x v="0"/>
  </r>
  <r>
    <x v="1"/>
    <n v="4.8000000000000007"/>
    <n v="720"/>
    <x v="534"/>
    <n v="691.98"/>
    <x v="1"/>
    <n v="0"/>
    <x v="0"/>
    <n v="815"/>
    <s v="501-1000"/>
    <x v="1"/>
  </r>
  <r>
    <x v="2"/>
    <n v="8.8000000000000007"/>
    <n v="780"/>
    <x v="534"/>
    <n v="2969.67"/>
    <x v="1"/>
    <n v="0"/>
    <x v="2"/>
    <n v="261"/>
    <s v="101-500"/>
    <x v="2"/>
  </r>
  <r>
    <x v="3"/>
    <n v="7.2"/>
    <n v="1390"/>
    <x v="534"/>
    <n v="2389.44"/>
    <x v="0"/>
    <n v="0"/>
    <x v="2"/>
    <n v="35"/>
    <s v="0-100"/>
    <x v="3"/>
  </r>
  <r>
    <x v="4"/>
    <n v="7.2"/>
    <n v="1130"/>
    <x v="534"/>
    <n v="142.85999999999999"/>
    <x v="1"/>
    <n v="0"/>
    <x v="1"/>
    <n v="98"/>
    <s v="0-100"/>
    <x v="3"/>
  </r>
  <r>
    <x v="0"/>
    <n v="12"/>
    <n v="1300"/>
    <x v="535"/>
    <n v="198.42000000000002"/>
    <x v="0"/>
    <n v="0"/>
    <x v="1"/>
    <n v="1200"/>
    <s v="&gt;1000"/>
    <x v="0"/>
  </r>
  <r>
    <x v="1"/>
    <n v="7.2"/>
    <n v="1410"/>
    <x v="535"/>
    <n v="646.16999999999996"/>
    <x v="1"/>
    <n v="0"/>
    <x v="0"/>
    <n v="815"/>
    <s v="501-1000"/>
    <x v="1"/>
  </r>
  <r>
    <x v="2"/>
    <n v="11.200000000000001"/>
    <n v="960"/>
    <x v="535"/>
    <n v="835.98"/>
    <x v="1"/>
    <n v="0"/>
    <x v="0"/>
    <n v="261"/>
    <s v="101-500"/>
    <x v="2"/>
  </r>
  <r>
    <x v="3"/>
    <n v="11.200000000000001"/>
    <n v="600"/>
    <x v="535"/>
    <n v="93"/>
    <x v="0"/>
    <n v="0"/>
    <x v="1"/>
    <n v="35"/>
    <s v="0-100"/>
    <x v="3"/>
  </r>
  <r>
    <x v="4"/>
    <n v="7.2"/>
    <n v="660"/>
    <x v="535"/>
    <n v="966.78"/>
    <x v="1"/>
    <n v="0"/>
    <x v="0"/>
    <n v="98"/>
    <s v="0-100"/>
    <x v="3"/>
  </r>
  <r>
    <x v="0"/>
    <n v="8.8000000000000007"/>
    <n v="1280"/>
    <x v="536"/>
    <n v="2694.09"/>
    <x v="0"/>
    <n v="0"/>
    <x v="2"/>
    <n v="1200"/>
    <s v="&gt;1000"/>
    <x v="0"/>
  </r>
  <r>
    <x v="1"/>
    <n v="11.200000000000001"/>
    <n v="960"/>
    <x v="536"/>
    <n v="1846.9499999999998"/>
    <x v="1"/>
    <n v="0"/>
    <x v="0"/>
    <n v="815"/>
    <s v="501-1000"/>
    <x v="1"/>
  </r>
  <r>
    <x v="2"/>
    <n v="8.8000000000000007"/>
    <n v="1480"/>
    <x v="536"/>
    <n v="2890.86"/>
    <x v="1"/>
    <n v="0"/>
    <x v="2"/>
    <n v="261"/>
    <s v="101-500"/>
    <x v="2"/>
  </r>
  <r>
    <x v="3"/>
    <n v="5.6000000000000005"/>
    <n v="670"/>
    <x v="536"/>
    <n v="1197.69"/>
    <x v="0"/>
    <n v="0"/>
    <x v="0"/>
    <n v="35"/>
    <s v="0-100"/>
    <x v="3"/>
  </r>
  <r>
    <x v="4"/>
    <n v="10.4"/>
    <n v="1310"/>
    <x v="536"/>
    <n v="356.76"/>
    <x v="1"/>
    <n v="0"/>
    <x v="1"/>
    <n v="98"/>
    <s v="0-100"/>
    <x v="3"/>
  </r>
  <r>
    <x v="0"/>
    <n v="12"/>
    <n v="1170"/>
    <x v="537"/>
    <n v="2519.4299999999998"/>
    <x v="0"/>
    <n v="0"/>
    <x v="2"/>
    <n v="1200"/>
    <s v="&gt;1000"/>
    <x v="0"/>
  </r>
  <r>
    <x v="1"/>
    <n v="4"/>
    <n v="1270"/>
    <x v="537"/>
    <n v="2001.12"/>
    <x v="1"/>
    <n v="0"/>
    <x v="2"/>
    <n v="815"/>
    <s v="501-1000"/>
    <x v="1"/>
  </r>
  <r>
    <x v="2"/>
    <n v="8.8000000000000007"/>
    <n v="1250"/>
    <x v="537"/>
    <n v="1639.1999999999998"/>
    <x v="1"/>
    <n v="0"/>
    <x v="0"/>
    <n v="261"/>
    <s v="101-500"/>
    <x v="2"/>
  </r>
  <r>
    <x v="3"/>
    <n v="7.2"/>
    <n v="1270"/>
    <x v="537"/>
    <n v="788.46"/>
    <x v="0"/>
    <n v="0"/>
    <x v="0"/>
    <n v="35"/>
    <s v="0-100"/>
    <x v="3"/>
  </r>
  <r>
    <x v="4"/>
    <n v="4"/>
    <n v="1070"/>
    <x v="537"/>
    <n v="544.77"/>
    <x v="1"/>
    <n v="0"/>
    <x v="1"/>
    <n v="98"/>
    <s v="0-100"/>
    <x v="3"/>
  </r>
  <r>
    <x v="0"/>
    <n v="12"/>
    <n v="1110"/>
    <x v="538"/>
    <n v="2254.86"/>
    <x v="0"/>
    <n v="0"/>
    <x v="2"/>
    <n v="1200"/>
    <s v="&gt;1000"/>
    <x v="0"/>
  </r>
  <r>
    <x v="1"/>
    <n v="10.4"/>
    <n v="1340"/>
    <x v="538"/>
    <n v="2231.1000000000004"/>
    <x v="1"/>
    <n v="0"/>
    <x v="2"/>
    <n v="815"/>
    <s v="501-1000"/>
    <x v="1"/>
  </r>
  <r>
    <x v="2"/>
    <n v="7.2"/>
    <n v="670"/>
    <x v="538"/>
    <n v="1163.6999999999998"/>
    <x v="1"/>
    <n v="0"/>
    <x v="0"/>
    <n v="261"/>
    <s v="101-500"/>
    <x v="2"/>
  </r>
  <r>
    <x v="3"/>
    <n v="5.6000000000000005"/>
    <n v="540"/>
    <x v="538"/>
    <n v="2719.68"/>
    <x v="0"/>
    <n v="0"/>
    <x v="2"/>
    <n v="35"/>
    <s v="0-100"/>
    <x v="3"/>
  </r>
  <r>
    <x v="4"/>
    <n v="9.6000000000000014"/>
    <n v="710"/>
    <x v="538"/>
    <n v="1092.9000000000001"/>
    <x v="1"/>
    <n v="0"/>
    <x v="0"/>
    <n v="98"/>
    <s v="0-100"/>
    <x v="3"/>
  </r>
  <r>
    <x v="0"/>
    <n v="5.6000000000000005"/>
    <n v="1010"/>
    <x v="539"/>
    <n v="2691.57"/>
    <x v="0"/>
    <n v="0"/>
    <x v="2"/>
    <n v="1200"/>
    <s v="&gt;1000"/>
    <x v="0"/>
  </r>
  <r>
    <x v="1"/>
    <n v="4"/>
    <n v="1210"/>
    <x v="539"/>
    <n v="513.56999999999994"/>
    <x v="1"/>
    <n v="0"/>
    <x v="1"/>
    <n v="815"/>
    <s v="501-1000"/>
    <x v="1"/>
  </r>
  <r>
    <x v="2"/>
    <n v="7.2"/>
    <n v="700"/>
    <x v="539"/>
    <n v="2743.95"/>
    <x v="1"/>
    <n v="0"/>
    <x v="2"/>
    <n v="261"/>
    <s v="101-500"/>
    <x v="2"/>
  </r>
  <r>
    <x v="3"/>
    <n v="8.8000000000000007"/>
    <n v="1030"/>
    <x v="539"/>
    <n v="1518"/>
    <x v="0"/>
    <n v="0"/>
    <x v="0"/>
    <n v="35"/>
    <s v="0-100"/>
    <x v="3"/>
  </r>
  <r>
    <x v="4"/>
    <n v="4"/>
    <n v="530"/>
    <x v="539"/>
    <n v="110.13"/>
    <x v="1"/>
    <n v="0"/>
    <x v="1"/>
    <n v="98"/>
    <s v="0-100"/>
    <x v="3"/>
  </r>
  <r>
    <x v="0"/>
    <n v="8"/>
    <n v="1430"/>
    <x v="540"/>
    <n v="228.51"/>
    <x v="0"/>
    <n v="0"/>
    <x v="1"/>
    <n v="1200"/>
    <s v="&gt;1000"/>
    <x v="0"/>
  </r>
  <r>
    <x v="1"/>
    <n v="12"/>
    <n v="800"/>
    <x v="540"/>
    <n v="2672.34"/>
    <x v="1"/>
    <n v="0"/>
    <x v="2"/>
    <n v="815"/>
    <s v="501-1000"/>
    <x v="1"/>
  </r>
  <r>
    <x v="2"/>
    <n v="12"/>
    <n v="1460"/>
    <x v="540"/>
    <n v="505.89"/>
    <x v="1"/>
    <n v="0"/>
    <x v="1"/>
    <n v="261"/>
    <s v="101-500"/>
    <x v="2"/>
  </r>
  <r>
    <x v="3"/>
    <n v="8"/>
    <n v="750"/>
    <x v="540"/>
    <n v="1739.4900000000002"/>
    <x v="0"/>
    <n v="0"/>
    <x v="0"/>
    <n v="35"/>
    <s v="0-100"/>
    <x v="3"/>
  </r>
  <r>
    <x v="4"/>
    <n v="8.8000000000000007"/>
    <n v="1140"/>
    <x v="540"/>
    <n v="113.22"/>
    <x v="1"/>
    <n v="0"/>
    <x v="1"/>
    <n v="98"/>
    <s v="0-100"/>
    <x v="3"/>
  </r>
  <r>
    <x v="0"/>
    <n v="9.6000000000000014"/>
    <n v="740"/>
    <x v="541"/>
    <n v="2701.3500000000004"/>
    <x v="0"/>
    <n v="0"/>
    <x v="2"/>
    <n v="1200"/>
    <s v="&gt;1000"/>
    <x v="0"/>
  </r>
  <r>
    <x v="1"/>
    <n v="8.8000000000000007"/>
    <n v="1460"/>
    <x v="541"/>
    <n v="1529.91"/>
    <x v="1"/>
    <n v="0"/>
    <x v="0"/>
    <n v="815"/>
    <s v="501-1000"/>
    <x v="1"/>
  </r>
  <r>
    <x v="2"/>
    <n v="9.6000000000000014"/>
    <n v="1470"/>
    <x v="541"/>
    <n v="924.66000000000008"/>
    <x v="1"/>
    <n v="0"/>
    <x v="0"/>
    <n v="261"/>
    <s v="101-500"/>
    <x v="2"/>
  </r>
  <r>
    <x v="3"/>
    <n v="6.4"/>
    <n v="1120"/>
    <x v="541"/>
    <n v="997.14"/>
    <x v="0"/>
    <n v="0"/>
    <x v="0"/>
    <n v="35"/>
    <s v="0-100"/>
    <x v="3"/>
  </r>
  <r>
    <x v="4"/>
    <n v="4"/>
    <n v="1200"/>
    <x v="541"/>
    <n v="398.90999999999997"/>
    <x v="1"/>
    <n v="0"/>
    <x v="1"/>
    <n v="98"/>
    <s v="0-100"/>
    <x v="3"/>
  </r>
  <r>
    <x v="0"/>
    <n v="4"/>
    <n v="550"/>
    <x v="542"/>
    <n v="2031.27"/>
    <x v="0"/>
    <n v="0"/>
    <x v="2"/>
    <n v="1200"/>
    <s v="&gt;1000"/>
    <x v="0"/>
  </r>
  <r>
    <x v="1"/>
    <n v="4.8000000000000007"/>
    <n v="1030"/>
    <x v="542"/>
    <n v="800.67"/>
    <x v="1"/>
    <n v="0"/>
    <x v="0"/>
    <n v="815"/>
    <s v="501-1000"/>
    <x v="1"/>
  </r>
  <r>
    <x v="2"/>
    <n v="11.200000000000001"/>
    <n v="730"/>
    <x v="542"/>
    <n v="1874.13"/>
    <x v="1"/>
    <n v="0"/>
    <x v="0"/>
    <n v="261"/>
    <s v="101-500"/>
    <x v="2"/>
  </r>
  <r>
    <x v="3"/>
    <n v="4"/>
    <n v="1200"/>
    <x v="542"/>
    <n v="180.84"/>
    <x v="0"/>
    <n v="0"/>
    <x v="1"/>
    <n v="35"/>
    <s v="0-100"/>
    <x v="3"/>
  </r>
  <r>
    <x v="4"/>
    <n v="6.4"/>
    <n v="880"/>
    <x v="542"/>
    <n v="1525.1399999999999"/>
    <x v="1"/>
    <n v="0"/>
    <x v="0"/>
    <n v="98"/>
    <s v="0-100"/>
    <x v="3"/>
  </r>
  <r>
    <x v="0"/>
    <n v="11.200000000000001"/>
    <n v="1480"/>
    <x v="543"/>
    <n v="2992.71"/>
    <x v="0"/>
    <n v="0"/>
    <x v="2"/>
    <n v="1200"/>
    <s v="&gt;1000"/>
    <x v="0"/>
  </r>
  <r>
    <x v="1"/>
    <n v="7.2"/>
    <n v="600"/>
    <x v="543"/>
    <n v="63.81"/>
    <x v="1"/>
    <n v="0"/>
    <x v="1"/>
    <n v="815"/>
    <s v="501-1000"/>
    <x v="1"/>
  </r>
  <r>
    <x v="2"/>
    <n v="8.8000000000000007"/>
    <n v="820"/>
    <x v="543"/>
    <n v="1861.29"/>
    <x v="1"/>
    <n v="0"/>
    <x v="0"/>
    <n v="261"/>
    <s v="101-500"/>
    <x v="2"/>
  </r>
  <r>
    <x v="3"/>
    <n v="5.6000000000000005"/>
    <n v="620"/>
    <x v="543"/>
    <n v="2800.44"/>
    <x v="0"/>
    <n v="0"/>
    <x v="2"/>
    <n v="35"/>
    <s v="0-100"/>
    <x v="3"/>
  </r>
  <r>
    <x v="4"/>
    <n v="11.200000000000001"/>
    <n v="1010"/>
    <x v="543"/>
    <n v="467.49"/>
    <x v="1"/>
    <n v="0"/>
    <x v="1"/>
    <n v="98"/>
    <s v="0-100"/>
    <x v="3"/>
  </r>
  <r>
    <x v="0"/>
    <n v="8"/>
    <n v="570"/>
    <x v="544"/>
    <n v="1258.71"/>
    <x v="0"/>
    <n v="0"/>
    <x v="0"/>
    <n v="1200"/>
    <s v="&gt;1000"/>
    <x v="0"/>
  </r>
  <r>
    <x v="1"/>
    <n v="10.4"/>
    <n v="900"/>
    <x v="544"/>
    <n v="1275.6600000000001"/>
    <x v="1"/>
    <n v="0"/>
    <x v="0"/>
    <n v="815"/>
    <s v="501-1000"/>
    <x v="1"/>
  </r>
  <r>
    <x v="2"/>
    <n v="6.4"/>
    <n v="650"/>
    <x v="544"/>
    <n v="2661.42"/>
    <x v="1"/>
    <n v="0"/>
    <x v="2"/>
    <n v="261"/>
    <s v="101-500"/>
    <x v="2"/>
  </r>
  <r>
    <x v="3"/>
    <n v="7.2"/>
    <n v="1410"/>
    <x v="544"/>
    <n v="1281.8399999999999"/>
    <x v="0"/>
    <n v="0"/>
    <x v="0"/>
    <n v="35"/>
    <s v="0-100"/>
    <x v="3"/>
  </r>
  <r>
    <x v="4"/>
    <n v="4"/>
    <n v="1170"/>
    <x v="544"/>
    <n v="594.18000000000006"/>
    <x v="1"/>
    <n v="0"/>
    <x v="1"/>
    <n v="98"/>
    <s v="0-100"/>
    <x v="3"/>
  </r>
  <r>
    <x v="0"/>
    <n v="10.4"/>
    <n v="950"/>
    <x v="545"/>
    <n v="1937.52"/>
    <x v="0"/>
    <n v="0"/>
    <x v="0"/>
    <n v="1200"/>
    <s v="&gt;1000"/>
    <x v="0"/>
  </r>
  <r>
    <x v="1"/>
    <n v="8"/>
    <n v="1380"/>
    <x v="545"/>
    <n v="1900.3500000000001"/>
    <x v="1"/>
    <n v="0"/>
    <x v="0"/>
    <n v="815"/>
    <s v="501-1000"/>
    <x v="1"/>
  </r>
  <r>
    <x v="2"/>
    <n v="11.200000000000001"/>
    <n v="810"/>
    <x v="545"/>
    <n v="2932.98"/>
    <x v="1"/>
    <n v="0"/>
    <x v="2"/>
    <n v="261"/>
    <s v="101-500"/>
    <x v="2"/>
  </r>
  <r>
    <x v="3"/>
    <n v="6.4"/>
    <n v="1190"/>
    <x v="545"/>
    <n v="2617.86"/>
    <x v="0"/>
    <n v="0"/>
    <x v="2"/>
    <n v="35"/>
    <s v="0-100"/>
    <x v="3"/>
  </r>
  <r>
    <x v="4"/>
    <n v="5.6000000000000005"/>
    <n v="1500"/>
    <x v="545"/>
    <n v="1143.1200000000001"/>
    <x v="1"/>
    <n v="0"/>
    <x v="0"/>
    <n v="98"/>
    <s v="0-100"/>
    <x v="3"/>
  </r>
  <r>
    <x v="0"/>
    <n v="4.8000000000000007"/>
    <n v="1470"/>
    <x v="546"/>
    <n v="1244.67"/>
    <x v="0"/>
    <n v="0"/>
    <x v="0"/>
    <n v="1200"/>
    <s v="&gt;1000"/>
    <x v="0"/>
  </r>
  <r>
    <x v="1"/>
    <n v="8.8000000000000007"/>
    <n v="780"/>
    <x v="546"/>
    <n v="993"/>
    <x v="1"/>
    <n v="0"/>
    <x v="0"/>
    <n v="815"/>
    <s v="501-1000"/>
    <x v="1"/>
  </r>
  <r>
    <x v="2"/>
    <n v="10.4"/>
    <n v="1080"/>
    <x v="546"/>
    <n v="191.37"/>
    <x v="1"/>
    <n v="0"/>
    <x v="1"/>
    <n v="261"/>
    <s v="101-500"/>
    <x v="2"/>
  </r>
  <r>
    <x v="3"/>
    <n v="11.200000000000001"/>
    <n v="1310"/>
    <x v="546"/>
    <n v="1172.82"/>
    <x v="0"/>
    <n v="0"/>
    <x v="0"/>
    <n v="35"/>
    <s v="0-100"/>
    <x v="3"/>
  </r>
  <r>
    <x v="4"/>
    <n v="5.6000000000000005"/>
    <n v="1170"/>
    <x v="546"/>
    <n v="1333.23"/>
    <x v="1"/>
    <n v="0"/>
    <x v="0"/>
    <n v="98"/>
    <s v="0-100"/>
    <x v="3"/>
  </r>
  <r>
    <x v="0"/>
    <n v="8"/>
    <n v="1220"/>
    <x v="547"/>
    <n v="2104.9499999999998"/>
    <x v="0"/>
    <n v="0"/>
    <x v="2"/>
    <n v="1200"/>
    <s v="&gt;1000"/>
    <x v="0"/>
  </r>
  <r>
    <x v="1"/>
    <n v="4"/>
    <n v="660"/>
    <x v="547"/>
    <n v="1593.21"/>
    <x v="1"/>
    <n v="0"/>
    <x v="0"/>
    <n v="815"/>
    <s v="501-1000"/>
    <x v="1"/>
  </r>
  <r>
    <x v="2"/>
    <n v="9.6000000000000014"/>
    <n v="1160"/>
    <x v="547"/>
    <n v="2020.1100000000001"/>
    <x v="1"/>
    <n v="0"/>
    <x v="2"/>
    <n v="261"/>
    <s v="101-500"/>
    <x v="2"/>
  </r>
  <r>
    <x v="3"/>
    <n v="4.8000000000000007"/>
    <n v="530"/>
    <x v="547"/>
    <n v="2376.87"/>
    <x v="0"/>
    <n v="0"/>
    <x v="2"/>
    <n v="35"/>
    <s v="0-100"/>
    <x v="3"/>
  </r>
  <r>
    <x v="4"/>
    <n v="6.4"/>
    <n v="980"/>
    <x v="547"/>
    <n v="510.39"/>
    <x v="1"/>
    <n v="0"/>
    <x v="1"/>
    <n v="98"/>
    <s v="0-100"/>
    <x v="3"/>
  </r>
  <r>
    <x v="0"/>
    <n v="10.4"/>
    <n v="920"/>
    <x v="548"/>
    <n v="43.68"/>
    <x v="0"/>
    <n v="0"/>
    <x v="1"/>
    <n v="1200"/>
    <s v="&gt;1000"/>
    <x v="0"/>
  </r>
  <r>
    <x v="1"/>
    <n v="10.4"/>
    <n v="1150"/>
    <x v="548"/>
    <n v="837.99"/>
    <x v="1"/>
    <n v="0"/>
    <x v="0"/>
    <n v="815"/>
    <s v="501-1000"/>
    <x v="1"/>
  </r>
  <r>
    <x v="2"/>
    <n v="6.4"/>
    <n v="1320"/>
    <x v="548"/>
    <n v="2884.98"/>
    <x v="1"/>
    <n v="0"/>
    <x v="2"/>
    <n v="261"/>
    <s v="101-500"/>
    <x v="2"/>
  </r>
  <r>
    <x v="3"/>
    <n v="4.8000000000000007"/>
    <n v="1040"/>
    <x v="548"/>
    <n v="1492.1100000000001"/>
    <x v="0"/>
    <n v="0"/>
    <x v="0"/>
    <n v="35"/>
    <s v="0-100"/>
    <x v="3"/>
  </r>
  <r>
    <x v="4"/>
    <n v="6.4"/>
    <n v="1240"/>
    <x v="548"/>
    <n v="1265.8499999999999"/>
    <x v="1"/>
    <n v="0"/>
    <x v="0"/>
    <n v="98"/>
    <s v="0-100"/>
    <x v="3"/>
  </r>
  <r>
    <x v="0"/>
    <n v="8"/>
    <n v="710"/>
    <x v="549"/>
    <n v="1322.6399999999999"/>
    <x v="0"/>
    <n v="0"/>
    <x v="0"/>
    <n v="1200"/>
    <s v="&gt;1000"/>
    <x v="0"/>
  </r>
  <r>
    <x v="1"/>
    <n v="8.8000000000000007"/>
    <n v="710"/>
    <x v="549"/>
    <n v="1118.8799999999999"/>
    <x v="1"/>
    <n v="0"/>
    <x v="0"/>
    <n v="815"/>
    <s v="501-1000"/>
    <x v="1"/>
  </r>
  <r>
    <x v="2"/>
    <n v="7.2"/>
    <n v="900"/>
    <x v="549"/>
    <n v="2122.1999999999998"/>
    <x v="1"/>
    <n v="0"/>
    <x v="2"/>
    <n v="261"/>
    <s v="101-500"/>
    <x v="2"/>
  </r>
  <r>
    <x v="3"/>
    <n v="11.200000000000001"/>
    <n v="1350"/>
    <x v="549"/>
    <n v="2966.25"/>
    <x v="0"/>
    <n v="0"/>
    <x v="2"/>
    <n v="35"/>
    <s v="0-100"/>
    <x v="3"/>
  </r>
  <r>
    <x v="4"/>
    <n v="8"/>
    <n v="660"/>
    <x v="549"/>
    <n v="2000.22"/>
    <x v="1"/>
    <n v="0"/>
    <x v="2"/>
    <n v="98"/>
    <s v="0-100"/>
    <x v="3"/>
  </r>
  <r>
    <x v="0"/>
    <n v="8.8000000000000007"/>
    <n v="1060"/>
    <x v="550"/>
    <n v="1371.24"/>
    <x v="0"/>
    <n v="0"/>
    <x v="0"/>
    <n v="1200"/>
    <s v="&gt;1000"/>
    <x v="0"/>
  </r>
  <r>
    <x v="1"/>
    <n v="9.6000000000000014"/>
    <n v="700"/>
    <x v="550"/>
    <n v="392.25"/>
    <x v="1"/>
    <n v="0"/>
    <x v="1"/>
    <n v="815"/>
    <s v="501-1000"/>
    <x v="1"/>
  </r>
  <r>
    <x v="2"/>
    <n v="11.200000000000001"/>
    <n v="1130"/>
    <x v="550"/>
    <n v="582.41999999999996"/>
    <x v="1"/>
    <n v="0"/>
    <x v="1"/>
    <n v="261"/>
    <s v="101-500"/>
    <x v="2"/>
  </r>
  <r>
    <x v="3"/>
    <n v="7.2"/>
    <n v="1350"/>
    <x v="550"/>
    <n v="997.08"/>
    <x v="0"/>
    <n v="0"/>
    <x v="0"/>
    <n v="35"/>
    <s v="0-100"/>
    <x v="3"/>
  </r>
  <r>
    <x v="4"/>
    <n v="6.4"/>
    <n v="820"/>
    <x v="550"/>
    <n v="569.49"/>
    <x v="1"/>
    <n v="0"/>
    <x v="1"/>
    <n v="98"/>
    <s v="0-100"/>
    <x v="3"/>
  </r>
  <r>
    <x v="0"/>
    <n v="4"/>
    <n v="1170"/>
    <x v="551"/>
    <n v="1785.48"/>
    <x v="0"/>
    <n v="0"/>
    <x v="0"/>
    <n v="1200"/>
    <s v="&gt;1000"/>
    <x v="0"/>
  </r>
  <r>
    <x v="1"/>
    <n v="4"/>
    <n v="530"/>
    <x v="551"/>
    <n v="2248.29"/>
    <x v="1"/>
    <n v="0"/>
    <x v="2"/>
    <n v="815"/>
    <s v="501-1000"/>
    <x v="1"/>
  </r>
  <r>
    <x v="2"/>
    <n v="7.2"/>
    <n v="940"/>
    <x v="551"/>
    <n v="539.13"/>
    <x v="1"/>
    <n v="0"/>
    <x v="1"/>
    <n v="261"/>
    <s v="101-500"/>
    <x v="2"/>
  </r>
  <r>
    <x v="3"/>
    <n v="6.4"/>
    <n v="960"/>
    <x v="551"/>
    <n v="502.29"/>
    <x v="0"/>
    <n v="0"/>
    <x v="1"/>
    <n v="35"/>
    <s v="0-100"/>
    <x v="3"/>
  </r>
  <r>
    <x v="4"/>
    <n v="5.6000000000000005"/>
    <n v="500"/>
    <x v="551"/>
    <n v="1982.8200000000002"/>
    <x v="1"/>
    <n v="0"/>
    <x v="0"/>
    <n v="98"/>
    <s v="0-100"/>
    <x v="3"/>
  </r>
  <r>
    <x v="0"/>
    <n v="9.6000000000000014"/>
    <n v="1050"/>
    <x v="552"/>
    <n v="2061.9299999999998"/>
    <x v="0"/>
    <n v="0"/>
    <x v="2"/>
    <n v="1200"/>
    <s v="&gt;1000"/>
    <x v="0"/>
  </r>
  <r>
    <x v="1"/>
    <n v="12"/>
    <n v="1330"/>
    <x v="552"/>
    <n v="2546.91"/>
    <x v="1"/>
    <n v="0"/>
    <x v="2"/>
    <n v="815"/>
    <s v="501-1000"/>
    <x v="1"/>
  </r>
  <r>
    <x v="2"/>
    <n v="4.8000000000000007"/>
    <n v="640"/>
    <x v="552"/>
    <n v="1349.8799999999999"/>
    <x v="1"/>
    <n v="0"/>
    <x v="0"/>
    <n v="261"/>
    <s v="101-500"/>
    <x v="2"/>
  </r>
  <r>
    <x v="3"/>
    <n v="5.6000000000000005"/>
    <n v="1320"/>
    <x v="552"/>
    <n v="1889.6100000000001"/>
    <x v="0"/>
    <n v="0"/>
    <x v="0"/>
    <n v="35"/>
    <s v="0-100"/>
    <x v="3"/>
  </r>
  <r>
    <x v="4"/>
    <n v="7.2"/>
    <n v="1240"/>
    <x v="552"/>
    <n v="1901.91"/>
    <x v="1"/>
    <n v="0"/>
    <x v="0"/>
    <n v="98"/>
    <s v="0-100"/>
    <x v="3"/>
  </r>
  <r>
    <x v="0"/>
    <n v="4"/>
    <n v="1210"/>
    <x v="553"/>
    <n v="2169.1799999999998"/>
    <x v="0"/>
    <n v="0"/>
    <x v="2"/>
    <n v="1200"/>
    <s v="&gt;1000"/>
    <x v="0"/>
  </r>
  <r>
    <x v="1"/>
    <n v="4.8000000000000007"/>
    <n v="1230"/>
    <x v="553"/>
    <n v="1357.71"/>
    <x v="1"/>
    <n v="0"/>
    <x v="0"/>
    <n v="815"/>
    <s v="501-1000"/>
    <x v="1"/>
  </r>
  <r>
    <x v="2"/>
    <n v="10.4"/>
    <n v="880"/>
    <x v="553"/>
    <n v="1589.6399999999999"/>
    <x v="1"/>
    <n v="0"/>
    <x v="0"/>
    <n v="261"/>
    <s v="101-500"/>
    <x v="2"/>
  </r>
  <r>
    <x v="3"/>
    <n v="5.6000000000000005"/>
    <n v="1210"/>
    <x v="553"/>
    <n v="2086.6499999999996"/>
    <x v="0"/>
    <n v="0"/>
    <x v="2"/>
    <n v="35"/>
    <s v="0-100"/>
    <x v="3"/>
  </r>
  <r>
    <x v="4"/>
    <n v="4"/>
    <n v="1090"/>
    <x v="553"/>
    <n v="2276.3999999999996"/>
    <x v="1"/>
    <n v="0"/>
    <x v="2"/>
    <n v="98"/>
    <s v="0-100"/>
    <x v="3"/>
  </r>
  <r>
    <x v="0"/>
    <n v="6.4"/>
    <n v="640"/>
    <x v="554"/>
    <n v="2042.19"/>
    <x v="0"/>
    <n v="0"/>
    <x v="2"/>
    <n v="1200"/>
    <s v="&gt;1000"/>
    <x v="0"/>
  </r>
  <r>
    <x v="1"/>
    <n v="9.6000000000000014"/>
    <n v="1060"/>
    <x v="554"/>
    <n v="371.07"/>
    <x v="1"/>
    <n v="0"/>
    <x v="1"/>
    <n v="815"/>
    <s v="501-1000"/>
    <x v="1"/>
  </r>
  <r>
    <x v="2"/>
    <n v="4"/>
    <n v="790"/>
    <x v="554"/>
    <n v="1892.19"/>
    <x v="1"/>
    <n v="0"/>
    <x v="0"/>
    <n v="261"/>
    <s v="101-500"/>
    <x v="2"/>
  </r>
  <r>
    <x v="3"/>
    <n v="4.8000000000000007"/>
    <n v="1240"/>
    <x v="554"/>
    <n v="414.72"/>
    <x v="0"/>
    <n v="0"/>
    <x v="1"/>
    <n v="35"/>
    <s v="0-100"/>
    <x v="3"/>
  </r>
  <r>
    <x v="4"/>
    <n v="6.4"/>
    <n v="1050"/>
    <x v="554"/>
    <n v="2233.3200000000002"/>
    <x v="1"/>
    <n v="0"/>
    <x v="2"/>
    <n v="98"/>
    <s v="0-100"/>
    <x v="3"/>
  </r>
  <r>
    <x v="0"/>
    <n v="4"/>
    <n v="1340"/>
    <x v="555"/>
    <n v="1232.6100000000001"/>
    <x v="0"/>
    <n v="0"/>
    <x v="0"/>
    <n v="1200"/>
    <s v="&gt;1000"/>
    <x v="0"/>
  </r>
  <r>
    <x v="1"/>
    <n v="5.6000000000000005"/>
    <n v="610"/>
    <x v="555"/>
    <n v="157.29"/>
    <x v="1"/>
    <n v="0"/>
    <x v="1"/>
    <n v="815"/>
    <s v="501-1000"/>
    <x v="1"/>
  </r>
  <r>
    <x v="2"/>
    <n v="12"/>
    <n v="1250"/>
    <x v="555"/>
    <n v="68.820000000000007"/>
    <x v="1"/>
    <n v="0"/>
    <x v="1"/>
    <n v="261"/>
    <s v="101-500"/>
    <x v="2"/>
  </r>
  <r>
    <x v="3"/>
    <n v="5.6000000000000005"/>
    <n v="600"/>
    <x v="555"/>
    <n v="1774.83"/>
    <x v="0"/>
    <n v="0"/>
    <x v="0"/>
    <n v="35"/>
    <s v="0-100"/>
    <x v="3"/>
  </r>
  <r>
    <x v="4"/>
    <n v="5.6000000000000005"/>
    <n v="1250"/>
    <x v="555"/>
    <n v="148.68"/>
    <x v="1"/>
    <n v="0"/>
    <x v="1"/>
    <n v="98"/>
    <s v="0-100"/>
    <x v="3"/>
  </r>
  <r>
    <x v="0"/>
    <n v="11.200000000000001"/>
    <n v="600"/>
    <x v="556"/>
    <n v="2217.9299999999998"/>
    <x v="0"/>
    <n v="0"/>
    <x v="2"/>
    <n v="1200"/>
    <s v="&gt;1000"/>
    <x v="0"/>
  </r>
  <r>
    <x v="1"/>
    <n v="8"/>
    <n v="660"/>
    <x v="556"/>
    <n v="665.34"/>
    <x v="1"/>
    <n v="0"/>
    <x v="0"/>
    <n v="815"/>
    <s v="501-1000"/>
    <x v="1"/>
  </r>
  <r>
    <x v="2"/>
    <n v="12"/>
    <n v="780"/>
    <x v="556"/>
    <n v="1210.5899999999999"/>
    <x v="1"/>
    <n v="0"/>
    <x v="0"/>
    <n v="261"/>
    <s v="101-500"/>
    <x v="2"/>
  </r>
  <r>
    <x v="3"/>
    <n v="12"/>
    <n v="570"/>
    <x v="556"/>
    <n v="1651.83"/>
    <x v="0"/>
    <n v="0"/>
    <x v="0"/>
    <n v="35"/>
    <s v="0-100"/>
    <x v="3"/>
  </r>
  <r>
    <x v="4"/>
    <n v="4"/>
    <n v="1370"/>
    <x v="556"/>
    <n v="1884.81"/>
    <x v="1"/>
    <n v="0"/>
    <x v="0"/>
    <n v="98"/>
    <s v="0-100"/>
    <x v="3"/>
  </r>
  <r>
    <x v="0"/>
    <n v="4"/>
    <n v="1220"/>
    <x v="557"/>
    <n v="214.82999999999998"/>
    <x v="0"/>
    <n v="0"/>
    <x v="1"/>
    <n v="1200"/>
    <s v="&gt;1000"/>
    <x v="0"/>
  </r>
  <r>
    <x v="1"/>
    <n v="10.4"/>
    <n v="720"/>
    <x v="557"/>
    <n v="1915.29"/>
    <x v="1"/>
    <n v="0"/>
    <x v="0"/>
    <n v="815"/>
    <s v="501-1000"/>
    <x v="1"/>
  </r>
  <r>
    <x v="2"/>
    <n v="10.4"/>
    <n v="1020"/>
    <x v="557"/>
    <n v="203.01"/>
    <x v="1"/>
    <n v="0"/>
    <x v="1"/>
    <n v="261"/>
    <s v="101-500"/>
    <x v="2"/>
  </r>
  <r>
    <x v="3"/>
    <n v="8"/>
    <n v="790"/>
    <x v="557"/>
    <n v="2456.79"/>
    <x v="0"/>
    <n v="0"/>
    <x v="2"/>
    <n v="35"/>
    <s v="0-100"/>
    <x v="3"/>
  </r>
  <r>
    <x v="4"/>
    <n v="12"/>
    <n v="1260"/>
    <x v="557"/>
    <n v="299.70000000000005"/>
    <x v="1"/>
    <n v="0"/>
    <x v="1"/>
    <n v="98"/>
    <s v="0-100"/>
    <x v="3"/>
  </r>
  <r>
    <x v="0"/>
    <n v="9.6000000000000014"/>
    <n v="1450"/>
    <x v="558"/>
    <n v="2714.94"/>
    <x v="0"/>
    <n v="0"/>
    <x v="2"/>
    <n v="1200"/>
    <s v="&gt;1000"/>
    <x v="0"/>
  </r>
  <r>
    <x v="1"/>
    <n v="12"/>
    <n v="810"/>
    <x v="558"/>
    <n v="303.51"/>
    <x v="1"/>
    <n v="0"/>
    <x v="1"/>
    <n v="815"/>
    <s v="501-1000"/>
    <x v="1"/>
  </r>
  <r>
    <x v="2"/>
    <n v="7.2"/>
    <n v="1420"/>
    <x v="558"/>
    <n v="1928.8200000000002"/>
    <x v="1"/>
    <n v="0"/>
    <x v="0"/>
    <n v="261"/>
    <s v="101-500"/>
    <x v="2"/>
  </r>
  <r>
    <x v="3"/>
    <n v="5.6000000000000005"/>
    <n v="1470"/>
    <x v="558"/>
    <n v="856.19999999999993"/>
    <x v="0"/>
    <n v="0"/>
    <x v="0"/>
    <n v="35"/>
    <s v="0-100"/>
    <x v="3"/>
  </r>
  <r>
    <x v="4"/>
    <n v="10.4"/>
    <n v="680"/>
    <x v="558"/>
    <n v="2044.1100000000001"/>
    <x v="1"/>
    <n v="0"/>
    <x v="2"/>
    <n v="98"/>
    <s v="0-100"/>
    <x v="3"/>
  </r>
  <r>
    <x v="0"/>
    <n v="8.8000000000000007"/>
    <n v="1090"/>
    <x v="559"/>
    <n v="1616.6100000000001"/>
    <x v="0"/>
    <n v="0"/>
    <x v="0"/>
    <n v="1200"/>
    <s v="&gt;1000"/>
    <x v="0"/>
  </r>
  <r>
    <x v="1"/>
    <n v="5.6000000000000005"/>
    <n v="600"/>
    <x v="559"/>
    <n v="2589.36"/>
    <x v="1"/>
    <n v="0"/>
    <x v="2"/>
    <n v="815"/>
    <s v="501-1000"/>
    <x v="1"/>
  </r>
  <r>
    <x v="2"/>
    <n v="7.2"/>
    <n v="1070"/>
    <x v="559"/>
    <n v="1277.3399999999999"/>
    <x v="1"/>
    <n v="0"/>
    <x v="0"/>
    <n v="261"/>
    <s v="101-500"/>
    <x v="2"/>
  </r>
  <r>
    <x v="3"/>
    <n v="11.200000000000001"/>
    <n v="760"/>
    <x v="559"/>
    <n v="2521.77"/>
    <x v="0"/>
    <n v="0"/>
    <x v="2"/>
    <n v="35"/>
    <s v="0-100"/>
    <x v="3"/>
  </r>
  <r>
    <x v="4"/>
    <n v="8"/>
    <n v="680"/>
    <x v="559"/>
    <n v="1488.9"/>
    <x v="1"/>
    <n v="0"/>
    <x v="0"/>
    <n v="98"/>
    <s v="0-100"/>
    <x v="3"/>
  </r>
  <r>
    <x v="0"/>
    <n v="4.8000000000000007"/>
    <n v="970"/>
    <x v="560"/>
    <n v="2764.89"/>
    <x v="0"/>
    <n v="0"/>
    <x v="2"/>
    <n v="1200"/>
    <s v="&gt;1000"/>
    <x v="0"/>
  </r>
  <r>
    <x v="1"/>
    <n v="8"/>
    <n v="1110"/>
    <x v="560"/>
    <n v="2792.04"/>
    <x v="1"/>
    <n v="0"/>
    <x v="2"/>
    <n v="815"/>
    <s v="501-1000"/>
    <x v="1"/>
  </r>
  <r>
    <x v="2"/>
    <n v="8"/>
    <n v="1270"/>
    <x v="560"/>
    <n v="1598.8200000000002"/>
    <x v="1"/>
    <n v="0"/>
    <x v="0"/>
    <n v="261"/>
    <s v="101-500"/>
    <x v="2"/>
  </r>
  <r>
    <x v="3"/>
    <n v="6.4"/>
    <n v="1370"/>
    <x v="560"/>
    <n v="2950.77"/>
    <x v="0"/>
    <n v="0"/>
    <x v="2"/>
    <n v="35"/>
    <s v="0-100"/>
    <x v="3"/>
  </r>
  <r>
    <x v="4"/>
    <n v="12"/>
    <n v="690"/>
    <x v="560"/>
    <n v="934.08"/>
    <x v="1"/>
    <n v="0"/>
    <x v="0"/>
    <n v="98"/>
    <s v="0-100"/>
    <x v="3"/>
  </r>
  <r>
    <x v="0"/>
    <n v="11.200000000000001"/>
    <n v="500"/>
    <x v="561"/>
    <n v="2292.7200000000003"/>
    <x v="0"/>
    <n v="0"/>
    <x v="2"/>
    <n v="1200"/>
    <s v="&gt;1000"/>
    <x v="0"/>
  </r>
  <r>
    <x v="1"/>
    <n v="8"/>
    <n v="840"/>
    <x v="561"/>
    <n v="2698.89"/>
    <x v="1"/>
    <n v="0"/>
    <x v="2"/>
    <n v="815"/>
    <s v="501-1000"/>
    <x v="1"/>
  </r>
  <r>
    <x v="2"/>
    <n v="12"/>
    <n v="620"/>
    <x v="561"/>
    <n v="1460.85"/>
    <x v="1"/>
    <n v="0"/>
    <x v="0"/>
    <n v="261"/>
    <s v="101-500"/>
    <x v="2"/>
  </r>
  <r>
    <x v="3"/>
    <n v="12"/>
    <n v="1140"/>
    <x v="561"/>
    <n v="895.74"/>
    <x v="0"/>
    <n v="0"/>
    <x v="0"/>
    <n v="35"/>
    <s v="0-100"/>
    <x v="3"/>
  </r>
  <r>
    <x v="4"/>
    <n v="12"/>
    <n v="660"/>
    <x v="561"/>
    <n v="2205.21"/>
    <x v="1"/>
    <n v="0"/>
    <x v="2"/>
    <n v="98"/>
    <s v="0-100"/>
    <x v="3"/>
  </r>
  <r>
    <x v="0"/>
    <n v="11.200000000000001"/>
    <n v="1020"/>
    <x v="562"/>
    <n v="653.43000000000006"/>
    <x v="0"/>
    <n v="0"/>
    <x v="0"/>
    <n v="1200"/>
    <s v="&gt;1000"/>
    <x v="0"/>
  </r>
  <r>
    <x v="1"/>
    <n v="12"/>
    <n v="1190"/>
    <x v="562"/>
    <n v="995.22"/>
    <x v="1"/>
    <n v="0"/>
    <x v="0"/>
    <n v="815"/>
    <s v="501-1000"/>
    <x v="1"/>
  </r>
  <r>
    <x v="2"/>
    <n v="8"/>
    <n v="1200"/>
    <x v="562"/>
    <n v="2626.02"/>
    <x v="1"/>
    <n v="0"/>
    <x v="2"/>
    <n v="261"/>
    <s v="101-500"/>
    <x v="2"/>
  </r>
  <r>
    <x v="3"/>
    <n v="11.200000000000001"/>
    <n v="680"/>
    <x v="562"/>
    <n v="525.29999999999995"/>
    <x v="0"/>
    <n v="0"/>
    <x v="1"/>
    <n v="35"/>
    <s v="0-100"/>
    <x v="3"/>
  </r>
  <r>
    <x v="4"/>
    <n v="12"/>
    <n v="830"/>
    <x v="562"/>
    <n v="645.59999999999991"/>
    <x v="1"/>
    <n v="0"/>
    <x v="0"/>
    <n v="98"/>
    <s v="0-100"/>
    <x v="3"/>
  </r>
  <r>
    <x v="0"/>
    <n v="8"/>
    <n v="950"/>
    <x v="563"/>
    <n v="913.71"/>
    <x v="0"/>
    <n v="0"/>
    <x v="0"/>
    <n v="1200"/>
    <s v="&gt;1000"/>
    <x v="0"/>
  </r>
  <r>
    <x v="1"/>
    <n v="9.6000000000000014"/>
    <n v="1120"/>
    <x v="563"/>
    <n v="263.21999999999997"/>
    <x v="1"/>
    <n v="0"/>
    <x v="1"/>
    <n v="815"/>
    <s v="501-1000"/>
    <x v="1"/>
  </r>
  <r>
    <x v="2"/>
    <n v="12"/>
    <n v="1170"/>
    <x v="563"/>
    <n v="1005.1800000000001"/>
    <x v="1"/>
    <n v="0"/>
    <x v="0"/>
    <n v="261"/>
    <s v="101-500"/>
    <x v="2"/>
  </r>
  <r>
    <x v="3"/>
    <n v="4.8000000000000007"/>
    <n v="590"/>
    <x v="563"/>
    <n v="947.64"/>
    <x v="0"/>
    <n v="0"/>
    <x v="0"/>
    <n v="35"/>
    <s v="0-100"/>
    <x v="3"/>
  </r>
  <r>
    <x v="4"/>
    <n v="5.6000000000000005"/>
    <n v="1250"/>
    <x v="563"/>
    <n v="112.28999999999999"/>
    <x v="1"/>
    <n v="0"/>
    <x v="1"/>
    <n v="98"/>
    <s v="0-100"/>
    <x v="3"/>
  </r>
  <r>
    <x v="0"/>
    <n v="8"/>
    <n v="1180"/>
    <x v="564"/>
    <n v="1750.47"/>
    <x v="0"/>
    <n v="0"/>
    <x v="0"/>
    <n v="1200"/>
    <s v="&gt;1000"/>
    <x v="0"/>
  </r>
  <r>
    <x v="1"/>
    <n v="4.8000000000000007"/>
    <n v="500"/>
    <x v="564"/>
    <n v="2920.41"/>
    <x v="1"/>
    <n v="0"/>
    <x v="2"/>
    <n v="815"/>
    <s v="501-1000"/>
    <x v="1"/>
  </r>
  <r>
    <x v="2"/>
    <n v="4"/>
    <n v="1230"/>
    <x v="564"/>
    <n v="2713.77"/>
    <x v="1"/>
    <n v="0"/>
    <x v="2"/>
    <n v="261"/>
    <s v="101-500"/>
    <x v="2"/>
  </r>
  <r>
    <x v="3"/>
    <n v="7.2"/>
    <n v="600"/>
    <x v="564"/>
    <n v="196.5"/>
    <x v="0"/>
    <n v="0"/>
    <x v="1"/>
    <n v="35"/>
    <s v="0-100"/>
    <x v="3"/>
  </r>
  <r>
    <x v="4"/>
    <n v="12"/>
    <n v="1030"/>
    <x v="564"/>
    <n v="572.70000000000005"/>
    <x v="1"/>
    <n v="0"/>
    <x v="1"/>
    <n v="98"/>
    <s v="0-100"/>
    <x v="3"/>
  </r>
  <r>
    <x v="0"/>
    <n v="8"/>
    <n v="560"/>
    <x v="565"/>
    <n v="2350.2599999999998"/>
    <x v="0"/>
    <n v="0"/>
    <x v="2"/>
    <n v="1200"/>
    <s v="&gt;1000"/>
    <x v="0"/>
  </r>
  <r>
    <x v="1"/>
    <n v="6.4"/>
    <n v="1230"/>
    <x v="565"/>
    <n v="2329.08"/>
    <x v="1"/>
    <n v="0"/>
    <x v="2"/>
    <n v="815"/>
    <s v="501-1000"/>
    <x v="1"/>
  </r>
  <r>
    <x v="2"/>
    <n v="9.6000000000000014"/>
    <n v="1230"/>
    <x v="565"/>
    <n v="272.43"/>
    <x v="1"/>
    <n v="0"/>
    <x v="1"/>
    <n v="261"/>
    <s v="101-500"/>
    <x v="2"/>
  </r>
  <r>
    <x v="3"/>
    <n v="12"/>
    <n v="1300"/>
    <x v="565"/>
    <n v="566.34"/>
    <x v="0"/>
    <n v="0"/>
    <x v="1"/>
    <n v="35"/>
    <s v="0-100"/>
    <x v="3"/>
  </r>
  <r>
    <x v="4"/>
    <n v="9.6000000000000014"/>
    <n v="1250"/>
    <x v="565"/>
    <n v="1352.22"/>
    <x v="1"/>
    <n v="0"/>
    <x v="0"/>
    <n v="98"/>
    <s v="0-100"/>
    <x v="3"/>
  </r>
  <r>
    <x v="0"/>
    <n v="7.2"/>
    <n v="630"/>
    <x v="566"/>
    <n v="1035.27"/>
    <x v="0"/>
    <n v="0"/>
    <x v="0"/>
    <n v="1200"/>
    <s v="&gt;1000"/>
    <x v="0"/>
  </r>
  <r>
    <x v="1"/>
    <n v="6.4"/>
    <n v="1140"/>
    <x v="566"/>
    <n v="2260.14"/>
    <x v="1"/>
    <n v="0"/>
    <x v="2"/>
    <n v="815"/>
    <s v="501-1000"/>
    <x v="1"/>
  </r>
  <r>
    <x v="2"/>
    <n v="4"/>
    <n v="760"/>
    <x v="566"/>
    <n v="890.49"/>
    <x v="1"/>
    <n v="0"/>
    <x v="0"/>
    <n v="261"/>
    <s v="101-500"/>
    <x v="2"/>
  </r>
  <r>
    <x v="3"/>
    <n v="10.4"/>
    <n v="1130"/>
    <x v="566"/>
    <n v="2686.08"/>
    <x v="0"/>
    <n v="0"/>
    <x v="2"/>
    <n v="35"/>
    <s v="0-100"/>
    <x v="3"/>
  </r>
  <r>
    <x v="4"/>
    <n v="5.6000000000000005"/>
    <n v="760"/>
    <x v="566"/>
    <n v="2049.09"/>
    <x v="1"/>
    <n v="0"/>
    <x v="2"/>
    <n v="98"/>
    <s v="0-100"/>
    <x v="3"/>
  </r>
  <r>
    <x v="0"/>
    <n v="4"/>
    <n v="710"/>
    <x v="567"/>
    <n v="2674.05"/>
    <x v="0"/>
    <n v="0"/>
    <x v="2"/>
    <n v="1200"/>
    <s v="&gt;1000"/>
    <x v="0"/>
  </r>
  <r>
    <x v="1"/>
    <n v="11.200000000000001"/>
    <n v="540"/>
    <x v="567"/>
    <n v="2100.69"/>
    <x v="1"/>
    <n v="0"/>
    <x v="2"/>
    <n v="815"/>
    <s v="501-1000"/>
    <x v="1"/>
  </r>
  <r>
    <x v="2"/>
    <n v="4.8000000000000007"/>
    <n v="760"/>
    <x v="567"/>
    <n v="2.8499999999999996"/>
    <x v="1"/>
    <n v="0"/>
    <x v="1"/>
    <n v="261"/>
    <s v="101-500"/>
    <x v="2"/>
  </r>
  <r>
    <x v="3"/>
    <n v="5.6000000000000005"/>
    <n v="1290"/>
    <x v="567"/>
    <n v="2754.36"/>
    <x v="0"/>
    <n v="0"/>
    <x v="2"/>
    <n v="35"/>
    <s v="0-100"/>
    <x v="3"/>
  </r>
  <r>
    <x v="4"/>
    <n v="8"/>
    <n v="1110"/>
    <x v="567"/>
    <n v="1879.56"/>
    <x v="1"/>
    <n v="0"/>
    <x v="0"/>
    <n v="98"/>
    <s v="0-100"/>
    <x v="3"/>
  </r>
  <r>
    <x v="0"/>
    <n v="8"/>
    <n v="1080"/>
    <x v="568"/>
    <n v="863.46"/>
    <x v="0"/>
    <n v="0"/>
    <x v="0"/>
    <n v="1200"/>
    <s v="&gt;1000"/>
    <x v="0"/>
  </r>
  <r>
    <x v="1"/>
    <n v="11.200000000000001"/>
    <n v="690"/>
    <x v="568"/>
    <n v="444.27"/>
    <x v="1"/>
    <n v="0"/>
    <x v="1"/>
    <n v="815"/>
    <s v="501-1000"/>
    <x v="1"/>
  </r>
  <r>
    <x v="2"/>
    <n v="6.4"/>
    <n v="1190"/>
    <x v="568"/>
    <n v="671.09999999999991"/>
    <x v="1"/>
    <n v="0"/>
    <x v="0"/>
    <n v="261"/>
    <s v="101-500"/>
    <x v="2"/>
  </r>
  <r>
    <x v="3"/>
    <n v="4.8000000000000007"/>
    <n v="1120"/>
    <x v="568"/>
    <n v="386.54999999999995"/>
    <x v="0"/>
    <n v="0"/>
    <x v="1"/>
    <n v="35"/>
    <s v="0-100"/>
    <x v="3"/>
  </r>
  <r>
    <x v="4"/>
    <n v="4"/>
    <n v="940"/>
    <x v="568"/>
    <n v="2153.4900000000002"/>
    <x v="1"/>
    <n v="0"/>
    <x v="2"/>
    <n v="98"/>
    <s v="0-100"/>
    <x v="3"/>
  </r>
  <r>
    <x v="0"/>
    <n v="6.4"/>
    <n v="1180"/>
    <x v="569"/>
    <n v="464.07"/>
    <x v="0"/>
    <n v="0"/>
    <x v="1"/>
    <n v="1200"/>
    <s v="&gt;1000"/>
    <x v="0"/>
  </r>
  <r>
    <x v="1"/>
    <n v="4"/>
    <n v="610"/>
    <x v="569"/>
    <n v="1132.32"/>
    <x v="1"/>
    <n v="0"/>
    <x v="0"/>
    <n v="815"/>
    <s v="501-1000"/>
    <x v="1"/>
  </r>
  <r>
    <x v="2"/>
    <n v="9.6000000000000014"/>
    <n v="1440"/>
    <x v="569"/>
    <n v="1788.27"/>
    <x v="1"/>
    <n v="0"/>
    <x v="0"/>
    <n v="261"/>
    <s v="101-500"/>
    <x v="2"/>
  </r>
  <r>
    <x v="3"/>
    <n v="6.4"/>
    <n v="1440"/>
    <x v="569"/>
    <n v="1001.25"/>
    <x v="0"/>
    <n v="0"/>
    <x v="0"/>
    <n v="35"/>
    <s v="0-100"/>
    <x v="3"/>
  </r>
  <r>
    <x v="4"/>
    <n v="11.200000000000001"/>
    <n v="900"/>
    <x v="569"/>
    <n v="1069.8899999999999"/>
    <x v="1"/>
    <n v="0"/>
    <x v="0"/>
    <n v="98"/>
    <s v="0-100"/>
    <x v="3"/>
  </r>
  <r>
    <x v="0"/>
    <n v="4.8000000000000007"/>
    <n v="850"/>
    <x v="570"/>
    <n v="690.54"/>
    <x v="0"/>
    <n v="0"/>
    <x v="0"/>
    <n v="1200"/>
    <s v="&gt;1000"/>
    <x v="0"/>
  </r>
  <r>
    <x v="1"/>
    <n v="8.8000000000000007"/>
    <n v="1290"/>
    <x v="570"/>
    <n v="320.88"/>
    <x v="1"/>
    <n v="0"/>
    <x v="1"/>
    <n v="815"/>
    <s v="501-1000"/>
    <x v="1"/>
  </r>
  <r>
    <x v="2"/>
    <n v="4.8000000000000007"/>
    <n v="1460"/>
    <x v="570"/>
    <n v="2293.2599999999998"/>
    <x v="1"/>
    <n v="0"/>
    <x v="2"/>
    <n v="261"/>
    <s v="101-500"/>
    <x v="2"/>
  </r>
  <r>
    <x v="3"/>
    <n v="6.4"/>
    <n v="880"/>
    <x v="570"/>
    <n v="1623.42"/>
    <x v="0"/>
    <n v="0"/>
    <x v="0"/>
    <n v="35"/>
    <s v="0-100"/>
    <x v="3"/>
  </r>
  <r>
    <x v="4"/>
    <n v="5.6000000000000005"/>
    <n v="1290"/>
    <x v="570"/>
    <n v="2792.7"/>
    <x v="1"/>
    <n v="0"/>
    <x v="2"/>
    <n v="98"/>
    <s v="0-100"/>
    <x v="3"/>
  </r>
  <r>
    <x v="0"/>
    <n v="4"/>
    <n v="1250"/>
    <x v="571"/>
    <n v="2596.08"/>
    <x v="0"/>
    <n v="0"/>
    <x v="2"/>
    <n v="1200"/>
    <s v="&gt;1000"/>
    <x v="0"/>
  </r>
  <r>
    <x v="1"/>
    <n v="4"/>
    <n v="1300"/>
    <x v="571"/>
    <n v="1855.98"/>
    <x v="1"/>
    <n v="0"/>
    <x v="0"/>
    <n v="815"/>
    <s v="501-1000"/>
    <x v="1"/>
  </r>
  <r>
    <x v="2"/>
    <n v="8.8000000000000007"/>
    <n v="1480"/>
    <x v="571"/>
    <n v="673.53"/>
    <x v="1"/>
    <n v="0"/>
    <x v="0"/>
    <n v="261"/>
    <s v="101-500"/>
    <x v="2"/>
  </r>
  <r>
    <x v="3"/>
    <n v="7.2"/>
    <n v="1240"/>
    <x v="571"/>
    <n v="1639.9499999999998"/>
    <x v="0"/>
    <n v="0"/>
    <x v="0"/>
    <n v="35"/>
    <s v="0-100"/>
    <x v="3"/>
  </r>
  <r>
    <x v="4"/>
    <n v="8.8000000000000007"/>
    <n v="1430"/>
    <x v="571"/>
    <n v="2468.5500000000002"/>
    <x v="1"/>
    <n v="0"/>
    <x v="2"/>
    <n v="98"/>
    <s v="0-100"/>
    <x v="3"/>
  </r>
  <r>
    <x v="0"/>
    <n v="12"/>
    <n v="1430"/>
    <x v="572"/>
    <n v="1062.18"/>
    <x v="0"/>
    <n v="0"/>
    <x v="0"/>
    <n v="1200"/>
    <s v="&gt;1000"/>
    <x v="0"/>
  </r>
  <r>
    <x v="1"/>
    <n v="9.6000000000000014"/>
    <n v="1000"/>
    <x v="572"/>
    <n v="2500.02"/>
    <x v="1"/>
    <n v="0"/>
    <x v="2"/>
    <n v="815"/>
    <s v="501-1000"/>
    <x v="1"/>
  </r>
  <r>
    <x v="2"/>
    <n v="9.6000000000000014"/>
    <n v="700"/>
    <x v="572"/>
    <n v="715.23"/>
    <x v="1"/>
    <n v="0"/>
    <x v="0"/>
    <n v="261"/>
    <s v="101-500"/>
    <x v="2"/>
  </r>
  <r>
    <x v="3"/>
    <n v="4"/>
    <n v="880"/>
    <x v="572"/>
    <n v="521.13"/>
    <x v="0"/>
    <n v="0"/>
    <x v="1"/>
    <n v="35"/>
    <s v="0-100"/>
    <x v="3"/>
  </r>
  <r>
    <x v="4"/>
    <n v="8"/>
    <n v="1270"/>
    <x v="572"/>
    <n v="2334.09"/>
    <x v="1"/>
    <n v="0"/>
    <x v="2"/>
    <n v="98"/>
    <s v="0-100"/>
    <x v="3"/>
  </r>
  <r>
    <x v="0"/>
    <n v="4.8000000000000007"/>
    <n v="1050"/>
    <x v="573"/>
    <n v="1968.06"/>
    <x v="0"/>
    <n v="0"/>
    <x v="0"/>
    <n v="1200"/>
    <s v="&gt;1000"/>
    <x v="0"/>
  </r>
  <r>
    <x v="1"/>
    <n v="6.4"/>
    <n v="1410"/>
    <x v="573"/>
    <n v="240.99"/>
    <x v="1"/>
    <n v="0"/>
    <x v="1"/>
    <n v="815"/>
    <s v="501-1000"/>
    <x v="1"/>
  </r>
  <r>
    <x v="2"/>
    <n v="8.8000000000000007"/>
    <n v="520"/>
    <x v="573"/>
    <n v="2372.0099999999998"/>
    <x v="1"/>
    <n v="0"/>
    <x v="2"/>
    <n v="261"/>
    <s v="101-500"/>
    <x v="2"/>
  </r>
  <r>
    <x v="3"/>
    <n v="4"/>
    <n v="1130"/>
    <x v="573"/>
    <n v="115.68"/>
    <x v="0"/>
    <n v="0"/>
    <x v="1"/>
    <n v="35"/>
    <s v="0-100"/>
    <x v="3"/>
  </r>
  <r>
    <x v="4"/>
    <n v="9.6000000000000014"/>
    <n v="1350"/>
    <x v="573"/>
    <n v="2028.42"/>
    <x v="1"/>
    <n v="0"/>
    <x v="2"/>
    <n v="98"/>
    <s v="0-100"/>
    <x v="3"/>
  </r>
  <r>
    <x v="0"/>
    <n v="9.6000000000000014"/>
    <n v="1240"/>
    <x v="574"/>
    <n v="2990.82"/>
    <x v="0"/>
    <n v="0"/>
    <x v="2"/>
    <n v="1200"/>
    <s v="&gt;1000"/>
    <x v="0"/>
  </r>
  <r>
    <x v="1"/>
    <n v="4"/>
    <n v="1320"/>
    <x v="574"/>
    <n v="379.38"/>
    <x v="1"/>
    <n v="0"/>
    <x v="1"/>
    <n v="815"/>
    <s v="501-1000"/>
    <x v="1"/>
  </r>
  <r>
    <x v="2"/>
    <n v="11.200000000000001"/>
    <n v="1480"/>
    <x v="574"/>
    <n v="2265.81"/>
    <x v="1"/>
    <n v="0"/>
    <x v="2"/>
    <n v="261"/>
    <s v="101-500"/>
    <x v="2"/>
  </r>
  <r>
    <x v="3"/>
    <n v="10.4"/>
    <n v="1260"/>
    <x v="574"/>
    <n v="2179.1999999999998"/>
    <x v="0"/>
    <n v="0"/>
    <x v="2"/>
    <n v="35"/>
    <s v="0-100"/>
    <x v="3"/>
  </r>
  <r>
    <x v="4"/>
    <n v="10.4"/>
    <n v="1150"/>
    <x v="574"/>
    <n v="1741.1999999999998"/>
    <x v="1"/>
    <n v="0"/>
    <x v="0"/>
    <n v="98"/>
    <s v="0-100"/>
    <x v="3"/>
  </r>
  <r>
    <x v="0"/>
    <n v="6.4"/>
    <n v="620"/>
    <x v="575"/>
    <n v="1510.74"/>
    <x v="0"/>
    <n v="0"/>
    <x v="0"/>
    <n v="1200"/>
    <s v="&gt;1000"/>
    <x v="0"/>
  </r>
  <r>
    <x v="1"/>
    <n v="12"/>
    <n v="1060"/>
    <x v="575"/>
    <n v="1277.49"/>
    <x v="1"/>
    <n v="0"/>
    <x v="0"/>
    <n v="815"/>
    <s v="501-1000"/>
    <x v="1"/>
  </r>
  <r>
    <x v="2"/>
    <n v="8.8000000000000007"/>
    <n v="810"/>
    <x v="575"/>
    <n v="1663.29"/>
    <x v="1"/>
    <n v="0"/>
    <x v="0"/>
    <n v="261"/>
    <s v="101-500"/>
    <x v="2"/>
  </r>
  <r>
    <x v="3"/>
    <n v="8"/>
    <n v="700"/>
    <x v="575"/>
    <n v="1558.29"/>
    <x v="0"/>
    <n v="0"/>
    <x v="0"/>
    <n v="35"/>
    <s v="0-100"/>
    <x v="3"/>
  </r>
  <r>
    <x v="4"/>
    <n v="5.6000000000000005"/>
    <n v="1030"/>
    <x v="575"/>
    <n v="1740.3600000000001"/>
    <x v="1"/>
    <n v="0"/>
    <x v="0"/>
    <n v="98"/>
    <s v="0-100"/>
    <x v="3"/>
  </r>
  <r>
    <x v="0"/>
    <n v="6.4"/>
    <n v="1110"/>
    <x v="576"/>
    <n v="1622.46"/>
    <x v="0"/>
    <n v="0"/>
    <x v="0"/>
    <n v="1200"/>
    <s v="&gt;1000"/>
    <x v="0"/>
  </r>
  <r>
    <x v="1"/>
    <n v="12"/>
    <n v="860"/>
    <x v="576"/>
    <n v="2535.84"/>
    <x v="1"/>
    <n v="0"/>
    <x v="2"/>
    <n v="815"/>
    <s v="501-1000"/>
    <x v="1"/>
  </r>
  <r>
    <x v="2"/>
    <n v="7.2"/>
    <n v="500"/>
    <x v="576"/>
    <n v="2137.17"/>
    <x v="1"/>
    <n v="0"/>
    <x v="2"/>
    <n v="261"/>
    <s v="101-500"/>
    <x v="2"/>
  </r>
  <r>
    <x v="3"/>
    <n v="6.4"/>
    <n v="1350"/>
    <x v="576"/>
    <n v="876.93000000000006"/>
    <x v="0"/>
    <n v="0"/>
    <x v="0"/>
    <n v="35"/>
    <s v="0-100"/>
    <x v="3"/>
  </r>
  <r>
    <x v="4"/>
    <n v="8.8000000000000007"/>
    <n v="640"/>
    <x v="576"/>
    <n v="2007.72"/>
    <x v="1"/>
    <n v="0"/>
    <x v="2"/>
    <n v="98"/>
    <s v="0-100"/>
    <x v="3"/>
  </r>
  <r>
    <x v="0"/>
    <n v="7.2"/>
    <n v="610"/>
    <x v="577"/>
    <n v="788.37000000000012"/>
    <x v="0"/>
    <n v="0"/>
    <x v="0"/>
    <n v="1200"/>
    <s v="&gt;1000"/>
    <x v="0"/>
  </r>
  <r>
    <x v="1"/>
    <n v="10.4"/>
    <n v="1500"/>
    <x v="577"/>
    <n v="2943.39"/>
    <x v="1"/>
    <n v="0"/>
    <x v="2"/>
    <n v="815"/>
    <s v="501-1000"/>
    <x v="1"/>
  </r>
  <r>
    <x v="2"/>
    <n v="9.6000000000000014"/>
    <n v="1090"/>
    <x v="577"/>
    <n v="807.59999999999991"/>
    <x v="1"/>
    <n v="0"/>
    <x v="0"/>
    <n v="261"/>
    <s v="101-500"/>
    <x v="2"/>
  </r>
  <r>
    <x v="3"/>
    <n v="9.6000000000000014"/>
    <n v="560"/>
    <x v="577"/>
    <n v="1906.92"/>
    <x v="0"/>
    <n v="0"/>
    <x v="0"/>
    <n v="35"/>
    <s v="0-100"/>
    <x v="3"/>
  </r>
  <r>
    <x v="4"/>
    <n v="4"/>
    <n v="970"/>
    <x v="577"/>
    <n v="2121.8999999999996"/>
    <x v="1"/>
    <n v="0"/>
    <x v="2"/>
    <n v="98"/>
    <s v="0-100"/>
    <x v="3"/>
  </r>
  <r>
    <x v="0"/>
    <n v="4.8000000000000007"/>
    <n v="950"/>
    <x v="578"/>
    <n v="568.29"/>
    <x v="0"/>
    <n v="0"/>
    <x v="1"/>
    <n v="1200"/>
    <s v="&gt;1000"/>
    <x v="0"/>
  </r>
  <r>
    <x v="1"/>
    <n v="4.8000000000000007"/>
    <n v="640"/>
    <x v="578"/>
    <n v="2057.0099999999998"/>
    <x v="1"/>
    <n v="0"/>
    <x v="2"/>
    <n v="815"/>
    <s v="501-1000"/>
    <x v="1"/>
  </r>
  <r>
    <x v="2"/>
    <n v="8.8000000000000007"/>
    <n v="780"/>
    <x v="578"/>
    <n v="1994.6399999999999"/>
    <x v="1"/>
    <n v="0"/>
    <x v="0"/>
    <n v="261"/>
    <s v="101-500"/>
    <x v="2"/>
  </r>
  <r>
    <x v="3"/>
    <n v="4"/>
    <n v="670"/>
    <x v="578"/>
    <n v="2011.38"/>
    <x v="0"/>
    <n v="0"/>
    <x v="2"/>
    <n v="35"/>
    <s v="0-100"/>
    <x v="3"/>
  </r>
  <r>
    <x v="4"/>
    <n v="10.4"/>
    <n v="640"/>
    <x v="578"/>
    <n v="1743.5700000000002"/>
    <x v="1"/>
    <n v="0"/>
    <x v="0"/>
    <n v="98"/>
    <s v="0-100"/>
    <x v="3"/>
  </r>
  <r>
    <x v="0"/>
    <n v="8"/>
    <n v="520"/>
    <x v="579"/>
    <n v="1681.3200000000002"/>
    <x v="0"/>
    <n v="0"/>
    <x v="0"/>
    <n v="1200"/>
    <s v="&gt;1000"/>
    <x v="0"/>
  </r>
  <r>
    <x v="1"/>
    <n v="11.200000000000001"/>
    <n v="1470"/>
    <x v="579"/>
    <n v="2470.2599999999998"/>
    <x v="1"/>
    <n v="0"/>
    <x v="2"/>
    <n v="815"/>
    <s v="501-1000"/>
    <x v="1"/>
  </r>
  <r>
    <x v="2"/>
    <n v="10.4"/>
    <n v="870"/>
    <x v="579"/>
    <n v="874.86"/>
    <x v="1"/>
    <n v="0"/>
    <x v="0"/>
    <n v="261"/>
    <s v="101-500"/>
    <x v="2"/>
  </r>
  <r>
    <x v="3"/>
    <n v="6.4"/>
    <n v="1020"/>
    <x v="579"/>
    <n v="1878.03"/>
    <x v="0"/>
    <n v="0"/>
    <x v="0"/>
    <n v="35"/>
    <s v="0-100"/>
    <x v="3"/>
  </r>
  <r>
    <x v="4"/>
    <n v="5.6000000000000005"/>
    <n v="1170"/>
    <x v="579"/>
    <n v="2603.94"/>
    <x v="1"/>
    <n v="0"/>
    <x v="2"/>
    <n v="98"/>
    <s v="0-100"/>
    <x v="3"/>
  </r>
  <r>
    <x v="0"/>
    <n v="8"/>
    <n v="1100"/>
    <x v="580"/>
    <n v="2720.55"/>
    <x v="0"/>
    <n v="0"/>
    <x v="2"/>
    <n v="1200"/>
    <s v="&gt;1000"/>
    <x v="0"/>
  </r>
  <r>
    <x v="1"/>
    <n v="10.4"/>
    <n v="880"/>
    <x v="580"/>
    <n v="138.18"/>
    <x v="1"/>
    <n v="0"/>
    <x v="1"/>
    <n v="815"/>
    <s v="501-1000"/>
    <x v="1"/>
  </r>
  <r>
    <x v="2"/>
    <n v="7.2"/>
    <n v="1290"/>
    <x v="580"/>
    <n v="2112.84"/>
    <x v="1"/>
    <n v="0"/>
    <x v="2"/>
    <n v="261"/>
    <s v="101-500"/>
    <x v="2"/>
  </r>
  <r>
    <x v="3"/>
    <n v="11.200000000000001"/>
    <n v="1300"/>
    <x v="580"/>
    <n v="806.79"/>
    <x v="0"/>
    <n v="0"/>
    <x v="0"/>
    <n v="35"/>
    <s v="0-100"/>
    <x v="3"/>
  </r>
  <r>
    <x v="4"/>
    <n v="9.6000000000000014"/>
    <n v="1070"/>
    <x v="580"/>
    <n v="861.42"/>
    <x v="1"/>
    <n v="0"/>
    <x v="0"/>
    <n v="98"/>
    <s v="0-100"/>
    <x v="3"/>
  </r>
  <r>
    <x v="0"/>
    <n v="6.4"/>
    <n v="680"/>
    <x v="581"/>
    <n v="1489.41"/>
    <x v="0"/>
    <n v="0"/>
    <x v="0"/>
    <n v="1200"/>
    <s v="&gt;1000"/>
    <x v="0"/>
  </r>
  <r>
    <x v="1"/>
    <n v="8.8000000000000007"/>
    <n v="720"/>
    <x v="581"/>
    <n v="2969.25"/>
    <x v="1"/>
    <n v="0"/>
    <x v="2"/>
    <n v="815"/>
    <s v="501-1000"/>
    <x v="1"/>
  </r>
  <r>
    <x v="2"/>
    <n v="5.6000000000000005"/>
    <n v="1050"/>
    <x v="581"/>
    <n v="2576.6999999999998"/>
    <x v="1"/>
    <n v="0"/>
    <x v="2"/>
    <n v="261"/>
    <s v="101-500"/>
    <x v="2"/>
  </r>
  <r>
    <x v="3"/>
    <n v="5.6000000000000005"/>
    <n v="750"/>
    <x v="581"/>
    <n v="1640.67"/>
    <x v="0"/>
    <n v="0"/>
    <x v="0"/>
    <n v="35"/>
    <s v="0-100"/>
    <x v="3"/>
  </r>
  <r>
    <x v="4"/>
    <n v="4.8000000000000007"/>
    <n v="870"/>
    <x v="581"/>
    <n v="2062.17"/>
    <x v="1"/>
    <n v="0"/>
    <x v="2"/>
    <n v="98"/>
    <s v="0-100"/>
    <x v="3"/>
  </r>
  <r>
    <x v="0"/>
    <n v="8"/>
    <n v="1120"/>
    <x v="582"/>
    <n v="1483.23"/>
    <x v="0"/>
    <n v="0"/>
    <x v="0"/>
    <n v="1200"/>
    <s v="&gt;1000"/>
    <x v="0"/>
  </r>
  <r>
    <x v="1"/>
    <n v="10.4"/>
    <n v="650"/>
    <x v="582"/>
    <n v="1347.6"/>
    <x v="1"/>
    <n v="0"/>
    <x v="0"/>
    <n v="815"/>
    <s v="501-1000"/>
    <x v="1"/>
  </r>
  <r>
    <x v="2"/>
    <n v="9.6000000000000014"/>
    <n v="650"/>
    <x v="582"/>
    <n v="1913.1000000000001"/>
    <x v="1"/>
    <n v="0"/>
    <x v="0"/>
    <n v="261"/>
    <s v="101-500"/>
    <x v="2"/>
  </r>
  <r>
    <x v="3"/>
    <n v="9.6000000000000014"/>
    <n v="870"/>
    <x v="582"/>
    <n v="913.58999999999992"/>
    <x v="0"/>
    <n v="0"/>
    <x v="0"/>
    <n v="35"/>
    <s v="0-100"/>
    <x v="3"/>
  </r>
  <r>
    <x v="4"/>
    <n v="8"/>
    <n v="530"/>
    <x v="582"/>
    <n v="1563.1799999999998"/>
    <x v="1"/>
    <n v="0"/>
    <x v="0"/>
    <n v="98"/>
    <s v="0-100"/>
    <x v="3"/>
  </r>
  <r>
    <x v="0"/>
    <n v="4.8000000000000007"/>
    <n v="1380"/>
    <x v="583"/>
    <n v="351.6"/>
    <x v="0"/>
    <n v="0"/>
    <x v="1"/>
    <n v="1200"/>
    <s v="&gt;1000"/>
    <x v="0"/>
  </r>
  <r>
    <x v="1"/>
    <n v="12"/>
    <n v="670"/>
    <x v="583"/>
    <n v="810.33"/>
    <x v="1"/>
    <n v="0"/>
    <x v="0"/>
    <n v="815"/>
    <s v="501-1000"/>
    <x v="1"/>
  </r>
  <r>
    <x v="2"/>
    <n v="7.2"/>
    <n v="1470"/>
    <x v="583"/>
    <n v="418.79999999999995"/>
    <x v="1"/>
    <n v="0"/>
    <x v="1"/>
    <n v="261"/>
    <s v="101-500"/>
    <x v="2"/>
  </r>
  <r>
    <x v="3"/>
    <n v="5.6000000000000005"/>
    <n v="1310"/>
    <x v="583"/>
    <n v="2612.8200000000002"/>
    <x v="0"/>
    <n v="0"/>
    <x v="2"/>
    <n v="35"/>
    <s v="0-100"/>
    <x v="3"/>
  </r>
  <r>
    <x v="4"/>
    <n v="4"/>
    <n v="1420"/>
    <x v="583"/>
    <n v="948.96"/>
    <x v="1"/>
    <n v="0"/>
    <x v="0"/>
    <n v="98"/>
    <s v="0-100"/>
    <x v="3"/>
  </r>
  <r>
    <x v="0"/>
    <n v="6.4"/>
    <n v="810"/>
    <x v="584"/>
    <n v="2802.0299999999997"/>
    <x v="0"/>
    <n v="0"/>
    <x v="2"/>
    <n v="1200"/>
    <s v="&gt;1000"/>
    <x v="0"/>
  </r>
  <r>
    <x v="1"/>
    <n v="8"/>
    <n v="810"/>
    <x v="584"/>
    <n v="1309.8000000000002"/>
    <x v="1"/>
    <n v="0"/>
    <x v="0"/>
    <n v="815"/>
    <s v="501-1000"/>
    <x v="1"/>
  </r>
  <r>
    <x v="2"/>
    <n v="4.8000000000000007"/>
    <n v="1140"/>
    <x v="584"/>
    <n v="1989.3000000000002"/>
    <x v="1"/>
    <n v="0"/>
    <x v="0"/>
    <n v="261"/>
    <s v="101-500"/>
    <x v="2"/>
  </r>
  <r>
    <x v="3"/>
    <n v="6.4"/>
    <n v="540"/>
    <x v="584"/>
    <n v="456.65999999999997"/>
    <x v="0"/>
    <n v="0"/>
    <x v="1"/>
    <n v="35"/>
    <s v="0-100"/>
    <x v="3"/>
  </r>
  <r>
    <x v="4"/>
    <n v="11.200000000000001"/>
    <n v="1150"/>
    <x v="584"/>
    <n v="322.92"/>
    <x v="1"/>
    <n v="0"/>
    <x v="1"/>
    <n v="98"/>
    <s v="0-100"/>
    <x v="3"/>
  </r>
  <r>
    <x v="0"/>
    <n v="8"/>
    <n v="1160"/>
    <x v="585"/>
    <n v="1499.6100000000001"/>
    <x v="0"/>
    <n v="0"/>
    <x v="0"/>
    <n v="1200"/>
    <s v="&gt;1000"/>
    <x v="0"/>
  </r>
  <r>
    <x v="1"/>
    <n v="4.8000000000000007"/>
    <n v="890"/>
    <x v="585"/>
    <n v="252.51"/>
    <x v="1"/>
    <n v="0"/>
    <x v="1"/>
    <n v="815"/>
    <s v="501-1000"/>
    <x v="1"/>
  </r>
  <r>
    <x v="2"/>
    <n v="12"/>
    <n v="510"/>
    <x v="585"/>
    <n v="2230.92"/>
    <x v="1"/>
    <n v="0"/>
    <x v="2"/>
    <n v="261"/>
    <s v="101-500"/>
    <x v="2"/>
  </r>
  <r>
    <x v="3"/>
    <n v="12"/>
    <n v="1270"/>
    <x v="585"/>
    <n v="2936.1000000000004"/>
    <x v="0"/>
    <n v="0"/>
    <x v="2"/>
    <n v="35"/>
    <s v="0-100"/>
    <x v="3"/>
  </r>
  <r>
    <x v="4"/>
    <n v="8"/>
    <n v="1000"/>
    <x v="585"/>
    <n v="800.22"/>
    <x v="1"/>
    <n v="0"/>
    <x v="0"/>
    <n v="98"/>
    <s v="0-100"/>
    <x v="3"/>
  </r>
  <r>
    <x v="0"/>
    <n v="5.6000000000000005"/>
    <n v="1420"/>
    <x v="586"/>
    <n v="2280.66"/>
    <x v="0"/>
    <n v="0"/>
    <x v="2"/>
    <n v="1200"/>
    <s v="&gt;1000"/>
    <x v="0"/>
  </r>
  <r>
    <x v="1"/>
    <n v="4.8000000000000007"/>
    <n v="580"/>
    <x v="586"/>
    <n v="1074.48"/>
    <x v="1"/>
    <n v="0"/>
    <x v="0"/>
    <n v="815"/>
    <s v="501-1000"/>
    <x v="1"/>
  </r>
  <r>
    <x v="2"/>
    <n v="8.8000000000000007"/>
    <n v="1340"/>
    <x v="586"/>
    <n v="893.69999999999993"/>
    <x v="1"/>
    <n v="0"/>
    <x v="0"/>
    <n v="261"/>
    <s v="101-500"/>
    <x v="2"/>
  </r>
  <r>
    <x v="3"/>
    <n v="11.200000000000001"/>
    <n v="1480"/>
    <x v="586"/>
    <n v="2607.2400000000002"/>
    <x v="0"/>
    <n v="0"/>
    <x v="2"/>
    <n v="35"/>
    <s v="0-100"/>
    <x v="3"/>
  </r>
  <r>
    <x v="4"/>
    <n v="6.4"/>
    <n v="1180"/>
    <x v="586"/>
    <n v="2623.89"/>
    <x v="1"/>
    <n v="0"/>
    <x v="2"/>
    <n v="98"/>
    <s v="0-100"/>
    <x v="3"/>
  </r>
  <r>
    <x v="0"/>
    <n v="4"/>
    <n v="860"/>
    <x v="587"/>
    <n v="1183.29"/>
    <x v="0"/>
    <n v="0"/>
    <x v="0"/>
    <n v="1200"/>
    <s v="&gt;1000"/>
    <x v="0"/>
  </r>
  <r>
    <x v="1"/>
    <n v="4"/>
    <n v="540"/>
    <x v="587"/>
    <n v="1617.63"/>
    <x v="1"/>
    <n v="0"/>
    <x v="0"/>
    <n v="815"/>
    <s v="501-1000"/>
    <x v="1"/>
  </r>
  <r>
    <x v="2"/>
    <n v="11.200000000000001"/>
    <n v="1370"/>
    <x v="587"/>
    <n v="2011.17"/>
    <x v="1"/>
    <n v="0"/>
    <x v="2"/>
    <n v="261"/>
    <s v="101-500"/>
    <x v="2"/>
  </r>
  <r>
    <x v="3"/>
    <n v="10.4"/>
    <n v="980"/>
    <x v="587"/>
    <n v="1577.4299999999998"/>
    <x v="0"/>
    <n v="0"/>
    <x v="0"/>
    <n v="35"/>
    <s v="0-100"/>
    <x v="3"/>
  </r>
  <r>
    <x v="4"/>
    <n v="7.2"/>
    <n v="870"/>
    <x v="587"/>
    <n v="2153.6999999999998"/>
    <x v="1"/>
    <n v="0"/>
    <x v="2"/>
    <n v="98"/>
    <s v="0-100"/>
    <x v="3"/>
  </r>
  <r>
    <x v="0"/>
    <n v="4.8000000000000007"/>
    <n v="800"/>
    <x v="588"/>
    <n v="2881.68"/>
    <x v="0"/>
    <n v="0"/>
    <x v="2"/>
    <n v="1200"/>
    <s v="&gt;1000"/>
    <x v="0"/>
  </r>
  <r>
    <x v="1"/>
    <n v="10.4"/>
    <n v="760"/>
    <x v="588"/>
    <n v="914.87999999999988"/>
    <x v="1"/>
    <n v="0"/>
    <x v="0"/>
    <n v="815"/>
    <s v="501-1000"/>
    <x v="1"/>
  </r>
  <r>
    <x v="2"/>
    <n v="7.2"/>
    <n v="620"/>
    <x v="588"/>
    <n v="358.83"/>
    <x v="1"/>
    <n v="0"/>
    <x v="1"/>
    <n v="261"/>
    <s v="101-500"/>
    <x v="2"/>
  </r>
  <r>
    <x v="3"/>
    <n v="8"/>
    <n v="1320"/>
    <x v="588"/>
    <n v="2789.4900000000002"/>
    <x v="0"/>
    <n v="0"/>
    <x v="2"/>
    <n v="35"/>
    <s v="0-100"/>
    <x v="3"/>
  </r>
  <r>
    <x v="4"/>
    <n v="4.8000000000000007"/>
    <n v="1110"/>
    <x v="588"/>
    <n v="993.42"/>
    <x v="1"/>
    <n v="0"/>
    <x v="0"/>
    <n v="98"/>
    <s v="0-100"/>
    <x v="3"/>
  </r>
  <r>
    <x v="0"/>
    <n v="9.6000000000000014"/>
    <n v="1190"/>
    <x v="589"/>
    <n v="2225.2799999999997"/>
    <x v="0"/>
    <n v="0"/>
    <x v="2"/>
    <n v="1200"/>
    <s v="&gt;1000"/>
    <x v="0"/>
  </r>
  <r>
    <x v="1"/>
    <n v="7.2"/>
    <n v="1170"/>
    <x v="589"/>
    <n v="2613.6000000000004"/>
    <x v="1"/>
    <n v="0"/>
    <x v="2"/>
    <n v="815"/>
    <s v="501-1000"/>
    <x v="1"/>
  </r>
  <r>
    <x v="2"/>
    <n v="11.200000000000001"/>
    <n v="510"/>
    <x v="589"/>
    <n v="777.59999999999991"/>
    <x v="1"/>
    <n v="0"/>
    <x v="0"/>
    <n v="261"/>
    <s v="101-500"/>
    <x v="2"/>
  </r>
  <r>
    <x v="3"/>
    <n v="12"/>
    <n v="1230"/>
    <x v="589"/>
    <n v="2439.69"/>
    <x v="0"/>
    <n v="0"/>
    <x v="2"/>
    <n v="35"/>
    <s v="0-100"/>
    <x v="3"/>
  </r>
  <r>
    <x v="4"/>
    <n v="7.2"/>
    <n v="760"/>
    <x v="589"/>
    <n v="1954.0500000000002"/>
    <x v="1"/>
    <n v="0"/>
    <x v="0"/>
    <n v="98"/>
    <s v="0-100"/>
    <x v="3"/>
  </r>
  <r>
    <x v="0"/>
    <n v="8.8000000000000007"/>
    <n v="990"/>
    <x v="590"/>
    <n v="2235.39"/>
    <x v="0"/>
    <n v="0"/>
    <x v="2"/>
    <n v="1200"/>
    <s v="&gt;1000"/>
    <x v="0"/>
  </r>
  <r>
    <x v="1"/>
    <n v="10.4"/>
    <n v="950"/>
    <x v="590"/>
    <n v="277.23"/>
    <x v="1"/>
    <n v="0"/>
    <x v="1"/>
    <n v="815"/>
    <s v="501-1000"/>
    <x v="1"/>
  </r>
  <r>
    <x v="2"/>
    <n v="5.6000000000000005"/>
    <n v="1120"/>
    <x v="590"/>
    <n v="1777.7400000000002"/>
    <x v="1"/>
    <n v="0"/>
    <x v="0"/>
    <n v="261"/>
    <s v="101-500"/>
    <x v="2"/>
  </r>
  <r>
    <x v="3"/>
    <n v="9.6000000000000014"/>
    <n v="1310"/>
    <x v="590"/>
    <n v="2083.5"/>
    <x v="0"/>
    <n v="0"/>
    <x v="2"/>
    <n v="35"/>
    <s v="0-100"/>
    <x v="3"/>
  </r>
  <r>
    <x v="4"/>
    <n v="5.6000000000000005"/>
    <n v="520"/>
    <x v="590"/>
    <n v="1240.8899999999999"/>
    <x v="1"/>
    <n v="0"/>
    <x v="0"/>
    <n v="98"/>
    <s v="0-100"/>
    <x v="3"/>
  </r>
  <r>
    <x v="0"/>
    <n v="5.6000000000000005"/>
    <n v="620"/>
    <x v="591"/>
    <n v="2073.1499999999996"/>
    <x v="0"/>
    <n v="0"/>
    <x v="2"/>
    <n v="1200"/>
    <s v="&gt;1000"/>
    <x v="0"/>
  </r>
  <r>
    <x v="1"/>
    <n v="8.8000000000000007"/>
    <n v="1110"/>
    <x v="591"/>
    <n v="997.29"/>
    <x v="1"/>
    <n v="0"/>
    <x v="0"/>
    <n v="815"/>
    <s v="501-1000"/>
    <x v="1"/>
  </r>
  <r>
    <x v="2"/>
    <n v="9.6000000000000014"/>
    <n v="1240"/>
    <x v="591"/>
    <n v="2348.4900000000002"/>
    <x v="1"/>
    <n v="0"/>
    <x v="2"/>
    <n v="261"/>
    <s v="101-500"/>
    <x v="2"/>
  </r>
  <r>
    <x v="3"/>
    <n v="8.8000000000000007"/>
    <n v="1050"/>
    <x v="591"/>
    <n v="2052.63"/>
    <x v="0"/>
    <n v="0"/>
    <x v="2"/>
    <n v="35"/>
    <s v="0-100"/>
    <x v="3"/>
  </r>
  <r>
    <x v="4"/>
    <n v="6.4"/>
    <n v="920"/>
    <x v="591"/>
    <n v="789.81"/>
    <x v="1"/>
    <n v="0"/>
    <x v="0"/>
    <n v="98"/>
    <s v="0-100"/>
    <x v="3"/>
  </r>
  <r>
    <x v="0"/>
    <n v="8.8000000000000007"/>
    <n v="1390"/>
    <x v="592"/>
    <n v="1756.02"/>
    <x v="0"/>
    <n v="0"/>
    <x v="0"/>
    <n v="1200"/>
    <s v="&gt;1000"/>
    <x v="0"/>
  </r>
  <r>
    <x v="1"/>
    <n v="11.200000000000001"/>
    <n v="820"/>
    <x v="592"/>
    <n v="2210.31"/>
    <x v="1"/>
    <n v="0"/>
    <x v="2"/>
    <n v="815"/>
    <s v="501-1000"/>
    <x v="1"/>
  </r>
  <r>
    <x v="2"/>
    <n v="11.200000000000001"/>
    <n v="840"/>
    <x v="592"/>
    <n v="2887.44"/>
    <x v="1"/>
    <n v="0"/>
    <x v="2"/>
    <n v="261"/>
    <s v="101-500"/>
    <x v="2"/>
  </r>
  <r>
    <x v="3"/>
    <n v="4.8000000000000007"/>
    <n v="1110"/>
    <x v="592"/>
    <n v="2303.4299999999998"/>
    <x v="0"/>
    <n v="0"/>
    <x v="2"/>
    <n v="35"/>
    <s v="0-100"/>
    <x v="3"/>
  </r>
  <r>
    <x v="4"/>
    <n v="6.4"/>
    <n v="1360"/>
    <x v="592"/>
    <n v="358.38"/>
    <x v="1"/>
    <n v="0"/>
    <x v="1"/>
    <n v="98"/>
    <s v="0-100"/>
    <x v="3"/>
  </r>
  <r>
    <x v="0"/>
    <n v="9.6000000000000014"/>
    <n v="830"/>
    <x v="593"/>
    <n v="715.34999999999991"/>
    <x v="0"/>
    <n v="0"/>
    <x v="0"/>
    <n v="1200"/>
    <s v="&gt;1000"/>
    <x v="0"/>
  </r>
  <r>
    <x v="1"/>
    <n v="10.4"/>
    <n v="980"/>
    <x v="593"/>
    <n v="2133.69"/>
    <x v="1"/>
    <n v="0"/>
    <x v="2"/>
    <n v="815"/>
    <s v="501-1000"/>
    <x v="1"/>
  </r>
  <r>
    <x v="2"/>
    <n v="4"/>
    <n v="760"/>
    <x v="593"/>
    <n v="1078.83"/>
    <x v="1"/>
    <n v="0"/>
    <x v="0"/>
    <n v="261"/>
    <s v="101-500"/>
    <x v="2"/>
  </r>
  <r>
    <x v="3"/>
    <n v="7.2"/>
    <n v="690"/>
    <x v="593"/>
    <n v="1377.57"/>
    <x v="0"/>
    <n v="0"/>
    <x v="0"/>
    <n v="35"/>
    <s v="0-100"/>
    <x v="3"/>
  </r>
  <r>
    <x v="4"/>
    <n v="9.6000000000000014"/>
    <n v="1370"/>
    <x v="593"/>
    <n v="2773.98"/>
    <x v="1"/>
    <n v="0"/>
    <x v="2"/>
    <n v="98"/>
    <s v="0-100"/>
    <x v="3"/>
  </r>
  <r>
    <x v="0"/>
    <n v="12"/>
    <n v="530"/>
    <x v="594"/>
    <n v="1192.4100000000001"/>
    <x v="0"/>
    <n v="0"/>
    <x v="0"/>
    <n v="1200"/>
    <s v="&gt;1000"/>
    <x v="0"/>
  </r>
  <r>
    <x v="1"/>
    <n v="9.6000000000000014"/>
    <n v="580"/>
    <x v="594"/>
    <n v="2459.94"/>
    <x v="1"/>
    <n v="0"/>
    <x v="2"/>
    <n v="815"/>
    <s v="501-1000"/>
    <x v="1"/>
  </r>
  <r>
    <x v="2"/>
    <n v="5.6000000000000005"/>
    <n v="1020"/>
    <x v="594"/>
    <n v="628.79999999999995"/>
    <x v="1"/>
    <n v="0"/>
    <x v="0"/>
    <n v="261"/>
    <s v="101-500"/>
    <x v="2"/>
  </r>
  <r>
    <x v="3"/>
    <n v="8"/>
    <n v="950"/>
    <x v="594"/>
    <n v="2245.77"/>
    <x v="0"/>
    <n v="0"/>
    <x v="2"/>
    <n v="35"/>
    <s v="0-100"/>
    <x v="3"/>
  </r>
  <r>
    <x v="4"/>
    <n v="8"/>
    <n v="1330"/>
    <x v="594"/>
    <n v="2655.5099999999998"/>
    <x v="1"/>
    <n v="0"/>
    <x v="2"/>
    <n v="98"/>
    <s v="0-100"/>
    <x v="3"/>
  </r>
  <r>
    <x v="0"/>
    <n v="4.8000000000000007"/>
    <n v="610"/>
    <x v="595"/>
    <n v="678.48"/>
    <x v="0"/>
    <n v="0"/>
    <x v="0"/>
    <n v="1200"/>
    <s v="&gt;1000"/>
    <x v="0"/>
  </r>
  <r>
    <x v="1"/>
    <n v="4"/>
    <n v="1130"/>
    <x v="595"/>
    <n v="2639.1000000000004"/>
    <x v="1"/>
    <n v="0"/>
    <x v="2"/>
    <n v="815"/>
    <s v="501-1000"/>
    <x v="1"/>
  </r>
  <r>
    <x v="2"/>
    <n v="8"/>
    <n v="1110"/>
    <x v="595"/>
    <n v="1549.71"/>
    <x v="1"/>
    <n v="0"/>
    <x v="0"/>
    <n v="261"/>
    <s v="101-500"/>
    <x v="2"/>
  </r>
  <r>
    <x v="3"/>
    <n v="9.6000000000000014"/>
    <n v="510"/>
    <x v="595"/>
    <n v="695.37"/>
    <x v="0"/>
    <n v="0"/>
    <x v="0"/>
    <n v="35"/>
    <s v="0-100"/>
    <x v="3"/>
  </r>
  <r>
    <x v="4"/>
    <n v="7.2"/>
    <n v="1350"/>
    <x v="595"/>
    <n v="135.78"/>
    <x v="1"/>
    <n v="0"/>
    <x v="1"/>
    <n v="98"/>
    <s v="0-100"/>
    <x v="3"/>
  </r>
  <r>
    <x v="0"/>
    <n v="12"/>
    <n v="1160"/>
    <x v="596"/>
    <n v="1244.82"/>
    <x v="0"/>
    <n v="0"/>
    <x v="0"/>
    <n v="1200"/>
    <s v="&gt;1000"/>
    <x v="0"/>
  </r>
  <r>
    <x v="1"/>
    <n v="10.4"/>
    <n v="790"/>
    <x v="596"/>
    <n v="168.87"/>
    <x v="1"/>
    <n v="0"/>
    <x v="1"/>
    <n v="815"/>
    <s v="501-1000"/>
    <x v="1"/>
  </r>
  <r>
    <x v="2"/>
    <n v="12"/>
    <n v="910"/>
    <x v="596"/>
    <n v="1139.19"/>
    <x v="1"/>
    <n v="0"/>
    <x v="0"/>
    <n v="261"/>
    <s v="101-500"/>
    <x v="2"/>
  </r>
  <r>
    <x v="3"/>
    <n v="9.6000000000000014"/>
    <n v="910"/>
    <x v="596"/>
    <n v="1902"/>
    <x v="0"/>
    <n v="0"/>
    <x v="0"/>
    <n v="35"/>
    <s v="0-100"/>
    <x v="3"/>
  </r>
  <r>
    <x v="4"/>
    <n v="12"/>
    <n v="510"/>
    <x v="596"/>
    <n v="1542.63"/>
    <x v="1"/>
    <n v="0"/>
    <x v="0"/>
    <n v="98"/>
    <s v="0-100"/>
    <x v="3"/>
  </r>
  <r>
    <x v="0"/>
    <n v="8"/>
    <n v="720"/>
    <x v="597"/>
    <n v="973.80000000000007"/>
    <x v="0"/>
    <n v="0"/>
    <x v="0"/>
    <n v="1200"/>
    <s v="&gt;1000"/>
    <x v="0"/>
  </r>
  <r>
    <x v="1"/>
    <n v="11.200000000000001"/>
    <n v="810"/>
    <x v="597"/>
    <n v="2551.11"/>
    <x v="1"/>
    <n v="0"/>
    <x v="2"/>
    <n v="815"/>
    <s v="501-1000"/>
    <x v="1"/>
  </r>
  <r>
    <x v="2"/>
    <n v="5.6000000000000005"/>
    <n v="780"/>
    <x v="597"/>
    <n v="1353.4499999999998"/>
    <x v="1"/>
    <n v="0"/>
    <x v="0"/>
    <n v="261"/>
    <s v="101-500"/>
    <x v="2"/>
  </r>
  <r>
    <x v="3"/>
    <n v="5.6000000000000005"/>
    <n v="850"/>
    <x v="597"/>
    <n v="122.78999999999999"/>
    <x v="0"/>
    <n v="0"/>
    <x v="1"/>
    <n v="35"/>
    <s v="0-100"/>
    <x v="3"/>
  </r>
  <r>
    <x v="4"/>
    <n v="4"/>
    <n v="1290"/>
    <x v="597"/>
    <n v="1901.6100000000001"/>
    <x v="1"/>
    <n v="0"/>
    <x v="0"/>
    <n v="98"/>
    <s v="0-100"/>
    <x v="3"/>
  </r>
  <r>
    <x v="0"/>
    <n v="8.8000000000000007"/>
    <n v="1020"/>
    <x v="598"/>
    <n v="1517.19"/>
    <x v="0"/>
    <n v="0"/>
    <x v="0"/>
    <n v="1200"/>
    <s v="&gt;1000"/>
    <x v="0"/>
  </r>
  <r>
    <x v="1"/>
    <n v="8.8000000000000007"/>
    <n v="740"/>
    <x v="598"/>
    <n v="663.45"/>
    <x v="1"/>
    <n v="0"/>
    <x v="0"/>
    <n v="815"/>
    <s v="501-1000"/>
    <x v="1"/>
  </r>
  <r>
    <x v="2"/>
    <n v="8.8000000000000007"/>
    <n v="1230"/>
    <x v="598"/>
    <n v="2064.1499999999996"/>
    <x v="1"/>
    <n v="0"/>
    <x v="2"/>
    <n v="261"/>
    <s v="101-500"/>
    <x v="2"/>
  </r>
  <r>
    <x v="3"/>
    <n v="12"/>
    <n v="1290"/>
    <x v="598"/>
    <n v="1581.78"/>
    <x v="0"/>
    <n v="0"/>
    <x v="0"/>
    <n v="35"/>
    <s v="0-100"/>
    <x v="3"/>
  </r>
  <r>
    <x v="4"/>
    <n v="4.8000000000000007"/>
    <n v="740"/>
    <x v="598"/>
    <n v="2290.5299999999997"/>
    <x v="1"/>
    <n v="0"/>
    <x v="2"/>
    <n v="98"/>
    <s v="0-100"/>
    <x v="3"/>
  </r>
  <r>
    <x v="0"/>
    <n v="7.2"/>
    <n v="670"/>
    <x v="599"/>
    <n v="2721.7200000000003"/>
    <x v="0"/>
    <n v="0"/>
    <x v="2"/>
    <n v="1200"/>
    <s v="&gt;1000"/>
    <x v="0"/>
  </r>
  <r>
    <x v="1"/>
    <n v="4"/>
    <n v="1390"/>
    <x v="599"/>
    <n v="1398.3000000000002"/>
    <x v="1"/>
    <n v="0"/>
    <x v="0"/>
    <n v="815"/>
    <s v="501-1000"/>
    <x v="1"/>
  </r>
  <r>
    <x v="2"/>
    <n v="4"/>
    <n v="920"/>
    <x v="599"/>
    <n v="2374.2599999999998"/>
    <x v="1"/>
    <n v="0"/>
    <x v="2"/>
    <n v="261"/>
    <s v="101-500"/>
    <x v="2"/>
  </r>
  <r>
    <x v="3"/>
    <n v="8.8000000000000007"/>
    <n v="1050"/>
    <x v="599"/>
    <n v="2462.3999999999996"/>
    <x v="0"/>
    <n v="0"/>
    <x v="2"/>
    <n v="35"/>
    <s v="0-100"/>
    <x v="3"/>
  </r>
  <r>
    <x v="4"/>
    <n v="6.4"/>
    <n v="660"/>
    <x v="599"/>
    <n v="1582.17"/>
    <x v="1"/>
    <n v="0"/>
    <x v="0"/>
    <n v="98"/>
    <s v="0-100"/>
    <x v="3"/>
  </r>
  <r>
    <x v="0"/>
    <n v="9.6000000000000014"/>
    <n v="720"/>
    <x v="600"/>
    <n v="2885.2799999999997"/>
    <x v="0"/>
    <n v="0"/>
    <x v="2"/>
    <n v="1200"/>
    <s v="&gt;1000"/>
    <x v="0"/>
  </r>
  <r>
    <x v="1"/>
    <n v="5.6000000000000005"/>
    <n v="1000"/>
    <x v="600"/>
    <n v="702"/>
    <x v="1"/>
    <n v="0"/>
    <x v="0"/>
    <n v="815"/>
    <s v="501-1000"/>
    <x v="1"/>
  </r>
  <r>
    <x v="2"/>
    <n v="7.2"/>
    <n v="1500"/>
    <x v="600"/>
    <n v="1419.24"/>
    <x v="1"/>
    <n v="0"/>
    <x v="0"/>
    <n v="261"/>
    <s v="101-500"/>
    <x v="2"/>
  </r>
  <r>
    <x v="3"/>
    <n v="4"/>
    <n v="1490"/>
    <x v="600"/>
    <n v="1211.07"/>
    <x v="0"/>
    <n v="0"/>
    <x v="0"/>
    <n v="35"/>
    <s v="0-100"/>
    <x v="3"/>
  </r>
  <r>
    <x v="4"/>
    <n v="11.200000000000001"/>
    <n v="530"/>
    <x v="600"/>
    <n v="598.38"/>
    <x v="1"/>
    <n v="0"/>
    <x v="1"/>
    <n v="98"/>
    <s v="0-100"/>
    <x v="3"/>
  </r>
  <r>
    <x v="0"/>
    <n v="7.2"/>
    <n v="810"/>
    <x v="601"/>
    <n v="1777.02"/>
    <x v="0"/>
    <n v="0"/>
    <x v="0"/>
    <n v="1200"/>
    <s v="&gt;1000"/>
    <x v="0"/>
  </r>
  <r>
    <x v="1"/>
    <n v="5.6000000000000005"/>
    <n v="1420"/>
    <x v="601"/>
    <n v="1575.75"/>
    <x v="1"/>
    <n v="0"/>
    <x v="0"/>
    <n v="815"/>
    <s v="501-1000"/>
    <x v="1"/>
  </r>
  <r>
    <x v="2"/>
    <n v="9.6000000000000014"/>
    <n v="1390"/>
    <x v="601"/>
    <n v="2857.32"/>
    <x v="1"/>
    <n v="0"/>
    <x v="2"/>
    <n v="261"/>
    <s v="101-500"/>
    <x v="2"/>
  </r>
  <r>
    <x v="3"/>
    <n v="10.4"/>
    <n v="530"/>
    <x v="601"/>
    <n v="975.27"/>
    <x v="0"/>
    <n v="0"/>
    <x v="0"/>
    <n v="35"/>
    <s v="0-100"/>
    <x v="3"/>
  </r>
  <r>
    <x v="4"/>
    <n v="9.6000000000000014"/>
    <n v="960"/>
    <x v="601"/>
    <n v="2015.16"/>
    <x v="1"/>
    <n v="0"/>
    <x v="2"/>
    <n v="98"/>
    <s v="0-100"/>
    <x v="3"/>
  </r>
  <r>
    <x v="0"/>
    <n v="9.6000000000000014"/>
    <n v="840"/>
    <x v="602"/>
    <n v="537.21"/>
    <x v="0"/>
    <n v="0"/>
    <x v="1"/>
    <n v="1200"/>
    <s v="&gt;1000"/>
    <x v="0"/>
  </r>
  <r>
    <x v="1"/>
    <n v="6.4"/>
    <n v="1260"/>
    <x v="602"/>
    <n v="2568.84"/>
    <x v="1"/>
    <n v="0"/>
    <x v="2"/>
    <n v="815"/>
    <s v="501-1000"/>
    <x v="1"/>
  </r>
  <r>
    <x v="2"/>
    <n v="11.200000000000001"/>
    <n v="1320"/>
    <x v="602"/>
    <n v="216.87"/>
    <x v="1"/>
    <n v="0"/>
    <x v="1"/>
    <n v="261"/>
    <s v="101-500"/>
    <x v="2"/>
  </r>
  <r>
    <x v="3"/>
    <n v="9.6000000000000014"/>
    <n v="1190"/>
    <x v="602"/>
    <n v="1415.6100000000001"/>
    <x v="0"/>
    <n v="0"/>
    <x v="0"/>
    <n v="35"/>
    <s v="0-100"/>
    <x v="3"/>
  </r>
  <r>
    <x v="4"/>
    <n v="7.2"/>
    <n v="1230"/>
    <x v="602"/>
    <n v="2901"/>
    <x v="1"/>
    <n v="0"/>
    <x v="2"/>
    <n v="98"/>
    <s v="0-100"/>
    <x v="3"/>
  </r>
  <r>
    <x v="0"/>
    <n v="4.8000000000000007"/>
    <n v="760"/>
    <x v="603"/>
    <n v="1948.38"/>
    <x v="0"/>
    <n v="0"/>
    <x v="0"/>
    <n v="1200"/>
    <s v="&gt;1000"/>
    <x v="0"/>
  </r>
  <r>
    <x v="1"/>
    <n v="4.8000000000000007"/>
    <n v="1310"/>
    <x v="603"/>
    <n v="2537.0700000000002"/>
    <x v="1"/>
    <n v="0"/>
    <x v="2"/>
    <n v="815"/>
    <s v="501-1000"/>
    <x v="1"/>
  </r>
  <r>
    <x v="2"/>
    <n v="9.6000000000000014"/>
    <n v="860"/>
    <x v="603"/>
    <n v="417.96"/>
    <x v="1"/>
    <n v="0"/>
    <x v="1"/>
    <n v="261"/>
    <s v="101-500"/>
    <x v="2"/>
  </r>
  <r>
    <x v="3"/>
    <n v="10.4"/>
    <n v="1360"/>
    <x v="603"/>
    <n v="2966.13"/>
    <x v="0"/>
    <n v="0"/>
    <x v="2"/>
    <n v="35"/>
    <s v="0-100"/>
    <x v="3"/>
  </r>
  <r>
    <x v="4"/>
    <n v="12"/>
    <n v="890"/>
    <x v="603"/>
    <n v="2657.67"/>
    <x v="1"/>
    <n v="0"/>
    <x v="2"/>
    <n v="98"/>
    <s v="0-100"/>
    <x v="3"/>
  </r>
  <r>
    <x v="0"/>
    <n v="9.6000000000000014"/>
    <n v="550"/>
    <x v="604"/>
    <n v="1576.8600000000001"/>
    <x v="0"/>
    <n v="0"/>
    <x v="0"/>
    <n v="1200"/>
    <s v="&gt;1000"/>
    <x v="0"/>
  </r>
  <r>
    <x v="1"/>
    <n v="4.8000000000000007"/>
    <n v="860"/>
    <x v="604"/>
    <n v="1685.0099999999998"/>
    <x v="1"/>
    <n v="0"/>
    <x v="0"/>
    <n v="815"/>
    <s v="501-1000"/>
    <x v="1"/>
  </r>
  <r>
    <x v="2"/>
    <n v="8.8000000000000007"/>
    <n v="780"/>
    <x v="604"/>
    <n v="1538.5500000000002"/>
    <x v="1"/>
    <n v="0"/>
    <x v="0"/>
    <n v="261"/>
    <s v="101-500"/>
    <x v="2"/>
  </r>
  <r>
    <x v="3"/>
    <n v="9.6000000000000014"/>
    <n v="950"/>
    <x v="604"/>
    <n v="1436.6399999999999"/>
    <x v="0"/>
    <n v="0"/>
    <x v="0"/>
    <n v="35"/>
    <s v="0-100"/>
    <x v="3"/>
  </r>
  <r>
    <x v="4"/>
    <n v="11.200000000000001"/>
    <n v="1300"/>
    <x v="604"/>
    <n v="1976.6999999999998"/>
    <x v="1"/>
    <n v="0"/>
    <x v="0"/>
    <n v="98"/>
    <s v="0-100"/>
    <x v="3"/>
  </r>
  <r>
    <x v="0"/>
    <n v="6.4"/>
    <n v="1040"/>
    <x v="605"/>
    <n v="1915.1999999999998"/>
    <x v="0"/>
    <n v="0"/>
    <x v="0"/>
    <n v="1200"/>
    <s v="&gt;1000"/>
    <x v="0"/>
  </r>
  <r>
    <x v="1"/>
    <n v="12"/>
    <n v="1060"/>
    <x v="605"/>
    <n v="664.68000000000006"/>
    <x v="1"/>
    <n v="0"/>
    <x v="0"/>
    <n v="815"/>
    <s v="501-1000"/>
    <x v="1"/>
  </r>
  <r>
    <x v="2"/>
    <n v="6.4"/>
    <n v="1000"/>
    <x v="605"/>
    <n v="856.47"/>
    <x v="1"/>
    <n v="0"/>
    <x v="0"/>
    <n v="261"/>
    <s v="101-500"/>
    <x v="2"/>
  </r>
  <r>
    <x v="3"/>
    <n v="6.4"/>
    <n v="690"/>
    <x v="605"/>
    <n v="2614.62"/>
    <x v="0"/>
    <n v="0"/>
    <x v="2"/>
    <n v="35"/>
    <s v="0-100"/>
    <x v="3"/>
  </r>
  <r>
    <x v="4"/>
    <n v="12"/>
    <n v="770"/>
    <x v="605"/>
    <n v="2521.98"/>
    <x v="1"/>
    <n v="0"/>
    <x v="2"/>
    <n v="98"/>
    <s v="0-100"/>
    <x v="3"/>
  </r>
  <r>
    <x v="0"/>
    <n v="9.6000000000000014"/>
    <n v="710"/>
    <x v="606"/>
    <n v="776.31"/>
    <x v="0"/>
    <n v="0"/>
    <x v="0"/>
    <n v="1200"/>
    <s v="&gt;1000"/>
    <x v="0"/>
  </r>
  <r>
    <x v="1"/>
    <n v="4.8000000000000007"/>
    <n v="1200"/>
    <x v="606"/>
    <n v="2928.39"/>
    <x v="1"/>
    <n v="0"/>
    <x v="2"/>
    <n v="815"/>
    <s v="501-1000"/>
    <x v="1"/>
  </r>
  <r>
    <x v="2"/>
    <n v="4.8000000000000007"/>
    <n v="1230"/>
    <x v="606"/>
    <n v="542.88"/>
    <x v="1"/>
    <n v="0"/>
    <x v="1"/>
    <n v="261"/>
    <s v="101-500"/>
    <x v="2"/>
  </r>
  <r>
    <x v="3"/>
    <n v="12"/>
    <n v="850"/>
    <x v="606"/>
    <n v="2499.1499999999996"/>
    <x v="0"/>
    <n v="0"/>
    <x v="2"/>
    <n v="35"/>
    <s v="0-100"/>
    <x v="3"/>
  </r>
  <r>
    <x v="4"/>
    <n v="8.8000000000000007"/>
    <n v="1440"/>
    <x v="606"/>
    <n v="1299.48"/>
    <x v="1"/>
    <n v="0"/>
    <x v="0"/>
    <n v="98"/>
    <s v="0-100"/>
    <x v="3"/>
  </r>
  <r>
    <x v="0"/>
    <n v="6.4"/>
    <n v="560"/>
    <x v="607"/>
    <n v="1810.2599999999998"/>
    <x v="0"/>
    <n v="0"/>
    <x v="0"/>
    <n v="1200"/>
    <s v="&gt;1000"/>
    <x v="0"/>
  </r>
  <r>
    <x v="1"/>
    <n v="8"/>
    <n v="660"/>
    <x v="607"/>
    <n v="1225.98"/>
    <x v="1"/>
    <n v="0"/>
    <x v="0"/>
    <n v="815"/>
    <s v="501-1000"/>
    <x v="1"/>
  </r>
  <r>
    <x v="2"/>
    <n v="4.8000000000000007"/>
    <n v="870"/>
    <x v="607"/>
    <n v="946.14"/>
    <x v="1"/>
    <n v="0"/>
    <x v="0"/>
    <n v="261"/>
    <s v="101-500"/>
    <x v="2"/>
  </r>
  <r>
    <x v="3"/>
    <n v="4"/>
    <n v="790"/>
    <x v="607"/>
    <n v="2796.09"/>
    <x v="0"/>
    <n v="0"/>
    <x v="2"/>
    <n v="35"/>
    <s v="0-100"/>
    <x v="3"/>
  </r>
  <r>
    <x v="4"/>
    <n v="9.6000000000000014"/>
    <n v="640"/>
    <x v="607"/>
    <n v="1485.81"/>
    <x v="1"/>
    <n v="0"/>
    <x v="0"/>
    <n v="98"/>
    <s v="0-100"/>
    <x v="3"/>
  </r>
  <r>
    <x v="0"/>
    <n v="12"/>
    <n v="1360"/>
    <x v="608"/>
    <n v="2067.1499999999996"/>
    <x v="0"/>
    <n v="0"/>
    <x v="2"/>
    <n v="1200"/>
    <s v="&gt;1000"/>
    <x v="0"/>
  </r>
  <r>
    <x v="1"/>
    <n v="10.4"/>
    <n v="690"/>
    <x v="608"/>
    <n v="2083.5299999999997"/>
    <x v="1"/>
    <n v="0"/>
    <x v="2"/>
    <n v="815"/>
    <s v="501-1000"/>
    <x v="1"/>
  </r>
  <r>
    <x v="2"/>
    <n v="6.4"/>
    <n v="1170"/>
    <x v="608"/>
    <n v="2095.02"/>
    <x v="1"/>
    <n v="0"/>
    <x v="2"/>
    <n v="261"/>
    <s v="101-500"/>
    <x v="2"/>
  </r>
  <r>
    <x v="3"/>
    <n v="8.8000000000000007"/>
    <n v="610"/>
    <x v="608"/>
    <n v="2523.69"/>
    <x v="0"/>
    <n v="0"/>
    <x v="2"/>
    <n v="35"/>
    <s v="0-100"/>
    <x v="3"/>
  </r>
  <r>
    <x v="4"/>
    <n v="8.8000000000000007"/>
    <n v="1160"/>
    <x v="608"/>
    <n v="1910.0099999999998"/>
    <x v="1"/>
    <n v="0"/>
    <x v="0"/>
    <n v="98"/>
    <s v="0-100"/>
    <x v="3"/>
  </r>
  <r>
    <x v="0"/>
    <n v="7.2"/>
    <n v="1270"/>
    <x v="609"/>
    <n v="688.26"/>
    <x v="0"/>
    <n v="0"/>
    <x v="0"/>
    <n v="1200"/>
    <s v="&gt;1000"/>
    <x v="0"/>
  </r>
  <r>
    <x v="1"/>
    <n v="9.6000000000000014"/>
    <n v="560"/>
    <x v="609"/>
    <n v="1194.33"/>
    <x v="1"/>
    <n v="0"/>
    <x v="0"/>
    <n v="815"/>
    <s v="501-1000"/>
    <x v="1"/>
  </r>
  <r>
    <x v="2"/>
    <n v="5.6000000000000005"/>
    <n v="1270"/>
    <x v="609"/>
    <n v="1814.04"/>
    <x v="1"/>
    <n v="0"/>
    <x v="0"/>
    <n v="261"/>
    <s v="101-500"/>
    <x v="2"/>
  </r>
  <r>
    <x v="3"/>
    <n v="8"/>
    <n v="840"/>
    <x v="609"/>
    <n v="2729.4900000000002"/>
    <x v="0"/>
    <n v="0"/>
    <x v="2"/>
    <n v="35"/>
    <s v="0-100"/>
    <x v="3"/>
  </r>
  <r>
    <x v="4"/>
    <n v="8"/>
    <n v="790"/>
    <x v="609"/>
    <n v="1536.72"/>
    <x v="1"/>
    <n v="0"/>
    <x v="0"/>
    <n v="98"/>
    <s v="0-100"/>
    <x v="3"/>
  </r>
  <r>
    <x v="0"/>
    <n v="10.4"/>
    <n v="1030"/>
    <x v="610"/>
    <n v="2264.88"/>
    <x v="0"/>
    <n v="0"/>
    <x v="2"/>
    <n v="1200"/>
    <s v="&gt;1000"/>
    <x v="0"/>
  </r>
  <r>
    <x v="1"/>
    <n v="8"/>
    <n v="900"/>
    <x v="610"/>
    <n v="903.36"/>
    <x v="1"/>
    <n v="0"/>
    <x v="0"/>
    <n v="815"/>
    <s v="501-1000"/>
    <x v="1"/>
  </r>
  <r>
    <x v="2"/>
    <n v="6.4"/>
    <n v="1210"/>
    <x v="610"/>
    <n v="989.64"/>
    <x v="1"/>
    <n v="0"/>
    <x v="0"/>
    <n v="261"/>
    <s v="101-500"/>
    <x v="2"/>
  </r>
  <r>
    <x v="3"/>
    <n v="12"/>
    <n v="610"/>
    <x v="610"/>
    <n v="378.48"/>
    <x v="0"/>
    <n v="0"/>
    <x v="1"/>
    <n v="35"/>
    <s v="0-100"/>
    <x v="3"/>
  </r>
  <r>
    <x v="4"/>
    <n v="9.6000000000000014"/>
    <n v="540"/>
    <x v="610"/>
    <n v="1965.2400000000002"/>
    <x v="1"/>
    <n v="0"/>
    <x v="0"/>
    <n v="98"/>
    <s v="0-100"/>
    <x v="3"/>
  </r>
  <r>
    <x v="0"/>
    <n v="8.8000000000000007"/>
    <n v="1170"/>
    <x v="611"/>
    <n v="711"/>
    <x v="0"/>
    <n v="0"/>
    <x v="0"/>
    <n v="1200"/>
    <s v="&gt;1000"/>
    <x v="0"/>
  </r>
  <r>
    <x v="1"/>
    <n v="10.4"/>
    <n v="910"/>
    <x v="611"/>
    <n v="1569.96"/>
    <x v="1"/>
    <n v="0"/>
    <x v="0"/>
    <n v="815"/>
    <s v="501-1000"/>
    <x v="1"/>
  </r>
  <r>
    <x v="2"/>
    <n v="7.2"/>
    <n v="850"/>
    <x v="611"/>
    <n v="1359.72"/>
    <x v="1"/>
    <n v="0"/>
    <x v="0"/>
    <n v="261"/>
    <s v="101-500"/>
    <x v="2"/>
  </r>
  <r>
    <x v="3"/>
    <n v="5.6000000000000005"/>
    <n v="1220"/>
    <x v="611"/>
    <n v="1819.1999999999998"/>
    <x v="0"/>
    <n v="0"/>
    <x v="0"/>
    <n v="35"/>
    <s v="0-100"/>
    <x v="3"/>
  </r>
  <r>
    <x v="4"/>
    <n v="4.8000000000000007"/>
    <n v="1250"/>
    <x v="611"/>
    <n v="821.73"/>
    <x v="1"/>
    <n v="0"/>
    <x v="0"/>
    <n v="98"/>
    <s v="0-100"/>
    <x v="3"/>
  </r>
  <r>
    <x v="0"/>
    <n v="8.8000000000000007"/>
    <n v="630"/>
    <x v="612"/>
    <n v="790.19999999999993"/>
    <x v="0"/>
    <n v="0"/>
    <x v="0"/>
    <n v="1200"/>
    <s v="&gt;1000"/>
    <x v="0"/>
  </r>
  <r>
    <x v="1"/>
    <n v="8.8000000000000007"/>
    <n v="590"/>
    <x v="612"/>
    <n v="1034.97"/>
    <x v="1"/>
    <n v="0"/>
    <x v="0"/>
    <n v="815"/>
    <s v="501-1000"/>
    <x v="1"/>
  </r>
  <r>
    <x v="2"/>
    <n v="12"/>
    <n v="690"/>
    <x v="612"/>
    <n v="2596.44"/>
    <x v="1"/>
    <n v="0"/>
    <x v="2"/>
    <n v="261"/>
    <s v="101-500"/>
    <x v="2"/>
  </r>
  <r>
    <x v="3"/>
    <n v="8.8000000000000007"/>
    <n v="510"/>
    <x v="612"/>
    <n v="1715.6100000000001"/>
    <x v="0"/>
    <n v="0"/>
    <x v="0"/>
    <n v="35"/>
    <s v="0-100"/>
    <x v="3"/>
  </r>
  <r>
    <x v="4"/>
    <n v="5.6000000000000005"/>
    <n v="1300"/>
    <x v="612"/>
    <n v="1572.42"/>
    <x v="1"/>
    <n v="0"/>
    <x v="0"/>
    <n v="98"/>
    <s v="0-100"/>
    <x v="3"/>
  </r>
  <r>
    <x v="0"/>
    <n v="12"/>
    <n v="850"/>
    <x v="613"/>
    <n v="116.03999999999999"/>
    <x v="0"/>
    <n v="0"/>
    <x v="1"/>
    <n v="1200"/>
    <s v="&gt;1000"/>
    <x v="0"/>
  </r>
  <r>
    <x v="1"/>
    <n v="12"/>
    <n v="940"/>
    <x v="613"/>
    <n v="1101.0899999999999"/>
    <x v="1"/>
    <n v="0"/>
    <x v="0"/>
    <n v="815"/>
    <s v="501-1000"/>
    <x v="1"/>
  </r>
  <r>
    <x v="2"/>
    <n v="8"/>
    <n v="950"/>
    <x v="613"/>
    <n v="1850.6399999999999"/>
    <x v="1"/>
    <n v="0"/>
    <x v="0"/>
    <n v="261"/>
    <s v="101-500"/>
    <x v="2"/>
  </r>
  <r>
    <x v="3"/>
    <n v="5.6000000000000005"/>
    <n v="520"/>
    <x v="613"/>
    <n v="278.45999999999998"/>
    <x v="0"/>
    <n v="0"/>
    <x v="1"/>
    <n v="35"/>
    <s v="0-100"/>
    <x v="3"/>
  </r>
  <r>
    <x v="4"/>
    <n v="5.6000000000000005"/>
    <n v="1390"/>
    <x v="613"/>
    <n v="2169.7200000000003"/>
    <x v="1"/>
    <n v="0"/>
    <x v="2"/>
    <n v="98"/>
    <s v="0-100"/>
    <x v="3"/>
  </r>
  <r>
    <x v="0"/>
    <n v="6.4"/>
    <n v="620"/>
    <x v="614"/>
    <n v="1343.97"/>
    <x v="0"/>
    <n v="0"/>
    <x v="0"/>
    <n v="1200"/>
    <s v="&gt;1000"/>
    <x v="0"/>
  </r>
  <r>
    <x v="1"/>
    <n v="8.8000000000000007"/>
    <n v="1340"/>
    <x v="614"/>
    <n v="454.53"/>
    <x v="1"/>
    <n v="0"/>
    <x v="1"/>
    <n v="815"/>
    <s v="501-1000"/>
    <x v="1"/>
  </r>
  <r>
    <x v="2"/>
    <n v="5.6000000000000005"/>
    <n v="1110"/>
    <x v="614"/>
    <n v="1097.79"/>
    <x v="1"/>
    <n v="0"/>
    <x v="0"/>
    <n v="261"/>
    <s v="101-500"/>
    <x v="2"/>
  </r>
  <r>
    <x v="3"/>
    <n v="8"/>
    <n v="520"/>
    <x v="614"/>
    <n v="2560.83"/>
    <x v="0"/>
    <n v="0"/>
    <x v="2"/>
    <n v="35"/>
    <s v="0-100"/>
    <x v="3"/>
  </r>
  <r>
    <x v="4"/>
    <n v="6.4"/>
    <n v="1490"/>
    <x v="614"/>
    <n v="1734.66"/>
    <x v="1"/>
    <n v="0"/>
    <x v="0"/>
    <n v="98"/>
    <s v="0-100"/>
    <x v="3"/>
  </r>
  <r>
    <x v="0"/>
    <n v="11.200000000000001"/>
    <n v="1300"/>
    <x v="615"/>
    <n v="220.56"/>
    <x v="0"/>
    <n v="0"/>
    <x v="1"/>
    <n v="1200"/>
    <s v="&gt;1000"/>
    <x v="0"/>
  </r>
  <r>
    <x v="1"/>
    <n v="4.8000000000000007"/>
    <n v="1390"/>
    <x v="615"/>
    <n v="528.78"/>
    <x v="1"/>
    <n v="0"/>
    <x v="1"/>
    <n v="815"/>
    <s v="501-1000"/>
    <x v="1"/>
  </r>
  <r>
    <x v="2"/>
    <n v="8"/>
    <n v="1110"/>
    <x v="615"/>
    <n v="1640.13"/>
    <x v="1"/>
    <n v="0"/>
    <x v="0"/>
    <n v="261"/>
    <s v="101-500"/>
    <x v="2"/>
  </r>
  <r>
    <x v="3"/>
    <n v="11.200000000000001"/>
    <n v="1250"/>
    <x v="615"/>
    <n v="1562.6100000000001"/>
    <x v="0"/>
    <n v="0"/>
    <x v="0"/>
    <n v="35"/>
    <s v="0-100"/>
    <x v="3"/>
  </r>
  <r>
    <x v="4"/>
    <n v="6.4"/>
    <n v="680"/>
    <x v="615"/>
    <n v="1267.0500000000002"/>
    <x v="1"/>
    <n v="0"/>
    <x v="0"/>
    <n v="98"/>
    <s v="0-100"/>
    <x v="3"/>
  </r>
  <r>
    <x v="0"/>
    <n v="4.8000000000000007"/>
    <n v="1290"/>
    <x v="616"/>
    <n v="2826.5099999999998"/>
    <x v="0"/>
    <n v="0"/>
    <x v="2"/>
    <n v="1200"/>
    <s v="&gt;1000"/>
    <x v="0"/>
  </r>
  <r>
    <x v="1"/>
    <n v="4"/>
    <n v="620"/>
    <x v="616"/>
    <n v="480.18"/>
    <x v="1"/>
    <n v="0"/>
    <x v="1"/>
    <n v="815"/>
    <s v="501-1000"/>
    <x v="1"/>
  </r>
  <r>
    <x v="2"/>
    <n v="5.6000000000000005"/>
    <n v="880"/>
    <x v="616"/>
    <n v="218.73"/>
    <x v="1"/>
    <n v="0"/>
    <x v="1"/>
    <n v="261"/>
    <s v="101-500"/>
    <x v="2"/>
  </r>
  <r>
    <x v="3"/>
    <n v="4.8000000000000007"/>
    <n v="1410"/>
    <x v="616"/>
    <n v="2271.7200000000003"/>
    <x v="0"/>
    <n v="0"/>
    <x v="2"/>
    <n v="35"/>
    <s v="0-100"/>
    <x v="3"/>
  </r>
  <r>
    <x v="4"/>
    <n v="6.4"/>
    <n v="1430"/>
    <x v="616"/>
    <n v="1716.81"/>
    <x v="1"/>
    <n v="0"/>
    <x v="0"/>
    <n v="98"/>
    <s v="0-100"/>
    <x v="3"/>
  </r>
  <r>
    <x v="0"/>
    <n v="6.4"/>
    <n v="750"/>
    <x v="617"/>
    <n v="1739.04"/>
    <x v="0"/>
    <n v="0"/>
    <x v="0"/>
    <n v="1200"/>
    <s v="&gt;1000"/>
    <x v="0"/>
  </r>
  <r>
    <x v="1"/>
    <n v="10.4"/>
    <n v="1240"/>
    <x v="617"/>
    <n v="1789.3200000000002"/>
    <x v="1"/>
    <n v="0"/>
    <x v="0"/>
    <n v="815"/>
    <s v="501-1000"/>
    <x v="1"/>
  </r>
  <r>
    <x v="2"/>
    <n v="10.4"/>
    <n v="1360"/>
    <x v="617"/>
    <n v="1344.1200000000001"/>
    <x v="1"/>
    <n v="0"/>
    <x v="0"/>
    <n v="261"/>
    <s v="101-500"/>
    <x v="2"/>
  </r>
  <r>
    <x v="3"/>
    <n v="12"/>
    <n v="570"/>
    <x v="617"/>
    <n v="1983.54"/>
    <x v="0"/>
    <n v="0"/>
    <x v="0"/>
    <n v="35"/>
    <s v="0-100"/>
    <x v="3"/>
  </r>
  <r>
    <x v="4"/>
    <n v="8.8000000000000007"/>
    <n v="1200"/>
    <x v="617"/>
    <n v="990.66000000000008"/>
    <x v="1"/>
    <n v="0"/>
    <x v="0"/>
    <n v="98"/>
    <s v="0-100"/>
    <x v="3"/>
  </r>
  <r>
    <x v="0"/>
    <n v="4.8000000000000007"/>
    <n v="670"/>
    <x v="618"/>
    <n v="986.64"/>
    <x v="0"/>
    <n v="0"/>
    <x v="0"/>
    <n v="1200"/>
    <s v="&gt;1000"/>
    <x v="0"/>
  </r>
  <r>
    <x v="1"/>
    <n v="11.200000000000001"/>
    <n v="1130"/>
    <x v="618"/>
    <n v="530.25"/>
    <x v="1"/>
    <n v="0"/>
    <x v="1"/>
    <n v="815"/>
    <s v="501-1000"/>
    <x v="1"/>
  </r>
  <r>
    <x v="2"/>
    <n v="9.6000000000000014"/>
    <n v="1040"/>
    <x v="618"/>
    <n v="2503.5"/>
    <x v="1"/>
    <n v="0"/>
    <x v="2"/>
    <n v="261"/>
    <s v="101-500"/>
    <x v="2"/>
  </r>
  <r>
    <x v="3"/>
    <n v="11.200000000000001"/>
    <n v="1030"/>
    <x v="618"/>
    <n v="2412.42"/>
    <x v="0"/>
    <n v="0"/>
    <x v="2"/>
    <n v="35"/>
    <s v="0-100"/>
    <x v="3"/>
  </r>
  <r>
    <x v="4"/>
    <n v="11.200000000000001"/>
    <n v="820"/>
    <x v="618"/>
    <n v="387.68999999999994"/>
    <x v="1"/>
    <n v="0"/>
    <x v="1"/>
    <n v="98"/>
    <s v="0-100"/>
    <x v="3"/>
  </r>
  <r>
    <x v="0"/>
    <n v="4.8000000000000007"/>
    <n v="1180"/>
    <x v="619"/>
    <n v="1197.21"/>
    <x v="0"/>
    <n v="0"/>
    <x v="0"/>
    <n v="1200"/>
    <s v="&gt;1000"/>
    <x v="0"/>
  </r>
  <r>
    <x v="1"/>
    <n v="7.2"/>
    <n v="1400"/>
    <x v="619"/>
    <n v="1619.3999999999999"/>
    <x v="1"/>
    <n v="0"/>
    <x v="0"/>
    <n v="815"/>
    <s v="501-1000"/>
    <x v="1"/>
  </r>
  <r>
    <x v="2"/>
    <n v="4"/>
    <n v="1240"/>
    <x v="619"/>
    <n v="1731.1799999999998"/>
    <x v="1"/>
    <n v="0"/>
    <x v="0"/>
    <n v="261"/>
    <s v="101-500"/>
    <x v="2"/>
  </r>
  <r>
    <x v="3"/>
    <n v="12"/>
    <n v="900"/>
    <x v="619"/>
    <n v="1581.06"/>
    <x v="0"/>
    <n v="0"/>
    <x v="0"/>
    <n v="35"/>
    <s v="0-100"/>
    <x v="3"/>
  </r>
  <r>
    <x v="4"/>
    <n v="4"/>
    <n v="500"/>
    <x v="619"/>
    <n v="356.64"/>
    <x v="1"/>
    <n v="0"/>
    <x v="1"/>
    <n v="98"/>
    <s v="0-100"/>
    <x v="3"/>
  </r>
  <r>
    <x v="0"/>
    <n v="10.4"/>
    <n v="500"/>
    <x v="620"/>
    <n v="2596.14"/>
    <x v="0"/>
    <n v="0"/>
    <x v="2"/>
    <n v="1200"/>
    <s v="&gt;1000"/>
    <x v="0"/>
  </r>
  <r>
    <x v="1"/>
    <n v="6.4"/>
    <n v="660"/>
    <x v="620"/>
    <n v="349.79999999999995"/>
    <x v="1"/>
    <n v="0"/>
    <x v="1"/>
    <n v="815"/>
    <s v="501-1000"/>
    <x v="1"/>
  </r>
  <r>
    <x v="2"/>
    <n v="4.8000000000000007"/>
    <n v="510"/>
    <x v="620"/>
    <n v="2432.4299999999998"/>
    <x v="1"/>
    <n v="0"/>
    <x v="2"/>
    <n v="261"/>
    <s v="101-500"/>
    <x v="2"/>
  </r>
  <r>
    <x v="3"/>
    <n v="4.8000000000000007"/>
    <n v="1370"/>
    <x v="620"/>
    <n v="1487.82"/>
    <x v="0"/>
    <n v="0"/>
    <x v="0"/>
    <n v="35"/>
    <s v="0-100"/>
    <x v="3"/>
  </r>
  <r>
    <x v="4"/>
    <n v="8"/>
    <n v="980"/>
    <x v="620"/>
    <n v="589.23"/>
    <x v="1"/>
    <n v="0"/>
    <x v="1"/>
    <n v="98"/>
    <s v="0-100"/>
    <x v="3"/>
  </r>
  <r>
    <x v="0"/>
    <n v="7.2"/>
    <n v="950"/>
    <x v="621"/>
    <n v="2078.16"/>
    <x v="0"/>
    <n v="0"/>
    <x v="2"/>
    <n v="1200"/>
    <s v="&gt;1000"/>
    <x v="0"/>
  </r>
  <r>
    <x v="1"/>
    <n v="4.8000000000000007"/>
    <n v="1460"/>
    <x v="621"/>
    <n v="2313.75"/>
    <x v="1"/>
    <n v="0"/>
    <x v="2"/>
    <n v="815"/>
    <s v="501-1000"/>
    <x v="1"/>
  </r>
  <r>
    <x v="2"/>
    <n v="12"/>
    <n v="1260"/>
    <x v="621"/>
    <n v="643.89"/>
    <x v="1"/>
    <n v="0"/>
    <x v="0"/>
    <n v="261"/>
    <s v="101-500"/>
    <x v="2"/>
  </r>
  <r>
    <x v="3"/>
    <n v="10.4"/>
    <n v="530"/>
    <x v="621"/>
    <n v="2397.12"/>
    <x v="0"/>
    <n v="0"/>
    <x v="2"/>
    <n v="35"/>
    <s v="0-100"/>
    <x v="3"/>
  </r>
  <r>
    <x v="4"/>
    <n v="9.6000000000000014"/>
    <n v="700"/>
    <x v="621"/>
    <n v="1353.75"/>
    <x v="1"/>
    <n v="0"/>
    <x v="0"/>
    <n v="98"/>
    <s v="0-100"/>
    <x v="3"/>
  </r>
  <r>
    <x v="0"/>
    <n v="8"/>
    <n v="770"/>
    <x v="622"/>
    <n v="887.84999999999991"/>
    <x v="0"/>
    <n v="0"/>
    <x v="0"/>
    <n v="1200"/>
    <s v="&gt;1000"/>
    <x v="0"/>
  </r>
  <r>
    <x v="1"/>
    <n v="11.200000000000001"/>
    <n v="920"/>
    <x v="622"/>
    <n v="2427.7799999999997"/>
    <x v="1"/>
    <n v="0"/>
    <x v="2"/>
    <n v="815"/>
    <s v="501-1000"/>
    <x v="1"/>
  </r>
  <r>
    <x v="2"/>
    <n v="11.200000000000001"/>
    <n v="1490"/>
    <x v="622"/>
    <n v="1853.31"/>
    <x v="1"/>
    <n v="0"/>
    <x v="0"/>
    <n v="261"/>
    <s v="101-500"/>
    <x v="2"/>
  </r>
  <r>
    <x v="3"/>
    <n v="5.6000000000000005"/>
    <n v="1410"/>
    <x v="622"/>
    <n v="2699.8500000000004"/>
    <x v="0"/>
    <n v="0"/>
    <x v="2"/>
    <n v="35"/>
    <s v="0-100"/>
    <x v="3"/>
  </r>
  <r>
    <x v="4"/>
    <n v="6.4"/>
    <n v="800"/>
    <x v="622"/>
    <n v="1918.3500000000001"/>
    <x v="1"/>
    <n v="0"/>
    <x v="0"/>
    <n v="98"/>
    <s v="0-100"/>
    <x v="3"/>
  </r>
  <r>
    <x v="0"/>
    <n v="8"/>
    <n v="770"/>
    <x v="623"/>
    <n v="2223"/>
    <x v="0"/>
    <n v="0"/>
    <x v="2"/>
    <n v="1200"/>
    <s v="&gt;1000"/>
    <x v="0"/>
  </r>
  <r>
    <x v="1"/>
    <n v="11.200000000000001"/>
    <n v="1360"/>
    <x v="623"/>
    <n v="1018.6800000000001"/>
    <x v="1"/>
    <n v="0"/>
    <x v="0"/>
    <n v="815"/>
    <s v="501-1000"/>
    <x v="1"/>
  </r>
  <r>
    <x v="2"/>
    <n v="5.6000000000000005"/>
    <n v="1280"/>
    <x v="623"/>
    <n v="768.93000000000006"/>
    <x v="1"/>
    <n v="0"/>
    <x v="0"/>
    <n v="261"/>
    <s v="101-500"/>
    <x v="2"/>
  </r>
  <r>
    <x v="3"/>
    <n v="4.8000000000000007"/>
    <n v="1290"/>
    <x v="623"/>
    <n v="845.61"/>
    <x v="0"/>
    <n v="0"/>
    <x v="0"/>
    <n v="35"/>
    <s v="0-100"/>
    <x v="3"/>
  </r>
  <r>
    <x v="4"/>
    <n v="4.8000000000000007"/>
    <n v="830"/>
    <x v="623"/>
    <n v="2180.19"/>
    <x v="1"/>
    <n v="0"/>
    <x v="2"/>
    <n v="98"/>
    <s v="0-100"/>
    <x v="3"/>
  </r>
  <r>
    <x v="0"/>
    <n v="4.8000000000000007"/>
    <n v="850"/>
    <x v="624"/>
    <n v="1674.84"/>
    <x v="0"/>
    <n v="0"/>
    <x v="0"/>
    <n v="1200"/>
    <s v="&gt;1000"/>
    <x v="0"/>
  </r>
  <r>
    <x v="1"/>
    <n v="4.8000000000000007"/>
    <n v="990"/>
    <x v="624"/>
    <n v="2899.92"/>
    <x v="1"/>
    <n v="0"/>
    <x v="2"/>
    <n v="815"/>
    <s v="501-1000"/>
    <x v="1"/>
  </r>
  <r>
    <x v="2"/>
    <n v="12"/>
    <n v="840"/>
    <x v="624"/>
    <n v="2430.27"/>
    <x v="1"/>
    <n v="0"/>
    <x v="2"/>
    <n v="261"/>
    <s v="101-500"/>
    <x v="2"/>
  </r>
  <r>
    <x v="3"/>
    <n v="5.6000000000000005"/>
    <n v="960"/>
    <x v="624"/>
    <n v="70.41"/>
    <x v="0"/>
    <n v="0"/>
    <x v="1"/>
    <n v="35"/>
    <s v="0-100"/>
    <x v="3"/>
  </r>
  <r>
    <x v="4"/>
    <n v="7.2"/>
    <n v="890"/>
    <x v="624"/>
    <n v="426.41999999999996"/>
    <x v="1"/>
    <n v="0"/>
    <x v="1"/>
    <n v="98"/>
    <s v="0-100"/>
    <x v="3"/>
  </r>
  <r>
    <x v="0"/>
    <n v="10.4"/>
    <n v="500"/>
    <x v="625"/>
    <n v="152.82"/>
    <x v="0"/>
    <n v="0"/>
    <x v="1"/>
    <n v="1200"/>
    <s v="&gt;1000"/>
    <x v="0"/>
  </r>
  <r>
    <x v="1"/>
    <n v="6.4"/>
    <n v="740"/>
    <x v="625"/>
    <n v="2703.9900000000002"/>
    <x v="1"/>
    <n v="0"/>
    <x v="2"/>
    <n v="815"/>
    <s v="501-1000"/>
    <x v="1"/>
  </r>
  <r>
    <x v="2"/>
    <n v="5.6000000000000005"/>
    <n v="900"/>
    <x v="625"/>
    <n v="648.27"/>
    <x v="1"/>
    <n v="0"/>
    <x v="0"/>
    <n v="261"/>
    <s v="101-500"/>
    <x v="2"/>
  </r>
  <r>
    <x v="3"/>
    <n v="4.8000000000000007"/>
    <n v="500"/>
    <x v="625"/>
    <n v="405.72"/>
    <x v="0"/>
    <n v="0"/>
    <x v="1"/>
    <n v="35"/>
    <s v="0-100"/>
    <x v="3"/>
  </r>
  <r>
    <x v="4"/>
    <n v="7.2"/>
    <n v="1190"/>
    <x v="625"/>
    <n v="2216.94"/>
    <x v="1"/>
    <n v="0"/>
    <x v="2"/>
    <n v="98"/>
    <s v="0-100"/>
    <x v="3"/>
  </r>
  <r>
    <x v="0"/>
    <n v="8"/>
    <n v="810"/>
    <x v="626"/>
    <n v="1568.79"/>
    <x v="0"/>
    <n v="0"/>
    <x v="0"/>
    <n v="1200"/>
    <s v="&gt;1000"/>
    <x v="0"/>
  </r>
  <r>
    <x v="1"/>
    <n v="4.8000000000000007"/>
    <n v="670"/>
    <x v="626"/>
    <n v="1148.0999999999999"/>
    <x v="1"/>
    <n v="0"/>
    <x v="0"/>
    <n v="815"/>
    <s v="501-1000"/>
    <x v="1"/>
  </r>
  <r>
    <x v="2"/>
    <n v="5.6000000000000005"/>
    <n v="560"/>
    <x v="626"/>
    <n v="2933.64"/>
    <x v="1"/>
    <n v="0"/>
    <x v="2"/>
    <n v="261"/>
    <s v="101-500"/>
    <x v="2"/>
  </r>
  <r>
    <x v="3"/>
    <n v="4.8000000000000007"/>
    <n v="1000"/>
    <x v="626"/>
    <n v="923.81999999999994"/>
    <x v="0"/>
    <n v="0"/>
    <x v="0"/>
    <n v="35"/>
    <s v="0-100"/>
    <x v="3"/>
  </r>
  <r>
    <x v="4"/>
    <n v="8"/>
    <n v="1460"/>
    <x v="626"/>
    <n v="2742"/>
    <x v="1"/>
    <n v="0"/>
    <x v="2"/>
    <n v="98"/>
    <s v="0-100"/>
    <x v="3"/>
  </r>
  <r>
    <x v="0"/>
    <n v="8.8000000000000007"/>
    <n v="1240"/>
    <x v="627"/>
    <n v="600.78"/>
    <x v="0"/>
    <n v="0"/>
    <x v="0"/>
    <n v="1200"/>
    <s v="&gt;1000"/>
    <x v="0"/>
  </r>
  <r>
    <x v="1"/>
    <n v="4"/>
    <n v="860"/>
    <x v="627"/>
    <n v="2789.4900000000002"/>
    <x v="1"/>
    <n v="0"/>
    <x v="2"/>
    <n v="815"/>
    <s v="501-1000"/>
    <x v="1"/>
  </r>
  <r>
    <x v="2"/>
    <n v="9.6000000000000014"/>
    <n v="1290"/>
    <x v="627"/>
    <n v="2896.62"/>
    <x v="1"/>
    <n v="0"/>
    <x v="2"/>
    <n v="261"/>
    <s v="101-500"/>
    <x v="2"/>
  </r>
  <r>
    <x v="3"/>
    <n v="4.8000000000000007"/>
    <n v="970"/>
    <x v="627"/>
    <n v="1954.53"/>
    <x v="0"/>
    <n v="0"/>
    <x v="0"/>
    <n v="35"/>
    <s v="0-100"/>
    <x v="3"/>
  </r>
  <r>
    <x v="4"/>
    <n v="8"/>
    <n v="1160"/>
    <x v="627"/>
    <n v="1488.93"/>
    <x v="1"/>
    <n v="0"/>
    <x v="0"/>
    <n v="98"/>
    <s v="0-100"/>
    <x v="3"/>
  </r>
  <r>
    <x v="0"/>
    <n v="6.4"/>
    <n v="780"/>
    <x v="628"/>
    <n v="2042.79"/>
    <x v="0"/>
    <n v="0"/>
    <x v="2"/>
    <n v="1200"/>
    <s v="&gt;1000"/>
    <x v="0"/>
  </r>
  <r>
    <x v="1"/>
    <n v="5.6000000000000005"/>
    <n v="1270"/>
    <x v="628"/>
    <n v="2947.6499999999996"/>
    <x v="1"/>
    <n v="0"/>
    <x v="2"/>
    <n v="815"/>
    <s v="501-1000"/>
    <x v="1"/>
  </r>
  <r>
    <x v="2"/>
    <n v="6.4"/>
    <n v="1430"/>
    <x v="628"/>
    <n v="518.70000000000005"/>
    <x v="1"/>
    <n v="0"/>
    <x v="1"/>
    <n v="261"/>
    <s v="101-500"/>
    <x v="2"/>
  </r>
  <r>
    <x v="3"/>
    <n v="8"/>
    <n v="1090"/>
    <x v="628"/>
    <n v="1377.4499999999998"/>
    <x v="0"/>
    <n v="0"/>
    <x v="0"/>
    <n v="35"/>
    <s v="0-100"/>
    <x v="3"/>
  </r>
  <r>
    <x v="4"/>
    <n v="8.8000000000000007"/>
    <n v="950"/>
    <x v="628"/>
    <n v="2751.42"/>
    <x v="1"/>
    <n v="0"/>
    <x v="2"/>
    <n v="98"/>
    <s v="0-100"/>
    <x v="3"/>
  </r>
  <r>
    <x v="0"/>
    <n v="4.8000000000000007"/>
    <n v="680"/>
    <x v="629"/>
    <n v="2779.14"/>
    <x v="0"/>
    <n v="0"/>
    <x v="2"/>
    <n v="1200"/>
    <s v="&gt;1000"/>
    <x v="0"/>
  </r>
  <r>
    <x v="1"/>
    <n v="4"/>
    <n v="730"/>
    <x v="629"/>
    <n v="2719.4700000000003"/>
    <x v="1"/>
    <n v="0"/>
    <x v="2"/>
    <n v="815"/>
    <s v="501-1000"/>
    <x v="1"/>
  </r>
  <r>
    <x v="2"/>
    <n v="10.4"/>
    <n v="1090"/>
    <x v="629"/>
    <n v="2296.1999999999998"/>
    <x v="1"/>
    <n v="0"/>
    <x v="2"/>
    <n v="261"/>
    <s v="101-500"/>
    <x v="2"/>
  </r>
  <r>
    <x v="3"/>
    <n v="5.6000000000000005"/>
    <n v="960"/>
    <x v="629"/>
    <n v="1097.31"/>
    <x v="0"/>
    <n v="0"/>
    <x v="0"/>
    <n v="35"/>
    <s v="0-100"/>
    <x v="3"/>
  </r>
  <r>
    <x v="4"/>
    <n v="4"/>
    <n v="980"/>
    <x v="629"/>
    <n v="1862.46"/>
    <x v="1"/>
    <n v="0"/>
    <x v="0"/>
    <n v="98"/>
    <s v="0-100"/>
    <x v="3"/>
  </r>
  <r>
    <x v="0"/>
    <n v="4"/>
    <n v="500"/>
    <x v="630"/>
    <n v="1227.6600000000001"/>
    <x v="0"/>
    <n v="0"/>
    <x v="0"/>
    <n v="1200"/>
    <s v="&gt;1000"/>
    <x v="0"/>
  </r>
  <r>
    <x v="1"/>
    <n v="8"/>
    <n v="860"/>
    <x v="630"/>
    <n v="1953.81"/>
    <x v="1"/>
    <n v="0"/>
    <x v="0"/>
    <n v="815"/>
    <s v="501-1000"/>
    <x v="1"/>
  </r>
  <r>
    <x v="2"/>
    <n v="8.8000000000000007"/>
    <n v="1410"/>
    <x v="630"/>
    <n v="1102.3799999999999"/>
    <x v="1"/>
    <n v="0"/>
    <x v="0"/>
    <n v="261"/>
    <s v="101-500"/>
    <x v="2"/>
  </r>
  <r>
    <x v="3"/>
    <n v="9.6000000000000014"/>
    <n v="1390"/>
    <x v="630"/>
    <n v="2041.2599999999998"/>
    <x v="0"/>
    <n v="0"/>
    <x v="2"/>
    <n v="35"/>
    <s v="0-100"/>
    <x v="3"/>
  </r>
  <r>
    <x v="4"/>
    <n v="8.8000000000000007"/>
    <n v="1350"/>
    <x v="630"/>
    <n v="2727.66"/>
    <x v="1"/>
    <n v="0"/>
    <x v="2"/>
    <n v="98"/>
    <s v="0-100"/>
    <x v="3"/>
  </r>
  <r>
    <x v="0"/>
    <n v="5.6000000000000005"/>
    <n v="1330"/>
    <x v="631"/>
    <n v="2971.38"/>
    <x v="0"/>
    <n v="0"/>
    <x v="2"/>
    <n v="1200"/>
    <s v="&gt;1000"/>
    <x v="0"/>
  </r>
  <r>
    <x v="1"/>
    <n v="4.8000000000000007"/>
    <n v="1410"/>
    <x v="631"/>
    <n v="1579.1999999999998"/>
    <x v="1"/>
    <n v="0"/>
    <x v="0"/>
    <n v="815"/>
    <s v="501-1000"/>
    <x v="1"/>
  </r>
  <r>
    <x v="2"/>
    <n v="11.200000000000001"/>
    <n v="1180"/>
    <x v="631"/>
    <n v="344.46"/>
    <x v="1"/>
    <n v="0"/>
    <x v="1"/>
    <n v="261"/>
    <s v="101-500"/>
    <x v="2"/>
  </r>
  <r>
    <x v="3"/>
    <n v="9.6000000000000014"/>
    <n v="680"/>
    <x v="631"/>
    <n v="2402.1000000000004"/>
    <x v="0"/>
    <n v="0"/>
    <x v="2"/>
    <n v="35"/>
    <s v="0-100"/>
    <x v="3"/>
  </r>
  <r>
    <x v="4"/>
    <n v="4.8000000000000007"/>
    <n v="1050"/>
    <x v="631"/>
    <n v="246.66"/>
    <x v="1"/>
    <n v="0"/>
    <x v="1"/>
    <n v="98"/>
    <s v="0-100"/>
    <x v="3"/>
  </r>
  <r>
    <x v="0"/>
    <n v="5.6000000000000005"/>
    <n v="1130"/>
    <x v="632"/>
    <n v="2110.41"/>
    <x v="0"/>
    <n v="0"/>
    <x v="2"/>
    <n v="1200"/>
    <s v="&gt;1000"/>
    <x v="0"/>
  </r>
  <r>
    <x v="1"/>
    <n v="11.200000000000001"/>
    <n v="1310"/>
    <x v="632"/>
    <n v="1259.9100000000001"/>
    <x v="1"/>
    <n v="0"/>
    <x v="0"/>
    <n v="815"/>
    <s v="501-1000"/>
    <x v="1"/>
  </r>
  <r>
    <x v="2"/>
    <n v="10.4"/>
    <n v="790"/>
    <x v="632"/>
    <n v="536.49"/>
    <x v="1"/>
    <n v="0"/>
    <x v="1"/>
    <n v="261"/>
    <s v="101-500"/>
    <x v="2"/>
  </r>
  <r>
    <x v="3"/>
    <n v="11.200000000000001"/>
    <n v="930"/>
    <x v="632"/>
    <n v="2583"/>
    <x v="0"/>
    <n v="0"/>
    <x v="2"/>
    <n v="35"/>
    <s v="0-100"/>
    <x v="3"/>
  </r>
  <r>
    <x v="4"/>
    <n v="5.6000000000000005"/>
    <n v="1030"/>
    <x v="632"/>
    <n v="2639.19"/>
    <x v="1"/>
    <n v="0"/>
    <x v="2"/>
    <n v="98"/>
    <s v="0-100"/>
    <x v="3"/>
  </r>
  <r>
    <x v="0"/>
    <n v="4"/>
    <n v="810"/>
    <x v="633"/>
    <n v="2819.1000000000004"/>
    <x v="0"/>
    <n v="0"/>
    <x v="2"/>
    <n v="1200"/>
    <s v="&gt;1000"/>
    <x v="0"/>
  </r>
  <r>
    <x v="1"/>
    <n v="12"/>
    <n v="1190"/>
    <x v="633"/>
    <n v="1782.2400000000002"/>
    <x v="1"/>
    <n v="0"/>
    <x v="0"/>
    <n v="815"/>
    <s v="501-1000"/>
    <x v="1"/>
  </r>
  <r>
    <x v="2"/>
    <n v="5.6000000000000005"/>
    <n v="790"/>
    <x v="633"/>
    <n v="2238.21"/>
    <x v="1"/>
    <n v="0"/>
    <x v="2"/>
    <n v="261"/>
    <s v="101-500"/>
    <x v="2"/>
  </r>
  <r>
    <x v="3"/>
    <n v="11.200000000000001"/>
    <n v="1290"/>
    <x v="633"/>
    <n v="513.63"/>
    <x v="0"/>
    <n v="0"/>
    <x v="1"/>
    <n v="35"/>
    <s v="0-100"/>
    <x v="3"/>
  </r>
  <r>
    <x v="4"/>
    <n v="9.6000000000000014"/>
    <n v="620"/>
    <x v="633"/>
    <n v="192.24"/>
    <x v="1"/>
    <n v="0"/>
    <x v="1"/>
    <n v="98"/>
    <s v="0-100"/>
    <x v="3"/>
  </r>
  <r>
    <x v="0"/>
    <n v="12"/>
    <n v="610"/>
    <x v="634"/>
    <n v="1118.3700000000001"/>
    <x v="0"/>
    <n v="0"/>
    <x v="0"/>
    <n v="1200"/>
    <s v="&gt;1000"/>
    <x v="0"/>
  </r>
  <r>
    <x v="1"/>
    <n v="5.6000000000000005"/>
    <n v="870"/>
    <x v="634"/>
    <n v="2795.43"/>
    <x v="1"/>
    <n v="0"/>
    <x v="2"/>
    <n v="815"/>
    <s v="501-1000"/>
    <x v="1"/>
  </r>
  <r>
    <x v="2"/>
    <n v="9.6000000000000014"/>
    <n v="690"/>
    <x v="634"/>
    <n v="1849.1399999999999"/>
    <x v="1"/>
    <n v="0"/>
    <x v="0"/>
    <n v="261"/>
    <s v="101-500"/>
    <x v="2"/>
  </r>
  <r>
    <x v="3"/>
    <n v="4.8000000000000007"/>
    <n v="1490"/>
    <x v="634"/>
    <n v="1530"/>
    <x v="0"/>
    <n v="0"/>
    <x v="0"/>
    <n v="35"/>
    <s v="0-100"/>
    <x v="3"/>
  </r>
  <r>
    <x v="4"/>
    <n v="8"/>
    <n v="1100"/>
    <x v="634"/>
    <n v="777.78"/>
    <x v="1"/>
    <n v="0"/>
    <x v="0"/>
    <n v="98"/>
    <s v="0-100"/>
    <x v="3"/>
  </r>
  <r>
    <x v="0"/>
    <n v="6.4"/>
    <n v="780"/>
    <x v="635"/>
    <n v="2608.11"/>
    <x v="0"/>
    <n v="0"/>
    <x v="2"/>
    <n v="1200"/>
    <s v="&gt;1000"/>
    <x v="0"/>
  </r>
  <r>
    <x v="1"/>
    <n v="8"/>
    <n v="630"/>
    <x v="635"/>
    <n v="2104.29"/>
    <x v="1"/>
    <n v="0"/>
    <x v="2"/>
    <n v="815"/>
    <s v="501-1000"/>
    <x v="1"/>
  </r>
  <r>
    <x v="2"/>
    <n v="6.4"/>
    <n v="1190"/>
    <x v="635"/>
    <n v="272.96999999999997"/>
    <x v="1"/>
    <n v="0"/>
    <x v="1"/>
    <n v="261"/>
    <s v="101-500"/>
    <x v="2"/>
  </r>
  <r>
    <x v="3"/>
    <n v="12"/>
    <n v="1040"/>
    <x v="635"/>
    <n v="2253.54"/>
    <x v="0"/>
    <n v="0"/>
    <x v="2"/>
    <n v="35"/>
    <s v="0-100"/>
    <x v="3"/>
  </r>
  <r>
    <x v="4"/>
    <n v="8.8000000000000007"/>
    <n v="1230"/>
    <x v="635"/>
    <n v="2783.55"/>
    <x v="1"/>
    <n v="0"/>
    <x v="2"/>
    <n v="98"/>
    <s v="0-100"/>
    <x v="3"/>
  </r>
  <r>
    <x v="0"/>
    <n v="4"/>
    <n v="750"/>
    <x v="636"/>
    <n v="472.08000000000004"/>
    <x v="0"/>
    <n v="0"/>
    <x v="1"/>
    <n v="1200"/>
    <s v="&gt;1000"/>
    <x v="0"/>
  </r>
  <r>
    <x v="1"/>
    <n v="5.6000000000000005"/>
    <n v="1120"/>
    <x v="636"/>
    <n v="1994.3999999999999"/>
    <x v="1"/>
    <n v="0"/>
    <x v="0"/>
    <n v="815"/>
    <s v="501-1000"/>
    <x v="1"/>
  </r>
  <r>
    <x v="2"/>
    <n v="7.2"/>
    <n v="1080"/>
    <x v="636"/>
    <n v="683.09999999999991"/>
    <x v="1"/>
    <n v="0"/>
    <x v="0"/>
    <n v="261"/>
    <s v="101-500"/>
    <x v="2"/>
  </r>
  <r>
    <x v="3"/>
    <n v="4"/>
    <n v="1320"/>
    <x v="636"/>
    <n v="2044.1399999999999"/>
    <x v="0"/>
    <n v="0"/>
    <x v="2"/>
    <n v="35"/>
    <s v="0-100"/>
    <x v="3"/>
  </r>
  <r>
    <x v="4"/>
    <n v="4"/>
    <n v="1330"/>
    <x v="636"/>
    <n v="2101.14"/>
    <x v="1"/>
    <n v="0"/>
    <x v="2"/>
    <n v="98"/>
    <s v="0-100"/>
    <x v="3"/>
  </r>
  <r>
    <x v="0"/>
    <n v="12"/>
    <n v="620"/>
    <x v="637"/>
    <n v="327.48"/>
    <x v="0"/>
    <n v="0"/>
    <x v="1"/>
    <n v="1200"/>
    <s v="&gt;1000"/>
    <x v="0"/>
  </r>
  <r>
    <x v="1"/>
    <n v="12"/>
    <n v="840"/>
    <x v="637"/>
    <n v="2192.0700000000002"/>
    <x v="1"/>
    <n v="0"/>
    <x v="2"/>
    <n v="815"/>
    <s v="501-1000"/>
    <x v="1"/>
  </r>
  <r>
    <x v="2"/>
    <n v="11.200000000000001"/>
    <n v="1300"/>
    <x v="637"/>
    <n v="973.83"/>
    <x v="1"/>
    <n v="0"/>
    <x v="0"/>
    <n v="261"/>
    <s v="101-500"/>
    <x v="2"/>
  </r>
  <r>
    <x v="3"/>
    <n v="6.4"/>
    <n v="870"/>
    <x v="637"/>
    <n v="658.41"/>
    <x v="0"/>
    <n v="0"/>
    <x v="0"/>
    <n v="35"/>
    <s v="0-100"/>
    <x v="3"/>
  </r>
  <r>
    <x v="4"/>
    <n v="8.8000000000000007"/>
    <n v="730"/>
    <x v="637"/>
    <n v="940.34999999999991"/>
    <x v="1"/>
    <n v="0"/>
    <x v="0"/>
    <n v="98"/>
    <s v="0-100"/>
    <x v="3"/>
  </r>
  <r>
    <x v="0"/>
    <n v="4"/>
    <n v="750"/>
    <x v="638"/>
    <n v="1630.56"/>
    <x v="0"/>
    <n v="0"/>
    <x v="0"/>
    <n v="1200"/>
    <s v="&gt;1000"/>
    <x v="0"/>
  </r>
  <r>
    <x v="1"/>
    <n v="5.6000000000000005"/>
    <n v="710"/>
    <x v="638"/>
    <n v="105.81"/>
    <x v="1"/>
    <n v="0"/>
    <x v="1"/>
    <n v="815"/>
    <s v="501-1000"/>
    <x v="1"/>
  </r>
  <r>
    <x v="2"/>
    <n v="9.6000000000000014"/>
    <n v="770"/>
    <x v="638"/>
    <n v="2912.73"/>
    <x v="1"/>
    <n v="0"/>
    <x v="2"/>
    <n v="261"/>
    <s v="101-500"/>
    <x v="2"/>
  </r>
  <r>
    <x v="3"/>
    <n v="11.200000000000001"/>
    <n v="1450"/>
    <x v="638"/>
    <n v="2605.92"/>
    <x v="0"/>
    <n v="0"/>
    <x v="2"/>
    <n v="35"/>
    <s v="0-100"/>
    <x v="3"/>
  </r>
  <r>
    <x v="4"/>
    <n v="10.4"/>
    <n v="1260"/>
    <x v="638"/>
    <n v="2989.77"/>
    <x v="1"/>
    <n v="0"/>
    <x v="2"/>
    <n v="98"/>
    <s v="0-100"/>
    <x v="3"/>
  </r>
  <r>
    <x v="0"/>
    <n v="8"/>
    <n v="770"/>
    <x v="639"/>
    <n v="1714.62"/>
    <x v="0"/>
    <n v="0"/>
    <x v="0"/>
    <n v="1200"/>
    <s v="&gt;1000"/>
    <x v="0"/>
  </r>
  <r>
    <x v="1"/>
    <n v="12"/>
    <n v="1160"/>
    <x v="639"/>
    <n v="2186.91"/>
    <x v="1"/>
    <n v="0"/>
    <x v="2"/>
    <n v="815"/>
    <s v="501-1000"/>
    <x v="1"/>
  </r>
  <r>
    <x v="2"/>
    <n v="4.8000000000000007"/>
    <n v="1430"/>
    <x v="639"/>
    <n v="2016.1799999999998"/>
    <x v="1"/>
    <n v="0"/>
    <x v="2"/>
    <n v="261"/>
    <s v="101-500"/>
    <x v="2"/>
  </r>
  <r>
    <x v="3"/>
    <n v="4"/>
    <n v="870"/>
    <x v="639"/>
    <n v="1620.48"/>
    <x v="0"/>
    <n v="0"/>
    <x v="0"/>
    <n v="35"/>
    <s v="0-100"/>
    <x v="3"/>
  </r>
  <r>
    <x v="4"/>
    <n v="4.8000000000000007"/>
    <n v="1480"/>
    <x v="639"/>
    <n v="2519.8200000000002"/>
    <x v="1"/>
    <n v="0"/>
    <x v="2"/>
    <n v="98"/>
    <s v="0-100"/>
    <x v="3"/>
  </r>
  <r>
    <x v="0"/>
    <n v="11.200000000000001"/>
    <n v="1260"/>
    <x v="640"/>
    <n v="2394.2400000000002"/>
    <x v="0"/>
    <n v="0"/>
    <x v="2"/>
    <n v="1200"/>
    <s v="&gt;1000"/>
    <x v="0"/>
  </r>
  <r>
    <x v="1"/>
    <n v="6.4"/>
    <n v="560"/>
    <x v="640"/>
    <n v="2117.19"/>
    <x v="1"/>
    <n v="0"/>
    <x v="2"/>
    <n v="815"/>
    <s v="501-1000"/>
    <x v="1"/>
  </r>
  <r>
    <x v="2"/>
    <n v="5.6000000000000005"/>
    <n v="1020"/>
    <x v="640"/>
    <n v="1825.5"/>
    <x v="1"/>
    <n v="0"/>
    <x v="0"/>
    <n v="261"/>
    <s v="101-500"/>
    <x v="2"/>
  </r>
  <r>
    <x v="3"/>
    <n v="12"/>
    <n v="840"/>
    <x v="640"/>
    <n v="136.47"/>
    <x v="0"/>
    <n v="0"/>
    <x v="1"/>
    <n v="35"/>
    <s v="0-100"/>
    <x v="3"/>
  </r>
  <r>
    <x v="4"/>
    <n v="7.2"/>
    <n v="770"/>
    <x v="640"/>
    <n v="2014.8600000000001"/>
    <x v="1"/>
    <n v="0"/>
    <x v="2"/>
    <n v="98"/>
    <s v="0-100"/>
    <x v="3"/>
  </r>
  <r>
    <x v="0"/>
    <n v="8"/>
    <n v="840"/>
    <x v="641"/>
    <n v="2386.83"/>
    <x v="0"/>
    <n v="0"/>
    <x v="2"/>
    <n v="1200"/>
    <s v="&gt;1000"/>
    <x v="0"/>
  </r>
  <r>
    <x v="1"/>
    <n v="10.4"/>
    <n v="1190"/>
    <x v="641"/>
    <n v="2951.2200000000003"/>
    <x v="1"/>
    <n v="0"/>
    <x v="2"/>
    <n v="815"/>
    <s v="501-1000"/>
    <x v="1"/>
  </r>
  <r>
    <x v="2"/>
    <n v="8.8000000000000007"/>
    <n v="1050"/>
    <x v="641"/>
    <n v="1416.6"/>
    <x v="1"/>
    <n v="0"/>
    <x v="0"/>
    <n v="261"/>
    <s v="101-500"/>
    <x v="2"/>
  </r>
  <r>
    <x v="3"/>
    <n v="4.8000000000000007"/>
    <n v="520"/>
    <x v="641"/>
    <n v="2775.18"/>
    <x v="0"/>
    <n v="0"/>
    <x v="2"/>
    <n v="35"/>
    <s v="0-100"/>
    <x v="3"/>
  </r>
  <r>
    <x v="4"/>
    <n v="11.200000000000001"/>
    <n v="560"/>
    <x v="641"/>
    <n v="2596.83"/>
    <x v="1"/>
    <n v="0"/>
    <x v="2"/>
    <n v="98"/>
    <s v="0-100"/>
    <x v="3"/>
  </r>
  <r>
    <x v="0"/>
    <n v="8"/>
    <n v="860"/>
    <x v="642"/>
    <n v="122.07"/>
    <x v="0"/>
    <n v="0"/>
    <x v="1"/>
    <n v="1200"/>
    <s v="&gt;1000"/>
    <x v="0"/>
  </r>
  <r>
    <x v="1"/>
    <n v="6.4"/>
    <n v="670"/>
    <x v="642"/>
    <n v="923.61"/>
    <x v="1"/>
    <n v="0"/>
    <x v="0"/>
    <n v="815"/>
    <s v="501-1000"/>
    <x v="1"/>
  </r>
  <r>
    <x v="2"/>
    <n v="8"/>
    <n v="670"/>
    <x v="642"/>
    <n v="1928.6100000000001"/>
    <x v="1"/>
    <n v="0"/>
    <x v="0"/>
    <n v="261"/>
    <s v="101-500"/>
    <x v="2"/>
  </r>
  <r>
    <x v="3"/>
    <n v="9.6000000000000014"/>
    <n v="1380"/>
    <x v="642"/>
    <n v="2383.44"/>
    <x v="0"/>
    <n v="0"/>
    <x v="2"/>
    <n v="35"/>
    <s v="0-100"/>
    <x v="3"/>
  </r>
  <r>
    <x v="4"/>
    <n v="12"/>
    <n v="1460"/>
    <x v="642"/>
    <n v="870.78"/>
    <x v="1"/>
    <n v="0"/>
    <x v="0"/>
    <n v="98"/>
    <s v="0-100"/>
    <x v="3"/>
  </r>
  <r>
    <x v="0"/>
    <n v="7.2"/>
    <n v="790"/>
    <x v="643"/>
    <n v="2728.77"/>
    <x v="0"/>
    <n v="0"/>
    <x v="2"/>
    <n v="1200"/>
    <s v="&gt;1000"/>
    <x v="0"/>
  </r>
  <r>
    <x v="1"/>
    <n v="11.200000000000001"/>
    <n v="1410"/>
    <x v="643"/>
    <n v="241.26"/>
    <x v="1"/>
    <n v="0"/>
    <x v="1"/>
    <n v="815"/>
    <s v="501-1000"/>
    <x v="1"/>
  </r>
  <r>
    <x v="2"/>
    <n v="8.8000000000000007"/>
    <n v="1160"/>
    <x v="643"/>
    <n v="281.67"/>
    <x v="1"/>
    <n v="0"/>
    <x v="1"/>
    <n v="261"/>
    <s v="101-500"/>
    <x v="2"/>
  </r>
  <r>
    <x v="3"/>
    <n v="7.2"/>
    <n v="1250"/>
    <x v="643"/>
    <n v="2142.96"/>
    <x v="0"/>
    <n v="0"/>
    <x v="2"/>
    <n v="35"/>
    <s v="0-100"/>
    <x v="3"/>
  </r>
  <r>
    <x v="4"/>
    <n v="7.2"/>
    <n v="1070"/>
    <x v="643"/>
    <n v="1589.13"/>
    <x v="1"/>
    <n v="0"/>
    <x v="0"/>
    <n v="98"/>
    <s v="0-100"/>
    <x v="3"/>
  </r>
  <r>
    <x v="0"/>
    <n v="10.4"/>
    <n v="790"/>
    <x v="644"/>
    <n v="306.36"/>
    <x v="0"/>
    <n v="0"/>
    <x v="1"/>
    <n v="1200"/>
    <s v="&gt;1000"/>
    <x v="0"/>
  </r>
  <r>
    <x v="1"/>
    <n v="7.2"/>
    <n v="840"/>
    <x v="644"/>
    <n v="1499.58"/>
    <x v="1"/>
    <n v="0"/>
    <x v="0"/>
    <n v="815"/>
    <s v="501-1000"/>
    <x v="1"/>
  </r>
  <r>
    <x v="2"/>
    <n v="9.6000000000000014"/>
    <n v="1240"/>
    <x v="644"/>
    <n v="676.05"/>
    <x v="1"/>
    <n v="0"/>
    <x v="0"/>
    <n v="261"/>
    <s v="101-500"/>
    <x v="2"/>
  </r>
  <r>
    <x v="3"/>
    <n v="10.4"/>
    <n v="1220"/>
    <x v="644"/>
    <n v="1747.77"/>
    <x v="0"/>
    <n v="0"/>
    <x v="0"/>
    <n v="35"/>
    <s v="0-100"/>
    <x v="3"/>
  </r>
  <r>
    <x v="4"/>
    <n v="11.200000000000001"/>
    <n v="1380"/>
    <x v="644"/>
    <n v="1043.0999999999999"/>
    <x v="1"/>
    <n v="0"/>
    <x v="0"/>
    <n v="98"/>
    <s v="0-100"/>
    <x v="3"/>
  </r>
  <r>
    <x v="0"/>
    <n v="11.200000000000001"/>
    <n v="640"/>
    <x v="645"/>
    <n v="1428.48"/>
    <x v="0"/>
    <n v="0"/>
    <x v="0"/>
    <n v="1200"/>
    <s v="&gt;1000"/>
    <x v="0"/>
  </r>
  <r>
    <x v="1"/>
    <n v="12"/>
    <n v="840"/>
    <x v="645"/>
    <n v="1146.21"/>
    <x v="1"/>
    <n v="0"/>
    <x v="0"/>
    <n v="815"/>
    <s v="501-1000"/>
    <x v="1"/>
  </r>
  <r>
    <x v="2"/>
    <n v="4.8000000000000007"/>
    <n v="1340"/>
    <x v="645"/>
    <n v="372"/>
    <x v="1"/>
    <n v="0"/>
    <x v="1"/>
    <n v="261"/>
    <s v="101-500"/>
    <x v="2"/>
  </r>
  <r>
    <x v="3"/>
    <n v="10.4"/>
    <n v="660"/>
    <x v="645"/>
    <n v="2041.5"/>
    <x v="0"/>
    <n v="0"/>
    <x v="2"/>
    <n v="35"/>
    <s v="0-100"/>
    <x v="3"/>
  </r>
  <r>
    <x v="4"/>
    <n v="5.6000000000000005"/>
    <n v="1330"/>
    <x v="645"/>
    <n v="2762.16"/>
    <x v="1"/>
    <n v="0"/>
    <x v="2"/>
    <n v="98"/>
    <s v="0-100"/>
    <x v="3"/>
  </r>
  <r>
    <x v="0"/>
    <n v="9.6000000000000014"/>
    <n v="770"/>
    <x v="646"/>
    <n v="1168.32"/>
    <x v="0"/>
    <n v="0"/>
    <x v="0"/>
    <n v="1200"/>
    <s v="&gt;1000"/>
    <x v="0"/>
  </r>
  <r>
    <x v="1"/>
    <n v="4"/>
    <n v="1200"/>
    <x v="646"/>
    <n v="2888.25"/>
    <x v="1"/>
    <n v="0"/>
    <x v="2"/>
    <n v="815"/>
    <s v="501-1000"/>
    <x v="1"/>
  </r>
  <r>
    <x v="2"/>
    <n v="6.4"/>
    <n v="1020"/>
    <x v="646"/>
    <n v="1816.8000000000002"/>
    <x v="1"/>
    <n v="0"/>
    <x v="0"/>
    <n v="261"/>
    <s v="101-500"/>
    <x v="2"/>
  </r>
  <r>
    <x v="3"/>
    <n v="9.6000000000000014"/>
    <n v="830"/>
    <x v="646"/>
    <n v="739.34999999999991"/>
    <x v="0"/>
    <n v="0"/>
    <x v="0"/>
    <n v="35"/>
    <s v="0-100"/>
    <x v="3"/>
  </r>
  <r>
    <x v="4"/>
    <n v="6.4"/>
    <n v="1410"/>
    <x v="646"/>
    <n v="878.76"/>
    <x v="1"/>
    <n v="0"/>
    <x v="0"/>
    <n v="98"/>
    <s v="0-100"/>
    <x v="3"/>
  </r>
  <r>
    <x v="0"/>
    <n v="12"/>
    <n v="910"/>
    <x v="647"/>
    <n v="2952.57"/>
    <x v="0"/>
    <n v="0"/>
    <x v="2"/>
    <n v="1200"/>
    <s v="&gt;1000"/>
    <x v="0"/>
  </r>
  <r>
    <x v="1"/>
    <n v="9.6000000000000014"/>
    <n v="820"/>
    <x v="647"/>
    <n v="925.71"/>
    <x v="1"/>
    <n v="0"/>
    <x v="0"/>
    <n v="815"/>
    <s v="501-1000"/>
    <x v="1"/>
  </r>
  <r>
    <x v="2"/>
    <n v="12"/>
    <n v="960"/>
    <x v="647"/>
    <n v="1174.02"/>
    <x v="1"/>
    <n v="0"/>
    <x v="0"/>
    <n v="261"/>
    <s v="101-500"/>
    <x v="2"/>
  </r>
  <r>
    <x v="3"/>
    <n v="4.8000000000000007"/>
    <n v="740"/>
    <x v="647"/>
    <n v="1646.73"/>
    <x v="0"/>
    <n v="0"/>
    <x v="0"/>
    <n v="35"/>
    <s v="0-100"/>
    <x v="3"/>
  </r>
  <r>
    <x v="4"/>
    <n v="12"/>
    <n v="1310"/>
    <x v="647"/>
    <n v="2446.17"/>
    <x v="1"/>
    <n v="0"/>
    <x v="2"/>
    <n v="98"/>
    <s v="0-100"/>
    <x v="3"/>
  </r>
  <r>
    <x v="0"/>
    <n v="9.6000000000000014"/>
    <n v="1430"/>
    <x v="648"/>
    <n v="2726.64"/>
    <x v="0"/>
    <n v="0"/>
    <x v="2"/>
    <n v="1200"/>
    <s v="&gt;1000"/>
    <x v="0"/>
  </r>
  <r>
    <x v="1"/>
    <n v="8"/>
    <n v="1460"/>
    <x v="648"/>
    <n v="1624.53"/>
    <x v="1"/>
    <n v="0"/>
    <x v="0"/>
    <n v="815"/>
    <s v="501-1000"/>
    <x v="1"/>
  </r>
  <r>
    <x v="2"/>
    <n v="10.4"/>
    <n v="1160"/>
    <x v="648"/>
    <n v="1757.67"/>
    <x v="1"/>
    <n v="0"/>
    <x v="0"/>
    <n v="261"/>
    <s v="101-500"/>
    <x v="2"/>
  </r>
  <r>
    <x v="3"/>
    <n v="4.8000000000000007"/>
    <n v="790"/>
    <x v="648"/>
    <n v="2458.6499999999996"/>
    <x v="0"/>
    <n v="0"/>
    <x v="2"/>
    <n v="35"/>
    <s v="0-100"/>
    <x v="3"/>
  </r>
  <r>
    <x v="4"/>
    <n v="11.200000000000001"/>
    <n v="1120"/>
    <x v="648"/>
    <n v="2421.48"/>
    <x v="1"/>
    <n v="0"/>
    <x v="2"/>
    <n v="98"/>
    <s v="0-100"/>
    <x v="3"/>
  </r>
  <r>
    <x v="0"/>
    <n v="5.6000000000000005"/>
    <n v="1290"/>
    <x v="649"/>
    <n v="1131.72"/>
    <x v="0"/>
    <n v="0"/>
    <x v="0"/>
    <n v="1200"/>
    <s v="&gt;1000"/>
    <x v="0"/>
  </r>
  <r>
    <x v="1"/>
    <n v="6.4"/>
    <n v="1460"/>
    <x v="649"/>
    <n v="1963.1100000000001"/>
    <x v="1"/>
    <n v="0"/>
    <x v="0"/>
    <n v="815"/>
    <s v="501-1000"/>
    <x v="1"/>
  </r>
  <r>
    <x v="2"/>
    <n v="8"/>
    <n v="950"/>
    <x v="649"/>
    <n v="334.83"/>
    <x v="1"/>
    <n v="0"/>
    <x v="1"/>
    <n v="261"/>
    <s v="101-500"/>
    <x v="2"/>
  </r>
  <r>
    <x v="3"/>
    <n v="12"/>
    <n v="1190"/>
    <x v="649"/>
    <n v="1198.3499999999999"/>
    <x v="0"/>
    <n v="0"/>
    <x v="0"/>
    <n v="35"/>
    <s v="0-100"/>
    <x v="3"/>
  </r>
  <r>
    <x v="4"/>
    <n v="6.4"/>
    <n v="1080"/>
    <x v="649"/>
    <n v="1297.68"/>
    <x v="1"/>
    <n v="0"/>
    <x v="0"/>
    <n v="98"/>
    <s v="0-100"/>
    <x v="3"/>
  </r>
  <r>
    <x v="0"/>
    <n v="5.6000000000000005"/>
    <n v="1020"/>
    <x v="650"/>
    <n v="649.11"/>
    <x v="0"/>
    <n v="0"/>
    <x v="0"/>
    <n v="1200"/>
    <s v="&gt;1000"/>
    <x v="0"/>
  </r>
  <r>
    <x v="1"/>
    <n v="8"/>
    <n v="840"/>
    <x v="650"/>
    <n v="1878.66"/>
    <x v="1"/>
    <n v="0"/>
    <x v="0"/>
    <n v="815"/>
    <s v="501-1000"/>
    <x v="1"/>
  </r>
  <r>
    <x v="2"/>
    <n v="8"/>
    <n v="1370"/>
    <x v="650"/>
    <n v="2892.93"/>
    <x v="1"/>
    <n v="0"/>
    <x v="2"/>
    <n v="261"/>
    <s v="101-500"/>
    <x v="2"/>
  </r>
  <r>
    <x v="3"/>
    <n v="5.6000000000000005"/>
    <n v="980"/>
    <x v="650"/>
    <n v="67.260000000000005"/>
    <x v="0"/>
    <n v="0"/>
    <x v="1"/>
    <n v="35"/>
    <s v="0-100"/>
    <x v="3"/>
  </r>
  <r>
    <x v="4"/>
    <n v="12"/>
    <n v="1100"/>
    <x v="650"/>
    <n v="453.39"/>
    <x v="1"/>
    <n v="0"/>
    <x v="1"/>
    <n v="98"/>
    <s v="0-100"/>
    <x v="3"/>
  </r>
  <r>
    <x v="0"/>
    <n v="5.6000000000000005"/>
    <n v="1350"/>
    <x v="651"/>
    <n v="320.39999999999998"/>
    <x v="0"/>
    <n v="0"/>
    <x v="1"/>
    <n v="1200"/>
    <s v="&gt;1000"/>
    <x v="0"/>
  </r>
  <r>
    <x v="1"/>
    <n v="6.4"/>
    <n v="850"/>
    <x v="651"/>
    <n v="1665.5099999999998"/>
    <x v="1"/>
    <n v="0"/>
    <x v="0"/>
    <n v="815"/>
    <s v="501-1000"/>
    <x v="1"/>
  </r>
  <r>
    <x v="2"/>
    <n v="4.8000000000000007"/>
    <n v="1380"/>
    <x v="651"/>
    <n v="1166.73"/>
    <x v="1"/>
    <n v="0"/>
    <x v="0"/>
    <n v="261"/>
    <s v="101-500"/>
    <x v="2"/>
  </r>
  <r>
    <x v="3"/>
    <n v="6.4"/>
    <n v="570"/>
    <x v="651"/>
    <n v="1656.06"/>
    <x v="0"/>
    <n v="0"/>
    <x v="0"/>
    <n v="35"/>
    <s v="0-100"/>
    <x v="3"/>
  </r>
  <r>
    <x v="4"/>
    <n v="8"/>
    <n v="1490"/>
    <x v="651"/>
    <n v="276.18"/>
    <x v="1"/>
    <n v="0"/>
    <x v="1"/>
    <n v="98"/>
    <s v="0-100"/>
    <x v="3"/>
  </r>
  <r>
    <x v="0"/>
    <n v="4.8000000000000007"/>
    <n v="820"/>
    <x v="652"/>
    <n v="741.36"/>
    <x v="0"/>
    <n v="0"/>
    <x v="0"/>
    <n v="1200"/>
    <s v="&gt;1000"/>
    <x v="0"/>
  </r>
  <r>
    <x v="1"/>
    <n v="8"/>
    <n v="1060"/>
    <x v="652"/>
    <n v="1018.8000000000001"/>
    <x v="1"/>
    <n v="0"/>
    <x v="0"/>
    <n v="815"/>
    <s v="501-1000"/>
    <x v="1"/>
  </r>
  <r>
    <x v="2"/>
    <n v="11.200000000000001"/>
    <n v="1140"/>
    <x v="652"/>
    <n v="1839.3600000000001"/>
    <x v="1"/>
    <n v="0"/>
    <x v="0"/>
    <n v="261"/>
    <s v="101-500"/>
    <x v="2"/>
  </r>
  <r>
    <x v="3"/>
    <n v="4"/>
    <n v="860"/>
    <x v="652"/>
    <n v="2349.75"/>
    <x v="0"/>
    <n v="0"/>
    <x v="2"/>
    <n v="35"/>
    <s v="0-100"/>
    <x v="3"/>
  </r>
  <r>
    <x v="4"/>
    <n v="5.6000000000000005"/>
    <n v="1500"/>
    <x v="652"/>
    <n v="2066.9700000000003"/>
    <x v="1"/>
    <n v="0"/>
    <x v="2"/>
    <n v="98"/>
    <s v="0-100"/>
    <x v="3"/>
  </r>
  <r>
    <x v="0"/>
    <n v="6.4"/>
    <n v="1380"/>
    <x v="653"/>
    <n v="1747.47"/>
    <x v="0"/>
    <n v="0"/>
    <x v="0"/>
    <n v="1200"/>
    <s v="&gt;1000"/>
    <x v="0"/>
  </r>
  <r>
    <x v="1"/>
    <n v="10.4"/>
    <n v="1240"/>
    <x v="653"/>
    <n v="307.53000000000003"/>
    <x v="1"/>
    <n v="0"/>
    <x v="1"/>
    <n v="815"/>
    <s v="501-1000"/>
    <x v="1"/>
  </r>
  <r>
    <x v="2"/>
    <n v="6.4"/>
    <n v="1440"/>
    <x v="653"/>
    <n v="1731.75"/>
    <x v="1"/>
    <n v="0"/>
    <x v="0"/>
    <n v="261"/>
    <s v="101-500"/>
    <x v="2"/>
  </r>
  <r>
    <x v="3"/>
    <n v="11.200000000000001"/>
    <n v="1340"/>
    <x v="653"/>
    <n v="2219.91"/>
    <x v="0"/>
    <n v="0"/>
    <x v="2"/>
    <n v="35"/>
    <s v="0-100"/>
    <x v="3"/>
  </r>
  <r>
    <x v="4"/>
    <n v="8.8000000000000007"/>
    <n v="1100"/>
    <x v="653"/>
    <n v="416.40000000000003"/>
    <x v="1"/>
    <n v="0"/>
    <x v="1"/>
    <n v="98"/>
    <s v="0-100"/>
    <x v="3"/>
  </r>
  <r>
    <x v="0"/>
    <n v="12"/>
    <n v="1080"/>
    <x v="654"/>
    <n v="1933.9499999999998"/>
    <x v="0"/>
    <n v="0"/>
    <x v="0"/>
    <n v="1200"/>
    <s v="&gt;1000"/>
    <x v="0"/>
  </r>
  <r>
    <x v="1"/>
    <n v="8.8000000000000007"/>
    <n v="1230"/>
    <x v="654"/>
    <n v="2382"/>
    <x v="1"/>
    <n v="0"/>
    <x v="2"/>
    <n v="815"/>
    <s v="501-1000"/>
    <x v="1"/>
  </r>
  <r>
    <x v="2"/>
    <n v="9.6000000000000014"/>
    <n v="760"/>
    <x v="654"/>
    <n v="970.05000000000007"/>
    <x v="1"/>
    <n v="0"/>
    <x v="0"/>
    <n v="261"/>
    <s v="101-500"/>
    <x v="2"/>
  </r>
  <r>
    <x v="3"/>
    <n v="8.8000000000000007"/>
    <n v="660"/>
    <x v="654"/>
    <n v="2996.2200000000003"/>
    <x v="0"/>
    <n v="0"/>
    <x v="2"/>
    <n v="35"/>
    <s v="0-100"/>
    <x v="3"/>
  </r>
  <r>
    <x v="4"/>
    <n v="7.2"/>
    <n v="1160"/>
    <x v="654"/>
    <n v="1318.77"/>
    <x v="1"/>
    <n v="0"/>
    <x v="0"/>
    <n v="98"/>
    <s v="0-100"/>
    <x v="3"/>
  </r>
  <r>
    <x v="0"/>
    <n v="5.6000000000000005"/>
    <n v="1450"/>
    <x v="655"/>
    <n v="980.33999999999992"/>
    <x v="0"/>
    <n v="0"/>
    <x v="0"/>
    <n v="1200"/>
    <s v="&gt;1000"/>
    <x v="0"/>
  </r>
  <r>
    <x v="1"/>
    <n v="6.4"/>
    <n v="770"/>
    <x v="655"/>
    <n v="264.51"/>
    <x v="1"/>
    <n v="0"/>
    <x v="1"/>
    <n v="815"/>
    <s v="501-1000"/>
    <x v="1"/>
  </r>
  <r>
    <x v="2"/>
    <n v="4.8000000000000007"/>
    <n v="680"/>
    <x v="655"/>
    <n v="54.54"/>
    <x v="1"/>
    <n v="0"/>
    <x v="1"/>
    <n v="261"/>
    <s v="101-500"/>
    <x v="2"/>
  </r>
  <r>
    <x v="3"/>
    <n v="9.6000000000000014"/>
    <n v="590"/>
    <x v="655"/>
    <n v="2091.9299999999998"/>
    <x v="0"/>
    <n v="0"/>
    <x v="2"/>
    <n v="35"/>
    <s v="0-100"/>
    <x v="3"/>
  </r>
  <r>
    <x v="4"/>
    <n v="8"/>
    <n v="1420"/>
    <x v="655"/>
    <n v="366"/>
    <x v="1"/>
    <n v="0"/>
    <x v="1"/>
    <n v="98"/>
    <s v="0-100"/>
    <x v="3"/>
  </r>
  <r>
    <x v="0"/>
    <n v="5.6000000000000005"/>
    <n v="1240"/>
    <x v="656"/>
    <n v="2883.18"/>
    <x v="0"/>
    <n v="0"/>
    <x v="2"/>
    <n v="1200"/>
    <s v="&gt;1000"/>
    <x v="0"/>
  </r>
  <r>
    <x v="1"/>
    <n v="12"/>
    <n v="1070"/>
    <x v="656"/>
    <n v="686.58"/>
    <x v="1"/>
    <n v="0"/>
    <x v="0"/>
    <n v="815"/>
    <s v="501-1000"/>
    <x v="1"/>
  </r>
  <r>
    <x v="2"/>
    <n v="8.8000000000000007"/>
    <n v="570"/>
    <x v="656"/>
    <n v="2578.3200000000002"/>
    <x v="1"/>
    <n v="0"/>
    <x v="2"/>
    <n v="261"/>
    <s v="101-500"/>
    <x v="2"/>
  </r>
  <r>
    <x v="3"/>
    <n v="6.4"/>
    <n v="530"/>
    <x v="656"/>
    <n v="1386"/>
    <x v="0"/>
    <n v="0"/>
    <x v="0"/>
    <n v="35"/>
    <s v="0-100"/>
    <x v="3"/>
  </r>
  <r>
    <x v="4"/>
    <n v="12"/>
    <n v="1010"/>
    <x v="656"/>
    <n v="607.86"/>
    <x v="1"/>
    <n v="0"/>
    <x v="0"/>
    <n v="98"/>
    <s v="0-100"/>
    <x v="3"/>
  </r>
  <r>
    <x v="0"/>
    <n v="8"/>
    <n v="500"/>
    <x v="657"/>
    <n v="422.54999999999995"/>
    <x v="0"/>
    <n v="0"/>
    <x v="1"/>
    <n v="1200"/>
    <s v="&gt;1000"/>
    <x v="0"/>
  </r>
  <r>
    <x v="1"/>
    <n v="5.6000000000000005"/>
    <n v="930"/>
    <x v="657"/>
    <n v="2469.81"/>
    <x v="1"/>
    <n v="0"/>
    <x v="2"/>
    <n v="815"/>
    <s v="501-1000"/>
    <x v="1"/>
  </r>
  <r>
    <x v="2"/>
    <n v="7.2"/>
    <n v="920"/>
    <x v="657"/>
    <n v="2520.42"/>
    <x v="1"/>
    <n v="0"/>
    <x v="2"/>
    <n v="261"/>
    <s v="101-500"/>
    <x v="2"/>
  </r>
  <r>
    <x v="3"/>
    <n v="10.4"/>
    <n v="680"/>
    <x v="657"/>
    <n v="2283.7200000000003"/>
    <x v="0"/>
    <n v="0"/>
    <x v="2"/>
    <n v="35"/>
    <s v="0-100"/>
    <x v="3"/>
  </r>
  <r>
    <x v="4"/>
    <n v="4"/>
    <n v="1050"/>
    <x v="657"/>
    <n v="197.49"/>
    <x v="1"/>
    <n v="0"/>
    <x v="1"/>
    <n v="98"/>
    <s v="0-100"/>
    <x v="3"/>
  </r>
  <r>
    <x v="0"/>
    <n v="12"/>
    <n v="1110"/>
    <x v="658"/>
    <n v="2004.5700000000002"/>
    <x v="0"/>
    <n v="0"/>
    <x v="2"/>
    <n v="1200"/>
    <s v="&gt;1000"/>
    <x v="0"/>
  </r>
  <r>
    <x v="1"/>
    <n v="11.200000000000001"/>
    <n v="1090"/>
    <x v="658"/>
    <n v="355.77"/>
    <x v="1"/>
    <n v="0"/>
    <x v="1"/>
    <n v="815"/>
    <s v="501-1000"/>
    <x v="1"/>
  </r>
  <r>
    <x v="2"/>
    <n v="9.6000000000000014"/>
    <n v="1350"/>
    <x v="658"/>
    <n v="579.84"/>
    <x v="1"/>
    <n v="0"/>
    <x v="1"/>
    <n v="261"/>
    <s v="101-500"/>
    <x v="2"/>
  </r>
  <r>
    <x v="3"/>
    <n v="12"/>
    <n v="890"/>
    <x v="658"/>
    <n v="1051.44"/>
    <x v="0"/>
    <n v="0"/>
    <x v="0"/>
    <n v="35"/>
    <s v="0-100"/>
    <x v="3"/>
  </r>
  <r>
    <x v="4"/>
    <n v="9.6000000000000014"/>
    <n v="1210"/>
    <x v="658"/>
    <n v="1851.81"/>
    <x v="1"/>
    <n v="0"/>
    <x v="0"/>
    <n v="98"/>
    <s v="0-100"/>
    <x v="3"/>
  </r>
  <r>
    <x v="0"/>
    <n v="5.6000000000000005"/>
    <n v="520"/>
    <x v="659"/>
    <n v="1009.4100000000001"/>
    <x v="0"/>
    <n v="0"/>
    <x v="0"/>
    <n v="1200"/>
    <s v="&gt;1000"/>
    <x v="0"/>
  </r>
  <r>
    <x v="1"/>
    <n v="9.6000000000000014"/>
    <n v="870"/>
    <x v="659"/>
    <n v="581.49"/>
    <x v="1"/>
    <n v="0"/>
    <x v="1"/>
    <n v="815"/>
    <s v="501-1000"/>
    <x v="1"/>
  </r>
  <r>
    <x v="2"/>
    <n v="6.4"/>
    <n v="1450"/>
    <x v="659"/>
    <n v="1562.52"/>
    <x v="1"/>
    <n v="0"/>
    <x v="0"/>
    <n v="261"/>
    <s v="101-500"/>
    <x v="2"/>
  </r>
  <r>
    <x v="3"/>
    <n v="4.8000000000000007"/>
    <n v="820"/>
    <x v="659"/>
    <n v="2616.1799999999998"/>
    <x v="0"/>
    <n v="0"/>
    <x v="2"/>
    <n v="35"/>
    <s v="0-100"/>
    <x v="3"/>
  </r>
  <r>
    <x v="4"/>
    <n v="9.6000000000000014"/>
    <n v="870"/>
    <x v="659"/>
    <n v="1466.67"/>
    <x v="1"/>
    <n v="0"/>
    <x v="0"/>
    <n v="98"/>
    <s v="0-100"/>
    <x v="3"/>
  </r>
  <r>
    <x v="0"/>
    <n v="5.6000000000000005"/>
    <n v="820"/>
    <x v="660"/>
    <n v="2546.13"/>
    <x v="0"/>
    <n v="0"/>
    <x v="2"/>
    <n v="1200"/>
    <s v="&gt;1000"/>
    <x v="0"/>
  </r>
  <r>
    <x v="1"/>
    <n v="6.4"/>
    <n v="910"/>
    <x v="660"/>
    <n v="2109.54"/>
    <x v="1"/>
    <n v="0"/>
    <x v="2"/>
    <n v="815"/>
    <s v="501-1000"/>
    <x v="1"/>
  </r>
  <r>
    <x v="2"/>
    <n v="10.4"/>
    <n v="1360"/>
    <x v="660"/>
    <n v="1855.38"/>
    <x v="1"/>
    <n v="0"/>
    <x v="0"/>
    <n v="261"/>
    <s v="101-500"/>
    <x v="2"/>
  </r>
  <r>
    <x v="3"/>
    <n v="4.8000000000000007"/>
    <n v="1040"/>
    <x v="660"/>
    <n v="1417.32"/>
    <x v="0"/>
    <n v="0"/>
    <x v="0"/>
    <n v="35"/>
    <s v="0-100"/>
    <x v="3"/>
  </r>
  <r>
    <x v="4"/>
    <n v="4"/>
    <n v="560"/>
    <x v="660"/>
    <n v="2746.2"/>
    <x v="1"/>
    <n v="0"/>
    <x v="2"/>
    <n v="98"/>
    <s v="0-100"/>
    <x v="3"/>
  </r>
  <r>
    <x v="0"/>
    <n v="5.6000000000000005"/>
    <n v="1200"/>
    <x v="661"/>
    <n v="886.92"/>
    <x v="0"/>
    <n v="0"/>
    <x v="0"/>
    <n v="1200"/>
    <s v="&gt;1000"/>
    <x v="0"/>
  </r>
  <r>
    <x v="1"/>
    <n v="7.2"/>
    <n v="1070"/>
    <x v="661"/>
    <n v="2724.45"/>
    <x v="1"/>
    <n v="0"/>
    <x v="2"/>
    <n v="815"/>
    <s v="501-1000"/>
    <x v="1"/>
  </r>
  <r>
    <x v="2"/>
    <n v="4.8000000000000007"/>
    <n v="1010"/>
    <x v="661"/>
    <n v="2452.23"/>
    <x v="1"/>
    <n v="0"/>
    <x v="2"/>
    <n v="261"/>
    <s v="101-500"/>
    <x v="2"/>
  </r>
  <r>
    <x v="3"/>
    <n v="4.8000000000000007"/>
    <n v="940"/>
    <x v="661"/>
    <n v="949.68000000000006"/>
    <x v="0"/>
    <n v="0"/>
    <x v="0"/>
    <n v="35"/>
    <s v="0-100"/>
    <x v="3"/>
  </r>
  <r>
    <x v="4"/>
    <n v="4"/>
    <n v="690"/>
    <x v="661"/>
    <n v="1212.57"/>
    <x v="1"/>
    <n v="0"/>
    <x v="0"/>
    <n v="98"/>
    <s v="0-100"/>
    <x v="3"/>
  </r>
  <r>
    <x v="0"/>
    <n v="9.6000000000000014"/>
    <n v="1390"/>
    <x v="662"/>
    <n v="1650"/>
    <x v="0"/>
    <n v="0"/>
    <x v="0"/>
    <n v="1200"/>
    <s v="&gt;1000"/>
    <x v="0"/>
  </r>
  <r>
    <x v="1"/>
    <n v="4"/>
    <n v="840"/>
    <x v="662"/>
    <n v="1944.75"/>
    <x v="1"/>
    <n v="0"/>
    <x v="0"/>
    <n v="815"/>
    <s v="501-1000"/>
    <x v="1"/>
  </r>
  <r>
    <x v="2"/>
    <n v="5.6000000000000005"/>
    <n v="1080"/>
    <x v="662"/>
    <n v="605.93999999999994"/>
    <x v="1"/>
    <n v="0"/>
    <x v="0"/>
    <n v="261"/>
    <s v="101-500"/>
    <x v="2"/>
  </r>
  <r>
    <x v="3"/>
    <n v="4.8000000000000007"/>
    <n v="840"/>
    <x v="662"/>
    <n v="2245.38"/>
    <x v="0"/>
    <n v="0"/>
    <x v="2"/>
    <n v="35"/>
    <s v="0-100"/>
    <x v="3"/>
  </r>
  <r>
    <x v="4"/>
    <n v="8.8000000000000007"/>
    <n v="1180"/>
    <x v="662"/>
    <n v="581.93999999999994"/>
    <x v="1"/>
    <n v="0"/>
    <x v="1"/>
    <n v="98"/>
    <s v="0-100"/>
    <x v="3"/>
  </r>
  <r>
    <x v="0"/>
    <n v="10.4"/>
    <n v="730"/>
    <x v="663"/>
    <n v="1599.5700000000002"/>
    <x v="0"/>
    <n v="0"/>
    <x v="0"/>
    <n v="1200"/>
    <s v="&gt;1000"/>
    <x v="0"/>
  </r>
  <r>
    <x v="1"/>
    <n v="8"/>
    <n v="1150"/>
    <x v="663"/>
    <n v="811.65000000000009"/>
    <x v="1"/>
    <n v="0"/>
    <x v="0"/>
    <n v="815"/>
    <s v="501-1000"/>
    <x v="1"/>
  </r>
  <r>
    <x v="2"/>
    <n v="4.8000000000000007"/>
    <n v="1020"/>
    <x v="663"/>
    <n v="2535.54"/>
    <x v="1"/>
    <n v="0"/>
    <x v="2"/>
    <n v="261"/>
    <s v="101-500"/>
    <x v="2"/>
  </r>
  <r>
    <x v="3"/>
    <n v="12"/>
    <n v="610"/>
    <x v="663"/>
    <n v="1524.21"/>
    <x v="0"/>
    <n v="0"/>
    <x v="0"/>
    <n v="35"/>
    <s v="0-100"/>
    <x v="3"/>
  </r>
  <r>
    <x v="4"/>
    <n v="8"/>
    <n v="670"/>
    <x v="663"/>
    <n v="201.06"/>
    <x v="1"/>
    <n v="0"/>
    <x v="1"/>
    <n v="98"/>
    <s v="0-100"/>
    <x v="3"/>
  </r>
  <r>
    <x v="0"/>
    <n v="11.200000000000001"/>
    <n v="520"/>
    <x v="664"/>
    <n v="1612.8600000000001"/>
    <x v="0"/>
    <n v="0"/>
    <x v="0"/>
    <n v="1200"/>
    <s v="&gt;1000"/>
    <x v="0"/>
  </r>
  <r>
    <x v="1"/>
    <n v="11.200000000000001"/>
    <n v="670"/>
    <x v="664"/>
    <n v="884.58"/>
    <x v="1"/>
    <n v="0"/>
    <x v="0"/>
    <n v="815"/>
    <s v="501-1000"/>
    <x v="1"/>
  </r>
  <r>
    <x v="2"/>
    <n v="8.8000000000000007"/>
    <n v="830"/>
    <x v="664"/>
    <n v="2803.83"/>
    <x v="1"/>
    <n v="0"/>
    <x v="2"/>
    <n v="261"/>
    <s v="101-500"/>
    <x v="2"/>
  </r>
  <r>
    <x v="3"/>
    <n v="12"/>
    <n v="1070"/>
    <x v="664"/>
    <n v="1449.09"/>
    <x v="0"/>
    <n v="0"/>
    <x v="0"/>
    <n v="35"/>
    <s v="0-100"/>
    <x v="3"/>
  </r>
  <r>
    <x v="4"/>
    <n v="5.6000000000000005"/>
    <n v="700"/>
    <x v="664"/>
    <n v="2597.31"/>
    <x v="1"/>
    <n v="0"/>
    <x v="2"/>
    <n v="98"/>
    <s v="0-100"/>
    <x v="3"/>
  </r>
  <r>
    <x v="0"/>
    <n v="5.6000000000000005"/>
    <n v="1500"/>
    <x v="665"/>
    <n v="746.28"/>
    <x v="0"/>
    <n v="0"/>
    <x v="0"/>
    <n v="1200"/>
    <s v="&gt;1000"/>
    <x v="0"/>
  </r>
  <r>
    <x v="1"/>
    <n v="12"/>
    <n v="730"/>
    <x v="665"/>
    <n v="1035.93"/>
    <x v="1"/>
    <n v="0"/>
    <x v="0"/>
    <n v="815"/>
    <s v="501-1000"/>
    <x v="1"/>
  </r>
  <r>
    <x v="2"/>
    <n v="7.2"/>
    <n v="1260"/>
    <x v="665"/>
    <n v="1998.2400000000002"/>
    <x v="1"/>
    <n v="0"/>
    <x v="0"/>
    <n v="261"/>
    <s v="101-500"/>
    <x v="2"/>
  </r>
  <r>
    <x v="3"/>
    <n v="11.200000000000001"/>
    <n v="1130"/>
    <x v="665"/>
    <n v="2685.93"/>
    <x v="0"/>
    <n v="0"/>
    <x v="2"/>
    <n v="35"/>
    <s v="0-100"/>
    <x v="3"/>
  </r>
  <r>
    <x v="4"/>
    <n v="12"/>
    <n v="570"/>
    <x v="665"/>
    <n v="2009.16"/>
    <x v="1"/>
    <n v="0"/>
    <x v="2"/>
    <n v="98"/>
    <s v="0-100"/>
    <x v="3"/>
  </r>
  <r>
    <x v="0"/>
    <n v="9.6000000000000014"/>
    <n v="830"/>
    <x v="666"/>
    <n v="1874.58"/>
    <x v="0"/>
    <n v="0"/>
    <x v="0"/>
    <n v="1200"/>
    <s v="&gt;1000"/>
    <x v="0"/>
  </r>
  <r>
    <x v="1"/>
    <n v="5.6000000000000005"/>
    <n v="540"/>
    <x v="666"/>
    <n v="855.18000000000006"/>
    <x v="1"/>
    <n v="0"/>
    <x v="0"/>
    <n v="815"/>
    <s v="501-1000"/>
    <x v="1"/>
  </r>
  <r>
    <x v="2"/>
    <n v="12"/>
    <n v="970"/>
    <x v="666"/>
    <n v="1903.1399999999999"/>
    <x v="1"/>
    <n v="0"/>
    <x v="0"/>
    <n v="261"/>
    <s v="101-500"/>
    <x v="2"/>
  </r>
  <r>
    <x v="3"/>
    <n v="8.8000000000000007"/>
    <n v="920"/>
    <x v="666"/>
    <n v="1151.97"/>
    <x v="0"/>
    <n v="0"/>
    <x v="0"/>
    <n v="35"/>
    <s v="0-100"/>
    <x v="3"/>
  </r>
  <r>
    <x v="4"/>
    <n v="9.6000000000000014"/>
    <n v="670"/>
    <x v="666"/>
    <n v="1277.25"/>
    <x v="1"/>
    <n v="0"/>
    <x v="0"/>
    <n v="98"/>
    <s v="0-100"/>
    <x v="3"/>
  </r>
  <r>
    <x v="0"/>
    <n v="11.200000000000001"/>
    <n v="680"/>
    <x v="667"/>
    <n v="157.26"/>
    <x v="0"/>
    <n v="0"/>
    <x v="1"/>
    <n v="1200"/>
    <s v="&gt;1000"/>
    <x v="0"/>
  </r>
  <r>
    <x v="1"/>
    <n v="9.6000000000000014"/>
    <n v="1250"/>
    <x v="667"/>
    <n v="1767.4499999999998"/>
    <x v="1"/>
    <n v="0"/>
    <x v="0"/>
    <n v="815"/>
    <s v="501-1000"/>
    <x v="1"/>
  </r>
  <r>
    <x v="2"/>
    <n v="11.200000000000001"/>
    <n v="1180"/>
    <x v="667"/>
    <n v="1346.1"/>
    <x v="1"/>
    <n v="0"/>
    <x v="0"/>
    <n v="261"/>
    <s v="101-500"/>
    <x v="2"/>
  </r>
  <r>
    <x v="3"/>
    <n v="4.8000000000000007"/>
    <n v="540"/>
    <x v="667"/>
    <n v="2410.83"/>
    <x v="0"/>
    <n v="0"/>
    <x v="2"/>
    <n v="35"/>
    <s v="0-100"/>
    <x v="3"/>
  </r>
  <r>
    <x v="4"/>
    <n v="9.6000000000000014"/>
    <n v="840"/>
    <x v="667"/>
    <n v="1157.67"/>
    <x v="1"/>
    <n v="0"/>
    <x v="0"/>
    <n v="98"/>
    <s v="0-100"/>
    <x v="3"/>
  </r>
  <r>
    <x v="0"/>
    <n v="5.6000000000000005"/>
    <n v="1230"/>
    <x v="668"/>
    <n v="847.77"/>
    <x v="0"/>
    <n v="0"/>
    <x v="0"/>
    <n v="1200"/>
    <s v="&gt;1000"/>
    <x v="0"/>
  </r>
  <r>
    <x v="1"/>
    <n v="7.2"/>
    <n v="930"/>
    <x v="668"/>
    <n v="603.48"/>
    <x v="1"/>
    <n v="0"/>
    <x v="0"/>
    <n v="815"/>
    <s v="501-1000"/>
    <x v="1"/>
  </r>
  <r>
    <x v="2"/>
    <n v="4"/>
    <n v="1140"/>
    <x v="668"/>
    <n v="2399.9700000000003"/>
    <x v="1"/>
    <n v="0"/>
    <x v="2"/>
    <n v="261"/>
    <s v="101-500"/>
    <x v="2"/>
  </r>
  <r>
    <x v="3"/>
    <n v="7.2"/>
    <n v="1010"/>
    <x v="668"/>
    <n v="513.27"/>
    <x v="0"/>
    <n v="0"/>
    <x v="1"/>
    <n v="35"/>
    <s v="0-100"/>
    <x v="3"/>
  </r>
  <r>
    <x v="4"/>
    <n v="4.8000000000000007"/>
    <n v="640"/>
    <x v="668"/>
    <n v="2464.86"/>
    <x v="1"/>
    <n v="0"/>
    <x v="2"/>
    <n v="98"/>
    <s v="0-100"/>
    <x v="3"/>
  </r>
  <r>
    <x v="0"/>
    <n v="11.200000000000001"/>
    <n v="570"/>
    <x v="669"/>
    <n v="1841.73"/>
    <x v="0"/>
    <n v="0"/>
    <x v="0"/>
    <n v="1200"/>
    <s v="&gt;1000"/>
    <x v="0"/>
  </r>
  <r>
    <x v="1"/>
    <n v="4.8000000000000007"/>
    <n v="1500"/>
    <x v="669"/>
    <n v="2842.38"/>
    <x v="1"/>
    <n v="0"/>
    <x v="2"/>
    <n v="815"/>
    <s v="501-1000"/>
    <x v="1"/>
  </r>
  <r>
    <x v="2"/>
    <n v="8"/>
    <n v="740"/>
    <x v="669"/>
    <n v="396.63"/>
    <x v="1"/>
    <n v="0"/>
    <x v="1"/>
    <n v="261"/>
    <s v="101-500"/>
    <x v="2"/>
  </r>
  <r>
    <x v="3"/>
    <n v="8.8000000000000007"/>
    <n v="1460"/>
    <x v="669"/>
    <n v="416.15999999999997"/>
    <x v="0"/>
    <n v="0"/>
    <x v="1"/>
    <n v="35"/>
    <s v="0-100"/>
    <x v="3"/>
  </r>
  <r>
    <x v="4"/>
    <n v="10.4"/>
    <n v="1420"/>
    <x v="669"/>
    <n v="1870.5"/>
    <x v="1"/>
    <n v="0"/>
    <x v="0"/>
    <n v="98"/>
    <s v="0-100"/>
    <x v="3"/>
  </r>
  <r>
    <x v="0"/>
    <n v="8"/>
    <n v="690"/>
    <x v="670"/>
    <n v="1862.5500000000002"/>
    <x v="0"/>
    <n v="0"/>
    <x v="0"/>
    <n v="1200"/>
    <s v="&gt;1000"/>
    <x v="0"/>
  </r>
  <r>
    <x v="1"/>
    <n v="4.8000000000000007"/>
    <n v="920"/>
    <x v="670"/>
    <n v="1899.06"/>
    <x v="1"/>
    <n v="0"/>
    <x v="0"/>
    <n v="815"/>
    <s v="501-1000"/>
    <x v="1"/>
  </r>
  <r>
    <x v="2"/>
    <n v="9.6000000000000014"/>
    <n v="750"/>
    <x v="670"/>
    <n v="1626.5700000000002"/>
    <x v="1"/>
    <n v="0"/>
    <x v="0"/>
    <n v="261"/>
    <s v="101-500"/>
    <x v="2"/>
  </r>
  <r>
    <x v="3"/>
    <n v="7.2"/>
    <n v="1130"/>
    <x v="670"/>
    <n v="2960.37"/>
    <x v="0"/>
    <n v="0"/>
    <x v="2"/>
    <n v="35"/>
    <s v="0-100"/>
    <x v="3"/>
  </r>
  <r>
    <x v="4"/>
    <n v="10.4"/>
    <n v="920"/>
    <x v="670"/>
    <n v="1689.1499999999999"/>
    <x v="1"/>
    <n v="0"/>
    <x v="0"/>
    <n v="98"/>
    <s v="0-100"/>
    <x v="3"/>
  </r>
  <r>
    <x v="0"/>
    <n v="4"/>
    <n v="950"/>
    <x v="671"/>
    <n v="2417.0700000000002"/>
    <x v="0"/>
    <n v="0"/>
    <x v="2"/>
    <n v="1200"/>
    <s v="&gt;1000"/>
    <x v="0"/>
  </r>
  <r>
    <x v="1"/>
    <n v="12"/>
    <n v="1070"/>
    <x v="671"/>
    <n v="2760.5099999999998"/>
    <x v="1"/>
    <n v="0"/>
    <x v="2"/>
    <n v="815"/>
    <s v="501-1000"/>
    <x v="1"/>
  </r>
  <r>
    <x v="2"/>
    <n v="8"/>
    <n v="890"/>
    <x v="671"/>
    <n v="2967.6000000000004"/>
    <x v="1"/>
    <n v="0"/>
    <x v="2"/>
    <n v="261"/>
    <s v="101-500"/>
    <x v="2"/>
  </r>
  <r>
    <x v="3"/>
    <n v="6.4"/>
    <n v="1230"/>
    <x v="671"/>
    <n v="2166.54"/>
    <x v="0"/>
    <n v="0"/>
    <x v="2"/>
    <n v="35"/>
    <s v="0-100"/>
    <x v="3"/>
  </r>
  <r>
    <x v="4"/>
    <n v="4.8000000000000007"/>
    <n v="1170"/>
    <x v="671"/>
    <n v="2815.83"/>
    <x v="1"/>
    <n v="0"/>
    <x v="2"/>
    <n v="98"/>
    <s v="0-100"/>
    <x v="3"/>
  </r>
  <r>
    <x v="0"/>
    <n v="10.4"/>
    <n v="1010"/>
    <x v="672"/>
    <n v="960.66000000000008"/>
    <x v="0"/>
    <n v="0"/>
    <x v="0"/>
    <n v="1200"/>
    <s v="&gt;1000"/>
    <x v="0"/>
  </r>
  <r>
    <x v="1"/>
    <n v="6.4"/>
    <n v="750"/>
    <x v="672"/>
    <n v="790.26"/>
    <x v="1"/>
    <n v="0"/>
    <x v="0"/>
    <n v="815"/>
    <s v="501-1000"/>
    <x v="1"/>
  </r>
  <r>
    <x v="2"/>
    <n v="11.200000000000001"/>
    <n v="1150"/>
    <x v="672"/>
    <n v="2520.2400000000002"/>
    <x v="1"/>
    <n v="0"/>
    <x v="2"/>
    <n v="261"/>
    <s v="101-500"/>
    <x v="2"/>
  </r>
  <r>
    <x v="3"/>
    <n v="4"/>
    <n v="1150"/>
    <x v="672"/>
    <n v="1878.81"/>
    <x v="0"/>
    <n v="0"/>
    <x v="0"/>
    <n v="35"/>
    <s v="0-100"/>
    <x v="3"/>
  </r>
  <r>
    <x v="4"/>
    <n v="9.6000000000000014"/>
    <n v="660"/>
    <x v="672"/>
    <n v="1012.89"/>
    <x v="1"/>
    <n v="0"/>
    <x v="0"/>
    <n v="98"/>
    <s v="0-100"/>
    <x v="3"/>
  </r>
  <r>
    <x v="0"/>
    <n v="8.8000000000000007"/>
    <n v="860"/>
    <x v="673"/>
    <n v="1823.94"/>
    <x v="0"/>
    <n v="0"/>
    <x v="0"/>
    <n v="1200"/>
    <s v="&gt;1000"/>
    <x v="0"/>
  </r>
  <r>
    <x v="1"/>
    <n v="5.6000000000000005"/>
    <n v="1150"/>
    <x v="673"/>
    <n v="1384.8000000000002"/>
    <x v="1"/>
    <n v="0"/>
    <x v="0"/>
    <n v="815"/>
    <s v="501-1000"/>
    <x v="1"/>
  </r>
  <r>
    <x v="2"/>
    <n v="6.4"/>
    <n v="1250"/>
    <x v="673"/>
    <n v="2285.13"/>
    <x v="1"/>
    <n v="0"/>
    <x v="2"/>
    <n v="261"/>
    <s v="101-500"/>
    <x v="2"/>
  </r>
  <r>
    <x v="3"/>
    <n v="12"/>
    <n v="730"/>
    <x v="673"/>
    <n v="1247.19"/>
    <x v="0"/>
    <n v="0"/>
    <x v="0"/>
    <n v="35"/>
    <s v="0-100"/>
    <x v="3"/>
  </r>
  <r>
    <x v="4"/>
    <n v="8.8000000000000007"/>
    <n v="560"/>
    <x v="673"/>
    <n v="843.15000000000009"/>
    <x v="1"/>
    <n v="0"/>
    <x v="0"/>
    <n v="98"/>
    <s v="0-100"/>
    <x v="3"/>
  </r>
  <r>
    <x v="0"/>
    <n v="10.4"/>
    <n v="1210"/>
    <x v="674"/>
    <n v="2626.32"/>
    <x v="0"/>
    <n v="0"/>
    <x v="2"/>
    <n v="1200"/>
    <s v="&gt;1000"/>
    <x v="0"/>
  </r>
  <r>
    <x v="1"/>
    <n v="5.6000000000000005"/>
    <n v="1110"/>
    <x v="674"/>
    <n v="2425.17"/>
    <x v="1"/>
    <n v="0"/>
    <x v="2"/>
    <n v="815"/>
    <s v="501-1000"/>
    <x v="1"/>
  </r>
  <r>
    <x v="2"/>
    <n v="6.4"/>
    <n v="1100"/>
    <x v="674"/>
    <n v="2048.34"/>
    <x v="1"/>
    <n v="0"/>
    <x v="2"/>
    <n v="261"/>
    <s v="101-500"/>
    <x v="2"/>
  </r>
  <r>
    <x v="3"/>
    <n v="4"/>
    <n v="610"/>
    <x v="674"/>
    <n v="1267.98"/>
    <x v="0"/>
    <n v="0"/>
    <x v="0"/>
    <n v="35"/>
    <s v="0-100"/>
    <x v="3"/>
  </r>
  <r>
    <x v="4"/>
    <n v="9.6000000000000014"/>
    <n v="1440"/>
    <x v="674"/>
    <n v="243.29999999999998"/>
    <x v="1"/>
    <n v="0"/>
    <x v="1"/>
    <n v="98"/>
    <s v="0-100"/>
    <x v="3"/>
  </r>
  <r>
    <x v="0"/>
    <n v="6.4"/>
    <n v="1430"/>
    <x v="675"/>
    <n v="2346.0299999999997"/>
    <x v="0"/>
    <n v="0"/>
    <x v="2"/>
    <n v="1200"/>
    <s v="&gt;1000"/>
    <x v="0"/>
  </r>
  <r>
    <x v="1"/>
    <n v="8"/>
    <n v="1310"/>
    <x v="675"/>
    <n v="1905"/>
    <x v="1"/>
    <n v="0"/>
    <x v="0"/>
    <n v="815"/>
    <s v="501-1000"/>
    <x v="1"/>
  </r>
  <r>
    <x v="2"/>
    <n v="12"/>
    <n v="630"/>
    <x v="675"/>
    <n v="2747.43"/>
    <x v="1"/>
    <n v="0"/>
    <x v="2"/>
    <n v="261"/>
    <s v="101-500"/>
    <x v="2"/>
  </r>
  <r>
    <x v="3"/>
    <n v="10.4"/>
    <n v="1020"/>
    <x v="675"/>
    <n v="1935.63"/>
    <x v="0"/>
    <n v="0"/>
    <x v="0"/>
    <n v="35"/>
    <s v="0-100"/>
    <x v="3"/>
  </r>
  <r>
    <x v="4"/>
    <n v="11.200000000000001"/>
    <n v="820"/>
    <x v="675"/>
    <n v="1202.28"/>
    <x v="1"/>
    <n v="0"/>
    <x v="0"/>
    <n v="98"/>
    <s v="0-100"/>
    <x v="3"/>
  </r>
  <r>
    <x v="0"/>
    <n v="8.8000000000000007"/>
    <n v="610"/>
    <x v="676"/>
    <n v="1768.6799999999998"/>
    <x v="0"/>
    <n v="0"/>
    <x v="0"/>
    <n v="1200"/>
    <s v="&gt;1000"/>
    <x v="0"/>
  </r>
  <r>
    <x v="1"/>
    <n v="12"/>
    <n v="1080"/>
    <x v="676"/>
    <n v="1573.71"/>
    <x v="1"/>
    <n v="0"/>
    <x v="0"/>
    <n v="815"/>
    <s v="501-1000"/>
    <x v="1"/>
  </r>
  <r>
    <x v="2"/>
    <n v="6.4"/>
    <n v="1190"/>
    <x v="676"/>
    <n v="2394.63"/>
    <x v="1"/>
    <n v="0"/>
    <x v="2"/>
    <n v="261"/>
    <s v="101-500"/>
    <x v="2"/>
  </r>
  <r>
    <x v="3"/>
    <n v="7.2"/>
    <n v="950"/>
    <x v="676"/>
    <n v="1344.93"/>
    <x v="0"/>
    <n v="0"/>
    <x v="0"/>
    <n v="35"/>
    <s v="0-100"/>
    <x v="3"/>
  </r>
  <r>
    <x v="4"/>
    <n v="4.8000000000000007"/>
    <n v="1420"/>
    <x v="676"/>
    <n v="890.87999999999988"/>
    <x v="1"/>
    <n v="0"/>
    <x v="0"/>
    <n v="98"/>
    <s v="0-100"/>
    <x v="3"/>
  </r>
  <r>
    <x v="0"/>
    <n v="8"/>
    <n v="730"/>
    <x v="677"/>
    <n v="1095.96"/>
    <x v="0"/>
    <n v="0"/>
    <x v="0"/>
    <n v="1200"/>
    <s v="&gt;1000"/>
    <x v="0"/>
  </r>
  <r>
    <x v="1"/>
    <n v="10.4"/>
    <n v="940"/>
    <x v="677"/>
    <n v="2920.44"/>
    <x v="1"/>
    <n v="0"/>
    <x v="2"/>
    <n v="815"/>
    <s v="501-1000"/>
    <x v="1"/>
  </r>
  <r>
    <x v="2"/>
    <n v="10.4"/>
    <n v="630"/>
    <x v="677"/>
    <n v="675.59999999999991"/>
    <x v="1"/>
    <n v="0"/>
    <x v="0"/>
    <n v="261"/>
    <s v="101-500"/>
    <x v="2"/>
  </r>
  <r>
    <x v="3"/>
    <n v="12"/>
    <n v="890"/>
    <x v="677"/>
    <n v="2333.31"/>
    <x v="0"/>
    <n v="0"/>
    <x v="2"/>
    <n v="35"/>
    <s v="0-100"/>
    <x v="3"/>
  </r>
  <r>
    <x v="4"/>
    <n v="4.8000000000000007"/>
    <n v="730"/>
    <x v="677"/>
    <n v="1289.52"/>
    <x v="1"/>
    <n v="0"/>
    <x v="0"/>
    <n v="98"/>
    <s v="0-100"/>
    <x v="3"/>
  </r>
  <r>
    <x v="0"/>
    <n v="10.4"/>
    <n v="980"/>
    <x v="678"/>
    <n v="1215"/>
    <x v="0"/>
    <n v="0"/>
    <x v="0"/>
    <n v="1200"/>
    <s v="&gt;1000"/>
    <x v="0"/>
  </r>
  <r>
    <x v="1"/>
    <n v="12"/>
    <n v="1300"/>
    <x v="678"/>
    <n v="44.55"/>
    <x v="1"/>
    <n v="0"/>
    <x v="1"/>
    <n v="815"/>
    <s v="501-1000"/>
    <x v="1"/>
  </r>
  <r>
    <x v="2"/>
    <n v="4.8000000000000007"/>
    <n v="1260"/>
    <x v="678"/>
    <n v="1633.53"/>
    <x v="1"/>
    <n v="0"/>
    <x v="0"/>
    <n v="261"/>
    <s v="101-500"/>
    <x v="2"/>
  </r>
  <r>
    <x v="3"/>
    <n v="12"/>
    <n v="1450"/>
    <x v="678"/>
    <n v="2845.08"/>
    <x v="0"/>
    <n v="0"/>
    <x v="2"/>
    <n v="35"/>
    <s v="0-100"/>
    <x v="3"/>
  </r>
  <r>
    <x v="4"/>
    <n v="5.6000000000000005"/>
    <n v="540"/>
    <x v="678"/>
    <n v="2284.86"/>
    <x v="1"/>
    <n v="0"/>
    <x v="2"/>
    <n v="98"/>
    <s v="0-100"/>
    <x v="3"/>
  </r>
  <r>
    <x v="0"/>
    <n v="9.6000000000000014"/>
    <n v="760"/>
    <x v="679"/>
    <n v="474.78"/>
    <x v="0"/>
    <n v="0"/>
    <x v="1"/>
    <n v="1200"/>
    <s v="&gt;1000"/>
    <x v="0"/>
  </r>
  <r>
    <x v="1"/>
    <n v="6.4"/>
    <n v="960"/>
    <x v="679"/>
    <n v="902.87999999999988"/>
    <x v="1"/>
    <n v="0"/>
    <x v="0"/>
    <n v="815"/>
    <s v="501-1000"/>
    <x v="1"/>
  </r>
  <r>
    <x v="2"/>
    <n v="4.8000000000000007"/>
    <n v="850"/>
    <x v="679"/>
    <n v="2684.64"/>
    <x v="1"/>
    <n v="0"/>
    <x v="2"/>
    <n v="261"/>
    <s v="101-500"/>
    <x v="2"/>
  </r>
  <r>
    <x v="3"/>
    <n v="8.8000000000000007"/>
    <n v="980"/>
    <x v="679"/>
    <n v="1026.6600000000001"/>
    <x v="0"/>
    <n v="0"/>
    <x v="0"/>
    <n v="35"/>
    <s v="0-100"/>
    <x v="3"/>
  </r>
  <r>
    <x v="4"/>
    <n v="4"/>
    <n v="530"/>
    <x v="679"/>
    <n v="1911.69"/>
    <x v="1"/>
    <n v="0"/>
    <x v="0"/>
    <n v="98"/>
    <s v="0-100"/>
    <x v="3"/>
  </r>
  <r>
    <x v="0"/>
    <n v="4.8000000000000007"/>
    <n v="1280"/>
    <x v="680"/>
    <n v="2001.84"/>
    <x v="0"/>
    <n v="0"/>
    <x v="2"/>
    <n v="1200"/>
    <s v="&gt;1000"/>
    <x v="0"/>
  </r>
  <r>
    <x v="1"/>
    <n v="12"/>
    <n v="640"/>
    <x v="680"/>
    <n v="775.89"/>
    <x v="1"/>
    <n v="0"/>
    <x v="0"/>
    <n v="815"/>
    <s v="501-1000"/>
    <x v="1"/>
  </r>
  <r>
    <x v="2"/>
    <n v="5.6000000000000005"/>
    <n v="1200"/>
    <x v="680"/>
    <n v="569.52"/>
    <x v="1"/>
    <n v="0"/>
    <x v="1"/>
    <n v="261"/>
    <s v="101-500"/>
    <x v="2"/>
  </r>
  <r>
    <x v="3"/>
    <n v="12"/>
    <n v="660"/>
    <x v="680"/>
    <n v="324.29999999999995"/>
    <x v="0"/>
    <n v="0"/>
    <x v="1"/>
    <n v="35"/>
    <s v="0-100"/>
    <x v="3"/>
  </r>
  <r>
    <x v="4"/>
    <n v="8"/>
    <n v="1230"/>
    <x v="680"/>
    <n v="1232.1299999999999"/>
    <x v="1"/>
    <n v="0"/>
    <x v="0"/>
    <n v="98"/>
    <s v="0-100"/>
    <x v="3"/>
  </r>
  <r>
    <x v="0"/>
    <n v="11.200000000000001"/>
    <n v="1170"/>
    <x v="681"/>
    <n v="2100.69"/>
    <x v="0"/>
    <n v="0"/>
    <x v="2"/>
    <n v="1200"/>
    <s v="&gt;1000"/>
    <x v="0"/>
  </r>
  <r>
    <x v="1"/>
    <n v="4"/>
    <n v="860"/>
    <x v="681"/>
    <n v="2093.64"/>
    <x v="1"/>
    <n v="0"/>
    <x v="2"/>
    <n v="815"/>
    <s v="501-1000"/>
    <x v="1"/>
  </r>
  <r>
    <x v="2"/>
    <n v="6.4"/>
    <n v="1050"/>
    <x v="681"/>
    <n v="2898.57"/>
    <x v="1"/>
    <n v="0"/>
    <x v="2"/>
    <n v="261"/>
    <s v="101-500"/>
    <x v="2"/>
  </r>
  <r>
    <x v="3"/>
    <n v="4"/>
    <n v="1210"/>
    <x v="681"/>
    <n v="902.04"/>
    <x v="0"/>
    <n v="0"/>
    <x v="0"/>
    <n v="35"/>
    <s v="0-100"/>
    <x v="3"/>
  </r>
  <r>
    <x v="4"/>
    <n v="7.2"/>
    <n v="1120"/>
    <x v="681"/>
    <n v="1071.75"/>
    <x v="1"/>
    <n v="0"/>
    <x v="0"/>
    <n v="98"/>
    <s v="0-100"/>
    <x v="3"/>
  </r>
  <r>
    <x v="0"/>
    <n v="9.6000000000000014"/>
    <n v="840"/>
    <x v="682"/>
    <n v="2028.03"/>
    <x v="0"/>
    <n v="0"/>
    <x v="2"/>
    <n v="1200"/>
    <s v="&gt;1000"/>
    <x v="0"/>
  </r>
  <r>
    <x v="1"/>
    <n v="8.8000000000000007"/>
    <n v="950"/>
    <x v="682"/>
    <n v="819.96"/>
    <x v="1"/>
    <n v="0"/>
    <x v="0"/>
    <n v="815"/>
    <s v="501-1000"/>
    <x v="1"/>
  </r>
  <r>
    <x v="2"/>
    <n v="8"/>
    <n v="1310"/>
    <x v="682"/>
    <n v="2127.33"/>
    <x v="1"/>
    <n v="0"/>
    <x v="2"/>
    <n v="261"/>
    <s v="101-500"/>
    <x v="2"/>
  </r>
  <r>
    <x v="3"/>
    <n v="11.200000000000001"/>
    <n v="1250"/>
    <x v="682"/>
    <n v="1075.02"/>
    <x v="0"/>
    <n v="0"/>
    <x v="0"/>
    <n v="35"/>
    <s v="0-100"/>
    <x v="3"/>
  </r>
  <r>
    <x v="4"/>
    <n v="12"/>
    <n v="1110"/>
    <x v="682"/>
    <n v="1500.48"/>
    <x v="1"/>
    <n v="0"/>
    <x v="0"/>
    <n v="98"/>
    <s v="0-100"/>
    <x v="3"/>
  </r>
  <r>
    <x v="0"/>
    <n v="6.4"/>
    <n v="810"/>
    <x v="683"/>
    <n v="1239.1200000000001"/>
    <x v="0"/>
    <n v="0"/>
    <x v="0"/>
    <n v="1200"/>
    <s v="&gt;1000"/>
    <x v="0"/>
  </r>
  <r>
    <x v="1"/>
    <n v="11.200000000000001"/>
    <n v="750"/>
    <x v="683"/>
    <n v="249.99"/>
    <x v="1"/>
    <n v="0"/>
    <x v="1"/>
    <n v="815"/>
    <s v="501-1000"/>
    <x v="1"/>
  </r>
  <r>
    <x v="2"/>
    <n v="10.4"/>
    <n v="700"/>
    <x v="683"/>
    <n v="1681.62"/>
    <x v="1"/>
    <n v="0"/>
    <x v="0"/>
    <n v="261"/>
    <s v="101-500"/>
    <x v="2"/>
  </r>
  <r>
    <x v="3"/>
    <n v="5.6000000000000005"/>
    <n v="630"/>
    <x v="683"/>
    <n v="240.03000000000003"/>
    <x v="0"/>
    <n v="0"/>
    <x v="1"/>
    <n v="35"/>
    <s v="0-100"/>
    <x v="3"/>
  </r>
  <r>
    <x v="4"/>
    <n v="6.4"/>
    <n v="1310"/>
    <x v="683"/>
    <n v="1419.1200000000001"/>
    <x v="1"/>
    <n v="0"/>
    <x v="0"/>
    <n v="98"/>
    <s v="0-100"/>
    <x v="3"/>
  </r>
  <r>
    <x v="0"/>
    <n v="11.200000000000001"/>
    <n v="960"/>
    <x v="684"/>
    <n v="217.11"/>
    <x v="0"/>
    <n v="0"/>
    <x v="1"/>
    <n v="1200"/>
    <s v="&gt;1000"/>
    <x v="0"/>
  </r>
  <r>
    <x v="1"/>
    <n v="8"/>
    <n v="560"/>
    <x v="684"/>
    <n v="2591.31"/>
    <x v="1"/>
    <n v="0"/>
    <x v="2"/>
    <n v="815"/>
    <s v="501-1000"/>
    <x v="1"/>
  </r>
  <r>
    <x v="2"/>
    <n v="5.6000000000000005"/>
    <n v="1470"/>
    <x v="684"/>
    <n v="1286.31"/>
    <x v="1"/>
    <n v="0"/>
    <x v="0"/>
    <n v="261"/>
    <s v="101-500"/>
    <x v="2"/>
  </r>
  <r>
    <x v="3"/>
    <n v="11.200000000000001"/>
    <n v="1460"/>
    <x v="684"/>
    <n v="1137"/>
    <x v="0"/>
    <n v="0"/>
    <x v="0"/>
    <n v="35"/>
    <s v="0-100"/>
    <x v="3"/>
  </r>
  <r>
    <x v="4"/>
    <n v="6.4"/>
    <n v="810"/>
    <x v="684"/>
    <n v="1378.5"/>
    <x v="1"/>
    <n v="0"/>
    <x v="0"/>
    <n v="98"/>
    <s v="0-100"/>
    <x v="3"/>
  </r>
  <r>
    <x v="0"/>
    <n v="4"/>
    <n v="1220"/>
    <x v="685"/>
    <n v="1310.5500000000002"/>
    <x v="0"/>
    <n v="0"/>
    <x v="0"/>
    <n v="1200"/>
    <s v="&gt;1000"/>
    <x v="0"/>
  </r>
  <r>
    <x v="1"/>
    <n v="10.4"/>
    <n v="880"/>
    <x v="685"/>
    <n v="2356.7400000000002"/>
    <x v="1"/>
    <n v="0"/>
    <x v="2"/>
    <n v="815"/>
    <s v="501-1000"/>
    <x v="1"/>
  </r>
  <r>
    <x v="2"/>
    <n v="5.6000000000000005"/>
    <n v="1170"/>
    <x v="685"/>
    <n v="1430.16"/>
    <x v="1"/>
    <n v="0"/>
    <x v="0"/>
    <n v="261"/>
    <s v="101-500"/>
    <x v="2"/>
  </r>
  <r>
    <x v="3"/>
    <n v="8"/>
    <n v="1170"/>
    <x v="685"/>
    <n v="684.56999999999994"/>
    <x v="0"/>
    <n v="0"/>
    <x v="0"/>
    <n v="35"/>
    <s v="0-100"/>
    <x v="3"/>
  </r>
  <r>
    <x v="4"/>
    <n v="8.8000000000000007"/>
    <n v="710"/>
    <x v="685"/>
    <n v="2199.1499999999996"/>
    <x v="1"/>
    <n v="0"/>
    <x v="2"/>
    <n v="98"/>
    <s v="0-100"/>
    <x v="3"/>
  </r>
  <r>
    <x v="0"/>
    <n v="4.8000000000000007"/>
    <n v="980"/>
    <x v="686"/>
    <n v="2316.9900000000002"/>
    <x v="0"/>
    <n v="0"/>
    <x v="2"/>
    <n v="1200"/>
    <s v="&gt;1000"/>
    <x v="0"/>
  </r>
  <r>
    <x v="1"/>
    <n v="4.8000000000000007"/>
    <n v="1260"/>
    <x v="686"/>
    <n v="1855.7400000000002"/>
    <x v="1"/>
    <n v="0"/>
    <x v="0"/>
    <n v="815"/>
    <s v="501-1000"/>
    <x v="1"/>
  </r>
  <r>
    <x v="2"/>
    <n v="4.8000000000000007"/>
    <n v="1260"/>
    <x v="686"/>
    <n v="1470.24"/>
    <x v="1"/>
    <n v="0"/>
    <x v="0"/>
    <n v="261"/>
    <s v="101-500"/>
    <x v="2"/>
  </r>
  <r>
    <x v="3"/>
    <n v="12"/>
    <n v="1340"/>
    <x v="686"/>
    <n v="1519.23"/>
    <x v="0"/>
    <n v="0"/>
    <x v="0"/>
    <n v="35"/>
    <s v="0-100"/>
    <x v="3"/>
  </r>
  <r>
    <x v="4"/>
    <n v="8"/>
    <n v="990"/>
    <x v="686"/>
    <n v="1866.96"/>
    <x v="1"/>
    <n v="0"/>
    <x v="0"/>
    <n v="98"/>
    <s v="0-100"/>
    <x v="3"/>
  </r>
  <r>
    <x v="0"/>
    <n v="8"/>
    <n v="1480"/>
    <x v="687"/>
    <n v="2093.0700000000002"/>
    <x v="0"/>
    <n v="0"/>
    <x v="2"/>
    <n v="1200"/>
    <s v="&gt;1000"/>
    <x v="0"/>
  </r>
  <r>
    <x v="1"/>
    <n v="7.2"/>
    <n v="1030"/>
    <x v="687"/>
    <n v="1548"/>
    <x v="1"/>
    <n v="0"/>
    <x v="0"/>
    <n v="815"/>
    <s v="501-1000"/>
    <x v="1"/>
  </r>
  <r>
    <x v="2"/>
    <n v="8.8000000000000007"/>
    <n v="710"/>
    <x v="687"/>
    <n v="529.68000000000006"/>
    <x v="1"/>
    <n v="0"/>
    <x v="1"/>
    <n v="261"/>
    <s v="101-500"/>
    <x v="2"/>
  </r>
  <r>
    <x v="3"/>
    <n v="12"/>
    <n v="780"/>
    <x v="687"/>
    <n v="2336.3999999999996"/>
    <x v="0"/>
    <n v="0"/>
    <x v="2"/>
    <n v="35"/>
    <s v="0-100"/>
    <x v="3"/>
  </r>
  <r>
    <x v="4"/>
    <n v="6.4"/>
    <n v="1070"/>
    <x v="687"/>
    <n v="1416.03"/>
    <x v="1"/>
    <n v="0"/>
    <x v="0"/>
    <n v="98"/>
    <s v="0-100"/>
    <x v="3"/>
  </r>
  <r>
    <x v="0"/>
    <n v="11.200000000000001"/>
    <n v="1270"/>
    <x v="688"/>
    <n v="2889.1499999999996"/>
    <x v="0"/>
    <n v="0"/>
    <x v="2"/>
    <n v="1200"/>
    <s v="&gt;1000"/>
    <x v="0"/>
  </r>
  <r>
    <x v="1"/>
    <n v="10.4"/>
    <n v="1160"/>
    <x v="688"/>
    <n v="125.88"/>
    <x v="1"/>
    <n v="0"/>
    <x v="1"/>
    <n v="815"/>
    <s v="501-1000"/>
    <x v="1"/>
  </r>
  <r>
    <x v="2"/>
    <n v="6.4"/>
    <n v="1150"/>
    <x v="688"/>
    <n v="1076.01"/>
    <x v="1"/>
    <n v="0"/>
    <x v="0"/>
    <n v="261"/>
    <s v="101-500"/>
    <x v="2"/>
  </r>
  <r>
    <x v="3"/>
    <n v="5.6000000000000005"/>
    <n v="1370"/>
    <x v="688"/>
    <n v="52.41"/>
    <x v="0"/>
    <n v="0"/>
    <x v="1"/>
    <n v="35"/>
    <s v="0-100"/>
    <x v="3"/>
  </r>
  <r>
    <x v="4"/>
    <n v="7.2"/>
    <n v="1470"/>
    <x v="688"/>
    <n v="1068.3000000000002"/>
    <x v="1"/>
    <n v="0"/>
    <x v="0"/>
    <n v="98"/>
    <s v="0-100"/>
    <x v="3"/>
  </r>
  <r>
    <x v="0"/>
    <n v="7.2"/>
    <n v="900"/>
    <x v="689"/>
    <n v="1247.4000000000001"/>
    <x v="0"/>
    <n v="0"/>
    <x v="0"/>
    <n v="1200"/>
    <s v="&gt;1000"/>
    <x v="0"/>
  </r>
  <r>
    <x v="1"/>
    <n v="9.6000000000000014"/>
    <n v="1130"/>
    <x v="689"/>
    <n v="845.19"/>
    <x v="1"/>
    <n v="0"/>
    <x v="0"/>
    <n v="815"/>
    <s v="501-1000"/>
    <x v="1"/>
  </r>
  <r>
    <x v="2"/>
    <n v="4"/>
    <n v="710"/>
    <x v="689"/>
    <n v="490.68"/>
    <x v="1"/>
    <n v="0"/>
    <x v="1"/>
    <n v="261"/>
    <s v="101-500"/>
    <x v="2"/>
  </r>
  <r>
    <x v="3"/>
    <n v="11.200000000000001"/>
    <n v="1010"/>
    <x v="689"/>
    <n v="1334.4"/>
    <x v="0"/>
    <n v="0"/>
    <x v="0"/>
    <n v="35"/>
    <s v="0-100"/>
    <x v="3"/>
  </r>
  <r>
    <x v="4"/>
    <n v="10.4"/>
    <n v="1020"/>
    <x v="689"/>
    <n v="2955.2400000000002"/>
    <x v="1"/>
    <n v="0"/>
    <x v="2"/>
    <n v="98"/>
    <s v="0-100"/>
    <x v="3"/>
  </r>
  <r>
    <x v="0"/>
    <n v="11.200000000000001"/>
    <n v="850"/>
    <x v="690"/>
    <n v="2682.18"/>
    <x v="0"/>
    <n v="0"/>
    <x v="2"/>
    <n v="1200"/>
    <s v="&gt;1000"/>
    <x v="0"/>
  </r>
  <r>
    <x v="1"/>
    <n v="4"/>
    <n v="670"/>
    <x v="690"/>
    <n v="1645.17"/>
    <x v="1"/>
    <n v="0"/>
    <x v="0"/>
    <n v="815"/>
    <s v="501-1000"/>
    <x v="1"/>
  </r>
  <r>
    <x v="2"/>
    <n v="11.200000000000001"/>
    <n v="730"/>
    <x v="690"/>
    <n v="2265.12"/>
    <x v="1"/>
    <n v="0"/>
    <x v="2"/>
    <n v="261"/>
    <s v="101-500"/>
    <x v="2"/>
  </r>
  <r>
    <x v="3"/>
    <n v="5.6000000000000005"/>
    <n v="1430"/>
    <x v="690"/>
    <n v="1444.3799999999999"/>
    <x v="0"/>
    <n v="0"/>
    <x v="0"/>
    <n v="35"/>
    <s v="0-100"/>
    <x v="3"/>
  </r>
  <r>
    <x v="4"/>
    <n v="12"/>
    <n v="790"/>
    <x v="690"/>
    <n v="1078.53"/>
    <x v="1"/>
    <n v="0"/>
    <x v="0"/>
    <n v="98"/>
    <s v="0-100"/>
    <x v="3"/>
  </r>
  <r>
    <x v="0"/>
    <n v="4"/>
    <n v="530"/>
    <x v="691"/>
    <n v="126.60000000000001"/>
    <x v="0"/>
    <n v="0"/>
    <x v="1"/>
    <n v="1200"/>
    <s v="&gt;1000"/>
    <x v="0"/>
  </r>
  <r>
    <x v="1"/>
    <n v="5.6000000000000005"/>
    <n v="680"/>
    <x v="691"/>
    <n v="1549.08"/>
    <x v="1"/>
    <n v="0"/>
    <x v="0"/>
    <n v="815"/>
    <s v="501-1000"/>
    <x v="1"/>
  </r>
  <r>
    <x v="2"/>
    <n v="7.2"/>
    <n v="1450"/>
    <x v="691"/>
    <n v="1094.5500000000002"/>
    <x v="1"/>
    <n v="0"/>
    <x v="0"/>
    <n v="261"/>
    <s v="101-500"/>
    <x v="2"/>
  </r>
  <r>
    <x v="3"/>
    <n v="8.8000000000000007"/>
    <n v="920"/>
    <x v="691"/>
    <n v="99.18"/>
    <x v="0"/>
    <n v="0"/>
    <x v="1"/>
    <n v="35"/>
    <s v="0-100"/>
    <x v="3"/>
  </r>
  <r>
    <x v="4"/>
    <n v="11.200000000000001"/>
    <n v="1360"/>
    <x v="691"/>
    <n v="686.73"/>
    <x v="1"/>
    <n v="0"/>
    <x v="0"/>
    <n v="98"/>
    <s v="0-100"/>
    <x v="3"/>
  </r>
  <r>
    <x v="0"/>
    <n v="4.8000000000000007"/>
    <n v="900"/>
    <x v="692"/>
    <n v="2532.48"/>
    <x v="0"/>
    <n v="0"/>
    <x v="2"/>
    <n v="1200"/>
    <s v="&gt;1000"/>
    <x v="0"/>
  </r>
  <r>
    <x v="1"/>
    <n v="10.4"/>
    <n v="710"/>
    <x v="692"/>
    <n v="2933.46"/>
    <x v="1"/>
    <n v="0"/>
    <x v="2"/>
    <n v="815"/>
    <s v="501-1000"/>
    <x v="1"/>
  </r>
  <r>
    <x v="2"/>
    <n v="5.6000000000000005"/>
    <n v="1200"/>
    <x v="692"/>
    <n v="2006.22"/>
    <x v="1"/>
    <n v="0"/>
    <x v="2"/>
    <n v="261"/>
    <s v="101-500"/>
    <x v="2"/>
  </r>
  <r>
    <x v="3"/>
    <n v="8.8000000000000007"/>
    <n v="1300"/>
    <x v="692"/>
    <n v="268.64999999999998"/>
    <x v="0"/>
    <n v="0"/>
    <x v="1"/>
    <n v="35"/>
    <s v="0-100"/>
    <x v="3"/>
  </r>
  <r>
    <x v="4"/>
    <n v="12"/>
    <n v="950"/>
    <x v="692"/>
    <n v="2252.19"/>
    <x v="1"/>
    <n v="0"/>
    <x v="2"/>
    <n v="98"/>
    <s v="0-100"/>
    <x v="3"/>
  </r>
  <r>
    <x v="0"/>
    <n v="11.200000000000001"/>
    <n v="870"/>
    <x v="693"/>
    <n v="2421.33"/>
    <x v="0"/>
    <n v="0"/>
    <x v="2"/>
    <n v="1200"/>
    <s v="&gt;1000"/>
    <x v="0"/>
  </r>
  <r>
    <x v="1"/>
    <n v="8"/>
    <n v="840"/>
    <x v="693"/>
    <n v="1720.3500000000001"/>
    <x v="1"/>
    <n v="0"/>
    <x v="0"/>
    <n v="815"/>
    <s v="501-1000"/>
    <x v="1"/>
  </r>
  <r>
    <x v="2"/>
    <n v="10.4"/>
    <n v="820"/>
    <x v="693"/>
    <n v="1345.02"/>
    <x v="1"/>
    <n v="0"/>
    <x v="0"/>
    <n v="261"/>
    <s v="101-500"/>
    <x v="2"/>
  </r>
  <r>
    <x v="3"/>
    <n v="8.8000000000000007"/>
    <n v="1090"/>
    <x v="693"/>
    <n v="2938.62"/>
    <x v="0"/>
    <n v="0"/>
    <x v="2"/>
    <n v="35"/>
    <s v="0-100"/>
    <x v="3"/>
  </r>
  <r>
    <x v="4"/>
    <n v="4.8000000000000007"/>
    <n v="1270"/>
    <x v="693"/>
    <n v="1995.33"/>
    <x v="1"/>
    <n v="0"/>
    <x v="0"/>
    <n v="98"/>
    <s v="0-100"/>
    <x v="3"/>
  </r>
  <r>
    <x v="0"/>
    <n v="4"/>
    <n v="800"/>
    <x v="694"/>
    <n v="2723.19"/>
    <x v="0"/>
    <n v="0"/>
    <x v="2"/>
    <n v="1200"/>
    <s v="&gt;1000"/>
    <x v="0"/>
  </r>
  <r>
    <x v="1"/>
    <n v="8"/>
    <n v="770"/>
    <x v="694"/>
    <n v="383.61"/>
    <x v="1"/>
    <n v="0"/>
    <x v="1"/>
    <n v="815"/>
    <s v="501-1000"/>
    <x v="1"/>
  </r>
  <r>
    <x v="2"/>
    <n v="8"/>
    <n v="1400"/>
    <x v="694"/>
    <n v="605.09999999999991"/>
    <x v="1"/>
    <n v="0"/>
    <x v="0"/>
    <n v="261"/>
    <s v="101-500"/>
    <x v="2"/>
  </r>
  <r>
    <x v="3"/>
    <n v="4"/>
    <n v="1270"/>
    <x v="694"/>
    <n v="1069.1100000000001"/>
    <x v="0"/>
    <n v="0"/>
    <x v="0"/>
    <n v="35"/>
    <s v="0-100"/>
    <x v="3"/>
  </r>
  <r>
    <x v="4"/>
    <n v="5.6000000000000005"/>
    <n v="700"/>
    <x v="694"/>
    <n v="487.56000000000006"/>
    <x v="1"/>
    <n v="0"/>
    <x v="1"/>
    <n v="98"/>
    <s v="0-100"/>
    <x v="3"/>
  </r>
  <r>
    <x v="0"/>
    <n v="4.8000000000000007"/>
    <n v="1070"/>
    <x v="695"/>
    <n v="493.77"/>
    <x v="0"/>
    <n v="0"/>
    <x v="1"/>
    <n v="1200"/>
    <s v="&gt;1000"/>
    <x v="0"/>
  </r>
  <r>
    <x v="1"/>
    <n v="12"/>
    <n v="550"/>
    <x v="695"/>
    <n v="1718.94"/>
    <x v="1"/>
    <n v="0"/>
    <x v="0"/>
    <n v="815"/>
    <s v="501-1000"/>
    <x v="1"/>
  </r>
  <r>
    <x v="2"/>
    <n v="8"/>
    <n v="1000"/>
    <x v="695"/>
    <n v="2255.31"/>
    <x v="1"/>
    <n v="0"/>
    <x v="2"/>
    <n v="261"/>
    <s v="101-500"/>
    <x v="2"/>
  </r>
  <r>
    <x v="3"/>
    <n v="5.6000000000000005"/>
    <n v="1280"/>
    <x v="695"/>
    <n v="201.78000000000003"/>
    <x v="0"/>
    <n v="0"/>
    <x v="1"/>
    <n v="35"/>
    <s v="0-100"/>
    <x v="3"/>
  </r>
  <r>
    <x v="4"/>
    <n v="10.4"/>
    <n v="1240"/>
    <x v="695"/>
    <n v="1997.6399999999999"/>
    <x v="1"/>
    <n v="0"/>
    <x v="0"/>
    <n v="98"/>
    <s v="0-100"/>
    <x v="3"/>
  </r>
  <r>
    <x v="0"/>
    <n v="8.8000000000000007"/>
    <n v="1400"/>
    <x v="696"/>
    <n v="1571.1000000000001"/>
    <x v="0"/>
    <n v="0"/>
    <x v="0"/>
    <n v="1200"/>
    <s v="&gt;1000"/>
    <x v="0"/>
  </r>
  <r>
    <x v="1"/>
    <n v="10.4"/>
    <n v="860"/>
    <x v="696"/>
    <n v="2836.29"/>
    <x v="1"/>
    <n v="0"/>
    <x v="2"/>
    <n v="815"/>
    <s v="501-1000"/>
    <x v="1"/>
  </r>
  <r>
    <x v="2"/>
    <n v="8"/>
    <n v="820"/>
    <x v="696"/>
    <n v="454.91999999999996"/>
    <x v="1"/>
    <n v="0"/>
    <x v="1"/>
    <n v="261"/>
    <s v="101-500"/>
    <x v="2"/>
  </r>
  <r>
    <x v="3"/>
    <n v="5.6000000000000005"/>
    <n v="880"/>
    <x v="696"/>
    <n v="1559.46"/>
    <x v="0"/>
    <n v="0"/>
    <x v="0"/>
    <n v="35"/>
    <s v="0-100"/>
    <x v="3"/>
  </r>
  <r>
    <x v="4"/>
    <n v="11.200000000000001"/>
    <n v="1260"/>
    <x v="696"/>
    <n v="2648.8500000000004"/>
    <x v="1"/>
    <n v="0"/>
    <x v="2"/>
    <n v="98"/>
    <s v="0-100"/>
    <x v="3"/>
  </r>
  <r>
    <x v="0"/>
    <n v="10.4"/>
    <n v="960"/>
    <x v="697"/>
    <n v="2211.1799999999998"/>
    <x v="0"/>
    <n v="0"/>
    <x v="2"/>
    <n v="1200"/>
    <s v="&gt;1000"/>
    <x v="0"/>
  </r>
  <r>
    <x v="1"/>
    <n v="5.6000000000000005"/>
    <n v="530"/>
    <x v="697"/>
    <n v="1989.3000000000002"/>
    <x v="1"/>
    <n v="0"/>
    <x v="0"/>
    <n v="815"/>
    <s v="501-1000"/>
    <x v="1"/>
  </r>
  <r>
    <x v="2"/>
    <n v="8.8000000000000007"/>
    <n v="890"/>
    <x v="697"/>
    <n v="2916.45"/>
    <x v="1"/>
    <n v="0"/>
    <x v="2"/>
    <n v="261"/>
    <s v="101-500"/>
    <x v="2"/>
  </r>
  <r>
    <x v="3"/>
    <n v="7.2"/>
    <n v="970"/>
    <x v="697"/>
    <n v="692.76"/>
    <x v="0"/>
    <n v="0"/>
    <x v="0"/>
    <n v="35"/>
    <s v="0-100"/>
    <x v="3"/>
  </r>
  <r>
    <x v="4"/>
    <n v="10.4"/>
    <n v="530"/>
    <x v="697"/>
    <n v="2165.67"/>
    <x v="1"/>
    <n v="0"/>
    <x v="2"/>
    <n v="98"/>
    <s v="0-100"/>
    <x v="3"/>
  </r>
  <r>
    <x v="0"/>
    <n v="8.8000000000000007"/>
    <n v="690"/>
    <x v="698"/>
    <n v="888.59999999999991"/>
    <x v="0"/>
    <n v="0"/>
    <x v="0"/>
    <n v="1200"/>
    <s v="&gt;1000"/>
    <x v="0"/>
  </r>
  <r>
    <x v="1"/>
    <n v="7.2"/>
    <n v="1340"/>
    <x v="698"/>
    <n v="1962"/>
    <x v="1"/>
    <n v="0"/>
    <x v="0"/>
    <n v="815"/>
    <s v="501-1000"/>
    <x v="1"/>
  </r>
  <r>
    <x v="2"/>
    <n v="7.2"/>
    <n v="840"/>
    <x v="698"/>
    <n v="2350.02"/>
    <x v="1"/>
    <n v="0"/>
    <x v="2"/>
    <n v="261"/>
    <s v="101-500"/>
    <x v="2"/>
  </r>
  <r>
    <x v="3"/>
    <n v="8.8000000000000007"/>
    <n v="1340"/>
    <x v="698"/>
    <n v="802.34999999999991"/>
    <x v="0"/>
    <n v="0"/>
    <x v="0"/>
    <n v="35"/>
    <s v="0-100"/>
    <x v="3"/>
  </r>
  <r>
    <x v="4"/>
    <n v="11.200000000000001"/>
    <n v="1000"/>
    <x v="698"/>
    <n v="394.53"/>
    <x v="1"/>
    <n v="0"/>
    <x v="1"/>
    <n v="98"/>
    <s v="0-100"/>
    <x v="3"/>
  </r>
  <r>
    <x v="0"/>
    <n v="4"/>
    <n v="680"/>
    <x v="699"/>
    <n v="1885.53"/>
    <x v="0"/>
    <n v="0"/>
    <x v="0"/>
    <n v="1200"/>
    <s v="&gt;1000"/>
    <x v="0"/>
  </r>
  <r>
    <x v="1"/>
    <n v="11.200000000000001"/>
    <n v="1190"/>
    <x v="699"/>
    <n v="2693.8500000000004"/>
    <x v="1"/>
    <n v="0"/>
    <x v="2"/>
    <n v="815"/>
    <s v="501-1000"/>
    <x v="1"/>
  </r>
  <r>
    <x v="2"/>
    <n v="4"/>
    <n v="1470"/>
    <x v="699"/>
    <n v="1359.78"/>
    <x v="1"/>
    <n v="0"/>
    <x v="0"/>
    <n v="261"/>
    <s v="101-500"/>
    <x v="2"/>
  </r>
  <r>
    <x v="3"/>
    <n v="12"/>
    <n v="730"/>
    <x v="699"/>
    <n v="1859.7599999999998"/>
    <x v="0"/>
    <n v="0"/>
    <x v="0"/>
    <n v="35"/>
    <s v="0-100"/>
    <x v="3"/>
  </r>
  <r>
    <x v="4"/>
    <n v="4.8000000000000007"/>
    <n v="900"/>
    <x v="699"/>
    <n v="969.44999999999993"/>
    <x v="1"/>
    <n v="0"/>
    <x v="0"/>
    <n v="98"/>
    <s v="0-100"/>
    <x v="3"/>
  </r>
  <r>
    <x v="0"/>
    <n v="10.4"/>
    <n v="1190"/>
    <x v="700"/>
    <n v="1514.67"/>
    <x v="0"/>
    <n v="1199"/>
    <x v="0"/>
    <n v="1200"/>
    <s v="&gt;1000"/>
    <x v="0"/>
  </r>
  <r>
    <x v="1"/>
    <n v="6.4"/>
    <n v="1350"/>
    <x v="700"/>
    <n v="2963.7"/>
    <x v="1"/>
    <n v="9950"/>
    <x v="2"/>
    <n v="815"/>
    <s v="501-1000"/>
    <x v="1"/>
  </r>
  <r>
    <x v="2"/>
    <n v="4.8000000000000007"/>
    <n v="630"/>
    <x v="700"/>
    <n v="928.53"/>
    <x v="1"/>
    <n v="4016"/>
    <x v="0"/>
    <n v="261"/>
    <s v="101-500"/>
    <x v="2"/>
  </r>
  <r>
    <x v="3"/>
    <n v="6.4"/>
    <n v="1470"/>
    <x v="700"/>
    <n v="975.03"/>
    <x v="0"/>
    <n v="8150"/>
    <x v="0"/>
    <n v="35"/>
    <s v="0-100"/>
    <x v="3"/>
  </r>
  <r>
    <x v="4"/>
    <n v="9.6000000000000014"/>
    <n v="1180"/>
    <x v="700"/>
    <n v="2241.06"/>
    <x v="1"/>
    <n v="9256"/>
    <x v="2"/>
    <n v="98"/>
    <s v="0-100"/>
    <x v="3"/>
  </r>
  <r>
    <x v="0"/>
    <n v="5.6000000000000005"/>
    <n v="1470"/>
    <x v="701"/>
    <n v="1982.73"/>
    <x v="0"/>
    <n v="5592"/>
    <x v="0"/>
    <n v="1200"/>
    <s v="&gt;1000"/>
    <x v="0"/>
  </r>
  <r>
    <x v="1"/>
    <n v="6.4"/>
    <n v="1320"/>
    <x v="701"/>
    <n v="2271.48"/>
    <x v="1"/>
    <n v="3434"/>
    <x v="2"/>
    <n v="815"/>
    <s v="501-1000"/>
    <x v="1"/>
  </r>
  <r>
    <x v="2"/>
    <n v="8"/>
    <n v="1220"/>
    <x v="701"/>
    <n v="2733.6000000000004"/>
    <x v="1"/>
    <n v="4091"/>
    <x v="2"/>
    <n v="261"/>
    <s v="101-500"/>
    <x v="2"/>
  </r>
  <r>
    <x v="3"/>
    <n v="5.6000000000000005"/>
    <n v="1460"/>
    <x v="701"/>
    <n v="2932.05"/>
    <x v="0"/>
    <n v="7900"/>
    <x v="2"/>
    <n v="35"/>
    <s v="0-100"/>
    <x v="3"/>
  </r>
  <r>
    <x v="4"/>
    <n v="8.8000000000000007"/>
    <n v="1480"/>
    <x v="701"/>
    <n v="1151.46"/>
    <x v="1"/>
    <n v="3964"/>
    <x v="0"/>
    <n v="98"/>
    <s v="0-100"/>
    <x v="3"/>
  </r>
  <r>
    <x v="0"/>
    <n v="8.8000000000000007"/>
    <n v="1400"/>
    <x v="702"/>
    <n v="1434.69"/>
    <x v="0"/>
    <n v="765"/>
    <x v="0"/>
    <n v="1200"/>
    <s v="&gt;1000"/>
    <x v="0"/>
  </r>
  <r>
    <x v="1"/>
    <n v="4.8000000000000007"/>
    <n v="1170"/>
    <x v="702"/>
    <n v="389.70000000000005"/>
    <x v="1"/>
    <n v="744"/>
    <x v="1"/>
    <n v="815"/>
    <s v="501-1000"/>
    <x v="1"/>
  </r>
  <r>
    <x v="2"/>
    <n v="4"/>
    <n v="1410"/>
    <x v="702"/>
    <n v="1645.1999999999998"/>
    <x v="1"/>
    <n v="8861"/>
    <x v="0"/>
    <n v="261"/>
    <s v="101-500"/>
    <x v="2"/>
  </r>
  <r>
    <x v="3"/>
    <n v="4"/>
    <n v="660"/>
    <x v="702"/>
    <n v="239.31"/>
    <x v="0"/>
    <n v="3083"/>
    <x v="1"/>
    <n v="35"/>
    <s v="0-100"/>
    <x v="3"/>
  </r>
  <r>
    <x v="4"/>
    <n v="8"/>
    <n v="550"/>
    <x v="702"/>
    <n v="553.53"/>
    <x v="1"/>
    <n v="3817"/>
    <x v="1"/>
    <n v="98"/>
    <s v="0-100"/>
    <x v="3"/>
  </r>
  <r>
    <x v="0"/>
    <n v="4"/>
    <n v="770"/>
    <x v="703"/>
    <n v="345.63"/>
    <x v="0"/>
    <n v="3537"/>
    <x v="1"/>
    <n v="1200"/>
    <s v="&gt;1000"/>
    <x v="0"/>
  </r>
  <r>
    <x v="1"/>
    <n v="10.4"/>
    <n v="720"/>
    <x v="703"/>
    <n v="1962.4499999999998"/>
    <x v="1"/>
    <n v="7345"/>
    <x v="0"/>
    <n v="815"/>
    <s v="501-1000"/>
    <x v="1"/>
  </r>
  <r>
    <x v="2"/>
    <n v="8.8000000000000007"/>
    <n v="600"/>
    <x v="703"/>
    <n v="1872.87"/>
    <x v="1"/>
    <n v="6991"/>
    <x v="0"/>
    <n v="261"/>
    <s v="101-500"/>
    <x v="2"/>
  </r>
  <r>
    <x v="3"/>
    <n v="7.2"/>
    <n v="840"/>
    <x v="703"/>
    <n v="2702.73"/>
    <x v="0"/>
    <n v="7792"/>
    <x v="2"/>
    <n v="35"/>
    <s v="0-100"/>
    <x v="3"/>
  </r>
  <r>
    <x v="4"/>
    <n v="4.8000000000000007"/>
    <n v="800"/>
    <x v="703"/>
    <n v="1869.9900000000002"/>
    <x v="1"/>
    <n v="4643"/>
    <x v="0"/>
    <n v="98"/>
    <s v="0-100"/>
    <x v="3"/>
  </r>
  <r>
    <x v="0"/>
    <n v="8"/>
    <n v="1500"/>
    <x v="704"/>
    <n v="906"/>
    <x v="0"/>
    <n v="8335"/>
    <x v="0"/>
    <n v="1200"/>
    <s v="&gt;1000"/>
    <x v="0"/>
  </r>
  <r>
    <x v="1"/>
    <n v="4.8000000000000007"/>
    <n v="1280"/>
    <x v="704"/>
    <n v="364.59000000000003"/>
    <x v="1"/>
    <n v="7775"/>
    <x v="1"/>
    <n v="815"/>
    <s v="501-1000"/>
    <x v="1"/>
  </r>
  <r>
    <x v="2"/>
    <n v="8"/>
    <n v="1060"/>
    <x v="704"/>
    <n v="1191.81"/>
    <x v="1"/>
    <n v="9576"/>
    <x v="0"/>
    <n v="261"/>
    <s v="101-500"/>
    <x v="2"/>
  </r>
  <r>
    <x v="3"/>
    <n v="7.2"/>
    <n v="1390"/>
    <x v="704"/>
    <n v="2532"/>
    <x v="0"/>
    <n v="9974"/>
    <x v="2"/>
    <n v="35"/>
    <s v="0-100"/>
    <x v="3"/>
  </r>
  <r>
    <x v="4"/>
    <n v="10.4"/>
    <n v="640"/>
    <x v="704"/>
    <n v="803.64"/>
    <x v="1"/>
    <n v="3837"/>
    <x v="0"/>
    <n v="98"/>
    <s v="0-100"/>
    <x v="3"/>
  </r>
  <r>
    <x v="0"/>
    <n v="11.200000000000001"/>
    <n v="1160"/>
    <x v="705"/>
    <n v="1123.74"/>
    <x v="0"/>
    <n v="7550"/>
    <x v="0"/>
    <n v="1200"/>
    <s v="&gt;1000"/>
    <x v="0"/>
  </r>
  <r>
    <x v="1"/>
    <n v="8.8000000000000007"/>
    <n v="830"/>
    <x v="705"/>
    <n v="341.34000000000003"/>
    <x v="1"/>
    <n v="8224"/>
    <x v="1"/>
    <n v="815"/>
    <s v="501-1000"/>
    <x v="1"/>
  </r>
  <r>
    <x v="2"/>
    <n v="8.8000000000000007"/>
    <n v="1100"/>
    <x v="705"/>
    <n v="1677.09"/>
    <x v="1"/>
    <n v="7108"/>
    <x v="0"/>
    <n v="261"/>
    <s v="101-500"/>
    <x v="2"/>
  </r>
  <r>
    <x v="3"/>
    <n v="12"/>
    <n v="870"/>
    <x v="705"/>
    <n v="2900.73"/>
    <x v="0"/>
    <n v="909"/>
    <x v="2"/>
    <n v="35"/>
    <s v="0-100"/>
    <x v="3"/>
  </r>
  <r>
    <x v="4"/>
    <n v="7.2"/>
    <n v="1300"/>
    <x v="705"/>
    <n v="572.43000000000006"/>
    <x v="1"/>
    <n v="4030"/>
    <x v="1"/>
    <n v="98"/>
    <s v="0-100"/>
    <x v="3"/>
  </r>
  <r>
    <x v="0"/>
    <n v="4.8000000000000007"/>
    <n v="1160"/>
    <x v="706"/>
    <n v="2167.98"/>
    <x v="0"/>
    <n v="754"/>
    <x v="2"/>
    <n v="1200"/>
    <s v="&gt;1000"/>
    <x v="0"/>
  </r>
  <r>
    <x v="1"/>
    <n v="4.8000000000000007"/>
    <n v="1400"/>
    <x v="706"/>
    <n v="349.65"/>
    <x v="1"/>
    <n v="3738"/>
    <x v="1"/>
    <n v="815"/>
    <s v="501-1000"/>
    <x v="1"/>
  </r>
  <r>
    <x v="2"/>
    <n v="5.6000000000000005"/>
    <n v="800"/>
    <x v="706"/>
    <n v="1108.4100000000001"/>
    <x v="1"/>
    <n v="730"/>
    <x v="0"/>
    <n v="261"/>
    <s v="101-500"/>
    <x v="2"/>
  </r>
  <r>
    <x v="3"/>
    <n v="7.2"/>
    <n v="1490"/>
    <x v="706"/>
    <n v="2835.75"/>
    <x v="0"/>
    <n v="4595"/>
    <x v="2"/>
    <n v="35"/>
    <s v="0-100"/>
    <x v="3"/>
  </r>
  <r>
    <x v="4"/>
    <n v="6.4"/>
    <n v="1300"/>
    <x v="706"/>
    <n v="941.37000000000012"/>
    <x v="1"/>
    <n v="16762"/>
    <x v="0"/>
    <n v="98"/>
    <s v="0-100"/>
    <x v="3"/>
  </r>
  <r>
    <x v="0"/>
    <n v="4.8000000000000007"/>
    <n v="670"/>
    <x v="707"/>
    <n v="2265.7799999999997"/>
    <x v="0"/>
    <n v="5005"/>
    <x v="2"/>
    <n v="1200"/>
    <s v="&gt;1000"/>
    <x v="0"/>
  </r>
  <r>
    <x v="1"/>
    <n v="7.2"/>
    <n v="1490"/>
    <x v="707"/>
    <n v="2462.16"/>
    <x v="1"/>
    <n v="16827"/>
    <x v="2"/>
    <n v="815"/>
    <s v="501-1000"/>
    <x v="1"/>
  </r>
  <r>
    <x v="2"/>
    <n v="6.4"/>
    <n v="1110"/>
    <x v="707"/>
    <n v="2270.79"/>
    <x v="1"/>
    <n v="14067"/>
    <x v="2"/>
    <n v="261"/>
    <s v="101-500"/>
    <x v="2"/>
  </r>
  <r>
    <x v="3"/>
    <n v="11.200000000000001"/>
    <n v="1300"/>
    <x v="707"/>
    <n v="349.98"/>
    <x v="0"/>
    <n v="15336"/>
    <x v="1"/>
    <n v="35"/>
    <s v="0-100"/>
    <x v="3"/>
  </r>
  <r>
    <x v="4"/>
    <n v="4"/>
    <n v="1050"/>
    <x v="707"/>
    <n v="570.81000000000006"/>
    <x v="1"/>
    <n v="17095"/>
    <x v="1"/>
    <n v="98"/>
    <s v="0-100"/>
    <x v="3"/>
  </r>
  <r>
    <x v="0"/>
    <n v="8.8000000000000007"/>
    <n v="820"/>
    <x v="708"/>
    <n v="1980.6000000000001"/>
    <x v="0"/>
    <n v="2910"/>
    <x v="0"/>
    <n v="1200"/>
    <s v="&gt;1000"/>
    <x v="0"/>
  </r>
  <r>
    <x v="1"/>
    <n v="8"/>
    <n v="1020"/>
    <x v="708"/>
    <n v="277.86"/>
    <x v="1"/>
    <n v="11510"/>
    <x v="1"/>
    <n v="815"/>
    <s v="501-1000"/>
    <x v="1"/>
  </r>
  <r>
    <x v="2"/>
    <n v="4"/>
    <n v="900"/>
    <x v="708"/>
    <n v="2593.2599999999998"/>
    <x v="1"/>
    <n v="17842"/>
    <x v="2"/>
    <n v="261"/>
    <s v="101-500"/>
    <x v="2"/>
  </r>
  <r>
    <x v="3"/>
    <n v="8"/>
    <n v="810"/>
    <x v="708"/>
    <n v="1207.8000000000002"/>
    <x v="0"/>
    <n v="4070"/>
    <x v="0"/>
    <n v="35"/>
    <s v="0-100"/>
    <x v="3"/>
  </r>
  <r>
    <x v="4"/>
    <n v="11.200000000000001"/>
    <n v="600"/>
    <x v="708"/>
    <n v="1294.3499999999999"/>
    <x v="1"/>
    <n v="2584"/>
    <x v="0"/>
    <n v="98"/>
    <s v="0-100"/>
    <x v="3"/>
  </r>
  <r>
    <x v="0"/>
    <n v="4"/>
    <n v="1170"/>
    <x v="709"/>
    <n v="2153.16"/>
    <x v="0"/>
    <n v="14227"/>
    <x v="2"/>
    <n v="1200"/>
    <s v="&gt;1000"/>
    <x v="0"/>
  </r>
  <r>
    <x v="1"/>
    <n v="9.6000000000000014"/>
    <n v="1130"/>
    <x v="709"/>
    <n v="1507.8000000000002"/>
    <x v="1"/>
    <n v="5220"/>
    <x v="0"/>
    <n v="815"/>
    <s v="501-1000"/>
    <x v="1"/>
  </r>
  <r>
    <x v="2"/>
    <n v="4.8000000000000007"/>
    <n v="1260"/>
    <x v="709"/>
    <n v="148.59"/>
    <x v="1"/>
    <n v="11255"/>
    <x v="1"/>
    <n v="261"/>
    <s v="101-500"/>
    <x v="2"/>
  </r>
  <r>
    <x v="3"/>
    <n v="8"/>
    <n v="560"/>
    <x v="709"/>
    <n v="1224.24"/>
    <x v="0"/>
    <n v="9498"/>
    <x v="0"/>
    <n v="35"/>
    <s v="0-100"/>
    <x v="3"/>
  </r>
  <r>
    <x v="4"/>
    <n v="4"/>
    <n v="1280"/>
    <x v="709"/>
    <n v="2369.5500000000002"/>
    <x v="1"/>
    <n v="17777"/>
    <x v="2"/>
    <n v="98"/>
    <s v="0-100"/>
    <x v="3"/>
  </r>
  <r>
    <x v="0"/>
    <n v="11.200000000000001"/>
    <n v="650"/>
    <x v="710"/>
    <n v="2830.41"/>
    <x v="0"/>
    <n v="9831"/>
    <x v="2"/>
    <n v="1200"/>
    <s v="&gt;1000"/>
    <x v="0"/>
  </r>
  <r>
    <x v="1"/>
    <n v="12"/>
    <n v="890"/>
    <x v="710"/>
    <n v="1837.6799999999998"/>
    <x v="1"/>
    <n v="10452"/>
    <x v="0"/>
    <n v="815"/>
    <s v="501-1000"/>
    <x v="1"/>
  </r>
  <r>
    <x v="2"/>
    <n v="6.4"/>
    <n v="1040"/>
    <x v="710"/>
    <n v="1826.8500000000001"/>
    <x v="1"/>
    <n v="12827"/>
    <x v="0"/>
    <n v="261"/>
    <s v="101-500"/>
    <x v="2"/>
  </r>
  <r>
    <x v="3"/>
    <n v="9.6000000000000014"/>
    <n v="610"/>
    <x v="710"/>
    <n v="1728.8999999999999"/>
    <x v="0"/>
    <n v="8404"/>
    <x v="0"/>
    <n v="35"/>
    <s v="0-100"/>
    <x v="3"/>
  </r>
  <r>
    <x v="4"/>
    <n v="10.4"/>
    <n v="960"/>
    <x v="710"/>
    <n v="1974"/>
    <x v="1"/>
    <n v="9083"/>
    <x v="0"/>
    <n v="98"/>
    <s v="0-100"/>
    <x v="3"/>
  </r>
  <r>
    <x v="0"/>
    <n v="11.200000000000001"/>
    <n v="1320"/>
    <x v="711"/>
    <n v="2088.2400000000002"/>
    <x v="0"/>
    <n v="9116"/>
    <x v="2"/>
    <n v="1200"/>
    <s v="&gt;1000"/>
    <x v="0"/>
  </r>
  <r>
    <x v="1"/>
    <n v="11.200000000000001"/>
    <n v="850"/>
    <x v="711"/>
    <n v="1363.77"/>
    <x v="1"/>
    <n v="4533"/>
    <x v="0"/>
    <n v="815"/>
    <s v="501-1000"/>
    <x v="1"/>
  </r>
  <r>
    <x v="2"/>
    <n v="7.2"/>
    <n v="1200"/>
    <x v="711"/>
    <n v="2261.37"/>
    <x v="1"/>
    <n v="13626"/>
    <x v="2"/>
    <n v="261"/>
    <s v="101-500"/>
    <x v="2"/>
  </r>
  <r>
    <x v="3"/>
    <n v="7.2"/>
    <n v="850"/>
    <x v="711"/>
    <n v="1572.78"/>
    <x v="0"/>
    <n v="12443"/>
    <x v="0"/>
    <n v="35"/>
    <s v="0-100"/>
    <x v="3"/>
  </r>
  <r>
    <x v="4"/>
    <n v="8.8000000000000007"/>
    <n v="730"/>
    <x v="711"/>
    <n v="339.09000000000003"/>
    <x v="1"/>
    <n v="19216"/>
    <x v="1"/>
    <n v="98"/>
    <s v="0-100"/>
    <x v="3"/>
  </r>
  <r>
    <x v="0"/>
    <n v="4.8000000000000007"/>
    <n v="540"/>
    <x v="712"/>
    <n v="1106.49"/>
    <x v="0"/>
    <n v="1633"/>
    <x v="0"/>
    <n v="1200"/>
    <s v="&gt;1000"/>
    <x v="0"/>
  </r>
  <r>
    <x v="1"/>
    <n v="6.4"/>
    <n v="1330"/>
    <x v="712"/>
    <n v="1331.6399999999999"/>
    <x v="1"/>
    <n v="4716"/>
    <x v="0"/>
    <n v="815"/>
    <s v="501-1000"/>
    <x v="1"/>
  </r>
  <r>
    <x v="2"/>
    <n v="5.6000000000000005"/>
    <n v="730"/>
    <x v="712"/>
    <n v="1147.8600000000001"/>
    <x v="1"/>
    <n v="7621"/>
    <x v="0"/>
    <n v="261"/>
    <s v="101-500"/>
    <x v="2"/>
  </r>
  <r>
    <x v="3"/>
    <n v="4.8000000000000007"/>
    <n v="670"/>
    <x v="712"/>
    <n v="221.79000000000002"/>
    <x v="0"/>
    <n v="14365"/>
    <x v="1"/>
    <n v="35"/>
    <s v="0-100"/>
    <x v="3"/>
  </r>
  <r>
    <x v="4"/>
    <n v="10.4"/>
    <n v="1380"/>
    <x v="712"/>
    <n v="1831.1399999999999"/>
    <x v="1"/>
    <n v="4982"/>
    <x v="0"/>
    <n v="98"/>
    <s v="0-100"/>
    <x v="3"/>
  </r>
  <r>
    <x v="0"/>
    <n v="6.4"/>
    <n v="1080"/>
    <x v="713"/>
    <n v="246.18"/>
    <x v="0"/>
    <n v="19816"/>
    <x v="1"/>
    <n v="1200"/>
    <s v="&gt;1000"/>
    <x v="0"/>
  </r>
  <r>
    <x v="1"/>
    <n v="8.8000000000000007"/>
    <n v="1100"/>
    <x v="713"/>
    <n v="2861.61"/>
    <x v="1"/>
    <n v="16930"/>
    <x v="2"/>
    <n v="815"/>
    <s v="501-1000"/>
    <x v="1"/>
  </r>
  <r>
    <x v="2"/>
    <n v="11.200000000000001"/>
    <n v="1390"/>
    <x v="713"/>
    <n v="1581.4499999999998"/>
    <x v="1"/>
    <n v="11744"/>
    <x v="0"/>
    <n v="261"/>
    <s v="101-500"/>
    <x v="2"/>
  </r>
  <r>
    <x v="3"/>
    <n v="6.4"/>
    <n v="1380"/>
    <x v="713"/>
    <n v="1209.4499999999998"/>
    <x v="0"/>
    <n v="10125"/>
    <x v="0"/>
    <n v="35"/>
    <s v="0-100"/>
    <x v="3"/>
  </r>
  <r>
    <x v="4"/>
    <n v="9.6000000000000014"/>
    <n v="750"/>
    <x v="713"/>
    <n v="528.87"/>
    <x v="1"/>
    <n v="9276"/>
    <x v="1"/>
    <n v="98"/>
    <s v="0-100"/>
    <x v="3"/>
  </r>
  <r>
    <x v="0"/>
    <n v="11.200000000000001"/>
    <n v="810"/>
    <x v="714"/>
    <n v="1858.47"/>
    <x v="0"/>
    <n v="1587"/>
    <x v="0"/>
    <n v="1200"/>
    <s v="&gt;1000"/>
    <x v="0"/>
  </r>
  <r>
    <x v="1"/>
    <n v="9.6000000000000014"/>
    <n v="570"/>
    <x v="714"/>
    <n v="1635"/>
    <x v="1"/>
    <n v="5783"/>
    <x v="0"/>
    <n v="815"/>
    <s v="501-1000"/>
    <x v="1"/>
  </r>
  <r>
    <x v="2"/>
    <n v="11.200000000000001"/>
    <n v="820"/>
    <x v="714"/>
    <n v="1728.96"/>
    <x v="1"/>
    <n v="18086"/>
    <x v="0"/>
    <n v="261"/>
    <s v="101-500"/>
    <x v="2"/>
  </r>
  <r>
    <x v="3"/>
    <n v="8.8000000000000007"/>
    <n v="1080"/>
    <x v="714"/>
    <n v="1505.5500000000002"/>
    <x v="0"/>
    <n v="9058"/>
    <x v="0"/>
    <n v="35"/>
    <s v="0-100"/>
    <x v="3"/>
  </r>
  <r>
    <x v="4"/>
    <n v="8"/>
    <n v="930"/>
    <x v="714"/>
    <n v="560.06999999999994"/>
    <x v="1"/>
    <n v="6480"/>
    <x v="1"/>
    <n v="98"/>
    <s v="0-100"/>
    <x v="3"/>
  </r>
  <r>
    <x v="0"/>
    <n v="7.2"/>
    <n v="820"/>
    <x v="715"/>
    <n v="1492.44"/>
    <x v="0"/>
    <n v="7473"/>
    <x v="0"/>
    <n v="1200"/>
    <s v="&gt;1000"/>
    <x v="0"/>
  </r>
  <r>
    <x v="1"/>
    <n v="10.4"/>
    <n v="960"/>
    <x v="715"/>
    <n v="2098.3200000000002"/>
    <x v="1"/>
    <n v="3935"/>
    <x v="2"/>
    <n v="815"/>
    <s v="501-1000"/>
    <x v="1"/>
  </r>
  <r>
    <x v="2"/>
    <n v="5.6000000000000005"/>
    <n v="860"/>
    <x v="715"/>
    <n v="657.33"/>
    <x v="1"/>
    <n v="19468"/>
    <x v="0"/>
    <n v="261"/>
    <s v="101-500"/>
    <x v="2"/>
  </r>
  <r>
    <x v="3"/>
    <n v="10.4"/>
    <n v="980"/>
    <x v="715"/>
    <n v="246"/>
    <x v="0"/>
    <n v="9925"/>
    <x v="1"/>
    <n v="35"/>
    <s v="0-100"/>
    <x v="3"/>
  </r>
  <r>
    <x v="4"/>
    <n v="6.4"/>
    <n v="770"/>
    <x v="715"/>
    <n v="1660.7400000000002"/>
    <x v="1"/>
    <n v="9632"/>
    <x v="0"/>
    <n v="98"/>
    <s v="0-100"/>
    <x v="3"/>
  </r>
  <r>
    <x v="0"/>
    <n v="5.6000000000000005"/>
    <n v="1300"/>
    <x v="716"/>
    <n v="96"/>
    <x v="0"/>
    <n v="16249"/>
    <x v="1"/>
    <n v="1200"/>
    <s v="&gt;1000"/>
    <x v="0"/>
  </r>
  <r>
    <x v="1"/>
    <n v="7.2"/>
    <n v="1330"/>
    <x v="716"/>
    <n v="868.02"/>
    <x v="1"/>
    <n v="6712"/>
    <x v="0"/>
    <n v="815"/>
    <s v="501-1000"/>
    <x v="1"/>
  </r>
  <r>
    <x v="2"/>
    <n v="7.2"/>
    <n v="1020"/>
    <x v="716"/>
    <n v="2220.33"/>
    <x v="1"/>
    <n v="5344"/>
    <x v="2"/>
    <n v="261"/>
    <s v="101-500"/>
    <x v="2"/>
  </r>
  <r>
    <x v="3"/>
    <n v="12"/>
    <n v="1500"/>
    <x v="716"/>
    <n v="2374.5299999999997"/>
    <x v="0"/>
    <n v="4198"/>
    <x v="2"/>
    <n v="35"/>
    <s v="0-100"/>
    <x v="3"/>
  </r>
  <r>
    <x v="4"/>
    <n v="7.2"/>
    <n v="1160"/>
    <x v="716"/>
    <n v="2129.94"/>
    <x v="1"/>
    <n v="11846"/>
    <x v="2"/>
    <n v="98"/>
    <s v="0-100"/>
    <x v="3"/>
  </r>
  <r>
    <x v="0"/>
    <n v="4.8000000000000007"/>
    <n v="1390"/>
    <x v="717"/>
    <n v="1470.93"/>
    <x v="0"/>
    <n v="15999"/>
    <x v="0"/>
    <n v="1200"/>
    <s v="&gt;1000"/>
    <x v="0"/>
  </r>
  <r>
    <x v="1"/>
    <n v="4.8000000000000007"/>
    <n v="510"/>
    <x v="717"/>
    <n v="2631.6000000000004"/>
    <x v="1"/>
    <n v="4843"/>
    <x v="2"/>
    <n v="815"/>
    <s v="501-1000"/>
    <x v="1"/>
  </r>
  <r>
    <x v="2"/>
    <n v="4.8000000000000007"/>
    <n v="770"/>
    <x v="717"/>
    <n v="2400"/>
    <x v="1"/>
    <n v="7303"/>
    <x v="2"/>
    <n v="261"/>
    <s v="101-500"/>
    <x v="2"/>
  </r>
  <r>
    <x v="3"/>
    <n v="7.2"/>
    <n v="940"/>
    <x v="717"/>
    <n v="1813.3500000000001"/>
    <x v="0"/>
    <n v="2450"/>
    <x v="0"/>
    <n v="35"/>
    <s v="0-100"/>
    <x v="3"/>
  </r>
  <r>
    <x v="4"/>
    <n v="9.6000000000000014"/>
    <n v="940"/>
    <x v="717"/>
    <n v="2801.0099999999998"/>
    <x v="1"/>
    <n v="19712"/>
    <x v="2"/>
    <n v="98"/>
    <s v="0-100"/>
    <x v="3"/>
  </r>
  <r>
    <x v="0"/>
    <n v="6.4"/>
    <n v="910"/>
    <x v="718"/>
    <n v="1528.35"/>
    <x v="0"/>
    <n v="4769"/>
    <x v="0"/>
    <n v="1200"/>
    <s v="&gt;1000"/>
    <x v="0"/>
  </r>
  <r>
    <x v="1"/>
    <n v="4"/>
    <n v="560"/>
    <x v="718"/>
    <n v="272.58"/>
    <x v="1"/>
    <n v="18965"/>
    <x v="1"/>
    <n v="815"/>
    <s v="501-1000"/>
    <x v="1"/>
  </r>
  <r>
    <x v="2"/>
    <n v="6.4"/>
    <n v="900"/>
    <x v="718"/>
    <n v="1831.3500000000001"/>
    <x v="1"/>
    <n v="16537"/>
    <x v="0"/>
    <n v="261"/>
    <s v="101-500"/>
    <x v="2"/>
  </r>
  <r>
    <x v="3"/>
    <n v="6.4"/>
    <n v="920"/>
    <x v="718"/>
    <n v="940.41000000000008"/>
    <x v="0"/>
    <n v="18826"/>
    <x v="0"/>
    <n v="35"/>
    <s v="0-100"/>
    <x v="3"/>
  </r>
  <r>
    <x v="4"/>
    <n v="10.4"/>
    <n v="1390"/>
    <x v="718"/>
    <n v="768.36"/>
    <x v="1"/>
    <n v="19074"/>
    <x v="0"/>
    <n v="98"/>
    <s v="0-100"/>
    <x v="3"/>
  </r>
  <r>
    <x v="0"/>
    <n v="5.6000000000000005"/>
    <n v="1490"/>
    <x v="719"/>
    <n v="1151.6100000000001"/>
    <x v="0"/>
    <n v="4929"/>
    <x v="0"/>
    <n v="1200"/>
    <s v="&gt;1000"/>
    <x v="0"/>
  </r>
  <r>
    <x v="1"/>
    <n v="6.4"/>
    <n v="1230"/>
    <x v="719"/>
    <n v="1463.58"/>
    <x v="1"/>
    <n v="6657"/>
    <x v="0"/>
    <n v="815"/>
    <s v="501-1000"/>
    <x v="1"/>
  </r>
  <r>
    <x v="2"/>
    <n v="11.200000000000001"/>
    <n v="1090"/>
    <x v="719"/>
    <n v="1681.38"/>
    <x v="1"/>
    <n v="19073"/>
    <x v="0"/>
    <n v="261"/>
    <s v="101-500"/>
    <x v="2"/>
  </r>
  <r>
    <x v="3"/>
    <n v="12"/>
    <n v="1010"/>
    <x v="719"/>
    <n v="356.43"/>
    <x v="0"/>
    <n v="625329"/>
    <x v="1"/>
    <n v="35"/>
    <s v="0-100"/>
    <x v="3"/>
  </r>
  <r>
    <x v="4"/>
    <n v="10.4"/>
    <n v="1240"/>
    <x v="719"/>
    <n v="1880.73"/>
    <x v="1"/>
    <n v="1094002"/>
    <x v="0"/>
    <n v="98"/>
    <s v="0-100"/>
    <x v="3"/>
  </r>
  <r>
    <x v="0"/>
    <n v="12"/>
    <n v="550"/>
    <x v="720"/>
    <n v="1755.27"/>
    <x v="0"/>
    <n v="620232"/>
    <x v="0"/>
    <n v="1200"/>
    <s v="&gt;1000"/>
    <x v="0"/>
  </r>
  <r>
    <x v="1"/>
    <n v="5.6000000000000005"/>
    <n v="1410"/>
    <x v="720"/>
    <n v="2723.0099999999998"/>
    <x v="1"/>
    <n v="674033"/>
    <x v="2"/>
    <n v="815"/>
    <s v="501-1000"/>
    <x v="1"/>
  </r>
  <r>
    <x v="2"/>
    <n v="8"/>
    <n v="1130"/>
    <x v="720"/>
    <n v="1139.07"/>
    <x v="1"/>
    <n v="974643"/>
    <x v="0"/>
    <n v="261"/>
    <s v="101-500"/>
    <x v="2"/>
  </r>
  <r>
    <x v="3"/>
    <n v="4"/>
    <n v="810"/>
    <x v="720"/>
    <n v="470.70000000000005"/>
    <x v="0"/>
    <n v="1059684"/>
    <x v="1"/>
    <n v="35"/>
    <s v="0-100"/>
    <x v="3"/>
  </r>
  <r>
    <x v="4"/>
    <n v="4.8000000000000007"/>
    <n v="950"/>
    <x v="720"/>
    <n v="754.83"/>
    <x v="1"/>
    <n v="780690"/>
    <x v="0"/>
    <n v="98"/>
    <s v="0-100"/>
    <x v="3"/>
  </r>
  <r>
    <x v="0"/>
    <n v="9.6000000000000014"/>
    <n v="940"/>
    <x v="721"/>
    <n v="1633.23"/>
    <x v="0"/>
    <n v="994095"/>
    <x v="0"/>
    <n v="1200"/>
    <s v="&gt;1000"/>
    <x v="0"/>
  </r>
  <r>
    <x v="1"/>
    <n v="8"/>
    <n v="1500"/>
    <x v="721"/>
    <n v="1002.9000000000001"/>
    <x v="1"/>
    <n v="725575"/>
    <x v="0"/>
    <n v="815"/>
    <s v="501-1000"/>
    <x v="1"/>
  </r>
  <r>
    <x v="2"/>
    <n v="10.4"/>
    <n v="1460"/>
    <x v="721"/>
    <n v="1547.4900000000002"/>
    <x v="1"/>
    <n v="987025"/>
    <x v="0"/>
    <n v="261"/>
    <s v="101-500"/>
    <x v="2"/>
  </r>
  <r>
    <x v="3"/>
    <n v="6.4"/>
    <n v="1450"/>
    <x v="721"/>
    <n v="2937.7200000000003"/>
    <x v="0"/>
    <n v="895929"/>
    <x v="2"/>
    <n v="35"/>
    <s v="0-100"/>
    <x v="3"/>
  </r>
  <r>
    <x v="4"/>
    <n v="8"/>
    <n v="1260"/>
    <x v="721"/>
    <n v="428.61"/>
    <x v="1"/>
    <n v="621300"/>
    <x v="1"/>
    <n v="98"/>
    <s v="0-100"/>
    <x v="3"/>
  </r>
  <r>
    <x v="0"/>
    <n v="6.4"/>
    <n v="1210"/>
    <x v="722"/>
    <n v="55.53"/>
    <x v="0"/>
    <n v="993925"/>
    <x v="1"/>
    <n v="1200"/>
    <s v="&gt;1000"/>
    <x v="0"/>
  </r>
  <r>
    <x v="1"/>
    <n v="7.2"/>
    <n v="1090"/>
    <x v="722"/>
    <n v="1217.94"/>
    <x v="1"/>
    <n v="623918"/>
    <x v="0"/>
    <n v="815"/>
    <s v="501-1000"/>
    <x v="1"/>
  </r>
  <r>
    <x v="2"/>
    <n v="12"/>
    <n v="1030"/>
    <x v="722"/>
    <n v="1855.77"/>
    <x v="1"/>
    <n v="1111196"/>
    <x v="0"/>
    <n v="261"/>
    <s v="101-500"/>
    <x v="2"/>
  </r>
  <r>
    <x v="3"/>
    <n v="6.4"/>
    <n v="1110"/>
    <x v="722"/>
    <n v="118.97999999999999"/>
    <x v="0"/>
    <n v="1148734"/>
    <x v="1"/>
    <n v="35"/>
    <s v="0-100"/>
    <x v="3"/>
  </r>
  <r>
    <x v="4"/>
    <n v="4"/>
    <n v="1380"/>
    <x v="722"/>
    <n v="1400.94"/>
    <x v="1"/>
    <n v="708754"/>
    <x v="0"/>
    <n v="98"/>
    <s v="0-100"/>
    <x v="3"/>
  </r>
  <r>
    <x v="0"/>
    <n v="6.4"/>
    <n v="1120"/>
    <x v="723"/>
    <n v="2069.67"/>
    <x v="0"/>
    <n v="663645"/>
    <x v="2"/>
    <n v="1200"/>
    <s v="&gt;1000"/>
    <x v="0"/>
  </r>
  <r>
    <x v="1"/>
    <n v="8.8000000000000007"/>
    <n v="1270"/>
    <x v="723"/>
    <n v="1650.48"/>
    <x v="1"/>
    <n v="644116"/>
    <x v="0"/>
    <n v="815"/>
    <s v="501-1000"/>
    <x v="1"/>
  </r>
  <r>
    <x v="2"/>
    <n v="11.200000000000001"/>
    <n v="1030"/>
    <x v="723"/>
    <n v="2856.42"/>
    <x v="1"/>
    <n v="863997"/>
    <x v="2"/>
    <n v="261"/>
    <s v="101-500"/>
    <x v="2"/>
  </r>
  <r>
    <x v="3"/>
    <n v="8"/>
    <n v="960"/>
    <x v="723"/>
    <n v="1544.34"/>
    <x v="0"/>
    <n v="972773"/>
    <x v="0"/>
    <n v="35"/>
    <s v="0-100"/>
    <x v="3"/>
  </r>
  <r>
    <x v="4"/>
    <n v="12"/>
    <n v="860"/>
    <x v="723"/>
    <n v="1721.6399999999999"/>
    <x v="1"/>
    <n v="733043"/>
    <x v="0"/>
    <n v="98"/>
    <s v="0-100"/>
    <x v="3"/>
  </r>
  <r>
    <x v="0"/>
    <n v="10.4"/>
    <n v="1280"/>
    <x v="724"/>
    <n v="1893.5099999999998"/>
    <x v="0"/>
    <n v="1145549"/>
    <x v="0"/>
    <n v="1200"/>
    <s v="&gt;1000"/>
    <x v="0"/>
  </r>
  <r>
    <x v="1"/>
    <n v="7.2"/>
    <n v="690"/>
    <x v="724"/>
    <n v="1980.42"/>
    <x v="1"/>
    <n v="847934"/>
    <x v="0"/>
    <n v="815"/>
    <s v="501-1000"/>
    <x v="1"/>
  </r>
  <r>
    <x v="2"/>
    <n v="4.8000000000000007"/>
    <n v="1380"/>
    <x v="724"/>
    <n v="382.08"/>
    <x v="1"/>
    <n v="1169030"/>
    <x v="1"/>
    <n v="261"/>
    <s v="101-500"/>
    <x v="2"/>
  </r>
  <r>
    <x v="3"/>
    <n v="4.8000000000000007"/>
    <n v="900"/>
    <x v="724"/>
    <n v="2330.31"/>
    <x v="0"/>
    <n v="924224"/>
    <x v="2"/>
    <n v="35"/>
    <s v="0-100"/>
    <x v="3"/>
  </r>
  <r>
    <x v="4"/>
    <n v="11.200000000000001"/>
    <n v="880"/>
    <x v="724"/>
    <n v="469.04999999999995"/>
    <x v="1"/>
    <n v="1013019"/>
    <x v="1"/>
    <n v="98"/>
    <s v="0-100"/>
    <x v="3"/>
  </r>
  <r>
    <x v="0"/>
    <n v="10.4"/>
    <n v="990"/>
    <x v="725"/>
    <n v="1155.99"/>
    <x v="0"/>
    <n v="1115811"/>
    <x v="0"/>
    <n v="1200"/>
    <s v="&gt;1000"/>
    <x v="0"/>
  </r>
  <r>
    <x v="1"/>
    <n v="11.200000000000001"/>
    <n v="1130"/>
    <x v="725"/>
    <n v="1709.8500000000001"/>
    <x v="1"/>
    <n v="946918"/>
    <x v="0"/>
    <n v="815"/>
    <s v="501-1000"/>
    <x v="1"/>
  </r>
  <r>
    <x v="2"/>
    <n v="11.200000000000001"/>
    <n v="1190"/>
    <x v="725"/>
    <n v="789.08999999999992"/>
    <x v="1"/>
    <n v="813358"/>
    <x v="0"/>
    <n v="261"/>
    <s v="101-500"/>
    <x v="2"/>
  </r>
  <r>
    <x v="3"/>
    <n v="7.2"/>
    <n v="1050"/>
    <x v="725"/>
    <n v="2246.16"/>
    <x v="0"/>
    <n v="1112922"/>
    <x v="2"/>
    <n v="35"/>
    <s v="0-100"/>
    <x v="3"/>
  </r>
  <r>
    <x v="4"/>
    <n v="12"/>
    <n v="620"/>
    <x v="725"/>
    <n v="1247.31"/>
    <x v="1"/>
    <n v="1110831"/>
    <x v="0"/>
    <n v="98"/>
    <s v="0-100"/>
    <x v="3"/>
  </r>
  <r>
    <x v="0"/>
    <n v="4"/>
    <n v="650"/>
    <x v="726"/>
    <n v="1578.3000000000002"/>
    <x v="0"/>
    <n v="1604"/>
    <x v="0"/>
    <n v="1200"/>
    <s v="&gt;1000"/>
    <x v="0"/>
  </r>
  <r>
    <x v="1"/>
    <n v="10.4"/>
    <n v="1370"/>
    <x v="726"/>
    <n v="2837.31"/>
    <x v="1"/>
    <n v="302"/>
    <x v="2"/>
    <n v="815"/>
    <s v="501-1000"/>
    <x v="1"/>
  </r>
  <r>
    <x v="2"/>
    <n v="7.2"/>
    <n v="650"/>
    <x v="726"/>
    <n v="1904.91"/>
    <x v="1"/>
    <n v="6410"/>
    <x v="0"/>
    <n v="261"/>
    <s v="101-500"/>
    <x v="2"/>
  </r>
  <r>
    <x v="3"/>
    <n v="9.6000000000000014"/>
    <n v="1120"/>
    <x v="726"/>
    <n v="568.79999999999995"/>
    <x v="0"/>
    <n v="2129"/>
    <x v="1"/>
    <n v="35"/>
    <s v="0-100"/>
    <x v="3"/>
  </r>
  <r>
    <x v="4"/>
    <n v="16"/>
    <n v="620"/>
    <x v="726"/>
    <n v="751.65000000000009"/>
    <x v="1"/>
    <n v="3915"/>
    <x v="0"/>
    <n v="98"/>
    <s v="0-100"/>
    <x v="3"/>
  </r>
  <r>
    <x v="0"/>
    <n v="12"/>
    <n v="1470"/>
    <x v="727"/>
    <n v="1598.25"/>
    <x v="0"/>
    <n v="5842"/>
    <x v="0"/>
    <n v="1200"/>
    <s v="&gt;1000"/>
    <x v="0"/>
  </r>
  <r>
    <x v="1"/>
    <n v="11.200000000000001"/>
    <n v="600"/>
    <x v="727"/>
    <n v="1440.3600000000001"/>
    <x v="1"/>
    <n v="439"/>
    <x v="0"/>
    <n v="815"/>
    <s v="501-1000"/>
    <x v="1"/>
  </r>
  <r>
    <x v="2"/>
    <n v="5.6000000000000005"/>
    <n v="1160"/>
    <x v="727"/>
    <n v="1835.4299999999998"/>
    <x v="1"/>
    <n v="1294"/>
    <x v="0"/>
    <n v="261"/>
    <s v="101-500"/>
    <x v="2"/>
  </r>
  <r>
    <x v="4"/>
    <n v="4.8000000000000007"/>
    <n v="1170"/>
    <x v="727"/>
    <n v="2274.21"/>
    <x v="1"/>
    <n v="9584"/>
    <x v="2"/>
    <n v="98"/>
    <s v="0-100"/>
    <x v="3"/>
  </r>
  <r>
    <x v="4"/>
    <n v="12"/>
    <n v="620"/>
    <x v="727"/>
    <n v="568.95000000000005"/>
    <x v="1"/>
    <n v="6680"/>
    <x v="1"/>
    <n v="98"/>
    <s v="0-100"/>
    <x v="3"/>
  </r>
  <r>
    <x v="0"/>
    <n v="7.2"/>
    <n v="1030"/>
    <x v="728"/>
    <n v="1790.16"/>
    <x v="0"/>
    <n v="5467"/>
    <x v="0"/>
    <n v="1200"/>
    <s v="&gt;1000"/>
    <x v="0"/>
  </r>
  <r>
    <x v="1"/>
    <n v="9.6000000000000014"/>
    <n v="930"/>
    <x v="728"/>
    <n v="2277"/>
    <x v="1"/>
    <n v="3364"/>
    <x v="2"/>
    <n v="815"/>
    <s v="501-1000"/>
    <x v="1"/>
  </r>
  <r>
    <x v="3"/>
    <n v="5.6000000000000005"/>
    <n v="550"/>
    <x v="728"/>
    <n v="712.41"/>
    <x v="0"/>
    <n v="7701"/>
    <x v="0"/>
    <n v="35"/>
    <s v="0-100"/>
    <x v="3"/>
  </r>
  <r>
    <x v="4"/>
    <n v="4"/>
    <n v="740"/>
    <x v="728"/>
    <n v="2112.0299999999997"/>
    <x v="1"/>
    <n v="1859"/>
    <x v="2"/>
    <n v="98"/>
    <s v="0-100"/>
    <x v="3"/>
  </r>
  <r>
    <x v="4"/>
    <n v="12"/>
    <n v="620"/>
    <x v="728"/>
    <n v="646.41"/>
    <x v="1"/>
    <n v="3129"/>
    <x v="0"/>
    <n v="98"/>
    <s v="0-100"/>
    <x v="3"/>
  </r>
  <r>
    <x v="0"/>
    <n v="4"/>
    <n v="510"/>
    <x v="729"/>
    <n v="1076.79"/>
    <x v="0"/>
    <n v="5902"/>
    <x v="0"/>
    <n v="1200"/>
    <s v="&gt;1000"/>
    <x v="0"/>
  </r>
  <r>
    <x v="2"/>
    <n v="5.6000000000000005"/>
    <n v="1190"/>
    <x v="729"/>
    <n v="1082.73"/>
    <x v="1"/>
    <n v="5562"/>
    <x v="0"/>
    <n v="261"/>
    <s v="101-500"/>
    <x v="2"/>
  </r>
  <r>
    <x v="3"/>
    <n v="7.2"/>
    <n v="1170"/>
    <x v="729"/>
    <n v="218.25"/>
    <x v="0"/>
    <n v="9552"/>
    <x v="1"/>
    <n v="35"/>
    <s v="0-100"/>
    <x v="3"/>
  </r>
  <r>
    <x v="4"/>
    <n v="5.6000000000000005"/>
    <n v="620"/>
    <x v="729"/>
    <n v="693.54"/>
    <x v="1"/>
    <n v="777"/>
    <x v="0"/>
    <n v="98"/>
    <s v="0-100"/>
    <x v="3"/>
  </r>
  <r>
    <x v="4"/>
    <n v="12"/>
    <n v="620"/>
    <x v="729"/>
    <n v="110.85000000000001"/>
    <x v="1"/>
    <n v="5551"/>
    <x v="1"/>
    <n v="98"/>
    <s v="0-100"/>
    <x v="3"/>
  </r>
  <r>
    <x v="1"/>
    <n v="6.4"/>
    <n v="1230"/>
    <x v="730"/>
    <n v="518.81999999999994"/>
    <x v="1"/>
    <n v="6976"/>
    <x v="1"/>
    <n v="815"/>
    <s v="501-1000"/>
    <x v="1"/>
  </r>
  <r>
    <x v="2"/>
    <n v="5.6000000000000005"/>
    <n v="1120"/>
    <x v="730"/>
    <n v="1622.16"/>
    <x v="1"/>
    <n v="3313"/>
    <x v="0"/>
    <n v="261"/>
    <s v="101-500"/>
    <x v="2"/>
  </r>
  <r>
    <x v="3"/>
    <n v="12"/>
    <n v="1420"/>
    <x v="730"/>
    <n v="1042.0500000000002"/>
    <x v="0"/>
    <n v="5298"/>
    <x v="0"/>
    <n v="35"/>
    <s v="0-100"/>
    <x v="3"/>
  </r>
  <r>
    <x v="4"/>
    <n v="5.6000000000000005"/>
    <n v="1380"/>
    <x v="730"/>
    <n v="755.34"/>
    <x v="1"/>
    <n v="5447"/>
    <x v="0"/>
    <n v="98"/>
    <s v="0-100"/>
    <x v="3"/>
  </r>
  <r>
    <x v="4"/>
    <n v="12"/>
    <n v="620"/>
    <x v="730"/>
    <n v="73.949999999999989"/>
    <x v="1"/>
    <n v="9687"/>
    <x v="1"/>
    <n v="98"/>
    <s v="0-100"/>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5">
  <r>
    <x v="0"/>
    <n v="12"/>
    <n v="120"/>
    <x v="0"/>
    <n v="666.02"/>
    <s v="naughty"/>
    <n v="0"/>
    <s v="2023 1"/>
  </r>
  <r>
    <x v="1"/>
    <n v="12"/>
    <n v="700"/>
    <x v="0"/>
    <n v="977.12999999999988"/>
    <s v="nice"/>
    <n v="0"/>
    <s v="2023 1"/>
  </r>
  <r>
    <x v="2"/>
    <n v="4"/>
    <n v="1070"/>
    <x v="0"/>
    <n v="125.13"/>
    <s v="nice"/>
    <n v="0"/>
    <s v="2023 1"/>
  </r>
  <r>
    <x v="3"/>
    <n v="6.4"/>
    <n v="1100"/>
    <x v="0"/>
    <n v="131.91"/>
    <s v="naughty"/>
    <n v="0"/>
    <s v="2023 1"/>
  </r>
  <r>
    <x v="4"/>
    <n v="4"/>
    <n v="1360"/>
    <x v="0"/>
    <n v="362.1"/>
    <s v="nice"/>
    <n v="0"/>
    <s v="2023 1"/>
  </r>
  <r>
    <x v="0"/>
    <n v="7"/>
    <n v="78"/>
    <x v="1"/>
    <n v="707.81"/>
    <s v="naughty"/>
    <n v="0"/>
    <s v="2023 1"/>
  </r>
  <r>
    <x v="1"/>
    <n v="4"/>
    <n v="710"/>
    <x v="1"/>
    <n v="2359.5"/>
    <s v="nice"/>
    <n v="0"/>
    <s v="2023 1"/>
  </r>
  <r>
    <x v="2"/>
    <n v="11.200000000000001"/>
    <n v="1190"/>
    <x v="1"/>
    <n v="2620.92"/>
    <s v="nice"/>
    <n v="0"/>
    <s v="2023 1"/>
  </r>
  <r>
    <x v="3"/>
    <n v="12"/>
    <n v="1270"/>
    <x v="1"/>
    <n v="1810.62"/>
    <s v="naughty"/>
    <n v="0"/>
    <s v="2023 1"/>
  </r>
  <r>
    <x v="4"/>
    <n v="8"/>
    <n v="910"/>
    <x v="1"/>
    <n v="1789.3500000000001"/>
    <s v="nice"/>
    <n v="0"/>
    <s v="2023 1"/>
  </r>
  <r>
    <x v="0"/>
    <n v="8"/>
    <n v="126"/>
    <x v="2"/>
    <n v="240.38"/>
    <s v="naughty"/>
    <n v="0"/>
    <s v="2023 1"/>
  </r>
  <r>
    <x v="1"/>
    <n v="10.4"/>
    <n v="930"/>
    <x v="2"/>
    <n v="2853.87"/>
    <s v="nice"/>
    <n v="0"/>
    <s v="2023 1"/>
  </r>
  <r>
    <x v="2"/>
    <n v="11.200000000000001"/>
    <n v="1400"/>
    <x v="2"/>
    <n v="2157.2400000000002"/>
    <s v="nice"/>
    <n v="0"/>
    <s v="2023 1"/>
  </r>
  <r>
    <x v="3"/>
    <n v="8"/>
    <n v="1030"/>
    <x v="2"/>
    <n v="2197.11"/>
    <s v="naughty"/>
    <n v="0"/>
    <s v="2023 1"/>
  </r>
  <r>
    <x v="4"/>
    <n v="12"/>
    <n v="620"/>
    <x v="2"/>
    <n v="1137.18"/>
    <s v="nice"/>
    <n v="0"/>
    <s v="2023 1"/>
  </r>
  <r>
    <x v="0"/>
    <n v="12"/>
    <n v="116"/>
    <x v="3"/>
    <n v="740.68"/>
    <s v="naughty"/>
    <n v="0"/>
    <s v="2023 1"/>
  </r>
  <r>
    <x v="1"/>
    <n v="5.6000000000000005"/>
    <n v="640"/>
    <x v="3"/>
    <n v="1993.6499999999999"/>
    <s v="nice"/>
    <n v="0"/>
    <s v="2023 1"/>
  </r>
  <r>
    <x v="2"/>
    <n v="11.200000000000001"/>
    <n v="700"/>
    <x v="3"/>
    <n v="886.71"/>
    <s v="nice"/>
    <n v="0"/>
    <s v="2023 1"/>
  </r>
  <r>
    <x v="3"/>
    <n v="10.4"/>
    <n v="1170"/>
    <x v="3"/>
    <n v="1380.1200000000001"/>
    <s v="naughty"/>
    <n v="0"/>
    <s v="2023 1"/>
  </r>
  <r>
    <x v="4"/>
    <n v="8"/>
    <n v="1140"/>
    <x v="3"/>
    <n v="810.54"/>
    <s v="nice"/>
    <n v="0"/>
    <s v="2023 1"/>
  </r>
  <r>
    <x v="0"/>
    <n v="10"/>
    <n v="139"/>
    <x v="4"/>
    <n v="704"/>
    <s v="naughty"/>
    <n v="0"/>
    <s v="2023 1"/>
  </r>
  <r>
    <x v="1"/>
    <n v="11.200000000000001"/>
    <n v="950"/>
    <x v="4"/>
    <n v="929.97"/>
    <s v="nice"/>
    <n v="0"/>
    <s v="2023 1"/>
  </r>
  <r>
    <x v="2"/>
    <n v="8"/>
    <n v="1220"/>
    <x v="4"/>
    <n v="1651.2599999999998"/>
    <s v="nice"/>
    <n v="0"/>
    <s v="2023 1"/>
  </r>
  <r>
    <x v="3"/>
    <n v="10.4"/>
    <n v="1060"/>
    <x v="4"/>
    <n v="1902.3000000000002"/>
    <s v="naughty"/>
    <n v="0"/>
    <s v="2023 1"/>
  </r>
  <r>
    <x v="4"/>
    <n v="11.200000000000001"/>
    <n v="890"/>
    <x v="4"/>
    <n v="2420.3999999999996"/>
    <s v="nice"/>
    <n v="0"/>
    <s v="2023 1"/>
  </r>
  <r>
    <x v="0"/>
    <n v="9"/>
    <n v="70"/>
    <x v="5"/>
    <n v="198.88"/>
    <s v="naughty"/>
    <n v="0"/>
    <s v="2023 1"/>
  </r>
  <r>
    <x v="1"/>
    <n v="12"/>
    <n v="1090"/>
    <x v="5"/>
    <n v="2752.68"/>
    <s v="nice"/>
    <n v="0"/>
    <s v="2023 1"/>
  </r>
  <r>
    <x v="2"/>
    <n v="10.4"/>
    <n v="520"/>
    <x v="5"/>
    <n v="1655.4900000000002"/>
    <s v="nice"/>
    <n v="0"/>
    <s v="2023 1"/>
  </r>
  <r>
    <x v="3"/>
    <n v="4"/>
    <n v="940"/>
    <x v="5"/>
    <n v="1407.66"/>
    <s v="naughty"/>
    <n v="0"/>
    <s v="2023 1"/>
  </r>
  <r>
    <x v="4"/>
    <n v="6.4"/>
    <n v="910"/>
    <x v="5"/>
    <n v="970.92"/>
    <s v="nice"/>
    <n v="0"/>
    <s v="2023 1"/>
  </r>
  <r>
    <x v="0"/>
    <n v="13"/>
    <n v="94"/>
    <x v="6"/>
    <n v="994.08"/>
    <s v="naughty"/>
    <n v="0"/>
    <s v="2023 1"/>
  </r>
  <r>
    <x v="1"/>
    <n v="9.6000000000000014"/>
    <n v="1240"/>
    <x v="6"/>
    <n v="760.5"/>
    <s v="nice"/>
    <n v="0"/>
    <s v="2023 1"/>
  </r>
  <r>
    <x v="2"/>
    <n v="7.2"/>
    <n v="690"/>
    <x v="6"/>
    <n v="2562.21"/>
    <s v="nice"/>
    <n v="0"/>
    <s v="2023 1"/>
  </r>
  <r>
    <x v="3"/>
    <n v="10.4"/>
    <n v="690"/>
    <x v="6"/>
    <n v="1180.68"/>
    <s v="naughty"/>
    <n v="0"/>
    <s v="2023 1"/>
  </r>
  <r>
    <x v="4"/>
    <n v="4"/>
    <n v="1360"/>
    <x v="6"/>
    <n v="1941.3899999999999"/>
    <s v="nice"/>
    <n v="0"/>
    <s v="2023 1"/>
  </r>
  <r>
    <x v="0"/>
    <n v="15"/>
    <n v="84"/>
    <x v="7"/>
    <n v="292.68"/>
    <s v="naughty"/>
    <n v="0"/>
    <s v="2023 1"/>
  </r>
  <r>
    <x v="1"/>
    <n v="7.2"/>
    <n v="620"/>
    <x v="7"/>
    <n v="2308.02"/>
    <s v="nice"/>
    <n v="0"/>
    <s v="2023 1"/>
  </r>
  <r>
    <x v="2"/>
    <n v="6.4"/>
    <n v="1350"/>
    <x v="7"/>
    <n v="145.92000000000002"/>
    <s v="nice"/>
    <n v="0"/>
    <s v="2023 1"/>
  </r>
  <r>
    <x v="3"/>
    <n v="12"/>
    <n v="1010"/>
    <x v="7"/>
    <n v="460.47"/>
    <s v="naughty"/>
    <n v="0"/>
    <s v="2023 1"/>
  </r>
  <r>
    <x v="4"/>
    <n v="8"/>
    <n v="540"/>
    <x v="7"/>
    <n v="2499.5700000000002"/>
    <s v="nice"/>
    <n v="0"/>
    <s v="2023 1"/>
  </r>
  <r>
    <x v="0"/>
    <n v="10"/>
    <n v="138"/>
    <x v="8"/>
    <n v="905.16"/>
    <s v="naughty"/>
    <n v="0"/>
    <s v="2023 1"/>
  </r>
  <r>
    <x v="1"/>
    <n v="7.2"/>
    <n v="1190"/>
    <x v="8"/>
    <n v="1051.53"/>
    <s v="nice"/>
    <n v="0"/>
    <s v="2023 1"/>
  </r>
  <r>
    <x v="2"/>
    <n v="11.200000000000001"/>
    <n v="1030"/>
    <x v="8"/>
    <n v="1150.08"/>
    <s v="nice"/>
    <n v="0"/>
    <s v="2023 1"/>
  </r>
  <r>
    <x v="3"/>
    <n v="11.200000000000001"/>
    <n v="650"/>
    <x v="8"/>
    <n v="1415.76"/>
    <s v="naughty"/>
    <n v="0"/>
    <s v="2023 1"/>
  </r>
  <r>
    <x v="4"/>
    <n v="4.8000000000000007"/>
    <n v="1170"/>
    <x v="8"/>
    <n v="2.4000000000000004"/>
    <s v="nice"/>
    <n v="0"/>
    <s v="2023 1"/>
  </r>
  <r>
    <x v="0"/>
    <n v="8"/>
    <n v="78"/>
    <x v="9"/>
    <n v="180.78"/>
    <s v="naughty"/>
    <n v="0"/>
    <s v="2023 1"/>
  </r>
  <r>
    <x v="1"/>
    <n v="5.6000000000000005"/>
    <n v="1250"/>
    <x v="9"/>
    <n v="2924.2799999999997"/>
    <s v="nice"/>
    <n v="0"/>
    <s v="2023 1"/>
  </r>
  <r>
    <x v="2"/>
    <n v="7.2"/>
    <n v="790"/>
    <x v="9"/>
    <n v="2496.54"/>
    <s v="nice"/>
    <n v="0"/>
    <s v="2023 1"/>
  </r>
  <r>
    <x v="3"/>
    <n v="4.8000000000000007"/>
    <n v="740"/>
    <x v="9"/>
    <n v="1175.6100000000001"/>
    <s v="naughty"/>
    <n v="0"/>
    <s v="2023 1"/>
  </r>
  <r>
    <x v="4"/>
    <n v="4.8000000000000007"/>
    <n v="1190"/>
    <x v="9"/>
    <n v="1663.29"/>
    <s v="nice"/>
    <n v="0"/>
    <s v="2023 1"/>
  </r>
  <r>
    <x v="0"/>
    <n v="11"/>
    <n v="114"/>
    <x v="10"/>
    <n v="652.89"/>
    <s v="naughty"/>
    <n v="0"/>
    <s v="2023 1"/>
  </r>
  <r>
    <x v="1"/>
    <n v="7.2"/>
    <n v="1430"/>
    <x v="10"/>
    <n v="489.68999999999994"/>
    <s v="nice"/>
    <n v="0"/>
    <s v="2023 1"/>
  </r>
  <r>
    <x v="2"/>
    <n v="8"/>
    <n v="880"/>
    <x v="10"/>
    <n v="984.99"/>
    <s v="nice"/>
    <n v="0"/>
    <s v="2023 1"/>
  </r>
  <r>
    <x v="3"/>
    <n v="7.2"/>
    <n v="1420"/>
    <x v="10"/>
    <n v="489.48"/>
    <s v="naughty"/>
    <n v="0"/>
    <s v="2023 1"/>
  </r>
  <r>
    <x v="4"/>
    <n v="8.8000000000000007"/>
    <n v="1440"/>
    <x v="10"/>
    <n v="1182.78"/>
    <s v="nice"/>
    <n v="0"/>
    <s v="2023 1"/>
  </r>
  <r>
    <x v="0"/>
    <n v="11"/>
    <n v="81"/>
    <x v="11"/>
    <n v="556.01"/>
    <s v="naughty"/>
    <n v="0"/>
    <s v="2023 1"/>
  </r>
  <r>
    <x v="1"/>
    <n v="7.2"/>
    <n v="940"/>
    <x v="11"/>
    <n v="1930.8600000000001"/>
    <s v="nice"/>
    <n v="0"/>
    <s v="2023 1"/>
  </r>
  <r>
    <x v="2"/>
    <n v="6.4"/>
    <n v="980"/>
    <x v="11"/>
    <n v="1736.13"/>
    <s v="nice"/>
    <n v="0"/>
    <s v="2023 1"/>
  </r>
  <r>
    <x v="3"/>
    <n v="8"/>
    <n v="1000"/>
    <x v="11"/>
    <n v="602.91"/>
    <s v="naughty"/>
    <n v="0"/>
    <s v="2023 1"/>
  </r>
  <r>
    <x v="4"/>
    <n v="6.4"/>
    <n v="520"/>
    <x v="11"/>
    <n v="1458.66"/>
    <s v="nice"/>
    <n v="0"/>
    <s v="2023 1"/>
  </r>
  <r>
    <x v="0"/>
    <n v="14"/>
    <n v="145"/>
    <x v="12"/>
    <n v="328.95"/>
    <s v="naughty"/>
    <n v="0"/>
    <s v="2023 1"/>
  </r>
  <r>
    <x v="1"/>
    <n v="8.8000000000000007"/>
    <n v="740"/>
    <x v="12"/>
    <n v="370.62"/>
    <s v="nice"/>
    <n v="0"/>
    <s v="2023 1"/>
  </r>
  <r>
    <x v="2"/>
    <n v="9.6000000000000014"/>
    <n v="1440"/>
    <x v="12"/>
    <n v="2306.19"/>
    <s v="nice"/>
    <n v="0"/>
    <s v="2023 1"/>
  </r>
  <r>
    <x v="3"/>
    <n v="8.8000000000000007"/>
    <n v="1130"/>
    <x v="12"/>
    <n v="2718.7200000000003"/>
    <s v="naughty"/>
    <n v="0"/>
    <s v="2023 1"/>
  </r>
  <r>
    <x v="4"/>
    <n v="6.4"/>
    <n v="1390"/>
    <x v="12"/>
    <n v="336.6"/>
    <s v="nice"/>
    <n v="0"/>
    <s v="2023 1"/>
  </r>
  <r>
    <x v="0"/>
    <n v="8"/>
    <n v="62"/>
    <x v="13"/>
    <n v="268.02"/>
    <s v="naughty"/>
    <n v="0"/>
    <s v="2023 1"/>
  </r>
  <r>
    <x v="1"/>
    <n v="7.2"/>
    <n v="1330"/>
    <x v="13"/>
    <n v="916.02"/>
    <s v="nice"/>
    <n v="0"/>
    <s v="2023 1"/>
  </r>
  <r>
    <x v="2"/>
    <n v="5.6000000000000005"/>
    <n v="560"/>
    <x v="13"/>
    <n v="1127.28"/>
    <s v="nice"/>
    <n v="0"/>
    <s v="2023 1"/>
  </r>
  <r>
    <x v="3"/>
    <n v="11.200000000000001"/>
    <n v="1290"/>
    <x v="13"/>
    <n v="2336.0099999999998"/>
    <s v="naughty"/>
    <n v="0"/>
    <s v="2023 1"/>
  </r>
  <r>
    <x v="4"/>
    <n v="4"/>
    <n v="1300"/>
    <x v="13"/>
    <n v="953.28"/>
    <s v="nice"/>
    <n v="0"/>
    <s v="2023 1"/>
  </r>
  <r>
    <x v="0"/>
    <n v="12"/>
    <n v="121"/>
    <x v="14"/>
    <n v="687.88"/>
    <s v="naughty"/>
    <n v="0"/>
    <s v="2023 1"/>
  </r>
  <r>
    <x v="1"/>
    <n v="11.200000000000001"/>
    <n v="1070"/>
    <x v="14"/>
    <n v="2373.75"/>
    <s v="nice"/>
    <n v="0"/>
    <s v="2023 1"/>
  </r>
  <r>
    <x v="2"/>
    <n v="5.6000000000000005"/>
    <n v="990"/>
    <x v="14"/>
    <n v="1090.83"/>
    <s v="nice"/>
    <n v="0"/>
    <s v="2023 1"/>
  </r>
  <r>
    <x v="3"/>
    <n v="11.200000000000001"/>
    <n v="860"/>
    <x v="14"/>
    <n v="206.19"/>
    <s v="naughty"/>
    <n v="0"/>
    <s v="2023 1"/>
  </r>
  <r>
    <x v="4"/>
    <n v="5.6000000000000005"/>
    <n v="530"/>
    <x v="14"/>
    <n v="733.02"/>
    <s v="nice"/>
    <n v="0"/>
    <s v="2023 1"/>
  </r>
  <r>
    <x v="0"/>
    <n v="10"/>
    <n v="65"/>
    <x v="15"/>
    <n v="642.30999999999995"/>
    <s v="naughty"/>
    <n v="0"/>
    <s v="2023 1"/>
  </r>
  <r>
    <x v="1"/>
    <n v="12"/>
    <n v="1210"/>
    <x v="15"/>
    <n v="2286.54"/>
    <s v="nice"/>
    <n v="0"/>
    <s v="2023 1"/>
  </r>
  <r>
    <x v="2"/>
    <n v="11.200000000000001"/>
    <n v="780"/>
    <x v="15"/>
    <n v="174.03"/>
    <s v="nice"/>
    <n v="0"/>
    <s v="2023 1"/>
  </r>
  <r>
    <x v="3"/>
    <n v="4.8000000000000007"/>
    <n v="730"/>
    <x v="15"/>
    <n v="2884.68"/>
    <s v="naughty"/>
    <n v="0"/>
    <s v="2023 1"/>
  </r>
  <r>
    <x v="4"/>
    <n v="6.4"/>
    <n v="1480"/>
    <x v="15"/>
    <n v="1146.78"/>
    <s v="nice"/>
    <n v="0"/>
    <s v="2023 1"/>
  </r>
  <r>
    <x v="0"/>
    <n v="11"/>
    <n v="99"/>
    <x v="16"/>
    <n v="491.82"/>
    <s v="naughty"/>
    <n v="0"/>
    <s v="2023 1"/>
  </r>
  <r>
    <x v="1"/>
    <n v="9.6000000000000014"/>
    <n v="1290"/>
    <x v="16"/>
    <n v="2071.2599999999998"/>
    <s v="nice"/>
    <n v="0"/>
    <s v="2023 1"/>
  </r>
  <r>
    <x v="2"/>
    <n v="6.4"/>
    <n v="590"/>
    <x v="16"/>
    <n v="998.94"/>
    <s v="nice"/>
    <n v="0"/>
    <s v="2023 1"/>
  </r>
  <r>
    <x v="3"/>
    <n v="11.200000000000001"/>
    <n v="550"/>
    <x v="16"/>
    <n v="803.91000000000008"/>
    <s v="naughty"/>
    <n v="0"/>
    <s v="2023 1"/>
  </r>
  <r>
    <x v="4"/>
    <n v="8"/>
    <n v="980"/>
    <x v="16"/>
    <n v="1823.16"/>
    <s v="nice"/>
    <n v="0"/>
    <s v="2023 1"/>
  </r>
  <r>
    <x v="0"/>
    <n v="8"/>
    <n v="97"/>
    <x v="17"/>
    <n v="910.91"/>
    <s v="naughty"/>
    <n v="0"/>
    <s v="2023 1"/>
  </r>
  <r>
    <x v="1"/>
    <n v="4"/>
    <n v="800"/>
    <x v="17"/>
    <n v="2445.1499999999996"/>
    <s v="nice"/>
    <n v="0"/>
    <s v="2023 1"/>
  </r>
  <r>
    <x v="2"/>
    <n v="4.8000000000000007"/>
    <n v="550"/>
    <x v="17"/>
    <n v="2597.19"/>
    <s v="nice"/>
    <n v="0"/>
    <s v="2023 1"/>
  </r>
  <r>
    <x v="3"/>
    <n v="5.6000000000000005"/>
    <n v="570"/>
    <x v="17"/>
    <n v="2635.02"/>
    <s v="naughty"/>
    <n v="0"/>
    <s v="2023 1"/>
  </r>
  <r>
    <x v="4"/>
    <n v="4"/>
    <n v="750"/>
    <x v="17"/>
    <n v="1495.8899999999999"/>
    <s v="nice"/>
    <n v="0"/>
    <s v="2023 1"/>
  </r>
  <r>
    <x v="0"/>
    <n v="13"/>
    <n v="66"/>
    <x v="18"/>
    <n v="568.29999999999995"/>
    <s v="naughty"/>
    <n v="0"/>
    <s v="2023 1"/>
  </r>
  <r>
    <x v="1"/>
    <n v="12"/>
    <n v="970"/>
    <x v="18"/>
    <n v="984.54"/>
    <s v="nice"/>
    <n v="0"/>
    <s v="2023 1"/>
  </r>
  <r>
    <x v="2"/>
    <n v="6.4"/>
    <n v="1240"/>
    <x v="18"/>
    <n v="2470.41"/>
    <s v="nice"/>
    <n v="0"/>
    <s v="2023 1"/>
  </r>
  <r>
    <x v="3"/>
    <n v="4"/>
    <n v="1100"/>
    <x v="18"/>
    <n v="1420.35"/>
    <s v="naughty"/>
    <n v="0"/>
    <s v="2023 1"/>
  </r>
  <r>
    <x v="4"/>
    <n v="7.2"/>
    <n v="900"/>
    <x v="18"/>
    <n v="2816.4900000000002"/>
    <s v="nice"/>
    <n v="0"/>
    <s v="2023 1"/>
  </r>
  <r>
    <x v="0"/>
    <n v="10"/>
    <n v="114"/>
    <x v="19"/>
    <n v="679.68"/>
    <s v="naughty"/>
    <n v="0"/>
    <s v="2023 1"/>
  </r>
  <r>
    <x v="1"/>
    <n v="4.8000000000000007"/>
    <n v="500"/>
    <x v="19"/>
    <n v="956.91000000000008"/>
    <s v="nice"/>
    <n v="0"/>
    <s v="2023 1"/>
  </r>
  <r>
    <x v="2"/>
    <n v="11.200000000000001"/>
    <n v="670"/>
    <x v="19"/>
    <n v="1457.5500000000002"/>
    <s v="nice"/>
    <n v="0"/>
    <s v="2023 1"/>
  </r>
  <r>
    <x v="3"/>
    <n v="10.4"/>
    <n v="970"/>
    <x v="19"/>
    <n v="1874.6399999999999"/>
    <s v="naughty"/>
    <n v="0"/>
    <s v="2023 1"/>
  </r>
  <r>
    <x v="4"/>
    <n v="4"/>
    <n v="1050"/>
    <x v="19"/>
    <n v="2754.87"/>
    <s v="nice"/>
    <n v="0"/>
    <s v="2023 1"/>
  </r>
  <r>
    <x v="0"/>
    <n v="8"/>
    <n v="80"/>
    <x v="20"/>
    <n v="166.45"/>
    <s v="naughty"/>
    <n v="0"/>
    <s v="2023 1"/>
  </r>
  <r>
    <x v="1"/>
    <n v="12"/>
    <n v="1160"/>
    <x v="20"/>
    <n v="2348.3999999999996"/>
    <s v="nice"/>
    <n v="0"/>
    <s v="2023 1"/>
  </r>
  <r>
    <x v="2"/>
    <n v="4"/>
    <n v="550"/>
    <x v="20"/>
    <n v="1861.1399999999999"/>
    <s v="nice"/>
    <n v="0"/>
    <s v="2023 1"/>
  </r>
  <r>
    <x v="3"/>
    <n v="9.6000000000000014"/>
    <n v="1410"/>
    <x v="20"/>
    <n v="174.63"/>
    <s v="naughty"/>
    <n v="0"/>
    <s v="2023 1"/>
  </r>
  <r>
    <x v="4"/>
    <n v="10.4"/>
    <n v="1160"/>
    <x v="20"/>
    <n v="1820.6399999999999"/>
    <s v="nice"/>
    <n v="0"/>
    <s v="2023 1"/>
  </r>
  <r>
    <x v="0"/>
    <n v="15"/>
    <n v="87"/>
    <x v="21"/>
    <n v="854.1"/>
    <s v="naughty"/>
    <n v="0"/>
    <s v="2023 1"/>
  </r>
  <r>
    <x v="1"/>
    <n v="4"/>
    <n v="600"/>
    <x v="21"/>
    <n v="346.17"/>
    <s v="nice"/>
    <n v="0"/>
    <s v="2023 1"/>
  </r>
  <r>
    <x v="2"/>
    <n v="12"/>
    <n v="770"/>
    <x v="21"/>
    <n v="2835.33"/>
    <s v="nice"/>
    <n v="0"/>
    <s v="2023 1"/>
  </r>
  <r>
    <x v="3"/>
    <n v="4.8000000000000007"/>
    <n v="1070"/>
    <x v="21"/>
    <n v="1663.1999999999998"/>
    <s v="naughty"/>
    <n v="0"/>
    <s v="2023 1"/>
  </r>
  <r>
    <x v="4"/>
    <n v="12"/>
    <n v="1340"/>
    <x v="21"/>
    <n v="1101.42"/>
    <s v="nice"/>
    <n v="0"/>
    <s v="2023 1"/>
  </r>
  <r>
    <x v="0"/>
    <n v="12"/>
    <n v="87"/>
    <x v="22"/>
    <n v="841.37"/>
    <s v="naughty"/>
    <n v="0"/>
    <s v="2023 1"/>
  </r>
  <r>
    <x v="1"/>
    <n v="11.200000000000001"/>
    <n v="1020"/>
    <x v="22"/>
    <n v="1013.5500000000001"/>
    <s v="nice"/>
    <n v="0"/>
    <s v="2023 1"/>
  </r>
  <r>
    <x v="2"/>
    <n v="5.6000000000000005"/>
    <n v="930"/>
    <x v="22"/>
    <n v="229.64999999999998"/>
    <s v="nice"/>
    <n v="0"/>
    <s v="2023 1"/>
  </r>
  <r>
    <x v="3"/>
    <n v="5.6000000000000005"/>
    <n v="930"/>
    <x v="22"/>
    <n v="351.78000000000003"/>
    <s v="naughty"/>
    <n v="0"/>
    <s v="2023 1"/>
  </r>
  <r>
    <x v="4"/>
    <n v="6.4"/>
    <n v="920"/>
    <x v="22"/>
    <n v="146.04"/>
    <s v="nice"/>
    <n v="0"/>
    <s v="2023 1"/>
  </r>
  <r>
    <x v="0"/>
    <n v="6"/>
    <n v="107"/>
    <x v="23"/>
    <n v="871.95"/>
    <s v="naughty"/>
    <n v="0"/>
    <s v="2023 1"/>
  </r>
  <r>
    <x v="1"/>
    <n v="8.8000000000000007"/>
    <n v="940"/>
    <x v="23"/>
    <n v="476.58000000000004"/>
    <s v="nice"/>
    <n v="0"/>
    <s v="2023 1"/>
  </r>
  <r>
    <x v="2"/>
    <n v="6.4"/>
    <n v="860"/>
    <x v="23"/>
    <n v="41.58"/>
    <s v="nice"/>
    <n v="0"/>
    <s v="2023 1"/>
  </r>
  <r>
    <x v="3"/>
    <n v="11.200000000000001"/>
    <n v="890"/>
    <x v="23"/>
    <n v="2741.61"/>
    <s v="naughty"/>
    <n v="0"/>
    <s v="2023 1"/>
  </r>
  <r>
    <x v="4"/>
    <n v="11.200000000000001"/>
    <n v="690"/>
    <x v="23"/>
    <n v="2804.31"/>
    <s v="nice"/>
    <n v="0"/>
    <s v="2023 1"/>
  </r>
  <r>
    <x v="0"/>
    <n v="13"/>
    <n v="82"/>
    <x v="24"/>
    <n v="757.76"/>
    <s v="naughty"/>
    <n v="0"/>
    <s v="2023 1"/>
  </r>
  <r>
    <x v="1"/>
    <n v="5.6000000000000005"/>
    <n v="1130"/>
    <x v="24"/>
    <n v="911.64"/>
    <s v="nice"/>
    <n v="0"/>
    <s v="2023 1"/>
  </r>
  <r>
    <x v="2"/>
    <n v="10.4"/>
    <n v="1100"/>
    <x v="24"/>
    <n v="269.04000000000002"/>
    <s v="nice"/>
    <n v="0"/>
    <s v="2023 1"/>
  </r>
  <r>
    <x v="3"/>
    <n v="8"/>
    <n v="870"/>
    <x v="24"/>
    <n v="2293.29"/>
    <s v="naughty"/>
    <n v="0"/>
    <s v="2023 1"/>
  </r>
  <r>
    <x v="4"/>
    <n v="10.4"/>
    <n v="910"/>
    <x v="24"/>
    <n v="1595.1000000000001"/>
    <s v="nice"/>
    <n v="0"/>
    <s v="2023 1"/>
  </r>
  <r>
    <x v="0"/>
    <n v="8"/>
    <n v="118"/>
    <x v="25"/>
    <n v="344.23"/>
    <s v="naughty"/>
    <n v="0"/>
    <s v="2023 1"/>
  </r>
  <r>
    <x v="1"/>
    <n v="6.4"/>
    <n v="610"/>
    <x v="25"/>
    <n v="2469.4499999999998"/>
    <s v="nice"/>
    <n v="0"/>
    <s v="2023 1"/>
  </r>
  <r>
    <x v="2"/>
    <n v="6.4"/>
    <n v="870"/>
    <x v="25"/>
    <n v="2983.14"/>
    <s v="nice"/>
    <n v="0"/>
    <s v="2023 1"/>
  </r>
  <r>
    <x v="3"/>
    <n v="10.4"/>
    <n v="1120"/>
    <x v="25"/>
    <n v="2899.95"/>
    <s v="naughty"/>
    <n v="0"/>
    <s v="2023 1"/>
  </r>
  <r>
    <x v="4"/>
    <n v="10.4"/>
    <n v="540"/>
    <x v="25"/>
    <n v="482.70000000000005"/>
    <s v="nice"/>
    <n v="0"/>
    <s v="2023 1"/>
  </r>
  <r>
    <x v="0"/>
    <n v="12"/>
    <n v="68"/>
    <x v="26"/>
    <n v="177.71"/>
    <s v="naughty"/>
    <n v="0"/>
    <s v="2023 1"/>
  </r>
  <r>
    <x v="1"/>
    <n v="11.200000000000001"/>
    <n v="1340"/>
    <x v="26"/>
    <n v="1629.84"/>
    <s v="nice"/>
    <n v="0"/>
    <s v="2023 1"/>
  </r>
  <r>
    <x v="2"/>
    <n v="11.200000000000001"/>
    <n v="500"/>
    <x v="26"/>
    <n v="2748.8999999999996"/>
    <s v="nice"/>
    <n v="0"/>
    <s v="2023 1"/>
  </r>
  <r>
    <x v="3"/>
    <n v="10.4"/>
    <n v="580"/>
    <x v="26"/>
    <n v="2953.2599999999998"/>
    <s v="naughty"/>
    <n v="0"/>
    <s v="2023 1"/>
  </r>
  <r>
    <x v="4"/>
    <n v="12"/>
    <n v="1090"/>
    <x v="26"/>
    <n v="2699.58"/>
    <s v="nice"/>
    <n v="0"/>
    <s v="2023 1"/>
  </r>
  <r>
    <x v="0"/>
    <n v="8"/>
    <n v="123"/>
    <x v="27"/>
    <n v="941.06"/>
    <s v="naughty"/>
    <n v="0"/>
    <s v="2023 1"/>
  </r>
  <r>
    <x v="1"/>
    <n v="5.6000000000000005"/>
    <n v="750"/>
    <x v="27"/>
    <n v="2315.79"/>
    <s v="nice"/>
    <n v="0"/>
    <s v="2023 1"/>
  </r>
  <r>
    <x v="2"/>
    <n v="11.200000000000001"/>
    <n v="570"/>
    <x v="27"/>
    <n v="1130.97"/>
    <s v="nice"/>
    <n v="0"/>
    <s v="2023 1"/>
  </r>
  <r>
    <x v="3"/>
    <n v="8.8000000000000007"/>
    <n v="1250"/>
    <x v="27"/>
    <n v="785.94"/>
    <s v="naughty"/>
    <n v="0"/>
    <s v="2023 1"/>
  </r>
  <r>
    <x v="4"/>
    <n v="11.200000000000001"/>
    <n v="1290"/>
    <x v="27"/>
    <n v="1640.52"/>
    <s v="nice"/>
    <n v="0"/>
    <s v="2023 1"/>
  </r>
  <r>
    <x v="0"/>
    <n v="15"/>
    <n v="78"/>
    <x v="28"/>
    <n v="457.06"/>
    <s v="naughty"/>
    <n v="0"/>
    <s v="2023 1"/>
  </r>
  <r>
    <x v="1"/>
    <n v="8"/>
    <n v="610"/>
    <x v="28"/>
    <n v="1795.5"/>
    <s v="nice"/>
    <n v="0"/>
    <s v="2023 1"/>
  </r>
  <r>
    <x v="2"/>
    <n v="8.8000000000000007"/>
    <n v="1440"/>
    <x v="28"/>
    <n v="2867.4900000000002"/>
    <s v="nice"/>
    <n v="0"/>
    <s v="2023 1"/>
  </r>
  <r>
    <x v="3"/>
    <n v="12"/>
    <n v="1250"/>
    <x v="28"/>
    <n v="2405.58"/>
    <s v="naughty"/>
    <n v="0"/>
    <s v="2023 1"/>
  </r>
  <r>
    <x v="4"/>
    <n v="4"/>
    <n v="1360"/>
    <x v="28"/>
    <n v="1266.18"/>
    <s v="nice"/>
    <n v="0"/>
    <s v="2023 1"/>
  </r>
  <r>
    <x v="0"/>
    <n v="14"/>
    <n v="59"/>
    <x v="29"/>
    <n v="743.44"/>
    <s v="naughty"/>
    <n v="0"/>
    <s v="2023 1"/>
  </r>
  <r>
    <x v="1"/>
    <n v="4.8000000000000007"/>
    <n v="500"/>
    <x v="29"/>
    <n v="2538.36"/>
    <s v="nice"/>
    <n v="0"/>
    <s v="2023 1"/>
  </r>
  <r>
    <x v="2"/>
    <n v="11.200000000000001"/>
    <n v="610"/>
    <x v="29"/>
    <n v="2068.6499999999996"/>
    <s v="nice"/>
    <n v="0"/>
    <s v="2023 1"/>
  </r>
  <r>
    <x v="3"/>
    <n v="4"/>
    <n v="620"/>
    <x v="29"/>
    <n v="2295.0299999999997"/>
    <s v="naughty"/>
    <n v="0"/>
    <s v="2023 1"/>
  </r>
  <r>
    <x v="4"/>
    <n v="8.8000000000000007"/>
    <n v="1490"/>
    <x v="29"/>
    <n v="1070.97"/>
    <s v="nice"/>
    <n v="0"/>
    <s v="2023 1"/>
  </r>
  <r>
    <x v="0"/>
    <n v="13"/>
    <n v="96"/>
    <x v="30"/>
    <n v="996.43"/>
    <s v="naughty"/>
    <n v="0"/>
    <s v="2023 1"/>
  </r>
  <r>
    <x v="1"/>
    <n v="5.6000000000000005"/>
    <n v="1280"/>
    <x v="30"/>
    <n v="871.92"/>
    <s v="nice"/>
    <n v="0"/>
    <s v="2023 1"/>
  </r>
  <r>
    <x v="2"/>
    <n v="4.8000000000000007"/>
    <n v="1300"/>
    <x v="30"/>
    <n v="2048.9700000000003"/>
    <s v="nice"/>
    <n v="0"/>
    <s v="2023 1"/>
  </r>
  <r>
    <x v="3"/>
    <n v="5.6000000000000005"/>
    <n v="1440"/>
    <x v="30"/>
    <n v="1220.0999999999999"/>
    <s v="naughty"/>
    <n v="0"/>
    <s v="2023 1"/>
  </r>
  <r>
    <x v="4"/>
    <n v="4.8000000000000007"/>
    <n v="690"/>
    <x v="30"/>
    <n v="2594.1000000000004"/>
    <s v="nice"/>
    <n v="0"/>
    <s v="2023 1"/>
  </r>
  <r>
    <x v="0"/>
    <n v="15"/>
    <n v="118"/>
    <x v="31"/>
    <n v="997.05"/>
    <s v="naughty"/>
    <n v="0"/>
    <s v="2023 2"/>
  </r>
  <r>
    <x v="1"/>
    <n v="7.2"/>
    <n v="890"/>
    <x v="31"/>
    <n v="441.03"/>
    <s v="nice"/>
    <n v="0"/>
    <s v="2023 2"/>
  </r>
  <r>
    <x v="2"/>
    <n v="11.200000000000001"/>
    <n v="970"/>
    <x v="31"/>
    <n v="809.16000000000008"/>
    <s v="nice"/>
    <n v="0"/>
    <s v="2023 2"/>
  </r>
  <r>
    <x v="3"/>
    <n v="8.8000000000000007"/>
    <n v="970"/>
    <x v="31"/>
    <n v="1740.3600000000001"/>
    <s v="naughty"/>
    <n v="0"/>
    <s v="2023 2"/>
  </r>
  <r>
    <x v="4"/>
    <n v="11.200000000000001"/>
    <n v="1010"/>
    <x v="31"/>
    <n v="1875.75"/>
    <s v="nice"/>
    <n v="0"/>
    <s v="2023 2"/>
  </r>
  <r>
    <x v="0"/>
    <n v="7"/>
    <n v="142"/>
    <x v="32"/>
    <n v="159.93"/>
    <s v="naughty"/>
    <n v="0"/>
    <s v="2023 2"/>
  </r>
  <r>
    <x v="1"/>
    <n v="4"/>
    <n v="930"/>
    <x v="32"/>
    <n v="1412.85"/>
    <s v="nice"/>
    <n v="0"/>
    <s v="2023 2"/>
  </r>
  <r>
    <x v="2"/>
    <n v="4.8000000000000007"/>
    <n v="760"/>
    <x v="32"/>
    <n v="1507.26"/>
    <s v="nice"/>
    <n v="0"/>
    <s v="2023 2"/>
  </r>
  <r>
    <x v="3"/>
    <n v="10.4"/>
    <n v="1260"/>
    <x v="32"/>
    <n v="2067.0299999999997"/>
    <s v="naughty"/>
    <n v="0"/>
    <s v="2023 2"/>
  </r>
  <r>
    <x v="4"/>
    <n v="4"/>
    <n v="920"/>
    <x v="32"/>
    <n v="2751.45"/>
    <s v="nice"/>
    <n v="0"/>
    <s v="2023 2"/>
  </r>
  <r>
    <x v="0"/>
    <n v="7"/>
    <n v="86"/>
    <x v="33"/>
    <n v="264.56"/>
    <s v="naughty"/>
    <n v="0"/>
    <s v="2023 2"/>
  </r>
  <r>
    <x v="1"/>
    <n v="8.8000000000000007"/>
    <n v="680"/>
    <x v="33"/>
    <n v="2169.81"/>
    <s v="nice"/>
    <n v="0"/>
    <s v="2023 2"/>
  </r>
  <r>
    <x v="2"/>
    <n v="7.2"/>
    <n v="670"/>
    <x v="33"/>
    <n v="885.12000000000012"/>
    <s v="nice"/>
    <n v="0"/>
    <s v="2023 2"/>
  </r>
  <r>
    <x v="3"/>
    <n v="6.4"/>
    <n v="1190"/>
    <x v="33"/>
    <n v="1452.66"/>
    <s v="naughty"/>
    <n v="0"/>
    <s v="2023 2"/>
  </r>
  <r>
    <x v="4"/>
    <n v="11.200000000000001"/>
    <n v="610"/>
    <x v="33"/>
    <n v="2889.7799999999997"/>
    <s v="nice"/>
    <n v="0"/>
    <s v="2023 2"/>
  </r>
  <r>
    <x v="0"/>
    <n v="6"/>
    <n v="53"/>
    <x v="34"/>
    <n v="326.98"/>
    <s v="naughty"/>
    <n v="0"/>
    <s v="2023 2"/>
  </r>
  <r>
    <x v="1"/>
    <n v="11.200000000000001"/>
    <n v="1270"/>
    <x v="34"/>
    <n v="2730.87"/>
    <s v="nice"/>
    <n v="0"/>
    <s v="2023 2"/>
  </r>
  <r>
    <x v="2"/>
    <n v="4"/>
    <n v="1130"/>
    <x v="34"/>
    <n v="1669.8899999999999"/>
    <s v="nice"/>
    <n v="0"/>
    <s v="2023 2"/>
  </r>
  <r>
    <x v="3"/>
    <n v="8.8000000000000007"/>
    <n v="1220"/>
    <x v="34"/>
    <n v="583.5"/>
    <s v="naughty"/>
    <n v="0"/>
    <s v="2023 2"/>
  </r>
  <r>
    <x v="4"/>
    <n v="8"/>
    <n v="660"/>
    <x v="34"/>
    <n v="611.88"/>
    <s v="nice"/>
    <n v="0"/>
    <s v="2023 2"/>
  </r>
  <r>
    <x v="0"/>
    <n v="8"/>
    <n v="67"/>
    <x v="35"/>
    <n v="987.99"/>
    <s v="naughty"/>
    <n v="0"/>
    <s v="2023 2"/>
  </r>
  <r>
    <x v="1"/>
    <n v="12"/>
    <n v="960"/>
    <x v="35"/>
    <n v="2983.68"/>
    <s v="nice"/>
    <n v="0"/>
    <s v="2023 2"/>
  </r>
  <r>
    <x v="2"/>
    <n v="4"/>
    <n v="1470"/>
    <x v="35"/>
    <n v="2266.4700000000003"/>
    <s v="nice"/>
    <n v="0"/>
    <s v="2023 2"/>
  </r>
  <r>
    <x v="3"/>
    <n v="11.200000000000001"/>
    <n v="1040"/>
    <x v="35"/>
    <n v="2090.5500000000002"/>
    <s v="naughty"/>
    <n v="0"/>
    <s v="2023 2"/>
  </r>
  <r>
    <x v="4"/>
    <n v="11.200000000000001"/>
    <n v="1300"/>
    <x v="35"/>
    <n v="83.88"/>
    <s v="nice"/>
    <n v="0"/>
    <s v="2023 2"/>
  </r>
  <r>
    <x v="0"/>
    <n v="11"/>
    <n v="112"/>
    <x v="36"/>
    <n v="774.86"/>
    <s v="naughty"/>
    <n v="0"/>
    <s v="2023 2"/>
  </r>
  <r>
    <x v="1"/>
    <n v="8.8000000000000007"/>
    <n v="1500"/>
    <x v="36"/>
    <n v="2980.95"/>
    <s v="nice"/>
    <n v="0"/>
    <s v="2023 2"/>
  </r>
  <r>
    <x v="2"/>
    <n v="4"/>
    <n v="1270"/>
    <x v="36"/>
    <n v="985.86"/>
    <s v="nice"/>
    <n v="0"/>
    <s v="2023 2"/>
  </r>
  <r>
    <x v="3"/>
    <n v="6.4"/>
    <n v="1220"/>
    <x v="36"/>
    <n v="2269.17"/>
    <s v="naughty"/>
    <n v="0"/>
    <s v="2023 2"/>
  </r>
  <r>
    <x v="4"/>
    <n v="4"/>
    <n v="530"/>
    <x v="36"/>
    <n v="1415.73"/>
    <s v="nice"/>
    <n v="0"/>
    <s v="2023 2"/>
  </r>
  <r>
    <x v="0"/>
    <n v="14"/>
    <n v="123"/>
    <x v="37"/>
    <n v="980.1"/>
    <s v="naughty"/>
    <n v="0"/>
    <s v="2023 2"/>
  </r>
  <r>
    <x v="1"/>
    <n v="6.4"/>
    <n v="1400"/>
    <x v="37"/>
    <n v="2083.2599999999998"/>
    <s v="nice"/>
    <n v="0"/>
    <s v="2023 2"/>
  </r>
  <r>
    <x v="2"/>
    <n v="8.8000000000000007"/>
    <n v="550"/>
    <x v="37"/>
    <n v="1831.3200000000002"/>
    <s v="nice"/>
    <n v="0"/>
    <s v="2023 2"/>
  </r>
  <r>
    <x v="3"/>
    <n v="6.4"/>
    <n v="1330"/>
    <x v="37"/>
    <n v="93.42"/>
    <s v="naughty"/>
    <n v="0"/>
    <s v="2023 2"/>
  </r>
  <r>
    <x v="4"/>
    <n v="4"/>
    <n v="770"/>
    <x v="37"/>
    <n v="1311.81"/>
    <s v="nice"/>
    <n v="0"/>
    <s v="2023 2"/>
  </r>
  <r>
    <x v="0"/>
    <n v="10"/>
    <n v="96"/>
    <x v="38"/>
    <n v="830.63"/>
    <s v="naughty"/>
    <n v="0"/>
    <s v="2023 2"/>
  </r>
  <r>
    <x v="1"/>
    <n v="7.2"/>
    <n v="890"/>
    <x v="38"/>
    <n v="2313.39"/>
    <s v="nice"/>
    <n v="0"/>
    <s v="2023 2"/>
  </r>
  <r>
    <x v="2"/>
    <n v="8.8000000000000007"/>
    <n v="670"/>
    <x v="38"/>
    <n v="357.81"/>
    <s v="nice"/>
    <n v="0"/>
    <s v="2023 2"/>
  </r>
  <r>
    <x v="3"/>
    <n v="4.8000000000000007"/>
    <n v="1210"/>
    <x v="38"/>
    <n v="1713.3600000000001"/>
    <s v="naughty"/>
    <n v="0"/>
    <s v="2023 2"/>
  </r>
  <r>
    <x v="4"/>
    <n v="7.2"/>
    <n v="560"/>
    <x v="38"/>
    <n v="1899.54"/>
    <s v="nice"/>
    <n v="0"/>
    <s v="2023 2"/>
  </r>
  <r>
    <x v="0"/>
    <n v="10"/>
    <n v="95"/>
    <x v="39"/>
    <n v="165.84"/>
    <s v="naughty"/>
    <n v="0"/>
    <s v="2023 2"/>
  </r>
  <r>
    <x v="1"/>
    <n v="10.4"/>
    <n v="800"/>
    <x v="39"/>
    <n v="2742.36"/>
    <s v="nice"/>
    <n v="0"/>
    <s v="2023 2"/>
  </r>
  <r>
    <x v="2"/>
    <n v="8"/>
    <n v="1170"/>
    <x v="39"/>
    <n v="723.42"/>
    <s v="nice"/>
    <n v="0"/>
    <s v="2023 2"/>
  </r>
  <r>
    <x v="3"/>
    <n v="5.6000000000000005"/>
    <n v="1070"/>
    <x v="39"/>
    <n v="2066.64"/>
    <s v="naughty"/>
    <n v="0"/>
    <s v="2023 2"/>
  </r>
  <r>
    <x v="4"/>
    <n v="4"/>
    <n v="1350"/>
    <x v="39"/>
    <n v="705.72"/>
    <s v="nice"/>
    <n v="0"/>
    <s v="2023 2"/>
  </r>
  <r>
    <x v="0"/>
    <n v="14"/>
    <n v="117"/>
    <x v="40"/>
    <n v="139.83000000000001"/>
    <s v="naughty"/>
    <n v="0"/>
    <s v="2023 2"/>
  </r>
  <r>
    <x v="1"/>
    <n v="10.4"/>
    <n v="1410"/>
    <x v="40"/>
    <n v="1973.88"/>
    <s v="nice"/>
    <n v="0"/>
    <s v="2023 2"/>
  </r>
  <r>
    <x v="2"/>
    <n v="4.8000000000000007"/>
    <n v="1080"/>
    <x v="40"/>
    <n v="1321.68"/>
    <s v="nice"/>
    <n v="0"/>
    <s v="2023 2"/>
  </r>
  <r>
    <x v="3"/>
    <n v="5.6000000000000005"/>
    <n v="990"/>
    <x v="40"/>
    <n v="1226.0999999999999"/>
    <s v="naughty"/>
    <n v="0"/>
    <s v="2023 2"/>
  </r>
  <r>
    <x v="4"/>
    <n v="4.8000000000000007"/>
    <n v="610"/>
    <x v="40"/>
    <n v="2133"/>
    <s v="nice"/>
    <n v="0"/>
    <s v="2023 2"/>
  </r>
  <r>
    <x v="0"/>
    <n v="10"/>
    <n v="118"/>
    <x v="41"/>
    <n v="167.34"/>
    <s v="naughty"/>
    <n v="0"/>
    <s v="2023 2"/>
  </r>
  <r>
    <x v="1"/>
    <n v="11.200000000000001"/>
    <n v="1320"/>
    <x v="41"/>
    <n v="930.36"/>
    <s v="nice"/>
    <n v="0"/>
    <s v="2023 2"/>
  </r>
  <r>
    <x v="2"/>
    <n v="8.8000000000000007"/>
    <n v="1300"/>
    <x v="41"/>
    <n v="1848.1499999999999"/>
    <s v="nice"/>
    <n v="0"/>
    <s v="2023 2"/>
  </r>
  <r>
    <x v="3"/>
    <n v="8.8000000000000007"/>
    <n v="620"/>
    <x v="41"/>
    <n v="2119.2599999999998"/>
    <s v="naughty"/>
    <n v="0"/>
    <s v="2023 2"/>
  </r>
  <r>
    <x v="4"/>
    <n v="11.200000000000001"/>
    <n v="1040"/>
    <x v="41"/>
    <n v="2105.0099999999998"/>
    <s v="nice"/>
    <n v="0"/>
    <s v="2023 2"/>
  </r>
  <r>
    <x v="0"/>
    <n v="10"/>
    <n v="80"/>
    <x v="42"/>
    <n v="64.06"/>
    <s v="naughty"/>
    <n v="0"/>
    <s v="2023 2"/>
  </r>
  <r>
    <x v="1"/>
    <n v="4"/>
    <n v="1380"/>
    <x v="42"/>
    <n v="2858.7"/>
    <s v="nice"/>
    <n v="0"/>
    <s v="2023 2"/>
  </r>
  <r>
    <x v="2"/>
    <n v="5.6000000000000005"/>
    <n v="960"/>
    <x v="42"/>
    <n v="1468.47"/>
    <s v="nice"/>
    <n v="0"/>
    <s v="2023 2"/>
  </r>
  <r>
    <x v="3"/>
    <n v="9.6000000000000014"/>
    <n v="630"/>
    <x v="42"/>
    <n v="2925.09"/>
    <s v="naughty"/>
    <n v="0"/>
    <s v="2023 2"/>
  </r>
  <r>
    <x v="4"/>
    <n v="12"/>
    <n v="620"/>
    <x v="42"/>
    <n v="2792.55"/>
    <s v="nice"/>
    <n v="0"/>
    <s v="2023 2"/>
  </r>
  <r>
    <x v="0"/>
    <n v="6"/>
    <n v="149"/>
    <x v="43"/>
    <n v="187.59"/>
    <s v="naughty"/>
    <n v="0"/>
    <s v="2023 2"/>
  </r>
  <r>
    <x v="1"/>
    <n v="10.4"/>
    <n v="770"/>
    <x v="43"/>
    <n v="2146.56"/>
    <s v="nice"/>
    <n v="0"/>
    <s v="2023 2"/>
  </r>
  <r>
    <x v="2"/>
    <n v="12"/>
    <n v="810"/>
    <x v="43"/>
    <n v="1408.71"/>
    <s v="nice"/>
    <n v="0"/>
    <s v="2023 2"/>
  </r>
  <r>
    <x v="3"/>
    <n v="10.4"/>
    <n v="1190"/>
    <x v="43"/>
    <n v="2680.02"/>
    <s v="naughty"/>
    <n v="0"/>
    <s v="2023 2"/>
  </r>
  <r>
    <x v="4"/>
    <n v="6.4"/>
    <n v="1140"/>
    <x v="43"/>
    <n v="1623.6000000000001"/>
    <s v="nice"/>
    <n v="0"/>
    <s v="2023 2"/>
  </r>
  <r>
    <x v="0"/>
    <n v="12"/>
    <n v="143"/>
    <x v="44"/>
    <n v="110.95"/>
    <s v="naughty"/>
    <n v="0"/>
    <s v="2023 2"/>
  </r>
  <r>
    <x v="1"/>
    <n v="4.8000000000000007"/>
    <n v="680"/>
    <x v="44"/>
    <n v="2578.23"/>
    <s v="nice"/>
    <n v="0"/>
    <s v="2023 2"/>
  </r>
  <r>
    <x v="2"/>
    <n v="5.6000000000000005"/>
    <n v="1090"/>
    <x v="44"/>
    <n v="1416.3000000000002"/>
    <s v="nice"/>
    <n v="0"/>
    <s v="2023 2"/>
  </r>
  <r>
    <x v="3"/>
    <n v="7.2"/>
    <n v="570"/>
    <x v="44"/>
    <n v="2252.67"/>
    <s v="naughty"/>
    <n v="0"/>
    <s v="2023 2"/>
  </r>
  <r>
    <x v="4"/>
    <n v="5.6000000000000005"/>
    <n v="700"/>
    <x v="44"/>
    <n v="596.52"/>
    <s v="nice"/>
    <n v="0"/>
    <s v="2023 2"/>
  </r>
  <r>
    <x v="0"/>
    <n v="10"/>
    <n v="130"/>
    <x v="45"/>
    <n v="110.91"/>
    <s v="naughty"/>
    <n v="0"/>
    <s v="2023 2"/>
  </r>
  <r>
    <x v="1"/>
    <n v="10.4"/>
    <n v="1350"/>
    <x v="45"/>
    <n v="504.29999999999995"/>
    <s v="nice"/>
    <n v="0"/>
    <s v="2023 2"/>
  </r>
  <r>
    <x v="2"/>
    <n v="4.8000000000000007"/>
    <n v="1460"/>
    <x v="45"/>
    <n v="2042.8500000000001"/>
    <s v="nice"/>
    <n v="0"/>
    <s v="2023 2"/>
  </r>
  <r>
    <x v="3"/>
    <n v="8"/>
    <n v="1080"/>
    <x v="45"/>
    <n v="949.26"/>
    <s v="naughty"/>
    <n v="0"/>
    <s v="2023 2"/>
  </r>
  <r>
    <x v="4"/>
    <n v="11.200000000000001"/>
    <n v="710"/>
    <x v="45"/>
    <n v="649.34999999999991"/>
    <s v="nice"/>
    <n v="0"/>
    <s v="2023 2"/>
  </r>
  <r>
    <x v="0"/>
    <n v="6"/>
    <n v="122"/>
    <x v="46"/>
    <n v="303.37"/>
    <s v="naughty"/>
    <n v="0"/>
    <s v="2023 2"/>
  </r>
  <r>
    <x v="1"/>
    <n v="7.2"/>
    <n v="680"/>
    <x v="46"/>
    <n v="892.94999999999993"/>
    <s v="nice"/>
    <n v="0"/>
    <s v="2023 2"/>
  </r>
  <r>
    <x v="2"/>
    <n v="4"/>
    <n v="1410"/>
    <x v="46"/>
    <n v="2562.75"/>
    <s v="nice"/>
    <n v="0"/>
    <s v="2023 2"/>
  </r>
  <r>
    <x v="3"/>
    <n v="8.8000000000000007"/>
    <n v="1320"/>
    <x v="46"/>
    <n v="2274"/>
    <s v="naughty"/>
    <n v="0"/>
    <s v="2023 2"/>
  </r>
  <r>
    <x v="4"/>
    <n v="8"/>
    <n v="990"/>
    <x v="46"/>
    <n v="2016.27"/>
    <s v="nice"/>
    <n v="0"/>
    <s v="2023 2"/>
  </r>
  <r>
    <x v="0"/>
    <n v="14"/>
    <n v="68"/>
    <x v="47"/>
    <n v="892.25"/>
    <s v="naughty"/>
    <n v="0"/>
    <s v="2023 2"/>
  </r>
  <r>
    <x v="1"/>
    <n v="7.2"/>
    <n v="990"/>
    <x v="47"/>
    <n v="763.41"/>
    <s v="nice"/>
    <n v="0"/>
    <s v="2023 2"/>
  </r>
  <r>
    <x v="2"/>
    <n v="9.6000000000000014"/>
    <n v="600"/>
    <x v="47"/>
    <n v="1460.25"/>
    <s v="nice"/>
    <n v="0"/>
    <s v="2023 2"/>
  </r>
  <r>
    <x v="3"/>
    <n v="10.4"/>
    <n v="1190"/>
    <x v="47"/>
    <n v="1438.8600000000001"/>
    <s v="naughty"/>
    <n v="0"/>
    <s v="2023 2"/>
  </r>
  <r>
    <x v="4"/>
    <n v="4"/>
    <n v="1360"/>
    <x v="47"/>
    <n v="351.78000000000003"/>
    <s v="nice"/>
    <n v="0"/>
    <s v="2023 2"/>
  </r>
  <r>
    <x v="0"/>
    <n v="11"/>
    <n v="129"/>
    <x v="48"/>
    <n v="336.87"/>
    <s v="naughty"/>
    <n v="0"/>
    <s v="2023 2"/>
  </r>
  <r>
    <x v="1"/>
    <n v="7.2"/>
    <n v="1250"/>
    <x v="48"/>
    <n v="1708.62"/>
    <s v="nice"/>
    <n v="0"/>
    <s v="2023 2"/>
  </r>
  <r>
    <x v="2"/>
    <n v="8"/>
    <n v="920"/>
    <x v="48"/>
    <n v="628.08000000000004"/>
    <s v="nice"/>
    <n v="0"/>
    <s v="2023 2"/>
  </r>
  <r>
    <x v="3"/>
    <n v="10.4"/>
    <n v="1410"/>
    <x v="48"/>
    <n v="935.43000000000006"/>
    <s v="naughty"/>
    <n v="0"/>
    <s v="2023 2"/>
  </r>
  <r>
    <x v="4"/>
    <n v="9.6000000000000014"/>
    <n v="790"/>
    <x v="48"/>
    <n v="2122.3500000000004"/>
    <s v="nice"/>
    <n v="0"/>
    <s v="2023 2"/>
  </r>
  <r>
    <x v="0"/>
    <n v="13"/>
    <n v="77"/>
    <x v="49"/>
    <n v="566.08000000000004"/>
    <s v="naughty"/>
    <n v="0"/>
    <s v="2023 2"/>
  </r>
  <r>
    <x v="1"/>
    <n v="6.4"/>
    <n v="1150"/>
    <x v="49"/>
    <n v="2926.08"/>
    <s v="nice"/>
    <n v="0"/>
    <s v="2023 2"/>
  </r>
  <r>
    <x v="2"/>
    <n v="10.4"/>
    <n v="1330"/>
    <x v="49"/>
    <n v="1511.6100000000001"/>
    <s v="nice"/>
    <n v="0"/>
    <s v="2023 2"/>
  </r>
  <r>
    <x v="3"/>
    <n v="11.200000000000001"/>
    <n v="1390"/>
    <x v="49"/>
    <n v="128.69999999999999"/>
    <s v="naughty"/>
    <n v="0"/>
    <s v="2023 2"/>
  </r>
  <r>
    <x v="4"/>
    <n v="8"/>
    <n v="1190"/>
    <x v="49"/>
    <n v="567.87"/>
    <s v="nice"/>
    <n v="0"/>
    <s v="2023 2"/>
  </r>
  <r>
    <x v="0"/>
    <n v="14"/>
    <n v="92"/>
    <x v="50"/>
    <n v="386.29"/>
    <s v="naughty"/>
    <n v="0"/>
    <s v="2023 2"/>
  </r>
  <r>
    <x v="1"/>
    <n v="4.8000000000000007"/>
    <n v="690"/>
    <x v="50"/>
    <n v="2253.36"/>
    <s v="nice"/>
    <n v="0"/>
    <s v="2023 2"/>
  </r>
  <r>
    <x v="2"/>
    <n v="8.8000000000000007"/>
    <n v="1150"/>
    <x v="50"/>
    <n v="119.67"/>
    <s v="nice"/>
    <n v="0"/>
    <s v="2023 2"/>
  </r>
  <r>
    <x v="3"/>
    <n v="7.2"/>
    <n v="1210"/>
    <x v="50"/>
    <n v="244.46999999999997"/>
    <s v="naughty"/>
    <n v="0"/>
    <s v="2023 2"/>
  </r>
  <r>
    <x v="4"/>
    <n v="4"/>
    <n v="1310"/>
    <x v="50"/>
    <n v="2609.16"/>
    <s v="nice"/>
    <n v="0"/>
    <s v="2023 2"/>
  </r>
  <r>
    <x v="0"/>
    <n v="14"/>
    <n v="54"/>
    <x v="51"/>
    <n v="824.44"/>
    <s v="naughty"/>
    <n v="0"/>
    <s v="2023 2"/>
  </r>
  <r>
    <x v="1"/>
    <n v="11.200000000000001"/>
    <n v="1420"/>
    <x v="51"/>
    <n v="1742.1000000000001"/>
    <s v="nice"/>
    <n v="0"/>
    <s v="2023 2"/>
  </r>
  <r>
    <x v="2"/>
    <n v="6.4"/>
    <n v="750"/>
    <x v="51"/>
    <n v="391.65000000000003"/>
    <s v="nice"/>
    <n v="0"/>
    <s v="2023 2"/>
  </r>
  <r>
    <x v="3"/>
    <n v="7.2"/>
    <n v="1080"/>
    <x v="51"/>
    <n v="2315.79"/>
    <s v="naughty"/>
    <n v="0"/>
    <s v="2023 2"/>
  </r>
  <r>
    <x v="4"/>
    <n v="11.200000000000001"/>
    <n v="560"/>
    <x v="51"/>
    <n v="1446.03"/>
    <s v="nice"/>
    <n v="0"/>
    <s v="2023 2"/>
  </r>
  <r>
    <x v="0"/>
    <n v="12"/>
    <n v="101"/>
    <x v="52"/>
    <n v="502.7"/>
    <s v="naughty"/>
    <n v="0"/>
    <s v="2023 2"/>
  </r>
  <r>
    <x v="1"/>
    <n v="6.4"/>
    <n v="1180"/>
    <x v="52"/>
    <n v="1721.19"/>
    <s v="nice"/>
    <n v="0"/>
    <s v="2023 2"/>
  </r>
  <r>
    <x v="2"/>
    <n v="10.4"/>
    <n v="1240"/>
    <x v="52"/>
    <n v="1929"/>
    <s v="nice"/>
    <n v="0"/>
    <s v="2023 2"/>
  </r>
  <r>
    <x v="3"/>
    <n v="6.4"/>
    <n v="1120"/>
    <x v="52"/>
    <n v="424.62"/>
    <s v="naughty"/>
    <n v="0"/>
    <s v="2023 2"/>
  </r>
  <r>
    <x v="4"/>
    <n v="7.2"/>
    <n v="510"/>
    <x v="52"/>
    <n v="2839.6499999999996"/>
    <s v="nice"/>
    <n v="0"/>
    <s v="2023 2"/>
  </r>
  <r>
    <x v="0"/>
    <n v="13"/>
    <n v="63"/>
    <x v="53"/>
    <n v="310.57"/>
    <s v="naughty"/>
    <n v="0"/>
    <s v="2023 2"/>
  </r>
  <r>
    <x v="1"/>
    <n v="8.8000000000000007"/>
    <n v="570"/>
    <x v="53"/>
    <n v="2988.33"/>
    <s v="nice"/>
    <n v="0"/>
    <s v="2023 2"/>
  </r>
  <r>
    <x v="2"/>
    <n v="6.4"/>
    <n v="1220"/>
    <x v="53"/>
    <n v="874.62000000000012"/>
    <s v="nice"/>
    <n v="0"/>
    <s v="2023 2"/>
  </r>
  <r>
    <x v="3"/>
    <n v="12"/>
    <n v="740"/>
    <x v="53"/>
    <n v="1653.96"/>
    <s v="naughty"/>
    <n v="0"/>
    <s v="2023 2"/>
  </r>
  <r>
    <x v="4"/>
    <n v="9.6000000000000014"/>
    <n v="1280"/>
    <x v="53"/>
    <n v="1587.33"/>
    <s v="nice"/>
    <n v="0"/>
    <s v="2023 2"/>
  </r>
  <r>
    <x v="0"/>
    <n v="11"/>
    <n v="141"/>
    <x v="54"/>
    <n v="91.9"/>
    <s v="naughty"/>
    <n v="0"/>
    <s v="2023 2"/>
  </r>
  <r>
    <x v="1"/>
    <n v="10.4"/>
    <n v="1210"/>
    <x v="54"/>
    <n v="2614.62"/>
    <s v="nice"/>
    <n v="0"/>
    <s v="2023 2"/>
  </r>
  <r>
    <x v="2"/>
    <n v="10.4"/>
    <n v="600"/>
    <x v="54"/>
    <n v="1218.18"/>
    <s v="nice"/>
    <n v="0"/>
    <s v="2023 2"/>
  </r>
  <r>
    <x v="3"/>
    <n v="11.200000000000001"/>
    <n v="860"/>
    <x v="54"/>
    <n v="1512.27"/>
    <s v="naughty"/>
    <n v="0"/>
    <s v="2023 2"/>
  </r>
  <r>
    <x v="4"/>
    <n v="5.6000000000000005"/>
    <n v="1390"/>
    <x v="54"/>
    <n v="1320.51"/>
    <s v="nice"/>
    <n v="0"/>
    <s v="2023 2"/>
  </r>
  <r>
    <x v="0"/>
    <n v="15"/>
    <n v="84"/>
    <x v="55"/>
    <n v="763.75"/>
    <s v="naughty"/>
    <n v="0"/>
    <s v="2023 2"/>
  </r>
  <r>
    <x v="1"/>
    <n v="9.6000000000000014"/>
    <n v="710"/>
    <x v="55"/>
    <n v="554.28"/>
    <s v="nice"/>
    <n v="0"/>
    <s v="2023 2"/>
  </r>
  <r>
    <x v="2"/>
    <n v="11.200000000000001"/>
    <n v="540"/>
    <x v="55"/>
    <n v="2412.69"/>
    <s v="nice"/>
    <n v="0"/>
    <s v="2023 2"/>
  </r>
  <r>
    <x v="3"/>
    <n v="4.8000000000000007"/>
    <n v="1130"/>
    <x v="55"/>
    <n v="1743.42"/>
    <s v="naughty"/>
    <n v="0"/>
    <s v="2023 2"/>
  </r>
  <r>
    <x v="4"/>
    <n v="4.8000000000000007"/>
    <n v="520"/>
    <x v="55"/>
    <n v="584.01"/>
    <s v="nice"/>
    <n v="0"/>
    <s v="2023 2"/>
  </r>
  <r>
    <x v="0"/>
    <n v="12"/>
    <n v="85"/>
    <x v="56"/>
    <n v="581.08000000000004"/>
    <s v="naughty"/>
    <n v="0"/>
    <s v="2023 2"/>
  </r>
  <r>
    <x v="1"/>
    <n v="12"/>
    <n v="650"/>
    <x v="56"/>
    <n v="222.60000000000002"/>
    <s v="nice"/>
    <n v="0"/>
    <s v="2023 2"/>
  </r>
  <r>
    <x v="2"/>
    <n v="12"/>
    <n v="1070"/>
    <x v="56"/>
    <n v="1275.1200000000001"/>
    <s v="nice"/>
    <n v="0"/>
    <s v="2023 2"/>
  </r>
  <r>
    <x v="3"/>
    <n v="12"/>
    <n v="570"/>
    <x v="56"/>
    <n v="171.75"/>
    <s v="naughty"/>
    <n v="0"/>
    <s v="2023 2"/>
  </r>
  <r>
    <x v="4"/>
    <n v="8"/>
    <n v="540"/>
    <x v="56"/>
    <n v="2555.0099999999998"/>
    <s v="nice"/>
    <n v="0"/>
    <s v="2023 2"/>
  </r>
  <r>
    <x v="0"/>
    <n v="11"/>
    <n v="117"/>
    <x v="57"/>
    <n v="397.51"/>
    <s v="naughty"/>
    <n v="0"/>
    <s v="2023 2"/>
  </r>
  <r>
    <x v="1"/>
    <n v="8"/>
    <n v="630"/>
    <x v="57"/>
    <n v="536.58000000000004"/>
    <s v="nice"/>
    <n v="0"/>
    <s v="2023 2"/>
  </r>
  <r>
    <x v="2"/>
    <n v="4.8000000000000007"/>
    <n v="1120"/>
    <x v="57"/>
    <n v="463.32"/>
    <s v="nice"/>
    <n v="0"/>
    <s v="2023 2"/>
  </r>
  <r>
    <x v="3"/>
    <n v="5.6000000000000005"/>
    <n v="540"/>
    <x v="57"/>
    <n v="1409.6999999999998"/>
    <s v="naughty"/>
    <n v="0"/>
    <s v="2023 2"/>
  </r>
  <r>
    <x v="4"/>
    <n v="7.2"/>
    <n v="1040"/>
    <x v="57"/>
    <n v="149.37"/>
    <s v="nice"/>
    <n v="0"/>
    <s v="2023 2"/>
  </r>
  <r>
    <x v="0"/>
    <n v="7"/>
    <n v="50"/>
    <x v="58"/>
    <n v="281.68"/>
    <s v="naughty"/>
    <n v="0"/>
    <s v="2023 2"/>
  </r>
  <r>
    <x v="1"/>
    <n v="4"/>
    <n v="1080"/>
    <x v="58"/>
    <n v="2699.52"/>
    <s v="nice"/>
    <n v="0"/>
    <s v="2023 2"/>
  </r>
  <r>
    <x v="2"/>
    <n v="8"/>
    <n v="1150"/>
    <x v="58"/>
    <n v="0.06"/>
    <s v="nice"/>
    <n v="0"/>
    <s v="2023 2"/>
  </r>
  <r>
    <x v="3"/>
    <n v="12"/>
    <n v="1250"/>
    <x v="58"/>
    <n v="106.64999999999999"/>
    <s v="naughty"/>
    <n v="0"/>
    <s v="2023 2"/>
  </r>
  <r>
    <x v="4"/>
    <n v="10.4"/>
    <n v="1300"/>
    <x v="58"/>
    <n v="799.58999999999992"/>
    <s v="nice"/>
    <n v="0"/>
    <s v="2023 2"/>
  </r>
  <r>
    <x v="0"/>
    <n v="14"/>
    <n v="145"/>
    <x v="59"/>
    <n v="60.33"/>
    <s v="naughty"/>
    <n v="0"/>
    <s v="2023 3"/>
  </r>
  <r>
    <x v="1"/>
    <n v="8"/>
    <n v="1500"/>
    <x v="59"/>
    <n v="121.14000000000001"/>
    <s v="nice"/>
    <n v="0"/>
    <s v="2023 3"/>
  </r>
  <r>
    <x v="2"/>
    <n v="6.4"/>
    <n v="830"/>
    <x v="59"/>
    <n v="2666.43"/>
    <s v="nice"/>
    <n v="0"/>
    <s v="2023 3"/>
  </r>
  <r>
    <x v="3"/>
    <n v="12"/>
    <n v="1470"/>
    <x v="59"/>
    <n v="1192.17"/>
    <s v="naughty"/>
    <n v="0"/>
    <s v="2023 3"/>
  </r>
  <r>
    <x v="4"/>
    <n v="10.4"/>
    <n v="1490"/>
    <x v="59"/>
    <n v="116.78999999999999"/>
    <s v="nice"/>
    <n v="0"/>
    <s v="2023 3"/>
  </r>
  <r>
    <x v="0"/>
    <n v="8"/>
    <n v="100"/>
    <x v="60"/>
    <n v="99.89"/>
    <s v="naughty"/>
    <n v="0"/>
    <s v="2023 3"/>
  </r>
  <r>
    <x v="1"/>
    <n v="7.2"/>
    <n v="1500"/>
    <x v="60"/>
    <n v="480.15000000000003"/>
    <s v="nice"/>
    <n v="0"/>
    <s v="2023 3"/>
  </r>
  <r>
    <x v="2"/>
    <n v="8.8000000000000007"/>
    <n v="1350"/>
    <x v="60"/>
    <n v="609.87"/>
    <s v="nice"/>
    <n v="0"/>
    <s v="2023 3"/>
  </r>
  <r>
    <x v="3"/>
    <n v="5.6000000000000005"/>
    <n v="820"/>
    <x v="60"/>
    <n v="2906.0099999999998"/>
    <s v="naughty"/>
    <n v="0"/>
    <s v="2023 3"/>
  </r>
  <r>
    <x v="4"/>
    <n v="7.2"/>
    <n v="680"/>
    <x v="60"/>
    <n v="446.90999999999997"/>
    <s v="nice"/>
    <n v="0"/>
    <s v="2023 3"/>
  </r>
  <r>
    <x v="0"/>
    <n v="10"/>
    <n v="80"/>
    <x v="61"/>
    <n v="215.39"/>
    <s v="naughty"/>
    <n v="0"/>
    <s v="2023 3"/>
  </r>
  <r>
    <x v="1"/>
    <n v="7.2"/>
    <n v="520"/>
    <x v="61"/>
    <n v="1223.9100000000001"/>
    <s v="nice"/>
    <n v="0"/>
    <s v="2023 3"/>
  </r>
  <r>
    <x v="2"/>
    <n v="11.200000000000001"/>
    <n v="1490"/>
    <x v="61"/>
    <n v="2876.34"/>
    <s v="nice"/>
    <n v="0"/>
    <s v="2023 3"/>
  </r>
  <r>
    <x v="3"/>
    <n v="8"/>
    <n v="1210"/>
    <x v="61"/>
    <n v="2917.98"/>
    <s v="naughty"/>
    <n v="0"/>
    <s v="2023 3"/>
  </r>
  <r>
    <x v="4"/>
    <n v="7.2"/>
    <n v="1290"/>
    <x v="61"/>
    <n v="2799.8999999999996"/>
    <s v="nice"/>
    <n v="0"/>
    <s v="2023 3"/>
  </r>
  <r>
    <x v="0"/>
    <n v="12"/>
    <n v="108"/>
    <x v="62"/>
    <n v="49.73"/>
    <s v="naughty"/>
    <n v="0"/>
    <s v="2023 3"/>
  </r>
  <r>
    <x v="1"/>
    <n v="4.8000000000000007"/>
    <n v="600"/>
    <x v="62"/>
    <n v="89.01"/>
    <s v="nice"/>
    <n v="0"/>
    <s v="2023 3"/>
  </r>
  <r>
    <x v="2"/>
    <n v="8.8000000000000007"/>
    <n v="1140"/>
    <x v="62"/>
    <n v="1665.21"/>
    <s v="nice"/>
    <n v="0"/>
    <s v="2023 3"/>
  </r>
  <r>
    <x v="3"/>
    <n v="9.6000000000000014"/>
    <n v="980"/>
    <x v="62"/>
    <n v="596.84999999999991"/>
    <s v="naughty"/>
    <n v="0"/>
    <s v="2023 3"/>
  </r>
  <r>
    <x v="4"/>
    <n v="10.4"/>
    <n v="560"/>
    <x v="62"/>
    <n v="2703.3"/>
    <s v="nice"/>
    <n v="0"/>
    <s v="2023 3"/>
  </r>
  <r>
    <x v="0"/>
    <n v="6"/>
    <n v="78"/>
    <x v="63"/>
    <n v="583.36"/>
    <s v="naughty"/>
    <n v="0"/>
    <s v="2023 3"/>
  </r>
  <r>
    <x v="1"/>
    <n v="9.6000000000000014"/>
    <n v="1350"/>
    <x v="63"/>
    <n v="1104.3600000000001"/>
    <s v="nice"/>
    <n v="0"/>
    <s v="2023 3"/>
  </r>
  <r>
    <x v="2"/>
    <n v="12"/>
    <n v="1370"/>
    <x v="63"/>
    <n v="593.04"/>
    <s v="nice"/>
    <n v="0"/>
    <s v="2023 3"/>
  </r>
  <r>
    <x v="3"/>
    <n v="12"/>
    <n v="1000"/>
    <x v="63"/>
    <n v="2012.6100000000001"/>
    <s v="naughty"/>
    <n v="0"/>
    <s v="2023 3"/>
  </r>
  <r>
    <x v="4"/>
    <n v="9.6000000000000014"/>
    <n v="1400"/>
    <x v="63"/>
    <n v="606.87"/>
    <s v="nice"/>
    <n v="0"/>
    <s v="2023 3"/>
  </r>
  <r>
    <x v="0"/>
    <n v="15"/>
    <n v="120"/>
    <x v="64"/>
    <n v="406.22"/>
    <s v="naughty"/>
    <n v="0"/>
    <s v="2023 3"/>
  </r>
  <r>
    <x v="1"/>
    <n v="8"/>
    <n v="1310"/>
    <x v="64"/>
    <n v="2477.8200000000002"/>
    <s v="nice"/>
    <n v="0"/>
    <s v="2023 3"/>
  </r>
  <r>
    <x v="2"/>
    <n v="6.4"/>
    <n v="880"/>
    <x v="64"/>
    <n v="1294.71"/>
    <s v="nice"/>
    <n v="0"/>
    <s v="2023 3"/>
  </r>
  <r>
    <x v="3"/>
    <n v="5.6000000000000005"/>
    <n v="1040"/>
    <x v="64"/>
    <n v="1846.59"/>
    <s v="naughty"/>
    <n v="0"/>
    <s v="2023 3"/>
  </r>
  <r>
    <x v="4"/>
    <n v="4.8000000000000007"/>
    <n v="860"/>
    <x v="64"/>
    <n v="508.89"/>
    <s v="nice"/>
    <n v="0"/>
    <s v="2023 3"/>
  </r>
  <r>
    <x v="0"/>
    <n v="8"/>
    <n v="88"/>
    <x v="65"/>
    <n v="306.26"/>
    <s v="naughty"/>
    <n v="0"/>
    <s v="2023 3"/>
  </r>
  <r>
    <x v="1"/>
    <n v="10.4"/>
    <n v="830"/>
    <x v="65"/>
    <n v="2293.5"/>
    <s v="nice"/>
    <n v="0"/>
    <s v="2023 3"/>
  </r>
  <r>
    <x v="2"/>
    <n v="4.8000000000000007"/>
    <n v="1130"/>
    <x v="65"/>
    <n v="2306.8500000000004"/>
    <s v="nice"/>
    <n v="0"/>
    <s v="2023 3"/>
  </r>
  <r>
    <x v="3"/>
    <n v="4"/>
    <n v="1280"/>
    <x v="65"/>
    <n v="2309.88"/>
    <s v="naughty"/>
    <n v="0"/>
    <s v="2023 3"/>
  </r>
  <r>
    <x v="4"/>
    <n v="8.8000000000000007"/>
    <n v="1500"/>
    <x v="65"/>
    <n v="807.36"/>
    <s v="nice"/>
    <n v="0"/>
    <s v="2023 3"/>
  </r>
  <r>
    <x v="0"/>
    <n v="9"/>
    <n v="56"/>
    <x v="66"/>
    <n v="975.82"/>
    <s v="naughty"/>
    <n v="0"/>
    <s v="2023 3"/>
  </r>
  <r>
    <x v="1"/>
    <n v="8"/>
    <n v="910"/>
    <x v="66"/>
    <n v="1358.97"/>
    <s v="nice"/>
    <n v="0"/>
    <s v="2023 3"/>
  </r>
  <r>
    <x v="2"/>
    <n v="9.6000000000000014"/>
    <n v="1150"/>
    <x v="66"/>
    <n v="2967.1499999999996"/>
    <s v="nice"/>
    <n v="0"/>
    <s v="2023 3"/>
  </r>
  <r>
    <x v="3"/>
    <n v="4"/>
    <n v="690"/>
    <x v="66"/>
    <n v="2208.4499999999998"/>
    <s v="naughty"/>
    <n v="0"/>
    <s v="2023 3"/>
  </r>
  <r>
    <x v="4"/>
    <n v="6.4"/>
    <n v="1130"/>
    <x v="66"/>
    <n v="1501.5"/>
    <s v="nice"/>
    <n v="0"/>
    <s v="2023 3"/>
  </r>
  <r>
    <x v="0"/>
    <n v="12"/>
    <n v="119"/>
    <x v="67"/>
    <n v="474.19"/>
    <s v="naughty"/>
    <n v="0"/>
    <s v="2023 3"/>
  </r>
  <r>
    <x v="1"/>
    <n v="9.6000000000000014"/>
    <n v="990"/>
    <x v="67"/>
    <n v="2697.69"/>
    <s v="nice"/>
    <n v="0"/>
    <s v="2023 3"/>
  </r>
  <r>
    <x v="2"/>
    <n v="8"/>
    <n v="1420"/>
    <x v="67"/>
    <n v="2541.0299999999997"/>
    <s v="nice"/>
    <n v="0"/>
    <s v="2023 3"/>
  </r>
  <r>
    <x v="3"/>
    <n v="9.6000000000000014"/>
    <n v="690"/>
    <x v="67"/>
    <n v="1229.97"/>
    <s v="naughty"/>
    <n v="0"/>
    <s v="2023 3"/>
  </r>
  <r>
    <x v="4"/>
    <n v="7.2"/>
    <n v="960"/>
    <x v="67"/>
    <n v="1911.27"/>
    <s v="nice"/>
    <n v="0"/>
    <s v="2023 3"/>
  </r>
  <r>
    <x v="0"/>
    <n v="13"/>
    <n v="142"/>
    <x v="68"/>
    <n v="369.32"/>
    <s v="naughty"/>
    <n v="0"/>
    <s v="2023 3"/>
  </r>
  <r>
    <x v="1"/>
    <n v="7.2"/>
    <n v="890"/>
    <x v="68"/>
    <n v="2737.11"/>
    <s v="nice"/>
    <n v="0"/>
    <s v="2023 3"/>
  </r>
  <r>
    <x v="2"/>
    <n v="11.200000000000001"/>
    <n v="570"/>
    <x v="68"/>
    <n v="1966.6499999999999"/>
    <s v="nice"/>
    <n v="0"/>
    <s v="2023 3"/>
  </r>
  <r>
    <x v="3"/>
    <n v="10.4"/>
    <n v="1160"/>
    <x v="68"/>
    <n v="2564.91"/>
    <s v="naughty"/>
    <n v="0"/>
    <s v="2023 3"/>
  </r>
  <r>
    <x v="4"/>
    <n v="12"/>
    <n v="630"/>
    <x v="68"/>
    <n v="2762.94"/>
    <s v="nice"/>
    <n v="0"/>
    <s v="2023 3"/>
  </r>
  <r>
    <x v="0"/>
    <n v="12"/>
    <n v="71"/>
    <x v="69"/>
    <n v="827.76"/>
    <s v="naughty"/>
    <n v="0"/>
    <s v="2023 3"/>
  </r>
  <r>
    <x v="1"/>
    <n v="6.4"/>
    <n v="870"/>
    <x v="69"/>
    <n v="1015.3499999999999"/>
    <s v="nice"/>
    <n v="0"/>
    <s v="2023 3"/>
  </r>
  <r>
    <x v="2"/>
    <n v="10.4"/>
    <n v="740"/>
    <x v="69"/>
    <n v="929.64"/>
    <s v="nice"/>
    <n v="0"/>
    <s v="2023 3"/>
  </r>
  <r>
    <x v="3"/>
    <n v="11.200000000000001"/>
    <n v="710"/>
    <x v="69"/>
    <n v="2462.04"/>
    <s v="naughty"/>
    <n v="0"/>
    <s v="2023 3"/>
  </r>
  <r>
    <x v="4"/>
    <n v="4.8000000000000007"/>
    <n v="650"/>
    <x v="69"/>
    <n v="1475.6999999999998"/>
    <s v="nice"/>
    <n v="0"/>
    <s v="2023 3"/>
  </r>
  <r>
    <x v="0"/>
    <n v="12"/>
    <n v="139"/>
    <x v="70"/>
    <n v="353.55"/>
    <s v="naughty"/>
    <n v="0"/>
    <s v="2023 3"/>
  </r>
  <r>
    <x v="1"/>
    <n v="12"/>
    <n v="1280"/>
    <x v="70"/>
    <n v="892.41000000000008"/>
    <s v="nice"/>
    <n v="0"/>
    <s v="2023 3"/>
  </r>
  <r>
    <x v="2"/>
    <n v="5.6000000000000005"/>
    <n v="1370"/>
    <x v="70"/>
    <n v="1485.51"/>
    <s v="nice"/>
    <n v="0"/>
    <s v="2023 3"/>
  </r>
  <r>
    <x v="3"/>
    <n v="4"/>
    <n v="1180"/>
    <x v="70"/>
    <n v="2880.54"/>
    <s v="naughty"/>
    <n v="0"/>
    <s v="2023 3"/>
  </r>
  <r>
    <x v="4"/>
    <n v="8.8000000000000007"/>
    <n v="580"/>
    <x v="70"/>
    <n v="1028.8799999999999"/>
    <s v="nice"/>
    <n v="0"/>
    <s v="2023 3"/>
  </r>
  <r>
    <x v="0"/>
    <n v="13"/>
    <n v="120"/>
    <x v="71"/>
    <n v="832.59"/>
    <s v="naughty"/>
    <n v="0"/>
    <s v="2023 3"/>
  </r>
  <r>
    <x v="1"/>
    <n v="7.2"/>
    <n v="1000"/>
    <x v="71"/>
    <n v="655.47"/>
    <s v="nice"/>
    <n v="0"/>
    <s v="2023 3"/>
  </r>
  <r>
    <x v="2"/>
    <n v="10.4"/>
    <n v="1480"/>
    <x v="71"/>
    <n v="2323.29"/>
    <s v="nice"/>
    <n v="0"/>
    <s v="2023 3"/>
  </r>
  <r>
    <x v="3"/>
    <n v="11.200000000000001"/>
    <n v="1390"/>
    <x v="71"/>
    <n v="980.61"/>
    <s v="naughty"/>
    <n v="0"/>
    <s v="2023 3"/>
  </r>
  <r>
    <x v="4"/>
    <n v="4.8000000000000007"/>
    <n v="620"/>
    <x v="71"/>
    <n v="2423.8200000000002"/>
    <s v="nice"/>
    <n v="0"/>
    <s v="2023 3"/>
  </r>
  <r>
    <x v="0"/>
    <n v="11"/>
    <n v="54"/>
    <x v="72"/>
    <n v="878.26"/>
    <s v="naughty"/>
    <n v="0"/>
    <s v="2023 3"/>
  </r>
  <r>
    <x v="1"/>
    <n v="4.8000000000000007"/>
    <n v="790"/>
    <x v="72"/>
    <n v="1418.97"/>
    <s v="nice"/>
    <n v="0"/>
    <s v="2023 3"/>
  </r>
  <r>
    <x v="2"/>
    <n v="12"/>
    <n v="1010"/>
    <x v="72"/>
    <n v="756.24"/>
    <s v="nice"/>
    <n v="0"/>
    <s v="2023 3"/>
  </r>
  <r>
    <x v="3"/>
    <n v="8"/>
    <n v="710"/>
    <x v="72"/>
    <n v="303.84000000000003"/>
    <s v="naughty"/>
    <n v="0"/>
    <s v="2023 3"/>
  </r>
  <r>
    <x v="4"/>
    <n v="7.2"/>
    <n v="730"/>
    <x v="72"/>
    <n v="2627.07"/>
    <s v="nice"/>
    <n v="0"/>
    <s v="2023 3"/>
  </r>
  <r>
    <x v="0"/>
    <n v="6"/>
    <n v="133"/>
    <x v="73"/>
    <n v="962.04"/>
    <s v="naughty"/>
    <n v="0"/>
    <s v="2023 3"/>
  </r>
  <r>
    <x v="1"/>
    <n v="6.4"/>
    <n v="1130"/>
    <x v="73"/>
    <n v="911.01"/>
    <s v="nice"/>
    <n v="0"/>
    <s v="2023 3"/>
  </r>
  <r>
    <x v="2"/>
    <n v="8.8000000000000007"/>
    <n v="1110"/>
    <x v="73"/>
    <n v="1843.83"/>
    <s v="nice"/>
    <n v="0"/>
    <s v="2023 3"/>
  </r>
  <r>
    <x v="3"/>
    <n v="5.6000000000000005"/>
    <n v="590"/>
    <x v="73"/>
    <n v="1410.57"/>
    <s v="naughty"/>
    <n v="0"/>
    <s v="2023 3"/>
  </r>
  <r>
    <x v="4"/>
    <n v="4.8000000000000007"/>
    <n v="1420"/>
    <x v="73"/>
    <n v="827.06999999999994"/>
    <s v="nice"/>
    <n v="0"/>
    <s v="2023 3"/>
  </r>
  <r>
    <x v="0"/>
    <n v="5"/>
    <n v="108"/>
    <x v="74"/>
    <n v="71.849999999999994"/>
    <s v="naughty"/>
    <n v="0"/>
    <s v="2023 3"/>
  </r>
  <r>
    <x v="1"/>
    <n v="12"/>
    <n v="1400"/>
    <x v="74"/>
    <n v="198.60000000000002"/>
    <s v="nice"/>
    <n v="0"/>
    <s v="2023 3"/>
  </r>
  <r>
    <x v="2"/>
    <n v="10.4"/>
    <n v="780"/>
    <x v="74"/>
    <n v="1498.23"/>
    <s v="nice"/>
    <n v="0"/>
    <s v="2023 3"/>
  </r>
  <r>
    <x v="3"/>
    <n v="7.2"/>
    <n v="500"/>
    <x v="74"/>
    <n v="2095.11"/>
    <s v="naughty"/>
    <n v="0"/>
    <s v="2023 3"/>
  </r>
  <r>
    <x v="4"/>
    <n v="11.200000000000001"/>
    <n v="840"/>
    <x v="74"/>
    <n v="278.54999999999995"/>
    <s v="nice"/>
    <n v="0"/>
    <s v="2023 3"/>
  </r>
  <r>
    <x v="0"/>
    <n v="7"/>
    <n v="84"/>
    <x v="75"/>
    <n v="224.28"/>
    <s v="naughty"/>
    <n v="0"/>
    <s v="2023 3"/>
  </r>
  <r>
    <x v="1"/>
    <n v="4"/>
    <n v="950"/>
    <x v="75"/>
    <n v="892.5"/>
    <s v="nice"/>
    <n v="0"/>
    <s v="2023 3"/>
  </r>
  <r>
    <x v="2"/>
    <n v="6.4"/>
    <n v="1320"/>
    <x v="75"/>
    <n v="1497.09"/>
    <s v="nice"/>
    <n v="0"/>
    <s v="2023 3"/>
  </r>
  <r>
    <x v="3"/>
    <n v="5.6000000000000005"/>
    <n v="710"/>
    <x v="75"/>
    <n v="2964.69"/>
    <s v="naughty"/>
    <n v="0"/>
    <s v="2023 3"/>
  </r>
  <r>
    <x v="4"/>
    <n v="6.4"/>
    <n v="730"/>
    <x v="75"/>
    <n v="2377.59"/>
    <s v="nice"/>
    <n v="0"/>
    <s v="2023 3"/>
  </r>
  <r>
    <x v="0"/>
    <n v="14"/>
    <n v="77"/>
    <x v="76"/>
    <n v="797.54"/>
    <s v="naughty"/>
    <n v="0"/>
    <s v="2023 3"/>
  </r>
  <r>
    <x v="1"/>
    <n v="12"/>
    <n v="520"/>
    <x v="76"/>
    <n v="1069.6500000000001"/>
    <s v="nice"/>
    <n v="0"/>
    <s v="2023 3"/>
  </r>
  <r>
    <x v="2"/>
    <n v="11.200000000000001"/>
    <n v="790"/>
    <x v="76"/>
    <n v="1674.9299999999998"/>
    <s v="nice"/>
    <n v="0"/>
    <s v="2023 3"/>
  </r>
  <r>
    <x v="3"/>
    <n v="5.6000000000000005"/>
    <n v="880"/>
    <x v="76"/>
    <n v="1187.8499999999999"/>
    <s v="naughty"/>
    <n v="0"/>
    <s v="2023 3"/>
  </r>
  <r>
    <x v="4"/>
    <n v="6.4"/>
    <n v="1290"/>
    <x v="76"/>
    <n v="1556.0099999999998"/>
    <s v="nice"/>
    <n v="0"/>
    <s v="2023 3"/>
  </r>
  <r>
    <x v="0"/>
    <n v="8"/>
    <n v="88"/>
    <x v="77"/>
    <n v="857.83"/>
    <s v="naughty"/>
    <n v="0"/>
    <s v="2023 3"/>
  </r>
  <r>
    <x v="1"/>
    <n v="4"/>
    <n v="1110"/>
    <x v="77"/>
    <n v="1661.37"/>
    <s v="nice"/>
    <n v="0"/>
    <s v="2023 3"/>
  </r>
  <r>
    <x v="2"/>
    <n v="11.200000000000001"/>
    <n v="610"/>
    <x v="77"/>
    <n v="2322.5099999999998"/>
    <s v="nice"/>
    <n v="0"/>
    <s v="2023 3"/>
  </r>
  <r>
    <x v="3"/>
    <n v="12"/>
    <n v="1000"/>
    <x v="77"/>
    <n v="1730.6399999999999"/>
    <s v="naughty"/>
    <n v="0"/>
    <s v="2023 3"/>
  </r>
  <r>
    <x v="4"/>
    <n v="7.2"/>
    <n v="1280"/>
    <x v="77"/>
    <n v="902.67"/>
    <s v="nice"/>
    <n v="0"/>
    <s v="2023 3"/>
  </r>
  <r>
    <x v="0"/>
    <n v="7"/>
    <n v="139"/>
    <x v="78"/>
    <n v="86.3"/>
    <s v="naughty"/>
    <n v="0"/>
    <s v="2023 3"/>
  </r>
  <r>
    <x v="1"/>
    <n v="4.8000000000000007"/>
    <n v="1300"/>
    <x v="78"/>
    <n v="646.98"/>
    <s v="nice"/>
    <n v="0"/>
    <s v="2023 3"/>
  </r>
  <r>
    <x v="2"/>
    <n v="9.6000000000000014"/>
    <n v="580"/>
    <x v="78"/>
    <n v="891.72"/>
    <s v="nice"/>
    <n v="0"/>
    <s v="2023 3"/>
  </r>
  <r>
    <x v="3"/>
    <n v="8.8000000000000007"/>
    <n v="1210"/>
    <x v="78"/>
    <n v="1278.42"/>
    <s v="naughty"/>
    <n v="0"/>
    <s v="2023 3"/>
  </r>
  <r>
    <x v="4"/>
    <n v="9.6000000000000014"/>
    <n v="710"/>
    <x v="78"/>
    <n v="2604.3000000000002"/>
    <s v="nice"/>
    <n v="0"/>
    <s v="2023 3"/>
  </r>
  <r>
    <x v="0"/>
    <n v="13"/>
    <n v="146"/>
    <x v="79"/>
    <n v="679.54"/>
    <s v="naughty"/>
    <n v="0"/>
    <s v="2023 3"/>
  </r>
  <r>
    <x v="1"/>
    <n v="10.4"/>
    <n v="990"/>
    <x v="79"/>
    <n v="558.21"/>
    <s v="nice"/>
    <n v="0"/>
    <s v="2023 3"/>
  </r>
  <r>
    <x v="2"/>
    <n v="10.4"/>
    <n v="1140"/>
    <x v="79"/>
    <n v="1880.4299999999998"/>
    <s v="nice"/>
    <n v="0"/>
    <s v="2023 3"/>
  </r>
  <r>
    <x v="3"/>
    <n v="12"/>
    <n v="820"/>
    <x v="79"/>
    <n v="2251.08"/>
    <s v="naughty"/>
    <n v="0"/>
    <s v="2023 3"/>
  </r>
  <r>
    <x v="4"/>
    <n v="8"/>
    <n v="1390"/>
    <x v="79"/>
    <n v="2593.02"/>
    <s v="nice"/>
    <n v="0"/>
    <s v="2023 3"/>
  </r>
  <r>
    <x v="0"/>
    <n v="13"/>
    <n v="66"/>
    <x v="80"/>
    <n v="759.74"/>
    <s v="naughty"/>
    <n v="0"/>
    <s v="2023 3"/>
  </r>
  <r>
    <x v="1"/>
    <n v="4.8000000000000007"/>
    <n v="630"/>
    <x v="80"/>
    <n v="2774.7599999999998"/>
    <s v="nice"/>
    <n v="0"/>
    <s v="2023 3"/>
  </r>
  <r>
    <x v="2"/>
    <n v="6.4"/>
    <n v="1450"/>
    <x v="80"/>
    <n v="292.77"/>
    <s v="nice"/>
    <n v="0"/>
    <s v="2023 3"/>
  </r>
  <r>
    <x v="3"/>
    <n v="10.4"/>
    <n v="990"/>
    <x v="80"/>
    <n v="2117.67"/>
    <s v="naughty"/>
    <n v="0"/>
    <s v="2023 3"/>
  </r>
  <r>
    <x v="4"/>
    <n v="10.4"/>
    <n v="1160"/>
    <x v="80"/>
    <n v="2594.88"/>
    <s v="nice"/>
    <n v="0"/>
    <s v="2023 3"/>
  </r>
  <r>
    <x v="0"/>
    <n v="10"/>
    <n v="100"/>
    <x v="81"/>
    <n v="464.95"/>
    <s v="naughty"/>
    <n v="0"/>
    <s v="2023 3"/>
  </r>
  <r>
    <x v="1"/>
    <n v="8"/>
    <n v="790"/>
    <x v="81"/>
    <n v="2325.96"/>
    <s v="nice"/>
    <n v="0"/>
    <s v="2023 3"/>
  </r>
  <r>
    <x v="2"/>
    <n v="11.200000000000001"/>
    <n v="810"/>
    <x v="81"/>
    <n v="292.59000000000003"/>
    <s v="nice"/>
    <n v="0"/>
    <s v="2023 3"/>
  </r>
  <r>
    <x v="3"/>
    <n v="5.6000000000000005"/>
    <n v="660"/>
    <x v="81"/>
    <n v="2382.7200000000003"/>
    <s v="naughty"/>
    <n v="0"/>
    <s v="2023 3"/>
  </r>
  <r>
    <x v="4"/>
    <n v="6.4"/>
    <n v="1140"/>
    <x v="81"/>
    <n v="141.51"/>
    <s v="nice"/>
    <n v="0"/>
    <s v="2023 3"/>
  </r>
  <r>
    <x v="0"/>
    <n v="5"/>
    <n v="109"/>
    <x v="82"/>
    <n v="143.37"/>
    <s v="naughty"/>
    <n v="0"/>
    <s v="2023 3"/>
  </r>
  <r>
    <x v="1"/>
    <n v="8"/>
    <n v="1030"/>
    <x v="82"/>
    <n v="1729.8000000000002"/>
    <s v="nice"/>
    <n v="0"/>
    <s v="2023 3"/>
  </r>
  <r>
    <x v="2"/>
    <n v="9.6000000000000014"/>
    <n v="520"/>
    <x v="82"/>
    <n v="661.95"/>
    <s v="nice"/>
    <n v="0"/>
    <s v="2023 3"/>
  </r>
  <r>
    <x v="3"/>
    <n v="8"/>
    <n v="800"/>
    <x v="82"/>
    <n v="1335.06"/>
    <s v="naughty"/>
    <n v="0"/>
    <s v="2023 3"/>
  </r>
  <r>
    <x v="4"/>
    <n v="10.4"/>
    <n v="1310"/>
    <x v="82"/>
    <n v="2068.6799999999998"/>
    <s v="nice"/>
    <n v="0"/>
    <s v="2023 3"/>
  </r>
  <r>
    <x v="0"/>
    <n v="12"/>
    <n v="51"/>
    <x v="83"/>
    <n v="443.64"/>
    <s v="naughty"/>
    <n v="0"/>
    <s v="2023 3"/>
  </r>
  <r>
    <x v="1"/>
    <n v="6.4"/>
    <n v="740"/>
    <x v="83"/>
    <n v="2314.7400000000002"/>
    <s v="nice"/>
    <n v="0"/>
    <s v="2023 3"/>
  </r>
  <r>
    <x v="2"/>
    <n v="9.6000000000000014"/>
    <n v="1380"/>
    <x v="83"/>
    <n v="942.03"/>
    <s v="nice"/>
    <n v="0"/>
    <s v="2023 3"/>
  </r>
  <r>
    <x v="3"/>
    <n v="7.2"/>
    <n v="1430"/>
    <x v="83"/>
    <n v="2936.4900000000002"/>
    <s v="naughty"/>
    <n v="0"/>
    <s v="2023 3"/>
  </r>
  <r>
    <x v="4"/>
    <n v="9.6000000000000014"/>
    <n v="800"/>
    <x v="83"/>
    <n v="639.78"/>
    <s v="nice"/>
    <n v="0"/>
    <s v="2023 3"/>
  </r>
  <r>
    <x v="0"/>
    <n v="7"/>
    <n v="102"/>
    <x v="84"/>
    <n v="775.72"/>
    <s v="naughty"/>
    <n v="0"/>
    <s v="2023 3"/>
  </r>
  <r>
    <x v="1"/>
    <n v="7.2"/>
    <n v="1160"/>
    <x v="84"/>
    <n v="2909.67"/>
    <s v="nice"/>
    <n v="0"/>
    <s v="2023 3"/>
  </r>
  <r>
    <x v="2"/>
    <n v="8.8000000000000007"/>
    <n v="950"/>
    <x v="84"/>
    <n v="2336.2200000000003"/>
    <s v="nice"/>
    <n v="0"/>
    <s v="2023 3"/>
  </r>
  <r>
    <x v="3"/>
    <n v="7.2"/>
    <n v="1110"/>
    <x v="84"/>
    <n v="2318.4900000000002"/>
    <s v="naughty"/>
    <n v="0"/>
    <s v="2023 3"/>
  </r>
  <r>
    <x v="4"/>
    <n v="8.8000000000000007"/>
    <n v="1250"/>
    <x v="84"/>
    <n v="1782.42"/>
    <s v="nice"/>
    <n v="0"/>
    <s v="2023 3"/>
  </r>
  <r>
    <x v="0"/>
    <n v="10"/>
    <n v="55"/>
    <x v="85"/>
    <n v="122.65"/>
    <s v="naughty"/>
    <n v="0"/>
    <s v="2023 3"/>
  </r>
  <r>
    <x v="1"/>
    <n v="4.8000000000000007"/>
    <n v="860"/>
    <x v="85"/>
    <n v="1109.31"/>
    <s v="nice"/>
    <n v="0"/>
    <s v="2023 3"/>
  </r>
  <r>
    <x v="2"/>
    <n v="6.4"/>
    <n v="840"/>
    <x v="85"/>
    <n v="2427"/>
    <s v="nice"/>
    <n v="0"/>
    <s v="2023 3"/>
  </r>
  <r>
    <x v="3"/>
    <n v="4"/>
    <n v="1130"/>
    <x v="85"/>
    <n v="1597.2599999999998"/>
    <s v="naughty"/>
    <n v="0"/>
    <s v="2023 3"/>
  </r>
  <r>
    <x v="4"/>
    <n v="8.8000000000000007"/>
    <n v="1430"/>
    <x v="85"/>
    <n v="2074.83"/>
    <s v="nice"/>
    <n v="0"/>
    <s v="2023 3"/>
  </r>
  <r>
    <x v="0"/>
    <n v="15"/>
    <n v="148"/>
    <x v="86"/>
    <n v="601.04999999999995"/>
    <s v="naughty"/>
    <n v="0"/>
    <s v="2023 3"/>
  </r>
  <r>
    <x v="1"/>
    <n v="10.4"/>
    <n v="1430"/>
    <x v="86"/>
    <n v="866.69999999999993"/>
    <s v="nice"/>
    <n v="0"/>
    <s v="2023 3"/>
  </r>
  <r>
    <x v="2"/>
    <n v="10.4"/>
    <n v="900"/>
    <x v="86"/>
    <n v="549.36"/>
    <s v="nice"/>
    <n v="0"/>
    <s v="2023 3"/>
  </r>
  <r>
    <x v="3"/>
    <n v="4.8000000000000007"/>
    <n v="780"/>
    <x v="86"/>
    <n v="194.61"/>
    <s v="naughty"/>
    <n v="0"/>
    <s v="2023 3"/>
  </r>
  <r>
    <x v="4"/>
    <n v="6.4"/>
    <n v="890"/>
    <x v="86"/>
    <n v="1492.53"/>
    <s v="nice"/>
    <n v="0"/>
    <s v="2023 3"/>
  </r>
  <r>
    <x v="0"/>
    <n v="11"/>
    <n v="84"/>
    <x v="87"/>
    <n v="523.76"/>
    <s v="naughty"/>
    <n v="0"/>
    <s v="2023 3"/>
  </r>
  <r>
    <x v="1"/>
    <n v="6.4"/>
    <n v="840"/>
    <x v="87"/>
    <n v="228"/>
    <s v="nice"/>
    <n v="0"/>
    <s v="2023 3"/>
  </r>
  <r>
    <x v="2"/>
    <n v="11.200000000000001"/>
    <n v="1190"/>
    <x v="87"/>
    <n v="831.78"/>
    <s v="nice"/>
    <n v="0"/>
    <s v="2023 3"/>
  </r>
  <r>
    <x v="3"/>
    <n v="12"/>
    <n v="740"/>
    <x v="87"/>
    <n v="667.62"/>
    <s v="naughty"/>
    <n v="0"/>
    <s v="2023 3"/>
  </r>
  <r>
    <x v="4"/>
    <n v="4"/>
    <n v="710"/>
    <x v="87"/>
    <n v="2848.17"/>
    <s v="nice"/>
    <n v="0"/>
    <s v="2023 3"/>
  </r>
  <r>
    <x v="0"/>
    <n v="15"/>
    <n v="58"/>
    <x v="88"/>
    <n v="779.49"/>
    <s v="naughty"/>
    <n v="0"/>
    <s v="2023 3"/>
  </r>
  <r>
    <x v="1"/>
    <n v="10.4"/>
    <n v="1400"/>
    <x v="88"/>
    <n v="2148.66"/>
    <s v="nice"/>
    <n v="0"/>
    <s v="2023 3"/>
  </r>
  <r>
    <x v="2"/>
    <n v="9.6000000000000014"/>
    <n v="1090"/>
    <x v="88"/>
    <n v="766.29"/>
    <s v="nice"/>
    <n v="0"/>
    <s v="2023 3"/>
  </r>
  <r>
    <x v="3"/>
    <n v="6.4"/>
    <n v="1490"/>
    <x v="88"/>
    <n v="2492.16"/>
    <s v="naughty"/>
    <n v="0"/>
    <s v="2023 3"/>
  </r>
  <r>
    <x v="4"/>
    <n v="12"/>
    <n v="1190"/>
    <x v="88"/>
    <n v="649.20000000000005"/>
    <s v="nice"/>
    <n v="0"/>
    <s v="2023 3"/>
  </r>
  <r>
    <x v="0"/>
    <n v="9"/>
    <n v="52"/>
    <x v="89"/>
    <n v="890.72"/>
    <s v="naughty"/>
    <n v="0"/>
    <s v="2023 3"/>
  </r>
  <r>
    <x v="1"/>
    <n v="11.200000000000001"/>
    <n v="1000"/>
    <x v="89"/>
    <n v="1544.4299999999998"/>
    <s v="nice"/>
    <n v="0"/>
    <s v="2023 3"/>
  </r>
  <r>
    <x v="2"/>
    <n v="7.2"/>
    <n v="720"/>
    <x v="89"/>
    <n v="139.38"/>
    <s v="nice"/>
    <n v="0"/>
    <s v="2023 3"/>
  </r>
  <r>
    <x v="3"/>
    <n v="10.4"/>
    <n v="680"/>
    <x v="89"/>
    <n v="278.73"/>
    <s v="naughty"/>
    <n v="0"/>
    <s v="2023 3"/>
  </r>
  <r>
    <x v="4"/>
    <n v="6.4"/>
    <n v="1440"/>
    <x v="89"/>
    <n v="1835.1000000000001"/>
    <s v="nice"/>
    <n v="0"/>
    <s v="2023 3"/>
  </r>
  <r>
    <x v="0"/>
    <n v="7"/>
    <n v="106"/>
    <x v="90"/>
    <n v="37.799999999999997"/>
    <s v="naughty"/>
    <n v="0"/>
    <s v="2023 4"/>
  </r>
  <r>
    <x v="1"/>
    <n v="8"/>
    <n v="1320"/>
    <x v="90"/>
    <n v="230.39999999999998"/>
    <s v="nice"/>
    <n v="0"/>
    <s v="2023 4"/>
  </r>
  <r>
    <x v="2"/>
    <n v="7.2"/>
    <n v="780"/>
    <x v="90"/>
    <n v="2376.42"/>
    <s v="nice"/>
    <n v="0"/>
    <s v="2023 4"/>
  </r>
  <r>
    <x v="3"/>
    <n v="10.4"/>
    <n v="1370"/>
    <x v="90"/>
    <n v="711.75"/>
    <s v="naughty"/>
    <n v="0"/>
    <s v="2023 4"/>
  </r>
  <r>
    <x v="4"/>
    <n v="12"/>
    <n v="1040"/>
    <x v="90"/>
    <n v="1512.6299999999999"/>
    <s v="nice"/>
    <n v="0"/>
    <s v="2023 4"/>
  </r>
  <r>
    <x v="0"/>
    <n v="10"/>
    <n v="136"/>
    <x v="91"/>
    <n v="687.9"/>
    <s v="naughty"/>
    <n v="0"/>
    <s v="2023 4"/>
  </r>
  <r>
    <x v="1"/>
    <n v="11.200000000000001"/>
    <n v="590"/>
    <x v="91"/>
    <n v="525.78"/>
    <s v="nice"/>
    <n v="0"/>
    <s v="2023 4"/>
  </r>
  <r>
    <x v="2"/>
    <n v="12"/>
    <n v="850"/>
    <x v="91"/>
    <n v="2872.83"/>
    <s v="nice"/>
    <n v="0"/>
    <s v="2023 4"/>
  </r>
  <r>
    <x v="3"/>
    <n v="8.8000000000000007"/>
    <n v="1130"/>
    <x v="91"/>
    <n v="1331.01"/>
    <s v="naughty"/>
    <n v="0"/>
    <s v="2023 4"/>
  </r>
  <r>
    <x v="4"/>
    <n v="10.4"/>
    <n v="650"/>
    <x v="91"/>
    <n v="1855.17"/>
    <s v="nice"/>
    <n v="0"/>
    <s v="2023 4"/>
  </r>
  <r>
    <x v="0"/>
    <n v="5"/>
    <n v="143"/>
    <x v="92"/>
    <n v="980.04"/>
    <s v="naughty"/>
    <n v="0"/>
    <s v="2023 4"/>
  </r>
  <r>
    <x v="1"/>
    <n v="12"/>
    <n v="930"/>
    <x v="92"/>
    <n v="634.68000000000006"/>
    <s v="nice"/>
    <n v="0"/>
    <s v="2023 4"/>
  </r>
  <r>
    <x v="2"/>
    <n v="9.6000000000000014"/>
    <n v="650"/>
    <x v="92"/>
    <n v="2235.3000000000002"/>
    <s v="nice"/>
    <n v="0"/>
    <s v="2023 4"/>
  </r>
  <r>
    <x v="3"/>
    <n v="7.2"/>
    <n v="1330"/>
    <x v="92"/>
    <n v="2397.6000000000004"/>
    <s v="naughty"/>
    <n v="0"/>
    <s v="2023 4"/>
  </r>
  <r>
    <x v="4"/>
    <n v="4"/>
    <n v="1300"/>
    <x v="92"/>
    <n v="1419.6"/>
    <s v="nice"/>
    <n v="0"/>
    <s v="2023 4"/>
  </r>
  <r>
    <x v="0"/>
    <n v="8"/>
    <n v="71"/>
    <x v="93"/>
    <n v="616.53"/>
    <s v="naughty"/>
    <n v="0"/>
    <s v="2023 4"/>
  </r>
  <r>
    <x v="1"/>
    <n v="9.6000000000000014"/>
    <n v="960"/>
    <x v="93"/>
    <n v="1017.1500000000001"/>
    <s v="nice"/>
    <n v="0"/>
    <s v="2023 4"/>
  </r>
  <r>
    <x v="2"/>
    <n v="9.6000000000000014"/>
    <n v="860"/>
    <x v="93"/>
    <n v="1895.6399999999999"/>
    <s v="nice"/>
    <n v="0"/>
    <s v="2023 4"/>
  </r>
  <r>
    <x v="3"/>
    <n v="11.200000000000001"/>
    <n v="1490"/>
    <x v="93"/>
    <n v="1592.8500000000001"/>
    <s v="naughty"/>
    <n v="0"/>
    <s v="2023 4"/>
  </r>
  <r>
    <x v="4"/>
    <n v="11.200000000000001"/>
    <n v="980"/>
    <x v="93"/>
    <n v="1411.23"/>
    <s v="nice"/>
    <n v="0"/>
    <s v="2023 4"/>
  </r>
  <r>
    <x v="0"/>
    <n v="11"/>
    <n v="77"/>
    <x v="94"/>
    <n v="352.07"/>
    <s v="naughty"/>
    <n v="0"/>
    <s v="2023 4"/>
  </r>
  <r>
    <x v="1"/>
    <n v="8"/>
    <n v="520"/>
    <x v="94"/>
    <n v="124.74"/>
    <s v="nice"/>
    <n v="0"/>
    <s v="2023 4"/>
  </r>
  <r>
    <x v="2"/>
    <n v="12"/>
    <n v="1120"/>
    <x v="94"/>
    <n v="2252.1000000000004"/>
    <s v="nice"/>
    <n v="0"/>
    <s v="2023 4"/>
  </r>
  <r>
    <x v="3"/>
    <n v="4.8000000000000007"/>
    <n v="840"/>
    <x v="94"/>
    <n v="278.82"/>
    <s v="naughty"/>
    <n v="0"/>
    <s v="2023 4"/>
  </r>
  <r>
    <x v="4"/>
    <n v="6.4"/>
    <n v="1400"/>
    <x v="94"/>
    <n v="2099.25"/>
    <s v="nice"/>
    <n v="0"/>
    <s v="2023 4"/>
  </r>
  <r>
    <x v="0"/>
    <n v="9"/>
    <n v="81"/>
    <x v="95"/>
    <n v="903.79"/>
    <s v="naughty"/>
    <n v="0"/>
    <s v="2023 4"/>
  </r>
  <r>
    <x v="1"/>
    <n v="12"/>
    <n v="1320"/>
    <x v="95"/>
    <n v="1373.34"/>
    <s v="nice"/>
    <n v="0"/>
    <s v="2023 4"/>
  </r>
  <r>
    <x v="2"/>
    <n v="8.8000000000000007"/>
    <n v="1280"/>
    <x v="95"/>
    <n v="869.67"/>
    <s v="nice"/>
    <n v="0"/>
    <s v="2023 4"/>
  </r>
  <r>
    <x v="3"/>
    <n v="11.200000000000001"/>
    <n v="1380"/>
    <x v="95"/>
    <n v="1591.3200000000002"/>
    <s v="naughty"/>
    <n v="0"/>
    <s v="2023 4"/>
  </r>
  <r>
    <x v="4"/>
    <n v="11.200000000000001"/>
    <n v="1470"/>
    <x v="95"/>
    <n v="1432.41"/>
    <s v="nice"/>
    <n v="0"/>
    <s v="2023 4"/>
  </r>
  <r>
    <x v="0"/>
    <n v="15"/>
    <n v="111"/>
    <x v="96"/>
    <n v="863.68"/>
    <s v="naughty"/>
    <n v="0"/>
    <s v="2023 4"/>
  </r>
  <r>
    <x v="1"/>
    <n v="6.4"/>
    <n v="1210"/>
    <x v="96"/>
    <n v="2901.18"/>
    <s v="nice"/>
    <n v="0"/>
    <s v="2023 4"/>
  </r>
  <r>
    <x v="2"/>
    <n v="5.6000000000000005"/>
    <n v="1220"/>
    <x v="96"/>
    <n v="1777.59"/>
    <s v="nice"/>
    <n v="0"/>
    <s v="2023 4"/>
  </r>
  <r>
    <x v="3"/>
    <n v="10.4"/>
    <n v="700"/>
    <x v="96"/>
    <n v="922.08"/>
    <s v="naughty"/>
    <n v="0"/>
    <s v="2023 4"/>
  </r>
  <r>
    <x v="4"/>
    <n v="4"/>
    <n v="1030"/>
    <x v="96"/>
    <n v="360.33"/>
    <s v="nice"/>
    <n v="0"/>
    <s v="2023 4"/>
  </r>
  <r>
    <x v="0"/>
    <n v="13"/>
    <n v="65"/>
    <x v="97"/>
    <n v="629.55999999999995"/>
    <s v="naughty"/>
    <n v="0"/>
    <s v="2023 4"/>
  </r>
  <r>
    <x v="1"/>
    <n v="4"/>
    <n v="820"/>
    <x v="97"/>
    <n v="2493.42"/>
    <s v="nice"/>
    <n v="0"/>
    <s v="2023 4"/>
  </r>
  <r>
    <x v="2"/>
    <n v="11.200000000000001"/>
    <n v="1060"/>
    <x v="97"/>
    <n v="2994.9900000000002"/>
    <s v="nice"/>
    <n v="0"/>
    <s v="2023 4"/>
  </r>
  <r>
    <x v="3"/>
    <n v="4.8000000000000007"/>
    <n v="680"/>
    <x v="97"/>
    <n v="2736.33"/>
    <s v="naughty"/>
    <n v="0"/>
    <s v="2023 4"/>
  </r>
  <r>
    <x v="4"/>
    <n v="9.6000000000000014"/>
    <n v="880"/>
    <x v="97"/>
    <n v="1429.32"/>
    <s v="nice"/>
    <n v="0"/>
    <s v="2023 4"/>
  </r>
  <r>
    <x v="0"/>
    <n v="5"/>
    <n v="59"/>
    <x v="98"/>
    <n v="170.83"/>
    <s v="naughty"/>
    <n v="0"/>
    <s v="2023 4"/>
  </r>
  <r>
    <x v="1"/>
    <n v="4.8000000000000007"/>
    <n v="540"/>
    <x v="98"/>
    <n v="2897.31"/>
    <s v="nice"/>
    <n v="0"/>
    <s v="2023 4"/>
  </r>
  <r>
    <x v="2"/>
    <n v="9.6000000000000014"/>
    <n v="1480"/>
    <x v="98"/>
    <n v="1047.06"/>
    <s v="nice"/>
    <n v="0"/>
    <s v="2023 4"/>
  </r>
  <r>
    <x v="3"/>
    <n v="12"/>
    <n v="1330"/>
    <x v="98"/>
    <n v="1564.83"/>
    <s v="naughty"/>
    <n v="0"/>
    <s v="2023 4"/>
  </r>
  <r>
    <x v="4"/>
    <n v="5.6000000000000005"/>
    <n v="1340"/>
    <x v="98"/>
    <n v="1076.6399999999999"/>
    <s v="nice"/>
    <n v="0"/>
    <s v="2023 4"/>
  </r>
  <r>
    <x v="0"/>
    <n v="10"/>
    <n v="96"/>
    <x v="99"/>
    <n v="533.74"/>
    <s v="naughty"/>
    <n v="0"/>
    <s v="2023 4"/>
  </r>
  <r>
    <x v="1"/>
    <n v="4.8000000000000007"/>
    <n v="1330"/>
    <x v="99"/>
    <n v="2716.62"/>
    <s v="nice"/>
    <n v="0"/>
    <s v="2023 4"/>
  </r>
  <r>
    <x v="2"/>
    <n v="9.6000000000000014"/>
    <n v="1140"/>
    <x v="99"/>
    <n v="494.93999999999994"/>
    <s v="nice"/>
    <n v="0"/>
    <s v="2023 4"/>
  </r>
  <r>
    <x v="3"/>
    <n v="6.4"/>
    <n v="1180"/>
    <x v="99"/>
    <n v="2744.88"/>
    <s v="naughty"/>
    <n v="0"/>
    <s v="2023 4"/>
  </r>
  <r>
    <x v="4"/>
    <n v="8.8000000000000007"/>
    <n v="560"/>
    <x v="99"/>
    <n v="2185.56"/>
    <s v="nice"/>
    <n v="0"/>
    <s v="2023 4"/>
  </r>
  <r>
    <x v="0"/>
    <n v="5"/>
    <n v="96"/>
    <x v="100"/>
    <n v="884"/>
    <s v="naughty"/>
    <n v="0"/>
    <s v="2023 4"/>
  </r>
  <r>
    <x v="1"/>
    <n v="6.4"/>
    <n v="660"/>
    <x v="100"/>
    <n v="605.84999999999991"/>
    <s v="nice"/>
    <n v="0"/>
    <s v="2023 4"/>
  </r>
  <r>
    <x v="2"/>
    <n v="9.6000000000000014"/>
    <n v="1400"/>
    <x v="100"/>
    <n v="187.92000000000002"/>
    <s v="nice"/>
    <n v="0"/>
    <s v="2023 4"/>
  </r>
  <r>
    <x v="3"/>
    <n v="8.8000000000000007"/>
    <n v="770"/>
    <x v="100"/>
    <n v="2740.4700000000003"/>
    <s v="naughty"/>
    <n v="0"/>
    <s v="2023 4"/>
  </r>
  <r>
    <x v="4"/>
    <n v="7.2"/>
    <n v="1280"/>
    <x v="100"/>
    <n v="231.63"/>
    <s v="nice"/>
    <n v="0"/>
    <s v="2023 4"/>
  </r>
  <r>
    <x v="0"/>
    <n v="11"/>
    <n v="120"/>
    <x v="101"/>
    <n v="207.49"/>
    <s v="naughty"/>
    <n v="0"/>
    <s v="2023 4"/>
  </r>
  <r>
    <x v="1"/>
    <n v="5.6000000000000005"/>
    <n v="1270"/>
    <x v="101"/>
    <n v="2708.25"/>
    <s v="nice"/>
    <n v="0"/>
    <s v="2023 4"/>
  </r>
  <r>
    <x v="2"/>
    <n v="6.4"/>
    <n v="1060"/>
    <x v="101"/>
    <n v="1577.79"/>
    <s v="nice"/>
    <n v="0"/>
    <s v="2023 4"/>
  </r>
  <r>
    <x v="3"/>
    <n v="7.2"/>
    <n v="1120"/>
    <x v="101"/>
    <n v="2587.41"/>
    <s v="naughty"/>
    <n v="0"/>
    <s v="2023 4"/>
  </r>
  <r>
    <x v="4"/>
    <n v="8.8000000000000007"/>
    <n v="1490"/>
    <x v="101"/>
    <n v="1854.33"/>
    <s v="nice"/>
    <n v="0"/>
    <s v="2023 4"/>
  </r>
  <r>
    <x v="0"/>
    <n v="12"/>
    <n v="148"/>
    <x v="102"/>
    <n v="107.87"/>
    <s v="naughty"/>
    <n v="0"/>
    <s v="2023 4"/>
  </r>
  <r>
    <x v="1"/>
    <n v="6.4"/>
    <n v="720"/>
    <x v="102"/>
    <n v="1355.43"/>
    <s v="nice"/>
    <n v="0"/>
    <s v="2023 4"/>
  </r>
  <r>
    <x v="2"/>
    <n v="10.4"/>
    <n v="1150"/>
    <x v="102"/>
    <n v="962.94"/>
    <s v="nice"/>
    <n v="0"/>
    <s v="2023 4"/>
  </r>
  <r>
    <x v="3"/>
    <n v="7.2"/>
    <n v="1340"/>
    <x v="102"/>
    <n v="2141.16"/>
    <s v="naughty"/>
    <n v="0"/>
    <s v="2023 4"/>
  </r>
  <r>
    <x v="4"/>
    <n v="8"/>
    <n v="1300"/>
    <x v="102"/>
    <n v="2087.88"/>
    <s v="nice"/>
    <n v="0"/>
    <s v="2023 4"/>
  </r>
  <r>
    <x v="0"/>
    <n v="15"/>
    <n v="129"/>
    <x v="103"/>
    <n v="328.25"/>
    <s v="naughty"/>
    <n v="0"/>
    <s v="2023 4"/>
  </r>
  <r>
    <x v="1"/>
    <n v="8"/>
    <n v="1470"/>
    <x v="103"/>
    <n v="1671.5099999999998"/>
    <s v="nice"/>
    <n v="0"/>
    <s v="2023 4"/>
  </r>
  <r>
    <x v="2"/>
    <n v="7.2"/>
    <n v="810"/>
    <x v="103"/>
    <n v="1264.8000000000002"/>
    <s v="nice"/>
    <n v="0"/>
    <s v="2023 4"/>
  </r>
  <r>
    <x v="3"/>
    <n v="9.6000000000000014"/>
    <n v="1150"/>
    <x v="103"/>
    <n v="828.15000000000009"/>
    <s v="naughty"/>
    <n v="0"/>
    <s v="2023 4"/>
  </r>
  <r>
    <x v="4"/>
    <n v="11.200000000000001"/>
    <n v="750"/>
    <x v="103"/>
    <n v="1516.59"/>
    <s v="nice"/>
    <n v="0"/>
    <s v="2023 4"/>
  </r>
  <r>
    <x v="0"/>
    <n v="10"/>
    <n v="89"/>
    <x v="104"/>
    <n v="137.06"/>
    <s v="naughty"/>
    <n v="0"/>
    <s v="2023 4"/>
  </r>
  <r>
    <x v="1"/>
    <n v="8.8000000000000007"/>
    <n v="1180"/>
    <x v="104"/>
    <n v="1943.8200000000002"/>
    <s v="nice"/>
    <n v="0"/>
    <s v="2023 4"/>
  </r>
  <r>
    <x v="2"/>
    <n v="9.6000000000000014"/>
    <n v="820"/>
    <x v="104"/>
    <n v="1671.63"/>
    <s v="nice"/>
    <n v="0"/>
    <s v="2023 4"/>
  </r>
  <r>
    <x v="3"/>
    <n v="6.4"/>
    <n v="1250"/>
    <x v="104"/>
    <n v="2026.53"/>
    <s v="naughty"/>
    <n v="0"/>
    <s v="2023 4"/>
  </r>
  <r>
    <x v="4"/>
    <n v="10.4"/>
    <n v="1030"/>
    <x v="104"/>
    <n v="1649.46"/>
    <s v="nice"/>
    <n v="0"/>
    <s v="2023 4"/>
  </r>
  <r>
    <x v="0"/>
    <n v="15"/>
    <n v="135"/>
    <x v="105"/>
    <n v="414.47"/>
    <s v="naughty"/>
    <n v="0"/>
    <s v="2023 4"/>
  </r>
  <r>
    <x v="1"/>
    <n v="5.6000000000000005"/>
    <n v="1340"/>
    <x v="105"/>
    <n v="2015.28"/>
    <s v="nice"/>
    <n v="0"/>
    <s v="2023 4"/>
  </r>
  <r>
    <x v="2"/>
    <n v="8.8000000000000007"/>
    <n v="1430"/>
    <x v="105"/>
    <n v="774.44999999999993"/>
    <s v="nice"/>
    <n v="0"/>
    <s v="2023 4"/>
  </r>
  <r>
    <x v="3"/>
    <n v="4.8000000000000007"/>
    <n v="1220"/>
    <x v="105"/>
    <n v="1133.01"/>
    <s v="naughty"/>
    <n v="0"/>
    <s v="2023 4"/>
  </r>
  <r>
    <x v="4"/>
    <n v="8"/>
    <n v="1220"/>
    <x v="105"/>
    <n v="2511.5099999999998"/>
    <s v="nice"/>
    <n v="0"/>
    <s v="2023 4"/>
  </r>
  <r>
    <x v="0"/>
    <n v="6"/>
    <n v="140"/>
    <x v="106"/>
    <n v="695.98"/>
    <s v="naughty"/>
    <n v="0"/>
    <s v="2023 4"/>
  </r>
  <r>
    <x v="1"/>
    <n v="12"/>
    <n v="1050"/>
    <x v="106"/>
    <n v="51.96"/>
    <s v="nice"/>
    <n v="0"/>
    <s v="2023 4"/>
  </r>
  <r>
    <x v="2"/>
    <n v="8"/>
    <n v="780"/>
    <x v="106"/>
    <n v="1543.3200000000002"/>
    <s v="nice"/>
    <n v="0"/>
    <s v="2023 4"/>
  </r>
  <r>
    <x v="3"/>
    <n v="9.6000000000000014"/>
    <n v="830"/>
    <x v="106"/>
    <n v="2817.2400000000002"/>
    <s v="naughty"/>
    <n v="0"/>
    <s v="2023 4"/>
  </r>
  <r>
    <x v="4"/>
    <n v="4.8000000000000007"/>
    <n v="720"/>
    <x v="106"/>
    <n v="1451.28"/>
    <s v="nice"/>
    <n v="0"/>
    <s v="2023 4"/>
  </r>
  <r>
    <x v="0"/>
    <n v="6"/>
    <n v="139"/>
    <x v="107"/>
    <n v="165.75"/>
    <s v="naughty"/>
    <n v="0"/>
    <s v="2023 4"/>
  </r>
  <r>
    <x v="1"/>
    <n v="8"/>
    <n v="780"/>
    <x v="107"/>
    <n v="2816.61"/>
    <s v="nice"/>
    <n v="0"/>
    <s v="2023 4"/>
  </r>
  <r>
    <x v="2"/>
    <n v="5.6000000000000005"/>
    <n v="1250"/>
    <x v="107"/>
    <n v="1264.5899999999999"/>
    <s v="nice"/>
    <n v="0"/>
    <s v="2023 4"/>
  </r>
  <r>
    <x v="3"/>
    <n v="8.8000000000000007"/>
    <n v="690"/>
    <x v="107"/>
    <n v="2317.7400000000002"/>
    <s v="naughty"/>
    <n v="0"/>
    <s v="2023 4"/>
  </r>
  <r>
    <x v="4"/>
    <n v="7.2"/>
    <n v="750"/>
    <x v="107"/>
    <n v="360.24"/>
    <s v="nice"/>
    <n v="0"/>
    <s v="2023 4"/>
  </r>
  <r>
    <x v="0"/>
    <n v="11"/>
    <n v="123"/>
    <x v="108"/>
    <n v="963.97"/>
    <s v="naughty"/>
    <n v="0"/>
    <s v="2023 4"/>
  </r>
  <r>
    <x v="1"/>
    <n v="11.200000000000001"/>
    <n v="1380"/>
    <x v="108"/>
    <n v="1491.8700000000001"/>
    <s v="nice"/>
    <n v="0"/>
    <s v="2023 4"/>
  </r>
  <r>
    <x v="2"/>
    <n v="7.2"/>
    <n v="1300"/>
    <x v="108"/>
    <n v="2985.84"/>
    <s v="nice"/>
    <n v="0"/>
    <s v="2023 4"/>
  </r>
  <r>
    <x v="3"/>
    <n v="10.4"/>
    <n v="960"/>
    <x v="108"/>
    <n v="611.04"/>
    <s v="naughty"/>
    <n v="0"/>
    <s v="2023 4"/>
  </r>
  <r>
    <x v="4"/>
    <n v="9.6000000000000014"/>
    <n v="1250"/>
    <x v="108"/>
    <n v="1413.66"/>
    <s v="nice"/>
    <n v="0"/>
    <s v="2023 4"/>
  </r>
  <r>
    <x v="0"/>
    <n v="5"/>
    <n v="83"/>
    <x v="109"/>
    <n v="753.07"/>
    <s v="naughty"/>
    <n v="0"/>
    <s v="2023 4"/>
  </r>
  <r>
    <x v="1"/>
    <n v="4.8000000000000007"/>
    <n v="1330"/>
    <x v="109"/>
    <n v="88.320000000000007"/>
    <s v="nice"/>
    <n v="0"/>
    <s v="2023 4"/>
  </r>
  <r>
    <x v="2"/>
    <n v="7.2"/>
    <n v="1450"/>
    <x v="109"/>
    <n v="2252.58"/>
    <s v="nice"/>
    <n v="0"/>
    <s v="2023 4"/>
  </r>
  <r>
    <x v="3"/>
    <n v="9.6000000000000014"/>
    <n v="620"/>
    <x v="109"/>
    <n v="1913.37"/>
    <s v="naughty"/>
    <n v="0"/>
    <s v="2023 4"/>
  </r>
  <r>
    <x v="4"/>
    <n v="7.2"/>
    <n v="1400"/>
    <x v="109"/>
    <n v="953.52"/>
    <s v="nice"/>
    <n v="0"/>
    <s v="2023 4"/>
  </r>
  <r>
    <x v="0"/>
    <n v="5"/>
    <n v="145"/>
    <x v="110"/>
    <n v="628.85"/>
    <s v="naughty"/>
    <n v="0"/>
    <s v="2023 4"/>
  </r>
  <r>
    <x v="1"/>
    <n v="8"/>
    <n v="510"/>
    <x v="110"/>
    <n v="64.62"/>
    <s v="nice"/>
    <n v="0"/>
    <s v="2023 4"/>
  </r>
  <r>
    <x v="2"/>
    <n v="8.8000000000000007"/>
    <n v="690"/>
    <x v="110"/>
    <n v="1470.21"/>
    <s v="nice"/>
    <n v="0"/>
    <s v="2023 4"/>
  </r>
  <r>
    <x v="3"/>
    <n v="5.6000000000000005"/>
    <n v="540"/>
    <x v="110"/>
    <n v="2980.68"/>
    <s v="naughty"/>
    <n v="0"/>
    <s v="2023 4"/>
  </r>
  <r>
    <x v="4"/>
    <n v="11.200000000000001"/>
    <n v="1140"/>
    <x v="110"/>
    <n v="540"/>
    <s v="nice"/>
    <n v="0"/>
    <s v="2023 4"/>
  </r>
  <r>
    <x v="0"/>
    <n v="12"/>
    <n v="85"/>
    <x v="111"/>
    <n v="537.62"/>
    <s v="naughty"/>
    <n v="0"/>
    <s v="2023 4"/>
  </r>
  <r>
    <x v="1"/>
    <n v="12"/>
    <n v="900"/>
    <x v="111"/>
    <n v="1040.82"/>
    <s v="nice"/>
    <n v="0"/>
    <s v="2023 4"/>
  </r>
  <r>
    <x v="2"/>
    <n v="8"/>
    <n v="1420"/>
    <x v="111"/>
    <n v="2245.38"/>
    <s v="nice"/>
    <n v="0"/>
    <s v="2023 4"/>
  </r>
  <r>
    <x v="3"/>
    <n v="9.6000000000000014"/>
    <n v="1000"/>
    <x v="111"/>
    <n v="1165.47"/>
    <s v="naughty"/>
    <n v="0"/>
    <s v="2023 4"/>
  </r>
  <r>
    <x v="4"/>
    <n v="12"/>
    <n v="1490"/>
    <x v="111"/>
    <n v="1410.69"/>
    <s v="nice"/>
    <n v="0"/>
    <s v="2023 4"/>
  </r>
  <r>
    <x v="0"/>
    <n v="12"/>
    <n v="139"/>
    <x v="112"/>
    <n v="535.55999999999995"/>
    <s v="naughty"/>
    <n v="0"/>
    <s v="2023 4"/>
  </r>
  <r>
    <x v="1"/>
    <n v="9.6000000000000014"/>
    <n v="740"/>
    <x v="112"/>
    <n v="966.69"/>
    <s v="nice"/>
    <n v="0"/>
    <s v="2023 4"/>
  </r>
  <r>
    <x v="2"/>
    <n v="4.8000000000000007"/>
    <n v="1210"/>
    <x v="112"/>
    <n v="798.99"/>
    <s v="nice"/>
    <n v="0"/>
    <s v="2023 4"/>
  </r>
  <r>
    <x v="3"/>
    <n v="5.6000000000000005"/>
    <n v="1370"/>
    <x v="112"/>
    <n v="1688.7599999999998"/>
    <s v="naughty"/>
    <n v="0"/>
    <s v="2023 4"/>
  </r>
  <r>
    <x v="4"/>
    <n v="11.200000000000001"/>
    <n v="1000"/>
    <x v="112"/>
    <n v="411.27"/>
    <s v="nice"/>
    <n v="0"/>
    <s v="2023 4"/>
  </r>
  <r>
    <x v="0"/>
    <n v="10"/>
    <n v="121"/>
    <x v="113"/>
    <n v="338.25"/>
    <s v="naughty"/>
    <n v="0"/>
    <s v="2023 4"/>
  </r>
  <r>
    <x v="1"/>
    <n v="8"/>
    <n v="700"/>
    <x v="113"/>
    <n v="317.39999999999998"/>
    <s v="nice"/>
    <n v="0"/>
    <s v="2023 4"/>
  </r>
  <r>
    <x v="2"/>
    <n v="9.6000000000000014"/>
    <n v="1290"/>
    <x v="113"/>
    <n v="878.09999999999991"/>
    <s v="nice"/>
    <n v="0"/>
    <s v="2023 4"/>
  </r>
  <r>
    <x v="3"/>
    <n v="10.4"/>
    <n v="840"/>
    <x v="113"/>
    <n v="1330.44"/>
    <s v="naughty"/>
    <n v="0"/>
    <s v="2023 4"/>
  </r>
  <r>
    <x v="4"/>
    <n v="7.2"/>
    <n v="990"/>
    <x v="113"/>
    <n v="2453.52"/>
    <s v="nice"/>
    <n v="0"/>
    <s v="2023 4"/>
  </r>
  <r>
    <x v="0"/>
    <n v="12"/>
    <n v="122"/>
    <x v="114"/>
    <n v="573.36"/>
    <s v="naughty"/>
    <n v="0"/>
    <s v="2023 4"/>
  </r>
  <r>
    <x v="1"/>
    <n v="8.8000000000000007"/>
    <n v="770"/>
    <x v="114"/>
    <n v="1049.76"/>
    <s v="nice"/>
    <n v="0"/>
    <s v="2023 4"/>
  </r>
  <r>
    <x v="2"/>
    <n v="6.4"/>
    <n v="850"/>
    <x v="114"/>
    <n v="2320.92"/>
    <s v="nice"/>
    <n v="0"/>
    <s v="2023 4"/>
  </r>
  <r>
    <x v="3"/>
    <n v="10.4"/>
    <n v="1300"/>
    <x v="114"/>
    <n v="702.24"/>
    <s v="naughty"/>
    <n v="0"/>
    <s v="2023 4"/>
  </r>
  <r>
    <x v="4"/>
    <n v="8.8000000000000007"/>
    <n v="1480"/>
    <x v="114"/>
    <n v="2142.2400000000002"/>
    <s v="nice"/>
    <n v="0"/>
    <s v="2023 4"/>
  </r>
  <r>
    <x v="0"/>
    <n v="7"/>
    <n v="68"/>
    <x v="115"/>
    <n v="392.66"/>
    <s v="naughty"/>
    <n v="0"/>
    <s v="2023 4"/>
  </r>
  <r>
    <x v="1"/>
    <n v="11.200000000000001"/>
    <n v="980"/>
    <x v="115"/>
    <n v="2471.3999999999996"/>
    <s v="nice"/>
    <n v="0"/>
    <s v="2023 4"/>
  </r>
  <r>
    <x v="2"/>
    <n v="6.4"/>
    <n v="1340"/>
    <x v="115"/>
    <n v="213.27"/>
    <s v="nice"/>
    <n v="0"/>
    <s v="2023 4"/>
  </r>
  <r>
    <x v="3"/>
    <n v="4.8000000000000007"/>
    <n v="1010"/>
    <x v="115"/>
    <n v="1371.72"/>
    <s v="naughty"/>
    <n v="0"/>
    <s v="2023 4"/>
  </r>
  <r>
    <x v="4"/>
    <n v="6.4"/>
    <n v="760"/>
    <x v="115"/>
    <n v="535.74"/>
    <s v="nice"/>
    <n v="0"/>
    <s v="2023 4"/>
  </r>
  <r>
    <x v="0"/>
    <n v="15"/>
    <n v="149"/>
    <x v="116"/>
    <n v="154.15"/>
    <s v="naughty"/>
    <n v="0"/>
    <s v="2023 4"/>
  </r>
  <r>
    <x v="1"/>
    <n v="11.200000000000001"/>
    <n v="1350"/>
    <x v="116"/>
    <n v="1870.92"/>
    <s v="nice"/>
    <n v="0"/>
    <s v="2023 4"/>
  </r>
  <r>
    <x v="2"/>
    <n v="6.4"/>
    <n v="770"/>
    <x v="116"/>
    <n v="2090.0700000000002"/>
    <s v="nice"/>
    <n v="0"/>
    <s v="2023 4"/>
  </r>
  <r>
    <x v="3"/>
    <n v="4.8000000000000007"/>
    <n v="680"/>
    <x v="116"/>
    <n v="1940.91"/>
    <s v="naughty"/>
    <n v="0"/>
    <s v="2023 4"/>
  </r>
  <r>
    <x v="4"/>
    <n v="10.4"/>
    <n v="980"/>
    <x v="116"/>
    <n v="2743.32"/>
    <s v="nice"/>
    <n v="0"/>
    <s v="2023 4"/>
  </r>
  <r>
    <x v="0"/>
    <n v="15"/>
    <n v="95"/>
    <x v="117"/>
    <n v="584.89"/>
    <s v="naughty"/>
    <n v="0"/>
    <s v="2023 4"/>
  </r>
  <r>
    <x v="1"/>
    <n v="6.4"/>
    <n v="1380"/>
    <x v="117"/>
    <n v="2385.87"/>
    <s v="nice"/>
    <n v="0"/>
    <s v="2023 4"/>
  </r>
  <r>
    <x v="2"/>
    <n v="8.8000000000000007"/>
    <n v="870"/>
    <x v="117"/>
    <n v="1469.4"/>
    <s v="nice"/>
    <n v="0"/>
    <s v="2023 4"/>
  </r>
  <r>
    <x v="3"/>
    <n v="9.6000000000000014"/>
    <n v="1400"/>
    <x v="117"/>
    <n v="156.32999999999998"/>
    <s v="naughty"/>
    <n v="0"/>
    <s v="2023 4"/>
  </r>
  <r>
    <x v="4"/>
    <n v="8.8000000000000007"/>
    <n v="1020"/>
    <x v="117"/>
    <n v="598.74"/>
    <s v="nice"/>
    <n v="0"/>
    <s v="2023 4"/>
  </r>
  <r>
    <x v="0"/>
    <n v="10"/>
    <n v="89"/>
    <x v="118"/>
    <n v="126.38"/>
    <s v="naughty"/>
    <n v="0"/>
    <s v="2023 4"/>
  </r>
  <r>
    <x v="1"/>
    <n v="6.4"/>
    <n v="590"/>
    <x v="118"/>
    <n v="2060.6999999999998"/>
    <s v="nice"/>
    <n v="0"/>
    <s v="2023 4"/>
  </r>
  <r>
    <x v="2"/>
    <n v="9.6000000000000014"/>
    <n v="950"/>
    <x v="118"/>
    <n v="1406.8799999999999"/>
    <s v="nice"/>
    <n v="0"/>
    <s v="2023 4"/>
  </r>
  <r>
    <x v="3"/>
    <n v="4.8000000000000007"/>
    <n v="1330"/>
    <x v="118"/>
    <n v="100.44"/>
    <s v="naughty"/>
    <n v="0"/>
    <s v="2023 4"/>
  </r>
  <r>
    <x v="4"/>
    <n v="4.8000000000000007"/>
    <n v="810"/>
    <x v="118"/>
    <n v="2560.9499999999998"/>
    <s v="nice"/>
    <n v="0"/>
    <s v="2023 4"/>
  </r>
  <r>
    <x v="0"/>
    <n v="8"/>
    <n v="104"/>
    <x v="119"/>
    <n v="136.77000000000001"/>
    <s v="naughty"/>
    <n v="0"/>
    <s v="2023 4"/>
  </r>
  <r>
    <x v="1"/>
    <n v="12"/>
    <n v="710"/>
    <x v="119"/>
    <n v="2890.5299999999997"/>
    <s v="nice"/>
    <n v="0"/>
    <s v="2023 4"/>
  </r>
  <r>
    <x v="2"/>
    <n v="8.8000000000000007"/>
    <n v="1450"/>
    <x v="119"/>
    <n v="687.27"/>
    <s v="nice"/>
    <n v="0"/>
    <s v="2023 4"/>
  </r>
  <r>
    <x v="3"/>
    <n v="11.200000000000001"/>
    <n v="520"/>
    <x v="119"/>
    <n v="1544.8500000000001"/>
    <s v="naughty"/>
    <n v="0"/>
    <s v="2023 4"/>
  </r>
  <r>
    <x v="4"/>
    <n v="7.2"/>
    <n v="1140"/>
    <x v="119"/>
    <n v="1181.9100000000001"/>
    <s v="nice"/>
    <n v="0"/>
    <s v="2023 4"/>
  </r>
  <r>
    <x v="0"/>
    <n v="9"/>
    <n v="116"/>
    <x v="120"/>
    <n v="408.51"/>
    <s v="naughty"/>
    <n v="0"/>
    <s v="2023 5"/>
  </r>
  <r>
    <x v="1"/>
    <n v="10.4"/>
    <n v="810"/>
    <x v="120"/>
    <n v="1166.0999999999999"/>
    <s v="nice"/>
    <n v="0"/>
    <s v="2023 5"/>
  </r>
  <r>
    <x v="2"/>
    <n v="9.6000000000000014"/>
    <n v="780"/>
    <x v="120"/>
    <n v="2189.4299999999998"/>
    <s v="nice"/>
    <n v="0"/>
    <s v="2023 5"/>
  </r>
  <r>
    <x v="3"/>
    <n v="12"/>
    <n v="870"/>
    <x v="120"/>
    <n v="2087.8200000000002"/>
    <s v="naughty"/>
    <n v="0"/>
    <s v="2023 5"/>
  </r>
  <r>
    <x v="4"/>
    <n v="10.4"/>
    <n v="1380"/>
    <x v="120"/>
    <n v="1945.47"/>
    <s v="nice"/>
    <n v="0"/>
    <s v="2023 5"/>
  </r>
  <r>
    <x v="0"/>
    <n v="8"/>
    <n v="93"/>
    <x v="121"/>
    <n v="649.91999999999996"/>
    <s v="naughty"/>
    <n v="0"/>
    <s v="2023 5"/>
  </r>
  <r>
    <x v="1"/>
    <n v="6.4"/>
    <n v="1050"/>
    <x v="121"/>
    <n v="1614.2400000000002"/>
    <s v="nice"/>
    <n v="0"/>
    <s v="2023 5"/>
  </r>
  <r>
    <x v="2"/>
    <n v="4.8000000000000007"/>
    <n v="720"/>
    <x v="121"/>
    <n v="2422.92"/>
    <s v="nice"/>
    <n v="0"/>
    <s v="2023 5"/>
  </r>
  <r>
    <x v="3"/>
    <n v="11.200000000000001"/>
    <n v="830"/>
    <x v="121"/>
    <n v="2124.69"/>
    <s v="naughty"/>
    <n v="0"/>
    <s v="2023 5"/>
  </r>
  <r>
    <x v="4"/>
    <n v="8"/>
    <n v="720"/>
    <x v="121"/>
    <n v="1772.46"/>
    <s v="nice"/>
    <n v="0"/>
    <s v="2023 5"/>
  </r>
  <r>
    <x v="0"/>
    <n v="12"/>
    <n v="127"/>
    <x v="122"/>
    <n v="188.04"/>
    <s v="naughty"/>
    <n v="0"/>
    <s v="2023 5"/>
  </r>
  <r>
    <x v="1"/>
    <n v="11.200000000000001"/>
    <n v="1030"/>
    <x v="122"/>
    <n v="1287.93"/>
    <s v="nice"/>
    <n v="0"/>
    <s v="2023 5"/>
  </r>
  <r>
    <x v="2"/>
    <n v="8.8000000000000007"/>
    <n v="860"/>
    <x v="122"/>
    <n v="1253.31"/>
    <s v="nice"/>
    <n v="0"/>
    <s v="2023 5"/>
  </r>
  <r>
    <x v="3"/>
    <n v="9.6000000000000014"/>
    <n v="1200"/>
    <x v="122"/>
    <n v="1496.25"/>
    <s v="naughty"/>
    <n v="0"/>
    <s v="2023 5"/>
  </r>
  <r>
    <x v="4"/>
    <n v="9.6000000000000014"/>
    <n v="750"/>
    <x v="122"/>
    <n v="2810.67"/>
    <s v="nice"/>
    <n v="0"/>
    <s v="2023 5"/>
  </r>
  <r>
    <x v="0"/>
    <n v="5"/>
    <n v="54"/>
    <x v="123"/>
    <n v="174.14"/>
    <s v="naughty"/>
    <n v="0"/>
    <s v="2023 5"/>
  </r>
  <r>
    <x v="1"/>
    <n v="9.6000000000000014"/>
    <n v="1440"/>
    <x v="123"/>
    <n v="2720.0099999999998"/>
    <s v="nice"/>
    <n v="0"/>
    <s v="2023 5"/>
  </r>
  <r>
    <x v="2"/>
    <n v="8"/>
    <n v="660"/>
    <x v="123"/>
    <n v="2095.89"/>
    <s v="nice"/>
    <n v="0"/>
    <s v="2023 5"/>
  </r>
  <r>
    <x v="3"/>
    <n v="6.4"/>
    <n v="1370"/>
    <x v="123"/>
    <n v="86.52"/>
    <s v="naughty"/>
    <n v="0"/>
    <s v="2023 5"/>
  </r>
  <r>
    <x v="4"/>
    <n v="4"/>
    <n v="610"/>
    <x v="123"/>
    <n v="1624.0500000000002"/>
    <s v="nice"/>
    <n v="0"/>
    <s v="2023 5"/>
  </r>
  <r>
    <x v="0"/>
    <n v="12"/>
    <n v="77"/>
    <x v="124"/>
    <n v="579.28"/>
    <s v="naughty"/>
    <n v="0"/>
    <s v="2023 5"/>
  </r>
  <r>
    <x v="1"/>
    <n v="10.4"/>
    <n v="720"/>
    <x v="124"/>
    <n v="1646.73"/>
    <s v="nice"/>
    <n v="0"/>
    <s v="2023 5"/>
  </r>
  <r>
    <x v="2"/>
    <n v="12"/>
    <n v="840"/>
    <x v="124"/>
    <n v="1430.1"/>
    <s v="nice"/>
    <n v="0"/>
    <s v="2023 5"/>
  </r>
  <r>
    <x v="3"/>
    <n v="11.200000000000001"/>
    <n v="1240"/>
    <x v="124"/>
    <n v="82.23"/>
    <s v="naughty"/>
    <n v="0"/>
    <s v="2023 5"/>
  </r>
  <r>
    <x v="4"/>
    <n v="11.200000000000001"/>
    <n v="950"/>
    <x v="124"/>
    <n v="679.14"/>
    <s v="nice"/>
    <n v="0"/>
    <s v="2023 5"/>
  </r>
  <r>
    <x v="0"/>
    <n v="5"/>
    <n v="68"/>
    <x v="125"/>
    <n v="136.57"/>
    <s v="naughty"/>
    <n v="0"/>
    <s v="2023 5"/>
  </r>
  <r>
    <x v="1"/>
    <n v="8.8000000000000007"/>
    <n v="1420"/>
    <x v="125"/>
    <n v="2123.04"/>
    <s v="nice"/>
    <n v="0"/>
    <s v="2023 5"/>
  </r>
  <r>
    <x v="2"/>
    <n v="11.200000000000001"/>
    <n v="1310"/>
    <x v="125"/>
    <n v="89.460000000000008"/>
    <s v="nice"/>
    <n v="0"/>
    <s v="2023 5"/>
  </r>
  <r>
    <x v="3"/>
    <n v="11.200000000000001"/>
    <n v="1460"/>
    <x v="125"/>
    <n v="1436.25"/>
    <s v="naughty"/>
    <n v="0"/>
    <s v="2023 5"/>
  </r>
  <r>
    <x v="4"/>
    <n v="10.4"/>
    <n v="1300"/>
    <x v="125"/>
    <n v="1354.32"/>
    <s v="nice"/>
    <n v="0"/>
    <s v="2023 5"/>
  </r>
  <r>
    <x v="0"/>
    <n v="12"/>
    <n v="127"/>
    <x v="126"/>
    <n v="540.54999999999995"/>
    <s v="naughty"/>
    <n v="0"/>
    <s v="2023 5"/>
  </r>
  <r>
    <x v="1"/>
    <n v="12"/>
    <n v="1440"/>
    <x v="126"/>
    <n v="2217.9299999999998"/>
    <s v="nice"/>
    <n v="0"/>
    <s v="2023 5"/>
  </r>
  <r>
    <x v="2"/>
    <n v="8"/>
    <n v="780"/>
    <x v="126"/>
    <n v="564.45000000000005"/>
    <s v="nice"/>
    <n v="0"/>
    <s v="2023 5"/>
  </r>
  <r>
    <x v="3"/>
    <n v="5.6000000000000005"/>
    <n v="1410"/>
    <x v="126"/>
    <n v="581.04"/>
    <s v="naughty"/>
    <n v="0"/>
    <s v="2023 5"/>
  </r>
  <r>
    <x v="4"/>
    <n v="8"/>
    <n v="740"/>
    <x v="126"/>
    <n v="1230.48"/>
    <s v="nice"/>
    <n v="0"/>
    <s v="2023 5"/>
  </r>
  <r>
    <x v="0"/>
    <n v="5"/>
    <n v="54"/>
    <x v="127"/>
    <n v="268.22000000000003"/>
    <s v="naughty"/>
    <n v="0"/>
    <s v="2023 5"/>
  </r>
  <r>
    <x v="1"/>
    <n v="5.6000000000000005"/>
    <n v="1300"/>
    <x v="127"/>
    <n v="2813.67"/>
    <s v="nice"/>
    <n v="0"/>
    <s v="2023 5"/>
  </r>
  <r>
    <x v="2"/>
    <n v="8"/>
    <n v="870"/>
    <x v="127"/>
    <n v="2476.89"/>
    <s v="nice"/>
    <n v="0"/>
    <s v="2023 5"/>
  </r>
  <r>
    <x v="3"/>
    <n v="12"/>
    <n v="860"/>
    <x v="127"/>
    <n v="2097"/>
    <s v="naughty"/>
    <n v="0"/>
    <s v="2023 5"/>
  </r>
  <r>
    <x v="4"/>
    <n v="7.2"/>
    <n v="700"/>
    <x v="127"/>
    <n v="475.53"/>
    <s v="nice"/>
    <n v="0"/>
    <s v="2023 5"/>
  </r>
  <r>
    <x v="0"/>
    <n v="5"/>
    <n v="110"/>
    <x v="128"/>
    <n v="791.24"/>
    <s v="naughty"/>
    <n v="0"/>
    <s v="2023 5"/>
  </r>
  <r>
    <x v="1"/>
    <n v="9.6000000000000014"/>
    <n v="980"/>
    <x v="128"/>
    <n v="1167.9000000000001"/>
    <s v="nice"/>
    <n v="0"/>
    <s v="2023 5"/>
  </r>
  <r>
    <x v="2"/>
    <n v="4.8000000000000007"/>
    <n v="1350"/>
    <x v="128"/>
    <n v="73.23"/>
    <s v="nice"/>
    <n v="0"/>
    <s v="2023 5"/>
  </r>
  <r>
    <x v="3"/>
    <n v="6.4"/>
    <n v="1070"/>
    <x v="128"/>
    <n v="2702.25"/>
    <s v="naughty"/>
    <n v="0"/>
    <s v="2023 5"/>
  </r>
  <r>
    <x v="4"/>
    <n v="12"/>
    <n v="1450"/>
    <x v="128"/>
    <n v="2349.54"/>
    <s v="nice"/>
    <n v="0"/>
    <s v="2023 5"/>
  </r>
  <r>
    <x v="0"/>
    <n v="7"/>
    <n v="120"/>
    <x v="129"/>
    <n v="768.82"/>
    <s v="naughty"/>
    <n v="0"/>
    <s v="2023 5"/>
  </r>
  <r>
    <x v="1"/>
    <n v="9.6000000000000014"/>
    <n v="750"/>
    <x v="129"/>
    <n v="777.72"/>
    <s v="nice"/>
    <n v="0"/>
    <s v="2023 5"/>
  </r>
  <r>
    <x v="2"/>
    <n v="4.8000000000000007"/>
    <n v="1120"/>
    <x v="129"/>
    <n v="359.85"/>
    <s v="nice"/>
    <n v="0"/>
    <s v="2023 5"/>
  </r>
  <r>
    <x v="3"/>
    <n v="4"/>
    <n v="1110"/>
    <x v="129"/>
    <n v="2412.69"/>
    <s v="naughty"/>
    <n v="0"/>
    <s v="2023 5"/>
  </r>
  <r>
    <x v="4"/>
    <n v="12"/>
    <n v="1170"/>
    <x v="129"/>
    <n v="624.87"/>
    <s v="nice"/>
    <n v="0"/>
    <s v="2023 5"/>
  </r>
  <r>
    <x v="0"/>
    <n v="10"/>
    <n v="115"/>
    <x v="130"/>
    <n v="478.21"/>
    <s v="naughty"/>
    <n v="0"/>
    <s v="2023 5"/>
  </r>
  <r>
    <x v="1"/>
    <n v="8"/>
    <n v="560"/>
    <x v="130"/>
    <n v="1650"/>
    <s v="nice"/>
    <n v="0"/>
    <s v="2023 5"/>
  </r>
  <r>
    <x v="2"/>
    <n v="7.2"/>
    <n v="1490"/>
    <x v="130"/>
    <n v="2752.14"/>
    <s v="nice"/>
    <n v="0"/>
    <s v="2023 5"/>
  </r>
  <r>
    <x v="3"/>
    <n v="4"/>
    <n v="570"/>
    <x v="130"/>
    <n v="131.57999999999998"/>
    <s v="naughty"/>
    <n v="0"/>
    <s v="2023 5"/>
  </r>
  <r>
    <x v="4"/>
    <n v="10.4"/>
    <n v="550"/>
    <x v="130"/>
    <n v="2469.54"/>
    <s v="nice"/>
    <n v="0"/>
    <s v="2023 5"/>
  </r>
  <r>
    <x v="0"/>
    <n v="7"/>
    <n v="139"/>
    <x v="131"/>
    <n v="563.65"/>
    <s v="naughty"/>
    <n v="0"/>
    <s v="2023 5"/>
  </r>
  <r>
    <x v="1"/>
    <n v="11.200000000000001"/>
    <n v="1080"/>
    <x v="131"/>
    <n v="1869"/>
    <s v="nice"/>
    <n v="0"/>
    <s v="2023 5"/>
  </r>
  <r>
    <x v="2"/>
    <n v="7.2"/>
    <n v="530"/>
    <x v="131"/>
    <n v="271.17"/>
    <s v="nice"/>
    <n v="0"/>
    <s v="2023 5"/>
  </r>
  <r>
    <x v="3"/>
    <n v="9.6000000000000014"/>
    <n v="1070"/>
    <x v="131"/>
    <n v="565.65000000000009"/>
    <s v="naughty"/>
    <n v="0"/>
    <s v="2023 5"/>
  </r>
  <r>
    <x v="4"/>
    <n v="8.8000000000000007"/>
    <n v="1170"/>
    <x v="131"/>
    <n v="1480.8899999999999"/>
    <s v="nice"/>
    <n v="0"/>
    <s v="2023 5"/>
  </r>
  <r>
    <x v="0"/>
    <n v="8"/>
    <n v="95"/>
    <x v="132"/>
    <n v="325.77999999999997"/>
    <s v="naughty"/>
    <n v="0"/>
    <s v="2023 5"/>
  </r>
  <r>
    <x v="1"/>
    <n v="6.4"/>
    <n v="1350"/>
    <x v="132"/>
    <n v="2335.92"/>
    <s v="nice"/>
    <n v="0"/>
    <s v="2023 5"/>
  </r>
  <r>
    <x v="2"/>
    <n v="5.6000000000000005"/>
    <n v="1010"/>
    <x v="132"/>
    <n v="2743.98"/>
    <s v="nice"/>
    <n v="0"/>
    <s v="2023 5"/>
  </r>
  <r>
    <x v="3"/>
    <n v="6.4"/>
    <n v="540"/>
    <x v="132"/>
    <n v="2162.3999999999996"/>
    <s v="naughty"/>
    <n v="0"/>
    <s v="2023 5"/>
  </r>
  <r>
    <x v="4"/>
    <n v="4.8000000000000007"/>
    <n v="1440"/>
    <x v="132"/>
    <n v="604.08000000000004"/>
    <s v="nice"/>
    <n v="0"/>
    <s v="2023 5"/>
  </r>
  <r>
    <x v="0"/>
    <n v="8"/>
    <n v="120"/>
    <x v="133"/>
    <n v="959.66"/>
    <s v="naughty"/>
    <n v="0"/>
    <s v="2023 5"/>
  </r>
  <r>
    <x v="1"/>
    <n v="8.8000000000000007"/>
    <n v="1500"/>
    <x v="133"/>
    <n v="2550"/>
    <s v="nice"/>
    <n v="0"/>
    <s v="2023 5"/>
  </r>
  <r>
    <x v="2"/>
    <n v="8.8000000000000007"/>
    <n v="940"/>
    <x v="133"/>
    <n v="2409.66"/>
    <s v="nice"/>
    <n v="0"/>
    <s v="2023 5"/>
  </r>
  <r>
    <x v="3"/>
    <n v="6.4"/>
    <n v="550"/>
    <x v="133"/>
    <n v="1012.5899999999999"/>
    <s v="naughty"/>
    <n v="0"/>
    <s v="2023 5"/>
  </r>
  <r>
    <x v="4"/>
    <n v="12"/>
    <n v="1140"/>
    <x v="133"/>
    <n v="1120.1100000000001"/>
    <s v="nice"/>
    <n v="0"/>
    <s v="2023 5"/>
  </r>
  <r>
    <x v="0"/>
    <n v="9"/>
    <n v="100"/>
    <x v="134"/>
    <n v="968.01"/>
    <s v="naughty"/>
    <n v="0"/>
    <s v="2023 5"/>
  </r>
  <r>
    <x v="1"/>
    <n v="11.200000000000001"/>
    <n v="610"/>
    <x v="134"/>
    <n v="2074.23"/>
    <s v="nice"/>
    <n v="0"/>
    <s v="2023 5"/>
  </r>
  <r>
    <x v="2"/>
    <n v="4"/>
    <n v="820"/>
    <x v="134"/>
    <n v="2272.4700000000003"/>
    <s v="nice"/>
    <n v="0"/>
    <s v="2023 5"/>
  </r>
  <r>
    <x v="3"/>
    <n v="11.200000000000001"/>
    <n v="980"/>
    <x v="134"/>
    <n v="229.26"/>
    <s v="naughty"/>
    <n v="0"/>
    <s v="2023 5"/>
  </r>
  <r>
    <x v="4"/>
    <n v="11.200000000000001"/>
    <n v="620"/>
    <x v="134"/>
    <n v="1318.41"/>
    <s v="nice"/>
    <n v="0"/>
    <s v="2023 5"/>
  </r>
  <r>
    <x v="0"/>
    <n v="10"/>
    <n v="73"/>
    <x v="135"/>
    <n v="191.1"/>
    <s v="naughty"/>
    <n v="0"/>
    <s v="2023 5"/>
  </r>
  <r>
    <x v="1"/>
    <n v="6.4"/>
    <n v="1370"/>
    <x v="135"/>
    <n v="780.03"/>
    <s v="nice"/>
    <n v="0"/>
    <s v="2023 5"/>
  </r>
  <r>
    <x v="2"/>
    <n v="12"/>
    <n v="1240"/>
    <x v="135"/>
    <n v="768.51"/>
    <s v="nice"/>
    <n v="0"/>
    <s v="2023 5"/>
  </r>
  <r>
    <x v="3"/>
    <n v="8.8000000000000007"/>
    <n v="780"/>
    <x v="135"/>
    <n v="238.59"/>
    <s v="naughty"/>
    <n v="0"/>
    <s v="2023 5"/>
  </r>
  <r>
    <x v="4"/>
    <n v="6.4"/>
    <n v="1380"/>
    <x v="135"/>
    <n v="1174.4100000000001"/>
    <s v="nice"/>
    <n v="0"/>
    <s v="2023 5"/>
  </r>
  <r>
    <x v="0"/>
    <n v="11"/>
    <n v="149"/>
    <x v="136"/>
    <n v="961.62"/>
    <s v="naughty"/>
    <n v="0"/>
    <s v="2023 5"/>
  </r>
  <r>
    <x v="1"/>
    <n v="8"/>
    <n v="1390"/>
    <x v="136"/>
    <n v="1984.92"/>
    <s v="nice"/>
    <n v="0"/>
    <s v="2023 5"/>
  </r>
  <r>
    <x v="2"/>
    <n v="9.6000000000000014"/>
    <n v="820"/>
    <x v="136"/>
    <n v="2807.58"/>
    <s v="nice"/>
    <n v="0"/>
    <s v="2023 5"/>
  </r>
  <r>
    <x v="3"/>
    <n v="9.6000000000000014"/>
    <n v="1450"/>
    <x v="136"/>
    <n v="2843.4900000000002"/>
    <s v="naughty"/>
    <n v="0"/>
    <s v="2023 5"/>
  </r>
  <r>
    <x v="4"/>
    <n v="12"/>
    <n v="740"/>
    <x v="136"/>
    <n v="2365.23"/>
    <s v="nice"/>
    <n v="0"/>
    <s v="2023 5"/>
  </r>
  <r>
    <x v="0"/>
    <n v="6"/>
    <n v="58"/>
    <x v="137"/>
    <n v="565.15"/>
    <s v="naughty"/>
    <n v="0"/>
    <s v="2023 5"/>
  </r>
  <r>
    <x v="1"/>
    <n v="8"/>
    <n v="770"/>
    <x v="137"/>
    <n v="2676.48"/>
    <s v="nice"/>
    <n v="0"/>
    <s v="2023 5"/>
  </r>
  <r>
    <x v="2"/>
    <n v="7.2"/>
    <n v="740"/>
    <x v="137"/>
    <n v="1593.1499999999999"/>
    <s v="nice"/>
    <n v="0"/>
    <s v="2023 5"/>
  </r>
  <r>
    <x v="3"/>
    <n v="11.200000000000001"/>
    <n v="1070"/>
    <x v="137"/>
    <n v="148.97999999999999"/>
    <s v="naughty"/>
    <n v="0"/>
    <s v="2023 5"/>
  </r>
  <r>
    <x v="4"/>
    <n v="10.4"/>
    <n v="640"/>
    <x v="137"/>
    <n v="2722.86"/>
    <s v="nice"/>
    <n v="0"/>
    <s v="2023 5"/>
  </r>
  <r>
    <x v="0"/>
    <n v="5"/>
    <n v="96"/>
    <x v="138"/>
    <n v="217.22"/>
    <s v="naughty"/>
    <n v="0"/>
    <s v="2023 5"/>
  </r>
  <r>
    <x v="1"/>
    <n v="9.6000000000000014"/>
    <n v="1180"/>
    <x v="138"/>
    <n v="2192.7599999999998"/>
    <s v="nice"/>
    <n v="0"/>
    <s v="2023 5"/>
  </r>
  <r>
    <x v="2"/>
    <n v="10.4"/>
    <n v="1300"/>
    <x v="138"/>
    <n v="1259.52"/>
    <s v="nice"/>
    <n v="0"/>
    <s v="2023 5"/>
  </r>
  <r>
    <x v="3"/>
    <n v="8"/>
    <n v="780"/>
    <x v="138"/>
    <n v="1975.1399999999999"/>
    <s v="naughty"/>
    <n v="0"/>
    <s v="2023 5"/>
  </r>
  <r>
    <x v="4"/>
    <n v="4.8000000000000007"/>
    <n v="1200"/>
    <x v="138"/>
    <n v="1970.58"/>
    <s v="nice"/>
    <n v="0"/>
    <s v="2023 5"/>
  </r>
  <r>
    <x v="0"/>
    <n v="6"/>
    <n v="90"/>
    <x v="139"/>
    <n v="517.89"/>
    <s v="naughty"/>
    <n v="0"/>
    <s v="2023 5"/>
  </r>
  <r>
    <x v="1"/>
    <n v="8.8000000000000007"/>
    <n v="800"/>
    <x v="139"/>
    <n v="2545.0500000000002"/>
    <s v="nice"/>
    <n v="0"/>
    <s v="2023 5"/>
  </r>
  <r>
    <x v="2"/>
    <n v="6.4"/>
    <n v="880"/>
    <x v="139"/>
    <n v="2843.2799999999997"/>
    <s v="nice"/>
    <n v="0"/>
    <s v="2023 5"/>
  </r>
  <r>
    <x v="3"/>
    <n v="12"/>
    <n v="1020"/>
    <x v="139"/>
    <n v="1797.48"/>
    <s v="naughty"/>
    <n v="0"/>
    <s v="2023 5"/>
  </r>
  <r>
    <x v="4"/>
    <n v="8"/>
    <n v="900"/>
    <x v="139"/>
    <n v="470.34000000000003"/>
    <s v="nice"/>
    <n v="0"/>
    <s v="2023 5"/>
  </r>
  <r>
    <x v="0"/>
    <n v="8"/>
    <n v="149"/>
    <x v="140"/>
    <n v="803.17"/>
    <s v="naughty"/>
    <n v="0"/>
    <s v="2023 5"/>
  </r>
  <r>
    <x v="1"/>
    <n v="12"/>
    <n v="1010"/>
    <x v="140"/>
    <n v="402.48"/>
    <s v="nice"/>
    <n v="0"/>
    <s v="2023 5"/>
  </r>
  <r>
    <x v="2"/>
    <n v="6.4"/>
    <n v="1390"/>
    <x v="140"/>
    <n v="2118.36"/>
    <s v="nice"/>
    <n v="0"/>
    <s v="2023 5"/>
  </r>
  <r>
    <x v="3"/>
    <n v="5.6000000000000005"/>
    <n v="810"/>
    <x v="140"/>
    <n v="1321.1100000000001"/>
    <s v="naughty"/>
    <n v="0"/>
    <s v="2023 5"/>
  </r>
  <r>
    <x v="4"/>
    <n v="8"/>
    <n v="990"/>
    <x v="140"/>
    <n v="457.86"/>
    <s v="nice"/>
    <n v="0"/>
    <s v="2023 5"/>
  </r>
  <r>
    <x v="0"/>
    <n v="5"/>
    <n v="73"/>
    <x v="141"/>
    <n v="387.87"/>
    <s v="naughty"/>
    <n v="0"/>
    <s v="2023 5"/>
  </r>
  <r>
    <x v="1"/>
    <n v="11.200000000000001"/>
    <n v="1250"/>
    <x v="141"/>
    <n v="2729.34"/>
    <s v="nice"/>
    <n v="0"/>
    <s v="2023 5"/>
  </r>
  <r>
    <x v="2"/>
    <n v="9.6000000000000014"/>
    <n v="640"/>
    <x v="141"/>
    <n v="2216.13"/>
    <s v="nice"/>
    <n v="0"/>
    <s v="2023 5"/>
  </r>
  <r>
    <x v="3"/>
    <n v="5.6000000000000005"/>
    <n v="1330"/>
    <x v="141"/>
    <n v="2027.0700000000002"/>
    <s v="naughty"/>
    <n v="0"/>
    <s v="2023 5"/>
  </r>
  <r>
    <x v="4"/>
    <n v="7.2"/>
    <n v="1060"/>
    <x v="141"/>
    <n v="2307"/>
    <s v="nice"/>
    <n v="0"/>
    <s v="2023 5"/>
  </r>
  <r>
    <x v="0"/>
    <n v="6"/>
    <n v="99"/>
    <x v="142"/>
    <n v="405.48"/>
    <s v="naughty"/>
    <n v="0"/>
    <s v="2023 5"/>
  </r>
  <r>
    <x v="1"/>
    <n v="5.6000000000000005"/>
    <n v="1420"/>
    <x v="142"/>
    <n v="1700.1000000000001"/>
    <s v="nice"/>
    <n v="0"/>
    <s v="2023 5"/>
  </r>
  <r>
    <x v="2"/>
    <n v="7.2"/>
    <n v="930"/>
    <x v="142"/>
    <n v="2487.21"/>
    <s v="nice"/>
    <n v="0"/>
    <s v="2023 5"/>
  </r>
  <r>
    <x v="3"/>
    <n v="4"/>
    <n v="550"/>
    <x v="142"/>
    <n v="1766.19"/>
    <s v="naughty"/>
    <n v="0"/>
    <s v="2023 5"/>
  </r>
  <r>
    <x v="4"/>
    <n v="12"/>
    <n v="550"/>
    <x v="142"/>
    <n v="2105.91"/>
    <s v="nice"/>
    <n v="0"/>
    <s v="2023 5"/>
  </r>
  <r>
    <x v="0"/>
    <n v="7"/>
    <n v="60"/>
    <x v="143"/>
    <n v="610.82000000000005"/>
    <s v="naughty"/>
    <n v="0"/>
    <s v="2023 5"/>
  </r>
  <r>
    <x v="1"/>
    <n v="4"/>
    <n v="520"/>
    <x v="143"/>
    <n v="2180.16"/>
    <s v="nice"/>
    <n v="0"/>
    <s v="2023 5"/>
  </r>
  <r>
    <x v="2"/>
    <n v="4"/>
    <n v="540"/>
    <x v="143"/>
    <n v="1748.37"/>
    <s v="nice"/>
    <n v="0"/>
    <s v="2023 5"/>
  </r>
  <r>
    <x v="3"/>
    <n v="4"/>
    <n v="530"/>
    <x v="143"/>
    <n v="392.49"/>
    <s v="naughty"/>
    <n v="0"/>
    <s v="2023 5"/>
  </r>
  <r>
    <x v="4"/>
    <n v="5.6000000000000005"/>
    <n v="610"/>
    <x v="143"/>
    <n v="1565.0700000000002"/>
    <s v="nice"/>
    <n v="0"/>
    <s v="2023 5"/>
  </r>
  <r>
    <x v="0"/>
    <n v="13"/>
    <n v="64"/>
    <x v="144"/>
    <n v="668.37"/>
    <s v="naughty"/>
    <n v="0"/>
    <s v="2023 5"/>
  </r>
  <r>
    <x v="1"/>
    <n v="11.200000000000001"/>
    <n v="630"/>
    <x v="144"/>
    <n v="2976.8999999999996"/>
    <s v="nice"/>
    <n v="0"/>
    <s v="2023 5"/>
  </r>
  <r>
    <x v="2"/>
    <n v="6.4"/>
    <n v="1350"/>
    <x v="144"/>
    <n v="1863.69"/>
    <s v="nice"/>
    <n v="0"/>
    <s v="2023 5"/>
  </r>
  <r>
    <x v="3"/>
    <n v="8.8000000000000007"/>
    <n v="1450"/>
    <x v="144"/>
    <n v="2483.13"/>
    <s v="naughty"/>
    <n v="0"/>
    <s v="2023 5"/>
  </r>
  <r>
    <x v="4"/>
    <n v="6.4"/>
    <n v="1450"/>
    <x v="144"/>
    <n v="1647.5099999999998"/>
    <s v="nice"/>
    <n v="0"/>
    <s v="2023 5"/>
  </r>
  <r>
    <x v="0"/>
    <n v="6"/>
    <n v="51"/>
    <x v="145"/>
    <n v="264.91000000000003"/>
    <s v="naughty"/>
    <n v="0"/>
    <s v="2023 5"/>
  </r>
  <r>
    <x v="1"/>
    <n v="7.2"/>
    <n v="1450"/>
    <x v="145"/>
    <n v="1889.28"/>
    <s v="nice"/>
    <n v="0"/>
    <s v="2023 5"/>
  </r>
  <r>
    <x v="2"/>
    <n v="6.4"/>
    <n v="590"/>
    <x v="145"/>
    <n v="710.93999999999994"/>
    <s v="nice"/>
    <n v="0"/>
    <s v="2023 5"/>
  </r>
  <r>
    <x v="3"/>
    <n v="8"/>
    <n v="950"/>
    <x v="145"/>
    <n v="1387.74"/>
    <s v="naughty"/>
    <n v="0"/>
    <s v="2023 5"/>
  </r>
  <r>
    <x v="4"/>
    <n v="12"/>
    <n v="890"/>
    <x v="145"/>
    <n v="2403.12"/>
    <s v="nice"/>
    <n v="0"/>
    <s v="2023 5"/>
  </r>
  <r>
    <x v="0"/>
    <n v="13"/>
    <n v="131"/>
    <x v="146"/>
    <n v="146.59"/>
    <s v="naughty"/>
    <n v="0"/>
    <s v="2023 5"/>
  </r>
  <r>
    <x v="1"/>
    <n v="7.2"/>
    <n v="520"/>
    <x v="146"/>
    <n v="2412.7200000000003"/>
    <s v="nice"/>
    <n v="0"/>
    <s v="2023 5"/>
  </r>
  <r>
    <x v="2"/>
    <n v="10.4"/>
    <n v="1450"/>
    <x v="146"/>
    <n v="2539.14"/>
    <s v="nice"/>
    <n v="0"/>
    <s v="2023 5"/>
  </r>
  <r>
    <x v="3"/>
    <n v="11.200000000000001"/>
    <n v="550"/>
    <x v="146"/>
    <n v="2620.56"/>
    <s v="naughty"/>
    <n v="0"/>
    <s v="2023 5"/>
  </r>
  <r>
    <x v="4"/>
    <n v="7.2"/>
    <n v="1150"/>
    <x v="146"/>
    <n v="1905.27"/>
    <s v="nice"/>
    <n v="0"/>
    <s v="2023 5"/>
  </r>
  <r>
    <x v="0"/>
    <n v="10"/>
    <n v="114"/>
    <x v="147"/>
    <n v="884.27"/>
    <s v="naughty"/>
    <n v="0"/>
    <s v="2023 5"/>
  </r>
  <r>
    <x v="1"/>
    <n v="6.4"/>
    <n v="1070"/>
    <x v="147"/>
    <n v="1477.98"/>
    <s v="nice"/>
    <n v="0"/>
    <s v="2023 5"/>
  </r>
  <r>
    <x v="2"/>
    <n v="4.8000000000000007"/>
    <n v="1240"/>
    <x v="147"/>
    <n v="2056.38"/>
    <s v="nice"/>
    <n v="0"/>
    <s v="2023 5"/>
  </r>
  <r>
    <x v="3"/>
    <n v="7.2"/>
    <n v="1360"/>
    <x v="147"/>
    <n v="2226.7200000000003"/>
    <s v="naughty"/>
    <n v="0"/>
    <s v="2023 5"/>
  </r>
  <r>
    <x v="4"/>
    <n v="4.8000000000000007"/>
    <n v="920"/>
    <x v="147"/>
    <n v="200.10000000000002"/>
    <s v="nice"/>
    <n v="0"/>
    <s v="2023 5"/>
  </r>
  <r>
    <x v="0"/>
    <n v="13"/>
    <n v="94"/>
    <x v="148"/>
    <n v="728.64"/>
    <s v="naughty"/>
    <n v="0"/>
    <s v="2023 5"/>
  </r>
  <r>
    <x v="1"/>
    <n v="8.8000000000000007"/>
    <n v="1040"/>
    <x v="148"/>
    <n v="389.34000000000003"/>
    <s v="nice"/>
    <n v="0"/>
    <s v="2023 5"/>
  </r>
  <r>
    <x v="2"/>
    <n v="11.200000000000001"/>
    <n v="1290"/>
    <x v="148"/>
    <n v="1626.4499999999998"/>
    <s v="nice"/>
    <n v="0"/>
    <s v="2023 5"/>
  </r>
  <r>
    <x v="3"/>
    <n v="8"/>
    <n v="1380"/>
    <x v="148"/>
    <n v="1310.6399999999999"/>
    <s v="naughty"/>
    <n v="0"/>
    <s v="2023 5"/>
  </r>
  <r>
    <x v="4"/>
    <n v="6.4"/>
    <n v="520"/>
    <x v="148"/>
    <n v="1667.16"/>
    <s v="nice"/>
    <n v="0"/>
    <s v="2023 5"/>
  </r>
  <r>
    <x v="0"/>
    <n v="6"/>
    <n v="141"/>
    <x v="149"/>
    <n v="395.11"/>
    <s v="naughty"/>
    <n v="0"/>
    <s v="2023 5"/>
  </r>
  <r>
    <x v="1"/>
    <n v="6.4"/>
    <n v="1380"/>
    <x v="149"/>
    <n v="2756.07"/>
    <s v="nice"/>
    <n v="0"/>
    <s v="2023 5"/>
  </r>
  <r>
    <x v="2"/>
    <n v="10.4"/>
    <n v="560"/>
    <x v="149"/>
    <n v="2102.67"/>
    <s v="nice"/>
    <n v="0"/>
    <s v="2023 5"/>
  </r>
  <r>
    <x v="3"/>
    <n v="6.4"/>
    <n v="1180"/>
    <x v="149"/>
    <n v="446.70000000000005"/>
    <s v="naughty"/>
    <n v="0"/>
    <s v="2023 5"/>
  </r>
  <r>
    <x v="4"/>
    <n v="4.8000000000000007"/>
    <n v="960"/>
    <x v="149"/>
    <n v="1361.49"/>
    <s v="nice"/>
    <n v="0"/>
    <s v="2023 5"/>
  </r>
  <r>
    <x v="0"/>
    <n v="11"/>
    <n v="98"/>
    <x v="150"/>
    <n v="168.47"/>
    <s v="naughty"/>
    <n v="0"/>
    <s v="2023 5"/>
  </r>
  <r>
    <x v="1"/>
    <n v="8"/>
    <n v="720"/>
    <x v="150"/>
    <n v="652.11"/>
    <s v="nice"/>
    <n v="0"/>
    <s v="2023 5"/>
  </r>
  <r>
    <x v="2"/>
    <n v="8.8000000000000007"/>
    <n v="1320"/>
    <x v="150"/>
    <n v="1955.67"/>
    <s v="nice"/>
    <n v="0"/>
    <s v="2023 5"/>
  </r>
  <r>
    <x v="3"/>
    <n v="8"/>
    <n v="1310"/>
    <x v="150"/>
    <n v="2818.17"/>
    <s v="naughty"/>
    <n v="0"/>
    <s v="2023 5"/>
  </r>
  <r>
    <x v="4"/>
    <n v="5.6000000000000005"/>
    <n v="580"/>
    <x v="150"/>
    <n v="780.42"/>
    <s v="nice"/>
    <n v="0"/>
    <s v="2023 5"/>
  </r>
  <r>
    <x v="0"/>
    <n v="5"/>
    <n v="112"/>
    <x v="151"/>
    <n v="93.59"/>
    <s v="naughty"/>
    <n v="0"/>
    <s v="2023 6"/>
  </r>
  <r>
    <x v="1"/>
    <n v="7.2"/>
    <n v="620"/>
    <x v="151"/>
    <n v="2004.63"/>
    <s v="nice"/>
    <n v="0"/>
    <s v="2023 6"/>
  </r>
  <r>
    <x v="2"/>
    <n v="8.8000000000000007"/>
    <n v="900"/>
    <x v="151"/>
    <n v="2848.62"/>
    <s v="nice"/>
    <n v="0"/>
    <s v="2023 6"/>
  </r>
  <r>
    <x v="3"/>
    <n v="4"/>
    <n v="1220"/>
    <x v="151"/>
    <n v="1874.34"/>
    <s v="naughty"/>
    <n v="0"/>
    <s v="2023 6"/>
  </r>
  <r>
    <x v="4"/>
    <n v="4"/>
    <n v="1310"/>
    <x v="151"/>
    <n v="2685.93"/>
    <s v="nice"/>
    <n v="0"/>
    <s v="2023 6"/>
  </r>
  <r>
    <x v="0"/>
    <n v="8"/>
    <n v="90"/>
    <x v="152"/>
    <n v="625.79999999999995"/>
    <s v="naughty"/>
    <n v="0"/>
    <s v="2023 6"/>
  </r>
  <r>
    <x v="1"/>
    <n v="7.2"/>
    <n v="850"/>
    <x v="152"/>
    <n v="2915.8500000000004"/>
    <s v="nice"/>
    <n v="0"/>
    <s v="2023 6"/>
  </r>
  <r>
    <x v="2"/>
    <n v="9.6000000000000014"/>
    <n v="1310"/>
    <x v="152"/>
    <n v="2972.07"/>
    <s v="nice"/>
    <n v="0"/>
    <s v="2023 6"/>
  </r>
  <r>
    <x v="3"/>
    <n v="4.8000000000000007"/>
    <n v="730"/>
    <x v="152"/>
    <n v="2545.83"/>
    <s v="naughty"/>
    <n v="0"/>
    <s v="2023 6"/>
  </r>
  <r>
    <x v="4"/>
    <n v="4"/>
    <n v="1210"/>
    <x v="152"/>
    <n v="725.88"/>
    <s v="nice"/>
    <n v="0"/>
    <s v="2023 6"/>
  </r>
  <r>
    <x v="0"/>
    <n v="12"/>
    <n v="53"/>
    <x v="153"/>
    <n v="883.71"/>
    <s v="naughty"/>
    <n v="0"/>
    <s v="2023 6"/>
  </r>
  <r>
    <x v="1"/>
    <n v="8"/>
    <n v="1150"/>
    <x v="153"/>
    <n v="2070.63"/>
    <s v="nice"/>
    <n v="0"/>
    <s v="2023 6"/>
  </r>
  <r>
    <x v="2"/>
    <n v="12"/>
    <n v="1260"/>
    <x v="153"/>
    <n v="2622"/>
    <s v="nice"/>
    <n v="0"/>
    <s v="2023 6"/>
  </r>
  <r>
    <x v="3"/>
    <n v="12"/>
    <n v="1020"/>
    <x v="153"/>
    <n v="2139.12"/>
    <s v="naughty"/>
    <n v="0"/>
    <s v="2023 6"/>
  </r>
  <r>
    <x v="4"/>
    <n v="12"/>
    <n v="1500"/>
    <x v="153"/>
    <n v="805.19999999999993"/>
    <s v="nice"/>
    <n v="0"/>
    <s v="2023 6"/>
  </r>
  <r>
    <x v="0"/>
    <n v="13"/>
    <n v="105"/>
    <x v="154"/>
    <n v="531.80999999999995"/>
    <s v="naughty"/>
    <n v="0"/>
    <s v="2023 6"/>
  </r>
  <r>
    <x v="1"/>
    <n v="9.6000000000000014"/>
    <n v="1130"/>
    <x v="154"/>
    <n v="113.64000000000001"/>
    <s v="nice"/>
    <n v="0"/>
    <s v="2023 6"/>
  </r>
  <r>
    <x v="2"/>
    <n v="12"/>
    <n v="540"/>
    <x v="154"/>
    <n v="908.61"/>
    <s v="nice"/>
    <n v="0"/>
    <s v="2023 6"/>
  </r>
  <r>
    <x v="3"/>
    <n v="4"/>
    <n v="1340"/>
    <x v="154"/>
    <n v="108.89999999999999"/>
    <s v="naughty"/>
    <n v="0"/>
    <s v="2023 6"/>
  </r>
  <r>
    <x v="4"/>
    <n v="4"/>
    <n v="1150"/>
    <x v="154"/>
    <n v="1576.44"/>
    <s v="nice"/>
    <n v="0"/>
    <s v="2023 6"/>
  </r>
  <r>
    <x v="0"/>
    <n v="6"/>
    <n v="103"/>
    <x v="155"/>
    <n v="58.72"/>
    <s v="naughty"/>
    <n v="0"/>
    <s v="2023 6"/>
  </r>
  <r>
    <x v="1"/>
    <n v="8.8000000000000007"/>
    <n v="840"/>
    <x v="155"/>
    <n v="2944.56"/>
    <s v="nice"/>
    <n v="0"/>
    <s v="2023 6"/>
  </r>
  <r>
    <x v="2"/>
    <n v="8"/>
    <n v="960"/>
    <x v="155"/>
    <n v="2298.5700000000002"/>
    <s v="nice"/>
    <n v="0"/>
    <s v="2023 6"/>
  </r>
  <r>
    <x v="3"/>
    <n v="6.4"/>
    <n v="1260"/>
    <x v="155"/>
    <n v="481.71"/>
    <s v="naughty"/>
    <n v="0"/>
    <s v="2023 6"/>
  </r>
  <r>
    <x v="4"/>
    <n v="7.2"/>
    <n v="780"/>
    <x v="155"/>
    <n v="1182.18"/>
    <s v="nice"/>
    <n v="0"/>
    <s v="2023 6"/>
  </r>
  <r>
    <x v="0"/>
    <n v="15"/>
    <n v="71"/>
    <x v="156"/>
    <n v="585.70000000000005"/>
    <s v="naughty"/>
    <n v="0"/>
    <s v="2023 6"/>
  </r>
  <r>
    <x v="1"/>
    <n v="7.2"/>
    <n v="1240"/>
    <x v="156"/>
    <n v="1843.98"/>
    <s v="nice"/>
    <n v="0"/>
    <s v="2023 6"/>
  </r>
  <r>
    <x v="2"/>
    <n v="7.2"/>
    <n v="1090"/>
    <x v="156"/>
    <n v="2033.88"/>
    <s v="nice"/>
    <n v="0"/>
    <s v="2023 6"/>
  </r>
  <r>
    <x v="3"/>
    <n v="9.6000000000000014"/>
    <n v="1460"/>
    <x v="156"/>
    <n v="1246.5899999999999"/>
    <s v="naughty"/>
    <n v="0"/>
    <s v="2023 6"/>
  </r>
  <r>
    <x v="4"/>
    <n v="8"/>
    <n v="600"/>
    <x v="156"/>
    <n v="2805.9900000000002"/>
    <s v="nice"/>
    <n v="0"/>
    <s v="2023 6"/>
  </r>
  <r>
    <x v="0"/>
    <n v="9"/>
    <n v="77"/>
    <x v="157"/>
    <n v="503.8"/>
    <s v="naughty"/>
    <n v="0"/>
    <s v="2023 6"/>
  </r>
  <r>
    <x v="1"/>
    <n v="5.6000000000000005"/>
    <n v="710"/>
    <x v="157"/>
    <n v="1514.6399999999999"/>
    <s v="nice"/>
    <n v="0"/>
    <s v="2023 6"/>
  </r>
  <r>
    <x v="2"/>
    <n v="4"/>
    <n v="890"/>
    <x v="157"/>
    <n v="462.41999999999996"/>
    <s v="nice"/>
    <n v="0"/>
    <s v="2023 6"/>
  </r>
  <r>
    <x v="3"/>
    <n v="7.2"/>
    <n v="1150"/>
    <x v="157"/>
    <n v="2973.7799999999997"/>
    <s v="naughty"/>
    <n v="0"/>
    <s v="2023 6"/>
  </r>
  <r>
    <x v="4"/>
    <n v="5.6000000000000005"/>
    <n v="1090"/>
    <x v="157"/>
    <n v="593.40000000000009"/>
    <s v="nice"/>
    <n v="0"/>
    <s v="2023 6"/>
  </r>
  <r>
    <x v="0"/>
    <n v="13"/>
    <n v="89"/>
    <x v="158"/>
    <n v="557.15"/>
    <s v="naughty"/>
    <n v="0"/>
    <s v="2023 6"/>
  </r>
  <r>
    <x v="1"/>
    <n v="4.8000000000000007"/>
    <n v="1050"/>
    <x v="158"/>
    <n v="1787.13"/>
    <s v="nice"/>
    <n v="0"/>
    <s v="2023 6"/>
  </r>
  <r>
    <x v="2"/>
    <n v="9.6000000000000014"/>
    <n v="1230"/>
    <x v="158"/>
    <n v="543.66"/>
    <s v="nice"/>
    <n v="0"/>
    <s v="2023 6"/>
  </r>
  <r>
    <x v="3"/>
    <n v="11.200000000000001"/>
    <n v="940"/>
    <x v="158"/>
    <n v="656.13"/>
    <s v="naughty"/>
    <n v="0"/>
    <s v="2023 6"/>
  </r>
  <r>
    <x v="4"/>
    <n v="11.200000000000001"/>
    <n v="1280"/>
    <x v="158"/>
    <n v="2478.6000000000004"/>
    <s v="nice"/>
    <n v="0"/>
    <s v="2023 6"/>
  </r>
  <r>
    <x v="0"/>
    <n v="11"/>
    <n v="125"/>
    <x v="159"/>
    <n v="905.67"/>
    <s v="naughty"/>
    <n v="0"/>
    <s v="2023 6"/>
  </r>
  <r>
    <x v="1"/>
    <n v="11.200000000000001"/>
    <n v="540"/>
    <x v="159"/>
    <n v="255.39"/>
    <s v="nice"/>
    <n v="0"/>
    <s v="2023 6"/>
  </r>
  <r>
    <x v="2"/>
    <n v="10.4"/>
    <n v="1060"/>
    <x v="159"/>
    <n v="198.54000000000002"/>
    <s v="nice"/>
    <n v="0"/>
    <s v="2023 6"/>
  </r>
  <r>
    <x v="3"/>
    <n v="9.6000000000000014"/>
    <n v="720"/>
    <x v="159"/>
    <n v="1106.07"/>
    <s v="naughty"/>
    <n v="0"/>
    <s v="2023 6"/>
  </r>
  <r>
    <x v="4"/>
    <n v="6.4"/>
    <n v="1220"/>
    <x v="159"/>
    <n v="1225.1100000000001"/>
    <s v="nice"/>
    <n v="0"/>
    <s v="2023 6"/>
  </r>
  <r>
    <x v="0"/>
    <n v="7"/>
    <n v="116"/>
    <x v="160"/>
    <n v="906.78"/>
    <s v="naughty"/>
    <n v="0"/>
    <s v="2023 6"/>
  </r>
  <r>
    <x v="1"/>
    <n v="12"/>
    <n v="770"/>
    <x v="160"/>
    <n v="1174.68"/>
    <s v="nice"/>
    <n v="0"/>
    <s v="2023 6"/>
  </r>
  <r>
    <x v="2"/>
    <n v="11.200000000000001"/>
    <n v="970"/>
    <x v="160"/>
    <n v="1232.46"/>
    <s v="nice"/>
    <n v="0"/>
    <s v="2023 6"/>
  </r>
  <r>
    <x v="3"/>
    <n v="4"/>
    <n v="1330"/>
    <x v="160"/>
    <n v="1768.8600000000001"/>
    <s v="naughty"/>
    <n v="0"/>
    <s v="2023 6"/>
  </r>
  <r>
    <x v="4"/>
    <n v="4.8000000000000007"/>
    <n v="1000"/>
    <x v="160"/>
    <n v="273.99"/>
    <s v="nice"/>
    <n v="0"/>
    <s v="2023 6"/>
  </r>
  <r>
    <x v="0"/>
    <n v="15"/>
    <n v="94"/>
    <x v="161"/>
    <n v="190.47"/>
    <s v="naughty"/>
    <n v="0"/>
    <s v="2023 6"/>
  </r>
  <r>
    <x v="1"/>
    <n v="8.8000000000000007"/>
    <n v="540"/>
    <x v="161"/>
    <n v="914.52"/>
    <s v="nice"/>
    <n v="0"/>
    <s v="2023 6"/>
  </r>
  <r>
    <x v="2"/>
    <n v="4.8000000000000007"/>
    <n v="920"/>
    <x v="161"/>
    <n v="2859.75"/>
    <s v="nice"/>
    <n v="0"/>
    <s v="2023 6"/>
  </r>
  <r>
    <x v="3"/>
    <n v="10.4"/>
    <n v="1060"/>
    <x v="161"/>
    <n v="2971.98"/>
    <s v="naughty"/>
    <n v="0"/>
    <s v="2023 6"/>
  </r>
  <r>
    <x v="4"/>
    <n v="9.6000000000000014"/>
    <n v="1120"/>
    <x v="161"/>
    <n v="639.41999999999996"/>
    <s v="nice"/>
    <n v="0"/>
    <s v="2023 6"/>
  </r>
  <r>
    <x v="0"/>
    <n v="15"/>
    <n v="53"/>
    <x v="162"/>
    <n v="20.58"/>
    <s v="naughty"/>
    <n v="0"/>
    <s v="2023 6"/>
  </r>
  <r>
    <x v="1"/>
    <n v="11.200000000000001"/>
    <n v="970"/>
    <x v="162"/>
    <n v="495.68999999999994"/>
    <s v="nice"/>
    <n v="0"/>
    <s v="2023 6"/>
  </r>
  <r>
    <x v="2"/>
    <n v="4"/>
    <n v="1130"/>
    <x v="162"/>
    <n v="810.03"/>
    <s v="nice"/>
    <n v="0"/>
    <s v="2023 6"/>
  </r>
  <r>
    <x v="3"/>
    <n v="11.200000000000001"/>
    <n v="570"/>
    <x v="162"/>
    <n v="151.77000000000001"/>
    <s v="naughty"/>
    <n v="0"/>
    <s v="2023 6"/>
  </r>
  <r>
    <x v="4"/>
    <n v="11.200000000000001"/>
    <n v="870"/>
    <x v="162"/>
    <n v="1916.46"/>
    <s v="nice"/>
    <n v="0"/>
    <s v="2023 6"/>
  </r>
  <r>
    <x v="0"/>
    <n v="14"/>
    <n v="120"/>
    <x v="163"/>
    <n v="476.79"/>
    <s v="naughty"/>
    <n v="0"/>
    <s v="2023 6"/>
  </r>
  <r>
    <x v="1"/>
    <n v="7.2"/>
    <n v="890"/>
    <x v="163"/>
    <n v="1999.02"/>
    <s v="nice"/>
    <n v="0"/>
    <s v="2023 6"/>
  </r>
  <r>
    <x v="2"/>
    <n v="11.200000000000001"/>
    <n v="880"/>
    <x v="163"/>
    <n v="901.11"/>
    <s v="nice"/>
    <n v="0"/>
    <s v="2023 6"/>
  </r>
  <r>
    <x v="3"/>
    <n v="4"/>
    <n v="1110"/>
    <x v="163"/>
    <n v="2781.81"/>
    <s v="naughty"/>
    <n v="0"/>
    <s v="2023 6"/>
  </r>
  <r>
    <x v="4"/>
    <n v="4"/>
    <n v="500"/>
    <x v="163"/>
    <n v="2283.81"/>
    <s v="nice"/>
    <n v="0"/>
    <s v="2023 6"/>
  </r>
  <r>
    <x v="0"/>
    <n v="5"/>
    <n v="120"/>
    <x v="164"/>
    <n v="529.52"/>
    <s v="naughty"/>
    <n v="0"/>
    <s v="2023 6"/>
  </r>
  <r>
    <x v="1"/>
    <n v="4.8000000000000007"/>
    <n v="830"/>
    <x v="164"/>
    <n v="2974.2"/>
    <s v="nice"/>
    <n v="0"/>
    <s v="2023 6"/>
  </r>
  <r>
    <x v="2"/>
    <n v="11.200000000000001"/>
    <n v="550"/>
    <x v="164"/>
    <n v="1696.9499999999998"/>
    <s v="nice"/>
    <n v="0"/>
    <s v="2023 6"/>
  </r>
  <r>
    <x v="3"/>
    <n v="6.4"/>
    <n v="1390"/>
    <x v="164"/>
    <n v="2476.98"/>
    <s v="naughty"/>
    <n v="0"/>
    <s v="2023 6"/>
  </r>
  <r>
    <x v="4"/>
    <n v="5.6000000000000005"/>
    <n v="510"/>
    <x v="164"/>
    <n v="1057.08"/>
    <s v="nice"/>
    <n v="0"/>
    <s v="2023 6"/>
  </r>
  <r>
    <x v="0"/>
    <n v="7"/>
    <n v="70"/>
    <x v="165"/>
    <n v="976.09"/>
    <s v="naughty"/>
    <n v="0"/>
    <s v="2023 6"/>
  </r>
  <r>
    <x v="1"/>
    <n v="4.8000000000000007"/>
    <n v="1340"/>
    <x v="165"/>
    <n v="1874.22"/>
    <s v="nice"/>
    <n v="0"/>
    <s v="2023 6"/>
  </r>
  <r>
    <x v="2"/>
    <n v="12"/>
    <n v="520"/>
    <x v="165"/>
    <n v="1249.4100000000001"/>
    <s v="nice"/>
    <n v="0"/>
    <s v="2023 6"/>
  </r>
  <r>
    <x v="3"/>
    <n v="5.6000000000000005"/>
    <n v="960"/>
    <x v="165"/>
    <n v="2346.4499999999998"/>
    <s v="naughty"/>
    <n v="0"/>
    <s v="2023 6"/>
  </r>
  <r>
    <x v="4"/>
    <n v="4.8000000000000007"/>
    <n v="1340"/>
    <x v="165"/>
    <n v="2389.56"/>
    <s v="nice"/>
    <n v="0"/>
    <s v="2023 6"/>
  </r>
  <r>
    <x v="0"/>
    <n v="8"/>
    <n v="130"/>
    <x v="166"/>
    <n v="62.51"/>
    <s v="naughty"/>
    <n v="0"/>
    <s v="2023 6"/>
  </r>
  <r>
    <x v="1"/>
    <n v="5.6000000000000005"/>
    <n v="720"/>
    <x v="166"/>
    <n v="477.96"/>
    <s v="nice"/>
    <n v="0"/>
    <s v="2023 6"/>
  </r>
  <r>
    <x v="2"/>
    <n v="7.2"/>
    <n v="1390"/>
    <x v="166"/>
    <n v="2206.38"/>
    <s v="nice"/>
    <n v="0"/>
    <s v="2023 6"/>
  </r>
  <r>
    <x v="3"/>
    <n v="7.2"/>
    <n v="990"/>
    <x v="166"/>
    <n v="2478.66"/>
    <s v="naughty"/>
    <n v="0"/>
    <s v="2023 6"/>
  </r>
  <r>
    <x v="4"/>
    <n v="4.8000000000000007"/>
    <n v="1220"/>
    <x v="166"/>
    <n v="238.74"/>
    <s v="nice"/>
    <n v="0"/>
    <s v="2023 6"/>
  </r>
  <r>
    <x v="0"/>
    <n v="11"/>
    <n v="84"/>
    <x v="167"/>
    <n v="337.89"/>
    <s v="naughty"/>
    <n v="0"/>
    <s v="2023 6"/>
  </r>
  <r>
    <x v="1"/>
    <n v="4.8000000000000007"/>
    <n v="930"/>
    <x v="167"/>
    <n v="1981.71"/>
    <s v="nice"/>
    <n v="0"/>
    <s v="2023 6"/>
  </r>
  <r>
    <x v="2"/>
    <n v="5.6000000000000005"/>
    <n v="940"/>
    <x v="167"/>
    <n v="2581.92"/>
    <s v="nice"/>
    <n v="0"/>
    <s v="2023 6"/>
  </r>
  <r>
    <x v="3"/>
    <n v="4"/>
    <n v="1210"/>
    <x v="167"/>
    <n v="237.57"/>
    <s v="naughty"/>
    <n v="0"/>
    <s v="2023 6"/>
  </r>
  <r>
    <x v="4"/>
    <n v="4"/>
    <n v="1210"/>
    <x v="167"/>
    <n v="2844"/>
    <s v="nice"/>
    <n v="0"/>
    <s v="2023 6"/>
  </r>
  <r>
    <x v="0"/>
    <n v="12"/>
    <n v="104"/>
    <x v="168"/>
    <n v="755.8"/>
    <s v="naughty"/>
    <n v="0"/>
    <s v="2023 6"/>
  </r>
  <r>
    <x v="1"/>
    <n v="8.8000000000000007"/>
    <n v="1460"/>
    <x v="168"/>
    <n v="1672.29"/>
    <s v="nice"/>
    <n v="0"/>
    <s v="2023 6"/>
  </r>
  <r>
    <x v="2"/>
    <n v="10.4"/>
    <n v="1290"/>
    <x v="168"/>
    <n v="1292.0999999999999"/>
    <s v="nice"/>
    <n v="0"/>
    <s v="2023 6"/>
  </r>
  <r>
    <x v="3"/>
    <n v="8.8000000000000007"/>
    <n v="590"/>
    <x v="168"/>
    <n v="2525.6999999999998"/>
    <s v="naughty"/>
    <n v="0"/>
    <s v="2023 6"/>
  </r>
  <r>
    <x v="4"/>
    <n v="5.6000000000000005"/>
    <n v="1250"/>
    <x v="168"/>
    <n v="2097.8999999999996"/>
    <s v="nice"/>
    <n v="0"/>
    <s v="2023 6"/>
  </r>
  <r>
    <x v="0"/>
    <n v="7"/>
    <n v="145"/>
    <x v="169"/>
    <n v="818.66"/>
    <s v="naughty"/>
    <n v="0"/>
    <s v="2023 6"/>
  </r>
  <r>
    <x v="1"/>
    <n v="5.6000000000000005"/>
    <n v="1190"/>
    <x v="169"/>
    <n v="2337.69"/>
    <s v="nice"/>
    <n v="0"/>
    <s v="2023 6"/>
  </r>
  <r>
    <x v="2"/>
    <n v="11.200000000000001"/>
    <n v="1240"/>
    <x v="169"/>
    <n v="352.77"/>
    <s v="nice"/>
    <n v="0"/>
    <s v="2023 6"/>
  </r>
  <r>
    <x v="3"/>
    <n v="6.4"/>
    <n v="1060"/>
    <x v="169"/>
    <n v="2462.34"/>
    <s v="naughty"/>
    <n v="0"/>
    <s v="2023 6"/>
  </r>
  <r>
    <x v="4"/>
    <n v="4"/>
    <n v="730"/>
    <x v="169"/>
    <n v="2623.41"/>
    <s v="nice"/>
    <n v="0"/>
    <s v="2023 6"/>
  </r>
  <r>
    <x v="0"/>
    <n v="14"/>
    <n v="51"/>
    <x v="170"/>
    <n v="706.96"/>
    <s v="naughty"/>
    <n v="0"/>
    <s v="2023 6"/>
  </r>
  <r>
    <x v="1"/>
    <n v="9.6000000000000014"/>
    <n v="1130"/>
    <x v="170"/>
    <n v="2960.94"/>
    <s v="nice"/>
    <n v="0"/>
    <s v="2023 6"/>
  </r>
  <r>
    <x v="2"/>
    <n v="6.4"/>
    <n v="1040"/>
    <x v="170"/>
    <n v="2352.36"/>
    <s v="nice"/>
    <n v="0"/>
    <s v="2023 6"/>
  </r>
  <r>
    <x v="3"/>
    <n v="10.4"/>
    <n v="670"/>
    <x v="170"/>
    <n v="625.47"/>
    <s v="naughty"/>
    <n v="0"/>
    <s v="2023 6"/>
  </r>
  <r>
    <x v="4"/>
    <n v="7.2"/>
    <n v="1190"/>
    <x v="170"/>
    <n v="2247"/>
    <s v="nice"/>
    <n v="0"/>
    <s v="2023 6"/>
  </r>
  <r>
    <x v="0"/>
    <n v="12"/>
    <n v="82"/>
    <x v="171"/>
    <n v="75.87"/>
    <s v="naughty"/>
    <n v="0"/>
    <s v="2023 6"/>
  </r>
  <r>
    <x v="1"/>
    <n v="12"/>
    <n v="1480"/>
    <x v="171"/>
    <n v="2791.3500000000004"/>
    <s v="nice"/>
    <n v="0"/>
    <s v="2023 6"/>
  </r>
  <r>
    <x v="2"/>
    <n v="4"/>
    <n v="1500"/>
    <x v="171"/>
    <n v="2494.5"/>
    <s v="nice"/>
    <n v="0"/>
    <s v="2023 6"/>
  </r>
  <r>
    <x v="3"/>
    <n v="10.4"/>
    <n v="1480"/>
    <x v="171"/>
    <n v="1807.3200000000002"/>
    <s v="naughty"/>
    <n v="0"/>
    <s v="2023 6"/>
  </r>
  <r>
    <x v="4"/>
    <n v="7.2"/>
    <n v="1000"/>
    <x v="171"/>
    <n v="516.68999999999994"/>
    <s v="nice"/>
    <n v="0"/>
    <s v="2023 6"/>
  </r>
  <r>
    <x v="0"/>
    <n v="12"/>
    <n v="55"/>
    <x v="172"/>
    <n v="684.98"/>
    <s v="naughty"/>
    <n v="0"/>
    <s v="2023 6"/>
  </r>
  <r>
    <x v="1"/>
    <n v="12"/>
    <n v="1420"/>
    <x v="172"/>
    <n v="727.14"/>
    <s v="nice"/>
    <n v="0"/>
    <s v="2023 6"/>
  </r>
  <r>
    <x v="2"/>
    <n v="11.200000000000001"/>
    <n v="530"/>
    <x v="172"/>
    <n v="2.4000000000000004"/>
    <s v="nice"/>
    <n v="0"/>
    <s v="2023 6"/>
  </r>
  <r>
    <x v="3"/>
    <n v="9.6000000000000014"/>
    <n v="1050"/>
    <x v="172"/>
    <n v="158.01"/>
    <s v="naughty"/>
    <n v="0"/>
    <s v="2023 6"/>
  </r>
  <r>
    <x v="4"/>
    <n v="4.8000000000000007"/>
    <n v="520"/>
    <x v="172"/>
    <n v="2781.81"/>
    <s v="nice"/>
    <n v="0"/>
    <s v="2023 6"/>
  </r>
  <r>
    <x v="0"/>
    <n v="15"/>
    <n v="114"/>
    <x v="173"/>
    <n v="411.17"/>
    <s v="naughty"/>
    <n v="0"/>
    <s v="2023 6"/>
  </r>
  <r>
    <x v="1"/>
    <n v="8"/>
    <n v="590"/>
    <x v="173"/>
    <n v="1315.53"/>
    <s v="nice"/>
    <n v="0"/>
    <s v="2023 6"/>
  </r>
  <r>
    <x v="2"/>
    <n v="4"/>
    <n v="680"/>
    <x v="173"/>
    <n v="1591.53"/>
    <s v="nice"/>
    <n v="0"/>
    <s v="2023 6"/>
  </r>
  <r>
    <x v="3"/>
    <n v="4"/>
    <n v="670"/>
    <x v="173"/>
    <n v="1527"/>
    <s v="naughty"/>
    <n v="0"/>
    <s v="2023 6"/>
  </r>
  <r>
    <x v="4"/>
    <n v="4"/>
    <n v="850"/>
    <x v="173"/>
    <n v="1103.31"/>
    <s v="nice"/>
    <n v="0"/>
    <s v="2023 6"/>
  </r>
  <r>
    <x v="0"/>
    <n v="11"/>
    <n v="148"/>
    <x v="174"/>
    <n v="49.36"/>
    <s v="naughty"/>
    <n v="0"/>
    <s v="2023 6"/>
  </r>
  <r>
    <x v="1"/>
    <n v="8.8000000000000007"/>
    <n v="910"/>
    <x v="174"/>
    <n v="112.17"/>
    <s v="nice"/>
    <n v="0"/>
    <s v="2023 6"/>
  </r>
  <r>
    <x v="2"/>
    <n v="10.4"/>
    <n v="1310"/>
    <x v="174"/>
    <n v="1447.02"/>
    <s v="nice"/>
    <n v="0"/>
    <s v="2023 6"/>
  </r>
  <r>
    <x v="3"/>
    <n v="5.6000000000000005"/>
    <n v="890"/>
    <x v="174"/>
    <n v="2108.5500000000002"/>
    <s v="naughty"/>
    <n v="0"/>
    <s v="2023 6"/>
  </r>
  <r>
    <x v="4"/>
    <n v="7.2"/>
    <n v="970"/>
    <x v="174"/>
    <n v="1716.1799999999998"/>
    <s v="nice"/>
    <n v="0"/>
    <s v="2023 6"/>
  </r>
  <r>
    <x v="0"/>
    <n v="12"/>
    <n v="68"/>
    <x v="175"/>
    <n v="503.8"/>
    <s v="naughty"/>
    <n v="0"/>
    <s v="2023 6"/>
  </r>
  <r>
    <x v="1"/>
    <n v="10.4"/>
    <n v="730"/>
    <x v="175"/>
    <n v="1991.22"/>
    <s v="nice"/>
    <n v="0"/>
    <s v="2023 6"/>
  </r>
  <r>
    <x v="2"/>
    <n v="4.8000000000000007"/>
    <n v="1010"/>
    <x v="175"/>
    <n v="2591.67"/>
    <s v="nice"/>
    <n v="0"/>
    <s v="2023 6"/>
  </r>
  <r>
    <x v="3"/>
    <n v="11.200000000000001"/>
    <n v="1350"/>
    <x v="175"/>
    <n v="805.29"/>
    <s v="naughty"/>
    <n v="0"/>
    <s v="2023 6"/>
  </r>
  <r>
    <x v="4"/>
    <n v="11.200000000000001"/>
    <n v="950"/>
    <x v="175"/>
    <n v="2461.17"/>
    <s v="nice"/>
    <n v="0"/>
    <s v="2023 6"/>
  </r>
  <r>
    <x v="0"/>
    <n v="7"/>
    <n v="55"/>
    <x v="176"/>
    <n v="693.56"/>
    <s v="naughty"/>
    <n v="0"/>
    <s v="2023 6"/>
  </r>
  <r>
    <x v="1"/>
    <n v="4"/>
    <n v="720"/>
    <x v="176"/>
    <n v="633.48"/>
    <s v="nice"/>
    <n v="0"/>
    <s v="2023 6"/>
  </r>
  <r>
    <x v="2"/>
    <n v="11.200000000000001"/>
    <n v="1410"/>
    <x v="176"/>
    <n v="1707.63"/>
    <s v="nice"/>
    <n v="0"/>
    <s v="2023 6"/>
  </r>
  <r>
    <x v="3"/>
    <n v="12"/>
    <n v="1290"/>
    <x v="176"/>
    <n v="2675.9700000000003"/>
    <s v="naughty"/>
    <n v="0"/>
    <s v="2023 6"/>
  </r>
  <r>
    <x v="4"/>
    <n v="9.6000000000000014"/>
    <n v="780"/>
    <x v="176"/>
    <n v="2221.4700000000003"/>
    <s v="nice"/>
    <n v="0"/>
    <s v="2023 6"/>
  </r>
  <r>
    <x v="0"/>
    <n v="14"/>
    <n v="120"/>
    <x v="177"/>
    <n v="724.42"/>
    <s v="naughty"/>
    <n v="0"/>
    <s v="2023 6"/>
  </r>
  <r>
    <x v="1"/>
    <n v="5.6000000000000005"/>
    <n v="800"/>
    <x v="177"/>
    <n v="141.93"/>
    <s v="nice"/>
    <n v="0"/>
    <s v="2023 6"/>
  </r>
  <r>
    <x v="2"/>
    <n v="8"/>
    <n v="1070"/>
    <x v="177"/>
    <n v="636.68999999999994"/>
    <s v="nice"/>
    <n v="0"/>
    <s v="2023 6"/>
  </r>
  <r>
    <x v="3"/>
    <n v="10.4"/>
    <n v="610"/>
    <x v="177"/>
    <n v="304.02"/>
    <s v="naughty"/>
    <n v="0"/>
    <s v="2023 6"/>
  </r>
  <r>
    <x v="4"/>
    <n v="4"/>
    <n v="1490"/>
    <x v="177"/>
    <n v="1280.52"/>
    <s v="nice"/>
    <n v="0"/>
    <s v="2023 6"/>
  </r>
  <r>
    <x v="0"/>
    <n v="13"/>
    <n v="61"/>
    <x v="178"/>
    <n v="791.64"/>
    <s v="naughty"/>
    <n v="0"/>
    <s v="2023 6"/>
  </r>
  <r>
    <x v="1"/>
    <n v="4"/>
    <n v="1110"/>
    <x v="178"/>
    <n v="938.55000000000007"/>
    <s v="nice"/>
    <n v="0"/>
    <s v="2023 6"/>
  </r>
  <r>
    <x v="2"/>
    <n v="8"/>
    <n v="930"/>
    <x v="178"/>
    <n v="789.99"/>
    <s v="nice"/>
    <n v="0"/>
    <s v="2023 6"/>
  </r>
  <r>
    <x v="3"/>
    <n v="4.8000000000000007"/>
    <n v="1100"/>
    <x v="178"/>
    <n v="221.96999999999997"/>
    <s v="naughty"/>
    <n v="0"/>
    <s v="2023 6"/>
  </r>
  <r>
    <x v="4"/>
    <n v="9.6000000000000014"/>
    <n v="850"/>
    <x v="178"/>
    <n v="2492.31"/>
    <s v="nice"/>
    <n v="0"/>
    <s v="2023 6"/>
  </r>
  <r>
    <x v="0"/>
    <n v="13"/>
    <n v="145"/>
    <x v="179"/>
    <n v="636.57000000000005"/>
    <s v="naughty"/>
    <n v="0"/>
    <s v="2023 6"/>
  </r>
  <r>
    <x v="1"/>
    <n v="4.8000000000000007"/>
    <n v="1190"/>
    <x v="179"/>
    <n v="416.58000000000004"/>
    <s v="nice"/>
    <n v="0"/>
    <s v="2023 6"/>
  </r>
  <r>
    <x v="2"/>
    <n v="10.4"/>
    <n v="570"/>
    <x v="179"/>
    <n v="2668.38"/>
    <s v="nice"/>
    <n v="0"/>
    <s v="2023 6"/>
  </r>
  <r>
    <x v="3"/>
    <n v="4"/>
    <n v="650"/>
    <x v="179"/>
    <n v="2275.11"/>
    <s v="naughty"/>
    <n v="0"/>
    <s v="2023 6"/>
  </r>
  <r>
    <x v="4"/>
    <n v="11.200000000000001"/>
    <n v="620"/>
    <x v="179"/>
    <n v="1386.33"/>
    <s v="nice"/>
    <n v="0"/>
    <s v="2023 6"/>
  </r>
  <r>
    <x v="0"/>
    <n v="8"/>
    <n v="62"/>
    <x v="180"/>
    <n v="55.96"/>
    <s v="naughty"/>
    <n v="0"/>
    <s v="2023 6"/>
  </r>
  <r>
    <x v="1"/>
    <n v="10.4"/>
    <n v="590"/>
    <x v="180"/>
    <n v="2600.8500000000004"/>
    <s v="nice"/>
    <n v="0"/>
    <s v="2023 6"/>
  </r>
  <r>
    <x v="2"/>
    <n v="4"/>
    <n v="1290"/>
    <x v="180"/>
    <n v="2962.11"/>
    <s v="nice"/>
    <n v="0"/>
    <s v="2023 6"/>
  </r>
  <r>
    <x v="3"/>
    <n v="7.2"/>
    <n v="1230"/>
    <x v="180"/>
    <n v="1255.6500000000001"/>
    <s v="naughty"/>
    <n v="0"/>
    <s v="2023 6"/>
  </r>
  <r>
    <x v="4"/>
    <n v="4.8000000000000007"/>
    <n v="1240"/>
    <x v="180"/>
    <n v="1397.01"/>
    <s v="nice"/>
    <n v="0"/>
    <s v="2023 6"/>
  </r>
  <r>
    <x v="0"/>
    <n v="9"/>
    <n v="130"/>
    <x v="181"/>
    <n v="575.26"/>
    <s v="naughty"/>
    <n v="0"/>
    <s v="2023 7"/>
  </r>
  <r>
    <x v="1"/>
    <n v="4.8000000000000007"/>
    <n v="730"/>
    <x v="181"/>
    <n v="1573.29"/>
    <s v="nice"/>
    <n v="0"/>
    <s v="2023 7"/>
  </r>
  <r>
    <x v="2"/>
    <n v="4"/>
    <n v="840"/>
    <x v="181"/>
    <n v="1036.3799999999999"/>
    <s v="nice"/>
    <n v="0"/>
    <s v="2023 7"/>
  </r>
  <r>
    <x v="3"/>
    <n v="8"/>
    <n v="1320"/>
    <x v="181"/>
    <n v="342.33"/>
    <s v="naughty"/>
    <n v="0"/>
    <s v="2023 7"/>
  </r>
  <r>
    <x v="4"/>
    <n v="6.4"/>
    <n v="730"/>
    <x v="181"/>
    <n v="2686.5"/>
    <s v="nice"/>
    <n v="0"/>
    <s v="2023 7"/>
  </r>
  <r>
    <x v="0"/>
    <n v="15"/>
    <n v="101"/>
    <x v="182"/>
    <n v="355.96"/>
    <s v="naughty"/>
    <n v="0"/>
    <s v="2023 7"/>
  </r>
  <r>
    <x v="1"/>
    <n v="8.8000000000000007"/>
    <n v="860"/>
    <x v="182"/>
    <n v="1312.74"/>
    <s v="nice"/>
    <n v="0"/>
    <s v="2023 7"/>
  </r>
  <r>
    <x v="2"/>
    <n v="10.4"/>
    <n v="980"/>
    <x v="182"/>
    <n v="1280.58"/>
    <s v="nice"/>
    <n v="0"/>
    <s v="2023 7"/>
  </r>
  <r>
    <x v="3"/>
    <n v="7.2"/>
    <n v="1370"/>
    <x v="182"/>
    <n v="663.87"/>
    <s v="naughty"/>
    <n v="0"/>
    <s v="2023 7"/>
  </r>
  <r>
    <x v="4"/>
    <n v="11.200000000000001"/>
    <n v="1190"/>
    <x v="182"/>
    <n v="1780.41"/>
    <s v="nice"/>
    <n v="0"/>
    <s v="2023 7"/>
  </r>
  <r>
    <x v="0"/>
    <n v="10"/>
    <n v="113"/>
    <x v="183"/>
    <n v="879.99"/>
    <s v="naughty"/>
    <n v="0"/>
    <s v="2023 7"/>
  </r>
  <r>
    <x v="1"/>
    <n v="9.6000000000000014"/>
    <n v="590"/>
    <x v="183"/>
    <n v="1710.3000000000002"/>
    <s v="nice"/>
    <n v="0"/>
    <s v="2023 7"/>
  </r>
  <r>
    <x v="2"/>
    <n v="5.6000000000000005"/>
    <n v="930"/>
    <x v="183"/>
    <n v="1723.17"/>
    <s v="nice"/>
    <n v="0"/>
    <s v="2023 7"/>
  </r>
  <r>
    <x v="3"/>
    <n v="4"/>
    <n v="1440"/>
    <x v="183"/>
    <n v="775.65000000000009"/>
    <s v="naughty"/>
    <n v="0"/>
    <s v="2023 7"/>
  </r>
  <r>
    <x v="4"/>
    <n v="8.8000000000000007"/>
    <n v="1200"/>
    <x v="183"/>
    <n v="1575.4499999999998"/>
    <s v="nice"/>
    <n v="0"/>
    <s v="2023 7"/>
  </r>
  <r>
    <x v="0"/>
    <n v="15"/>
    <n v="138"/>
    <x v="184"/>
    <n v="36.21"/>
    <s v="naughty"/>
    <n v="0"/>
    <s v="2023 7"/>
  </r>
  <r>
    <x v="1"/>
    <n v="7.2"/>
    <n v="550"/>
    <x v="184"/>
    <n v="914.37000000000012"/>
    <s v="nice"/>
    <n v="0"/>
    <s v="2023 7"/>
  </r>
  <r>
    <x v="2"/>
    <n v="8.8000000000000007"/>
    <n v="1320"/>
    <x v="184"/>
    <n v="127.28999999999999"/>
    <s v="nice"/>
    <n v="0"/>
    <s v="2023 7"/>
  </r>
  <r>
    <x v="3"/>
    <n v="4.8000000000000007"/>
    <n v="750"/>
    <x v="184"/>
    <n v="552.03"/>
    <s v="naughty"/>
    <n v="0"/>
    <s v="2023 7"/>
  </r>
  <r>
    <x v="4"/>
    <n v="9.6000000000000014"/>
    <n v="1110"/>
    <x v="184"/>
    <n v="501.68999999999994"/>
    <s v="nice"/>
    <n v="0"/>
    <s v="2023 7"/>
  </r>
  <r>
    <x v="0"/>
    <n v="7"/>
    <n v="78"/>
    <x v="185"/>
    <n v="712.17"/>
    <s v="naughty"/>
    <n v="0"/>
    <s v="2023 7"/>
  </r>
  <r>
    <x v="1"/>
    <n v="6.4"/>
    <n v="970"/>
    <x v="185"/>
    <n v="2317.77"/>
    <s v="nice"/>
    <n v="0"/>
    <s v="2023 7"/>
  </r>
  <r>
    <x v="2"/>
    <n v="9.6000000000000014"/>
    <n v="620"/>
    <x v="185"/>
    <n v="2626.68"/>
    <s v="nice"/>
    <n v="0"/>
    <s v="2023 7"/>
  </r>
  <r>
    <x v="3"/>
    <n v="4"/>
    <n v="910"/>
    <x v="185"/>
    <n v="1372.71"/>
    <s v="naughty"/>
    <n v="0"/>
    <s v="2023 7"/>
  </r>
  <r>
    <x v="4"/>
    <n v="8.8000000000000007"/>
    <n v="650"/>
    <x v="185"/>
    <n v="124.89000000000001"/>
    <s v="nice"/>
    <n v="0"/>
    <s v="2023 7"/>
  </r>
  <r>
    <x v="0"/>
    <n v="14"/>
    <n v="86"/>
    <x v="186"/>
    <n v="229.6"/>
    <s v="naughty"/>
    <n v="0"/>
    <s v="2023 7"/>
  </r>
  <r>
    <x v="1"/>
    <n v="6.4"/>
    <n v="590"/>
    <x v="186"/>
    <n v="968.69999999999993"/>
    <s v="nice"/>
    <n v="0"/>
    <s v="2023 7"/>
  </r>
  <r>
    <x v="2"/>
    <n v="7.2"/>
    <n v="840"/>
    <x v="186"/>
    <n v="2271.5099999999998"/>
    <s v="nice"/>
    <n v="0"/>
    <s v="2023 7"/>
  </r>
  <r>
    <x v="3"/>
    <n v="7.2"/>
    <n v="930"/>
    <x v="186"/>
    <n v="534.56999999999994"/>
    <s v="naughty"/>
    <n v="0"/>
    <s v="2023 7"/>
  </r>
  <r>
    <x v="4"/>
    <n v="10.4"/>
    <n v="620"/>
    <x v="186"/>
    <n v="695.06999999999994"/>
    <s v="nice"/>
    <n v="0"/>
    <s v="2023 7"/>
  </r>
  <r>
    <x v="0"/>
    <n v="10"/>
    <n v="133"/>
    <x v="187"/>
    <n v="255.51"/>
    <s v="naughty"/>
    <n v="0"/>
    <s v="2023 7"/>
  </r>
  <r>
    <x v="1"/>
    <n v="4.8000000000000007"/>
    <n v="750"/>
    <x v="187"/>
    <n v="516.90000000000009"/>
    <s v="nice"/>
    <n v="0"/>
    <s v="2023 7"/>
  </r>
  <r>
    <x v="2"/>
    <n v="7.2"/>
    <n v="1070"/>
    <x v="187"/>
    <n v="1039.8600000000001"/>
    <s v="nice"/>
    <n v="0"/>
    <s v="2023 7"/>
  </r>
  <r>
    <x v="3"/>
    <n v="8.8000000000000007"/>
    <n v="1240"/>
    <x v="187"/>
    <n v="264.69"/>
    <s v="naughty"/>
    <n v="0"/>
    <s v="2023 7"/>
  </r>
  <r>
    <x v="4"/>
    <n v="8"/>
    <n v="1090"/>
    <x v="187"/>
    <n v="949.26"/>
    <s v="nice"/>
    <n v="0"/>
    <s v="2023 7"/>
  </r>
  <r>
    <x v="0"/>
    <n v="8"/>
    <n v="109"/>
    <x v="188"/>
    <n v="627.98"/>
    <s v="naughty"/>
    <n v="0"/>
    <s v="2023 7"/>
  </r>
  <r>
    <x v="1"/>
    <n v="11.200000000000001"/>
    <n v="1450"/>
    <x v="188"/>
    <n v="531.54"/>
    <s v="nice"/>
    <n v="0"/>
    <s v="2023 7"/>
  </r>
  <r>
    <x v="2"/>
    <n v="6.4"/>
    <n v="900"/>
    <x v="188"/>
    <n v="2216.04"/>
    <s v="nice"/>
    <n v="0"/>
    <s v="2023 7"/>
  </r>
  <r>
    <x v="3"/>
    <n v="11.200000000000001"/>
    <n v="990"/>
    <x v="188"/>
    <n v="441.78"/>
    <s v="naughty"/>
    <n v="0"/>
    <s v="2023 7"/>
  </r>
  <r>
    <x v="4"/>
    <n v="8"/>
    <n v="530"/>
    <x v="188"/>
    <n v="116.94"/>
    <s v="nice"/>
    <n v="0"/>
    <s v="2023 7"/>
  </r>
  <r>
    <x v="0"/>
    <n v="8"/>
    <n v="85"/>
    <x v="189"/>
    <n v="52.51"/>
    <s v="naughty"/>
    <n v="0"/>
    <s v="2023 7"/>
  </r>
  <r>
    <x v="1"/>
    <n v="5.6000000000000005"/>
    <n v="1280"/>
    <x v="189"/>
    <n v="1285.5899999999999"/>
    <s v="nice"/>
    <n v="0"/>
    <s v="2023 7"/>
  </r>
  <r>
    <x v="2"/>
    <n v="11.200000000000001"/>
    <n v="1140"/>
    <x v="189"/>
    <n v="1256.3700000000001"/>
    <s v="nice"/>
    <n v="0"/>
    <s v="2023 7"/>
  </r>
  <r>
    <x v="3"/>
    <n v="12"/>
    <n v="1170"/>
    <x v="189"/>
    <n v="119.22"/>
    <s v="naughty"/>
    <n v="0"/>
    <s v="2023 7"/>
  </r>
  <r>
    <x v="4"/>
    <n v="8"/>
    <n v="1180"/>
    <x v="189"/>
    <n v="559.23"/>
    <s v="nice"/>
    <n v="0"/>
    <s v="2023 7"/>
  </r>
  <r>
    <x v="0"/>
    <n v="14"/>
    <n v="136"/>
    <x v="190"/>
    <n v="181.98"/>
    <s v="naughty"/>
    <n v="0"/>
    <s v="2023 7"/>
  </r>
  <r>
    <x v="1"/>
    <n v="5.6000000000000005"/>
    <n v="570"/>
    <x v="190"/>
    <n v="2666.2200000000003"/>
    <s v="nice"/>
    <n v="0"/>
    <s v="2023 7"/>
  </r>
  <r>
    <x v="2"/>
    <n v="7.2"/>
    <n v="1040"/>
    <x v="190"/>
    <n v="1138.8000000000002"/>
    <s v="nice"/>
    <n v="0"/>
    <s v="2023 7"/>
  </r>
  <r>
    <x v="3"/>
    <n v="5.6000000000000005"/>
    <n v="660"/>
    <x v="190"/>
    <n v="2367.6000000000004"/>
    <s v="naughty"/>
    <n v="0"/>
    <s v="2023 7"/>
  </r>
  <r>
    <x v="4"/>
    <n v="4.8000000000000007"/>
    <n v="510"/>
    <x v="190"/>
    <n v="940.68000000000006"/>
    <s v="nice"/>
    <n v="0"/>
    <s v="2023 7"/>
  </r>
  <r>
    <x v="0"/>
    <n v="10"/>
    <n v="138"/>
    <x v="191"/>
    <n v="664.6"/>
    <s v="naughty"/>
    <n v="0"/>
    <s v="2023 7"/>
  </r>
  <r>
    <x v="1"/>
    <n v="8.8000000000000007"/>
    <n v="990"/>
    <x v="191"/>
    <n v="1752.09"/>
    <s v="nice"/>
    <n v="0"/>
    <s v="2023 7"/>
  </r>
  <r>
    <x v="2"/>
    <n v="4"/>
    <n v="600"/>
    <x v="191"/>
    <n v="1155"/>
    <s v="nice"/>
    <n v="0"/>
    <s v="2023 7"/>
  </r>
  <r>
    <x v="3"/>
    <n v="8.8000000000000007"/>
    <n v="1310"/>
    <x v="191"/>
    <n v="877.23"/>
    <s v="naughty"/>
    <n v="0"/>
    <s v="2023 7"/>
  </r>
  <r>
    <x v="4"/>
    <n v="12"/>
    <n v="730"/>
    <x v="191"/>
    <n v="1855.1100000000001"/>
    <s v="nice"/>
    <n v="0"/>
    <s v="2023 7"/>
  </r>
  <r>
    <x v="0"/>
    <n v="7"/>
    <n v="70"/>
    <x v="192"/>
    <n v="295.18"/>
    <s v="naughty"/>
    <n v="0"/>
    <s v="2023 7"/>
  </r>
  <r>
    <x v="1"/>
    <n v="9.6000000000000014"/>
    <n v="520"/>
    <x v="192"/>
    <n v="2516.67"/>
    <s v="nice"/>
    <n v="0"/>
    <s v="2023 7"/>
  </r>
  <r>
    <x v="2"/>
    <n v="9.6000000000000014"/>
    <n v="1470"/>
    <x v="192"/>
    <n v="2204.46"/>
    <s v="nice"/>
    <n v="0"/>
    <s v="2023 7"/>
  </r>
  <r>
    <x v="3"/>
    <n v="4.8000000000000007"/>
    <n v="1120"/>
    <x v="192"/>
    <n v="2178.0299999999997"/>
    <s v="naughty"/>
    <n v="0"/>
    <s v="2023 7"/>
  </r>
  <r>
    <x v="4"/>
    <n v="12"/>
    <n v="1340"/>
    <x v="192"/>
    <n v="1953.12"/>
    <s v="nice"/>
    <n v="0"/>
    <s v="2023 7"/>
  </r>
  <r>
    <x v="0"/>
    <n v="15"/>
    <n v="136"/>
    <x v="193"/>
    <n v="208.2"/>
    <s v="naughty"/>
    <n v="0"/>
    <s v="2023 7"/>
  </r>
  <r>
    <x v="1"/>
    <n v="5.6000000000000005"/>
    <n v="1060"/>
    <x v="193"/>
    <n v="379.53000000000003"/>
    <s v="nice"/>
    <n v="0"/>
    <s v="2023 7"/>
  </r>
  <r>
    <x v="2"/>
    <n v="5.6000000000000005"/>
    <n v="620"/>
    <x v="193"/>
    <n v="2703.6000000000004"/>
    <s v="nice"/>
    <n v="0"/>
    <s v="2023 7"/>
  </r>
  <r>
    <x v="3"/>
    <n v="11.200000000000001"/>
    <n v="990"/>
    <x v="193"/>
    <n v="2520.54"/>
    <s v="naughty"/>
    <n v="0"/>
    <s v="2023 7"/>
  </r>
  <r>
    <x v="4"/>
    <n v="10.4"/>
    <n v="1450"/>
    <x v="193"/>
    <n v="1527.96"/>
    <s v="nice"/>
    <n v="0"/>
    <s v="2023 7"/>
  </r>
  <r>
    <x v="0"/>
    <n v="6"/>
    <n v="129"/>
    <x v="194"/>
    <n v="74.180000000000007"/>
    <s v="naughty"/>
    <n v="0"/>
    <s v="2023 7"/>
  </r>
  <r>
    <x v="1"/>
    <n v="7.2"/>
    <n v="770"/>
    <x v="194"/>
    <n v="2480.46"/>
    <s v="nice"/>
    <n v="0"/>
    <s v="2023 7"/>
  </r>
  <r>
    <x v="2"/>
    <n v="7.2"/>
    <n v="1030"/>
    <x v="194"/>
    <n v="1902.9900000000002"/>
    <s v="nice"/>
    <n v="0"/>
    <s v="2023 7"/>
  </r>
  <r>
    <x v="3"/>
    <n v="11.200000000000001"/>
    <n v="1320"/>
    <x v="194"/>
    <n v="2808.45"/>
    <s v="naughty"/>
    <n v="0"/>
    <s v="2023 7"/>
  </r>
  <r>
    <x v="4"/>
    <n v="4"/>
    <n v="1170"/>
    <x v="194"/>
    <n v="218.31"/>
    <s v="nice"/>
    <n v="0"/>
    <s v="2023 7"/>
  </r>
  <r>
    <x v="0"/>
    <n v="8"/>
    <n v="64"/>
    <x v="195"/>
    <n v="781.12"/>
    <s v="naughty"/>
    <n v="0"/>
    <s v="2023 7"/>
  </r>
  <r>
    <x v="1"/>
    <n v="9.6000000000000014"/>
    <n v="1500"/>
    <x v="195"/>
    <n v="1210.8600000000001"/>
    <s v="nice"/>
    <n v="0"/>
    <s v="2023 7"/>
  </r>
  <r>
    <x v="2"/>
    <n v="12"/>
    <n v="1500"/>
    <x v="195"/>
    <n v="1422"/>
    <s v="nice"/>
    <n v="0"/>
    <s v="2023 7"/>
  </r>
  <r>
    <x v="3"/>
    <n v="8.8000000000000007"/>
    <n v="1270"/>
    <x v="195"/>
    <n v="1999.3200000000002"/>
    <s v="naughty"/>
    <n v="0"/>
    <s v="2023 7"/>
  </r>
  <r>
    <x v="4"/>
    <n v="10.4"/>
    <n v="1400"/>
    <x v="195"/>
    <n v="2856.48"/>
    <s v="nice"/>
    <n v="0"/>
    <s v="2023 7"/>
  </r>
  <r>
    <x v="0"/>
    <n v="12"/>
    <n v="143"/>
    <x v="196"/>
    <n v="320.47000000000003"/>
    <s v="naughty"/>
    <n v="0"/>
    <s v="2023 7"/>
  </r>
  <r>
    <x v="1"/>
    <n v="4"/>
    <n v="500"/>
    <x v="196"/>
    <n v="2294.88"/>
    <s v="nice"/>
    <n v="0"/>
    <s v="2023 7"/>
  </r>
  <r>
    <x v="2"/>
    <n v="4"/>
    <n v="750"/>
    <x v="196"/>
    <n v="2057.64"/>
    <s v="nice"/>
    <n v="0"/>
    <s v="2023 7"/>
  </r>
  <r>
    <x v="3"/>
    <n v="9.6000000000000014"/>
    <n v="1360"/>
    <x v="196"/>
    <n v="1438.8000000000002"/>
    <s v="naughty"/>
    <n v="0"/>
    <s v="2023 7"/>
  </r>
  <r>
    <x v="4"/>
    <n v="5.6000000000000005"/>
    <n v="1030"/>
    <x v="196"/>
    <n v="1036.6200000000001"/>
    <s v="nice"/>
    <n v="0"/>
    <s v="2023 7"/>
  </r>
  <r>
    <x v="0"/>
    <n v="14"/>
    <n v="129"/>
    <x v="197"/>
    <n v="391.05"/>
    <s v="naughty"/>
    <n v="0"/>
    <s v="2023 7"/>
  </r>
  <r>
    <x v="1"/>
    <n v="4.8000000000000007"/>
    <n v="1200"/>
    <x v="197"/>
    <n v="729.27"/>
    <s v="nice"/>
    <n v="0"/>
    <s v="2023 7"/>
  </r>
  <r>
    <x v="2"/>
    <n v="4"/>
    <n v="890"/>
    <x v="197"/>
    <n v="74.28"/>
    <s v="nice"/>
    <n v="0"/>
    <s v="2023 7"/>
  </r>
  <r>
    <x v="3"/>
    <n v="4.8000000000000007"/>
    <n v="1330"/>
    <x v="197"/>
    <n v="534.84"/>
    <s v="naughty"/>
    <n v="0"/>
    <s v="2023 7"/>
  </r>
  <r>
    <x v="4"/>
    <n v="8"/>
    <n v="1230"/>
    <x v="197"/>
    <n v="2889.81"/>
    <s v="nice"/>
    <n v="0"/>
    <s v="2023 7"/>
  </r>
  <r>
    <x v="0"/>
    <n v="13"/>
    <n v="69"/>
    <x v="198"/>
    <n v="333.01"/>
    <s v="naughty"/>
    <n v="0"/>
    <s v="2023 7"/>
  </r>
  <r>
    <x v="1"/>
    <n v="4"/>
    <n v="780"/>
    <x v="198"/>
    <n v="2280.06"/>
    <s v="nice"/>
    <n v="0"/>
    <s v="2023 7"/>
  </r>
  <r>
    <x v="2"/>
    <n v="12"/>
    <n v="1130"/>
    <x v="198"/>
    <n v="2177.25"/>
    <s v="nice"/>
    <n v="0"/>
    <s v="2023 7"/>
  </r>
  <r>
    <x v="3"/>
    <n v="4.8000000000000007"/>
    <n v="700"/>
    <x v="198"/>
    <n v="2889.69"/>
    <s v="naughty"/>
    <n v="0"/>
    <s v="2023 7"/>
  </r>
  <r>
    <x v="4"/>
    <n v="4.8000000000000007"/>
    <n v="900"/>
    <x v="198"/>
    <n v="2318.0700000000002"/>
    <s v="nice"/>
    <n v="0"/>
    <s v="2023 7"/>
  </r>
  <r>
    <x v="0"/>
    <n v="9"/>
    <n v="109"/>
    <x v="199"/>
    <n v="817.99"/>
    <s v="naughty"/>
    <n v="0"/>
    <s v="2023 7"/>
  </r>
  <r>
    <x v="1"/>
    <n v="8.8000000000000007"/>
    <n v="790"/>
    <x v="199"/>
    <n v="1354.53"/>
    <s v="nice"/>
    <n v="0"/>
    <s v="2023 7"/>
  </r>
  <r>
    <x v="2"/>
    <n v="10.4"/>
    <n v="880"/>
    <x v="199"/>
    <n v="691.08"/>
    <s v="nice"/>
    <n v="0"/>
    <s v="2023 7"/>
  </r>
  <r>
    <x v="3"/>
    <n v="7.2"/>
    <n v="1240"/>
    <x v="199"/>
    <n v="2720.4900000000002"/>
    <s v="naughty"/>
    <n v="0"/>
    <s v="2023 7"/>
  </r>
  <r>
    <x v="4"/>
    <n v="7.2"/>
    <n v="1170"/>
    <x v="199"/>
    <n v="929.09999999999991"/>
    <s v="nice"/>
    <n v="0"/>
    <s v="2023 7"/>
  </r>
  <r>
    <x v="0"/>
    <n v="15"/>
    <n v="145"/>
    <x v="200"/>
    <n v="598.25"/>
    <s v="naughty"/>
    <n v="0"/>
    <s v="2023 7"/>
  </r>
  <r>
    <x v="1"/>
    <n v="5.6000000000000005"/>
    <n v="840"/>
    <x v="200"/>
    <n v="1196.22"/>
    <s v="nice"/>
    <n v="0"/>
    <s v="2023 7"/>
  </r>
  <r>
    <x v="2"/>
    <n v="5.6000000000000005"/>
    <n v="630"/>
    <x v="200"/>
    <n v="2018.1000000000001"/>
    <s v="nice"/>
    <n v="0"/>
    <s v="2023 7"/>
  </r>
  <r>
    <x v="3"/>
    <n v="7.2"/>
    <n v="950"/>
    <x v="200"/>
    <n v="1407"/>
    <s v="naughty"/>
    <n v="0"/>
    <s v="2023 7"/>
  </r>
  <r>
    <x v="4"/>
    <n v="10.4"/>
    <n v="560"/>
    <x v="200"/>
    <n v="1251.5999999999999"/>
    <s v="nice"/>
    <n v="0"/>
    <s v="2023 7"/>
  </r>
  <r>
    <x v="0"/>
    <n v="7"/>
    <n v="54"/>
    <x v="201"/>
    <n v="15.22"/>
    <s v="naughty"/>
    <n v="0"/>
    <s v="2023 7"/>
  </r>
  <r>
    <x v="1"/>
    <n v="6.4"/>
    <n v="760"/>
    <x v="201"/>
    <n v="1674.5700000000002"/>
    <s v="nice"/>
    <n v="0"/>
    <s v="2023 7"/>
  </r>
  <r>
    <x v="2"/>
    <n v="8.8000000000000007"/>
    <n v="1050"/>
    <x v="201"/>
    <n v="39.51"/>
    <s v="nice"/>
    <n v="0"/>
    <s v="2023 7"/>
  </r>
  <r>
    <x v="3"/>
    <n v="8"/>
    <n v="810"/>
    <x v="201"/>
    <n v="1659.09"/>
    <s v="naughty"/>
    <n v="0"/>
    <s v="2023 7"/>
  </r>
  <r>
    <x v="4"/>
    <n v="4"/>
    <n v="1390"/>
    <x v="201"/>
    <n v="2169.42"/>
    <s v="nice"/>
    <n v="0"/>
    <s v="2023 7"/>
  </r>
  <r>
    <x v="0"/>
    <n v="6"/>
    <n v="107"/>
    <x v="202"/>
    <n v="884.16"/>
    <s v="naughty"/>
    <n v="0"/>
    <s v="2023 7"/>
  </r>
  <r>
    <x v="1"/>
    <n v="9.6000000000000014"/>
    <n v="860"/>
    <x v="202"/>
    <n v="1432.98"/>
    <s v="nice"/>
    <n v="0"/>
    <s v="2023 7"/>
  </r>
  <r>
    <x v="2"/>
    <n v="5.6000000000000005"/>
    <n v="1240"/>
    <x v="202"/>
    <n v="169.53"/>
    <s v="nice"/>
    <n v="0"/>
    <s v="2023 7"/>
  </r>
  <r>
    <x v="3"/>
    <n v="10.4"/>
    <n v="930"/>
    <x v="202"/>
    <n v="679.59"/>
    <s v="naughty"/>
    <n v="0"/>
    <s v="2023 7"/>
  </r>
  <r>
    <x v="4"/>
    <n v="9.6000000000000014"/>
    <n v="770"/>
    <x v="202"/>
    <n v="2115.5700000000002"/>
    <s v="nice"/>
    <n v="0"/>
    <s v="2023 7"/>
  </r>
  <r>
    <x v="0"/>
    <n v="15"/>
    <n v="137"/>
    <x v="203"/>
    <n v="490.03"/>
    <s v="naughty"/>
    <n v="0"/>
    <s v="2023 7"/>
  </r>
  <r>
    <x v="1"/>
    <n v="6.4"/>
    <n v="850"/>
    <x v="203"/>
    <n v="753.45"/>
    <s v="nice"/>
    <n v="0"/>
    <s v="2023 7"/>
  </r>
  <r>
    <x v="2"/>
    <n v="12"/>
    <n v="650"/>
    <x v="203"/>
    <n v="241.38"/>
    <s v="nice"/>
    <n v="0"/>
    <s v="2023 7"/>
  </r>
  <r>
    <x v="3"/>
    <n v="8"/>
    <n v="620"/>
    <x v="203"/>
    <n v="291.63"/>
    <s v="naughty"/>
    <n v="0"/>
    <s v="2023 7"/>
  </r>
  <r>
    <x v="4"/>
    <n v="10.4"/>
    <n v="1110"/>
    <x v="203"/>
    <n v="845.69999999999993"/>
    <s v="nice"/>
    <n v="0"/>
    <s v="2023 7"/>
  </r>
  <r>
    <x v="0"/>
    <n v="14"/>
    <n v="78"/>
    <x v="204"/>
    <n v="917.71"/>
    <s v="naughty"/>
    <n v="0"/>
    <s v="2023 7"/>
  </r>
  <r>
    <x v="1"/>
    <n v="7.2"/>
    <n v="1360"/>
    <x v="204"/>
    <n v="277.04999999999995"/>
    <s v="nice"/>
    <n v="0"/>
    <s v="2023 7"/>
  </r>
  <r>
    <x v="2"/>
    <n v="7.2"/>
    <n v="1480"/>
    <x v="204"/>
    <n v="170.37"/>
    <s v="nice"/>
    <n v="0"/>
    <s v="2023 7"/>
  </r>
  <r>
    <x v="3"/>
    <n v="8.8000000000000007"/>
    <n v="1380"/>
    <x v="204"/>
    <n v="2860.02"/>
    <s v="naughty"/>
    <n v="0"/>
    <s v="2023 7"/>
  </r>
  <r>
    <x v="4"/>
    <n v="5.6000000000000005"/>
    <n v="1310"/>
    <x v="204"/>
    <n v="1606.44"/>
    <s v="nice"/>
    <n v="0"/>
    <s v="2023 7"/>
  </r>
  <r>
    <x v="0"/>
    <n v="14"/>
    <n v="106"/>
    <x v="205"/>
    <n v="789.95"/>
    <s v="naughty"/>
    <n v="0"/>
    <s v="2023 7"/>
  </r>
  <r>
    <x v="1"/>
    <n v="8.8000000000000007"/>
    <n v="1180"/>
    <x v="205"/>
    <n v="2419.5299999999997"/>
    <s v="nice"/>
    <n v="0"/>
    <s v="2023 7"/>
  </r>
  <r>
    <x v="2"/>
    <n v="6.4"/>
    <n v="1110"/>
    <x v="205"/>
    <n v="692.91"/>
    <s v="nice"/>
    <n v="0"/>
    <s v="2023 7"/>
  </r>
  <r>
    <x v="3"/>
    <n v="9.6000000000000014"/>
    <n v="700"/>
    <x v="205"/>
    <n v="81.81"/>
    <s v="naughty"/>
    <n v="0"/>
    <s v="2023 7"/>
  </r>
  <r>
    <x v="4"/>
    <n v="10.4"/>
    <n v="1000"/>
    <x v="205"/>
    <n v="2918.25"/>
    <s v="nice"/>
    <n v="0"/>
    <s v="2023 7"/>
  </r>
  <r>
    <x v="0"/>
    <n v="9"/>
    <n v="58"/>
    <x v="206"/>
    <n v="890.19"/>
    <s v="naughty"/>
    <n v="0"/>
    <s v="2023 7"/>
  </r>
  <r>
    <x v="1"/>
    <n v="8"/>
    <n v="1450"/>
    <x v="206"/>
    <n v="508.02"/>
    <s v="nice"/>
    <n v="0"/>
    <s v="2023 7"/>
  </r>
  <r>
    <x v="2"/>
    <n v="7.2"/>
    <n v="1350"/>
    <x v="206"/>
    <n v="2788.86"/>
    <s v="nice"/>
    <n v="0"/>
    <s v="2023 7"/>
  </r>
  <r>
    <x v="3"/>
    <n v="12"/>
    <n v="1350"/>
    <x v="206"/>
    <n v="2320.92"/>
    <s v="naughty"/>
    <n v="0"/>
    <s v="2023 7"/>
  </r>
  <r>
    <x v="4"/>
    <n v="5.6000000000000005"/>
    <n v="900"/>
    <x v="206"/>
    <n v="2595.27"/>
    <s v="nice"/>
    <n v="0"/>
    <s v="2023 7"/>
  </r>
  <r>
    <x v="0"/>
    <n v="10"/>
    <n v="58"/>
    <x v="207"/>
    <n v="378.15"/>
    <s v="naughty"/>
    <n v="0"/>
    <s v="2023 7"/>
  </r>
  <r>
    <x v="1"/>
    <n v="4"/>
    <n v="990"/>
    <x v="207"/>
    <n v="1057.8000000000002"/>
    <s v="nice"/>
    <n v="0"/>
    <s v="2023 7"/>
  </r>
  <r>
    <x v="2"/>
    <n v="11.200000000000001"/>
    <n v="580"/>
    <x v="207"/>
    <n v="784.19999999999993"/>
    <s v="nice"/>
    <n v="0"/>
    <s v="2023 7"/>
  </r>
  <r>
    <x v="3"/>
    <n v="4.8000000000000007"/>
    <n v="1070"/>
    <x v="207"/>
    <n v="1229.0999999999999"/>
    <s v="naughty"/>
    <n v="0"/>
    <s v="2023 7"/>
  </r>
  <r>
    <x v="4"/>
    <n v="9.6000000000000014"/>
    <n v="1360"/>
    <x v="207"/>
    <n v="572.58000000000004"/>
    <s v="nice"/>
    <n v="0"/>
    <s v="2023 7"/>
  </r>
  <r>
    <x v="0"/>
    <n v="13"/>
    <n v="105"/>
    <x v="208"/>
    <n v="721.41"/>
    <s v="naughty"/>
    <n v="0"/>
    <s v="2023 7"/>
  </r>
  <r>
    <x v="1"/>
    <n v="5.6000000000000005"/>
    <n v="830"/>
    <x v="208"/>
    <n v="2023.3200000000002"/>
    <s v="nice"/>
    <n v="0"/>
    <s v="2023 7"/>
  </r>
  <r>
    <x v="2"/>
    <n v="9.6000000000000014"/>
    <n v="960"/>
    <x v="208"/>
    <n v="2951.04"/>
    <s v="nice"/>
    <n v="0"/>
    <s v="2023 7"/>
  </r>
  <r>
    <x v="3"/>
    <n v="6.4"/>
    <n v="590"/>
    <x v="208"/>
    <n v="1868.1000000000001"/>
    <s v="naughty"/>
    <n v="0"/>
    <s v="2023 7"/>
  </r>
  <r>
    <x v="4"/>
    <n v="8.8000000000000007"/>
    <n v="640"/>
    <x v="208"/>
    <n v="1379.16"/>
    <s v="nice"/>
    <n v="0"/>
    <s v="2023 7"/>
  </r>
  <r>
    <x v="0"/>
    <n v="8"/>
    <n v="83"/>
    <x v="209"/>
    <n v="16.73"/>
    <s v="naughty"/>
    <n v="0"/>
    <s v="2023 7"/>
  </r>
  <r>
    <x v="1"/>
    <n v="11.200000000000001"/>
    <n v="830"/>
    <x v="209"/>
    <n v="2646.7799999999997"/>
    <s v="nice"/>
    <n v="0"/>
    <s v="2023 7"/>
  </r>
  <r>
    <x v="2"/>
    <n v="9.6000000000000014"/>
    <n v="840"/>
    <x v="209"/>
    <n v="960.15000000000009"/>
    <s v="nice"/>
    <n v="0"/>
    <s v="2023 7"/>
  </r>
  <r>
    <x v="3"/>
    <n v="4"/>
    <n v="1140"/>
    <x v="209"/>
    <n v="1287.03"/>
    <s v="naughty"/>
    <n v="0"/>
    <s v="2023 7"/>
  </r>
  <r>
    <x v="4"/>
    <n v="9.6000000000000014"/>
    <n v="1310"/>
    <x v="209"/>
    <n v="2435.34"/>
    <s v="nice"/>
    <n v="0"/>
    <s v="2023 7"/>
  </r>
  <r>
    <x v="0"/>
    <n v="7"/>
    <n v="59"/>
    <x v="210"/>
    <n v="592"/>
    <s v="naughty"/>
    <n v="0"/>
    <s v="2023 7"/>
  </r>
  <r>
    <x v="1"/>
    <n v="4.8000000000000007"/>
    <n v="1200"/>
    <x v="210"/>
    <n v="817.17"/>
    <s v="nice"/>
    <n v="0"/>
    <s v="2023 7"/>
  </r>
  <r>
    <x v="2"/>
    <n v="8.8000000000000007"/>
    <n v="1360"/>
    <x v="210"/>
    <n v="2737.68"/>
    <s v="nice"/>
    <n v="0"/>
    <s v="2023 7"/>
  </r>
  <r>
    <x v="3"/>
    <n v="10.4"/>
    <n v="1110"/>
    <x v="210"/>
    <n v="1578.9900000000002"/>
    <s v="naughty"/>
    <n v="0"/>
    <s v="2023 7"/>
  </r>
  <r>
    <x v="4"/>
    <n v="9.6000000000000014"/>
    <n v="1260"/>
    <x v="210"/>
    <n v="2911.83"/>
    <s v="nice"/>
    <n v="0"/>
    <s v="2023 7"/>
  </r>
  <r>
    <x v="0"/>
    <n v="8"/>
    <n v="122"/>
    <x v="211"/>
    <n v="121.68"/>
    <s v="naughty"/>
    <n v="0"/>
    <s v="2023 7"/>
  </r>
  <r>
    <x v="1"/>
    <n v="4.8000000000000007"/>
    <n v="610"/>
    <x v="211"/>
    <n v="760.95"/>
    <s v="nice"/>
    <n v="0"/>
    <s v="2023 7"/>
  </r>
  <r>
    <x v="2"/>
    <n v="8"/>
    <n v="920"/>
    <x v="211"/>
    <n v="1433.4"/>
    <s v="nice"/>
    <n v="0"/>
    <s v="2023 7"/>
  </r>
  <r>
    <x v="3"/>
    <n v="11.200000000000001"/>
    <n v="1140"/>
    <x v="211"/>
    <n v="2763.66"/>
    <s v="naughty"/>
    <n v="0"/>
    <s v="2023 7"/>
  </r>
  <r>
    <x v="4"/>
    <n v="9.6000000000000014"/>
    <n v="800"/>
    <x v="211"/>
    <n v="951.42"/>
    <s v="nice"/>
    <n v="0"/>
    <s v="2023 7"/>
  </r>
  <r>
    <x v="0"/>
    <n v="10"/>
    <n v="139"/>
    <x v="212"/>
    <n v="218.81"/>
    <s v="naughty"/>
    <n v="0"/>
    <s v="2023 8"/>
  </r>
  <r>
    <x v="1"/>
    <n v="4"/>
    <n v="580"/>
    <x v="212"/>
    <n v="2892.7200000000003"/>
    <s v="nice"/>
    <n v="0"/>
    <s v="2023 8"/>
  </r>
  <r>
    <x v="2"/>
    <n v="7.2"/>
    <n v="810"/>
    <x v="212"/>
    <n v="1536"/>
    <s v="nice"/>
    <n v="0"/>
    <s v="2023 8"/>
  </r>
  <r>
    <x v="3"/>
    <n v="10.4"/>
    <n v="1370"/>
    <x v="212"/>
    <n v="1868.25"/>
    <s v="naughty"/>
    <n v="0"/>
    <s v="2023 8"/>
  </r>
  <r>
    <x v="4"/>
    <n v="4"/>
    <n v="620"/>
    <x v="212"/>
    <n v="2028.4499999999998"/>
    <s v="nice"/>
    <n v="0"/>
    <s v="2023 8"/>
  </r>
  <r>
    <x v="0"/>
    <n v="7"/>
    <n v="64"/>
    <x v="213"/>
    <n v="532.28"/>
    <s v="naughty"/>
    <n v="0"/>
    <s v="2023 8"/>
  </r>
  <r>
    <x v="1"/>
    <n v="8"/>
    <n v="780"/>
    <x v="213"/>
    <n v="606.06000000000006"/>
    <s v="nice"/>
    <n v="0"/>
    <s v="2023 8"/>
  </r>
  <r>
    <x v="2"/>
    <n v="8"/>
    <n v="500"/>
    <x v="213"/>
    <n v="1777.1999999999998"/>
    <s v="nice"/>
    <n v="0"/>
    <s v="2023 8"/>
  </r>
  <r>
    <x v="3"/>
    <n v="4"/>
    <n v="820"/>
    <x v="213"/>
    <n v="1116"/>
    <s v="naughty"/>
    <n v="0"/>
    <s v="2023 8"/>
  </r>
  <r>
    <x v="4"/>
    <n v="9.6000000000000014"/>
    <n v="670"/>
    <x v="213"/>
    <n v="2938.02"/>
    <s v="nice"/>
    <n v="0"/>
    <s v="2023 8"/>
  </r>
  <r>
    <x v="0"/>
    <n v="5"/>
    <n v="97"/>
    <x v="214"/>
    <n v="596.78"/>
    <s v="naughty"/>
    <n v="0"/>
    <s v="2023 8"/>
  </r>
  <r>
    <x v="1"/>
    <n v="4.8000000000000007"/>
    <n v="810"/>
    <x v="214"/>
    <n v="799.37999999999988"/>
    <s v="nice"/>
    <n v="0"/>
    <s v="2023 8"/>
  </r>
  <r>
    <x v="2"/>
    <n v="10.4"/>
    <n v="740"/>
    <x v="214"/>
    <n v="2184.66"/>
    <s v="nice"/>
    <n v="0"/>
    <s v="2023 8"/>
  </r>
  <r>
    <x v="3"/>
    <n v="7.2"/>
    <n v="770"/>
    <x v="214"/>
    <n v="315.60000000000002"/>
    <s v="naughty"/>
    <n v="0"/>
    <s v="2023 8"/>
  </r>
  <r>
    <x v="4"/>
    <n v="12"/>
    <n v="670"/>
    <x v="214"/>
    <n v="97.32"/>
    <s v="nice"/>
    <n v="0"/>
    <s v="2023 8"/>
  </r>
  <r>
    <x v="0"/>
    <n v="14"/>
    <n v="143"/>
    <x v="215"/>
    <n v="659.53"/>
    <s v="naughty"/>
    <n v="0"/>
    <s v="2023 8"/>
  </r>
  <r>
    <x v="1"/>
    <n v="8"/>
    <n v="1410"/>
    <x v="215"/>
    <n v="2358.21"/>
    <s v="nice"/>
    <n v="0"/>
    <s v="2023 8"/>
  </r>
  <r>
    <x v="2"/>
    <n v="9.6000000000000014"/>
    <n v="920"/>
    <x v="215"/>
    <n v="309.65999999999997"/>
    <s v="nice"/>
    <n v="0"/>
    <s v="2023 8"/>
  </r>
  <r>
    <x v="3"/>
    <n v="4"/>
    <n v="1380"/>
    <x v="215"/>
    <n v="2239.59"/>
    <s v="naughty"/>
    <n v="0"/>
    <s v="2023 8"/>
  </r>
  <r>
    <x v="4"/>
    <n v="9.6000000000000014"/>
    <n v="630"/>
    <x v="215"/>
    <n v="124.94999999999999"/>
    <s v="nice"/>
    <n v="0"/>
    <s v="2023 8"/>
  </r>
  <r>
    <x v="0"/>
    <n v="15"/>
    <n v="146"/>
    <x v="216"/>
    <n v="513.19000000000005"/>
    <s v="naughty"/>
    <n v="0"/>
    <s v="2023 8"/>
  </r>
  <r>
    <x v="1"/>
    <n v="9.6000000000000014"/>
    <n v="1380"/>
    <x v="216"/>
    <n v="2193.2400000000002"/>
    <s v="nice"/>
    <n v="0"/>
    <s v="2023 8"/>
  </r>
  <r>
    <x v="2"/>
    <n v="11.200000000000001"/>
    <n v="1480"/>
    <x v="216"/>
    <n v="1903.38"/>
    <s v="nice"/>
    <n v="0"/>
    <s v="2023 8"/>
  </r>
  <r>
    <x v="3"/>
    <n v="10.4"/>
    <n v="1180"/>
    <x v="216"/>
    <n v="2119.3500000000004"/>
    <s v="naughty"/>
    <n v="0"/>
    <s v="2023 8"/>
  </r>
  <r>
    <x v="4"/>
    <n v="4.8000000000000007"/>
    <n v="1080"/>
    <x v="216"/>
    <n v="2324.13"/>
    <s v="nice"/>
    <n v="0"/>
    <s v="2023 8"/>
  </r>
  <r>
    <x v="0"/>
    <n v="13"/>
    <n v="73"/>
    <x v="217"/>
    <n v="682.72"/>
    <s v="naughty"/>
    <n v="0"/>
    <s v="2023 8"/>
  </r>
  <r>
    <x v="1"/>
    <n v="5.6000000000000005"/>
    <n v="920"/>
    <x v="217"/>
    <n v="2740.98"/>
    <s v="nice"/>
    <n v="0"/>
    <s v="2023 8"/>
  </r>
  <r>
    <x v="2"/>
    <n v="9.6000000000000014"/>
    <n v="1130"/>
    <x v="217"/>
    <n v="1446.27"/>
    <s v="nice"/>
    <n v="0"/>
    <s v="2023 8"/>
  </r>
  <r>
    <x v="3"/>
    <n v="8"/>
    <n v="650"/>
    <x v="217"/>
    <n v="528.90000000000009"/>
    <s v="naughty"/>
    <n v="0"/>
    <s v="2023 8"/>
  </r>
  <r>
    <x v="4"/>
    <n v="10.4"/>
    <n v="1490"/>
    <x v="217"/>
    <n v="2606.46"/>
    <s v="nice"/>
    <n v="0"/>
    <s v="2023 8"/>
  </r>
  <r>
    <x v="0"/>
    <n v="6"/>
    <n v="102"/>
    <x v="218"/>
    <n v="425.84"/>
    <s v="naughty"/>
    <n v="0"/>
    <s v="2023 8"/>
  </r>
  <r>
    <x v="1"/>
    <n v="9.6000000000000014"/>
    <n v="700"/>
    <x v="218"/>
    <n v="725.58"/>
    <s v="nice"/>
    <n v="0"/>
    <s v="2023 8"/>
  </r>
  <r>
    <x v="2"/>
    <n v="5.6000000000000005"/>
    <n v="780"/>
    <x v="218"/>
    <n v="1629.1499999999999"/>
    <s v="nice"/>
    <n v="0"/>
    <s v="2023 8"/>
  </r>
  <r>
    <x v="3"/>
    <n v="4.8000000000000007"/>
    <n v="500"/>
    <x v="218"/>
    <n v="133.29"/>
    <s v="naughty"/>
    <n v="0"/>
    <s v="2023 8"/>
  </r>
  <r>
    <x v="4"/>
    <n v="6.4"/>
    <n v="970"/>
    <x v="218"/>
    <n v="1551.84"/>
    <s v="nice"/>
    <n v="0"/>
    <s v="2023 8"/>
  </r>
  <r>
    <x v="0"/>
    <n v="11"/>
    <n v="133"/>
    <x v="219"/>
    <n v="487.72"/>
    <s v="naughty"/>
    <n v="0"/>
    <s v="2023 8"/>
  </r>
  <r>
    <x v="1"/>
    <n v="8"/>
    <n v="800"/>
    <x v="219"/>
    <n v="1086.6600000000001"/>
    <s v="nice"/>
    <n v="0"/>
    <s v="2023 8"/>
  </r>
  <r>
    <x v="2"/>
    <n v="4.8000000000000007"/>
    <n v="1260"/>
    <x v="219"/>
    <n v="1295.43"/>
    <s v="nice"/>
    <n v="0"/>
    <s v="2023 8"/>
  </r>
  <r>
    <x v="3"/>
    <n v="11.200000000000001"/>
    <n v="1260"/>
    <x v="219"/>
    <n v="844.19999999999993"/>
    <s v="naughty"/>
    <n v="0"/>
    <s v="2023 8"/>
  </r>
  <r>
    <x v="4"/>
    <n v="8.8000000000000007"/>
    <n v="1350"/>
    <x v="219"/>
    <n v="521.06999999999994"/>
    <s v="nice"/>
    <n v="0"/>
    <s v="2023 8"/>
  </r>
  <r>
    <x v="0"/>
    <n v="9"/>
    <n v="87"/>
    <x v="220"/>
    <n v="847.05"/>
    <s v="naughty"/>
    <n v="0"/>
    <s v="2023 8"/>
  </r>
  <r>
    <x v="1"/>
    <n v="11.200000000000001"/>
    <n v="1130"/>
    <x v="220"/>
    <n v="1146.99"/>
    <s v="nice"/>
    <n v="0"/>
    <s v="2023 8"/>
  </r>
  <r>
    <x v="2"/>
    <n v="11.200000000000001"/>
    <n v="1250"/>
    <x v="220"/>
    <n v="513.12"/>
    <s v="nice"/>
    <n v="0"/>
    <s v="2023 8"/>
  </r>
  <r>
    <x v="3"/>
    <n v="4.8000000000000007"/>
    <n v="790"/>
    <x v="220"/>
    <n v="2434.44"/>
    <s v="naughty"/>
    <n v="0"/>
    <s v="2023 8"/>
  </r>
  <r>
    <x v="4"/>
    <n v="8.8000000000000007"/>
    <n v="1220"/>
    <x v="220"/>
    <n v="1353.4499999999998"/>
    <s v="nice"/>
    <n v="0"/>
    <s v="2023 8"/>
  </r>
  <r>
    <x v="0"/>
    <n v="8"/>
    <n v="146"/>
    <x v="221"/>
    <n v="606.41999999999996"/>
    <s v="naughty"/>
    <n v="0"/>
    <s v="2023 8"/>
  </r>
  <r>
    <x v="1"/>
    <n v="10.4"/>
    <n v="550"/>
    <x v="221"/>
    <n v="2668.2599999999998"/>
    <s v="nice"/>
    <n v="0"/>
    <s v="2023 8"/>
  </r>
  <r>
    <x v="2"/>
    <n v="12"/>
    <n v="950"/>
    <x v="221"/>
    <n v="815.91000000000008"/>
    <s v="nice"/>
    <n v="0"/>
    <s v="2023 8"/>
  </r>
  <r>
    <x v="3"/>
    <n v="9.6000000000000014"/>
    <n v="1100"/>
    <x v="221"/>
    <n v="1936.77"/>
    <s v="naughty"/>
    <n v="0"/>
    <s v="2023 8"/>
  </r>
  <r>
    <x v="4"/>
    <n v="7.2"/>
    <n v="670"/>
    <x v="221"/>
    <n v="2263.9499999999998"/>
    <s v="nice"/>
    <n v="0"/>
    <s v="2023 8"/>
  </r>
  <r>
    <x v="0"/>
    <n v="11"/>
    <n v="90"/>
    <x v="222"/>
    <n v="701.92"/>
    <s v="naughty"/>
    <n v="0"/>
    <s v="2023 8"/>
  </r>
  <r>
    <x v="1"/>
    <n v="4"/>
    <n v="920"/>
    <x v="222"/>
    <n v="1761.78"/>
    <s v="nice"/>
    <n v="0"/>
    <s v="2023 8"/>
  </r>
  <r>
    <x v="2"/>
    <n v="8.8000000000000007"/>
    <n v="750"/>
    <x v="222"/>
    <n v="1278"/>
    <s v="nice"/>
    <n v="0"/>
    <s v="2023 8"/>
  </r>
  <r>
    <x v="3"/>
    <n v="4"/>
    <n v="990"/>
    <x v="222"/>
    <n v="2030.4299999999998"/>
    <s v="naughty"/>
    <n v="0"/>
    <s v="2023 8"/>
  </r>
  <r>
    <x v="4"/>
    <n v="5.6000000000000005"/>
    <n v="1460"/>
    <x v="222"/>
    <n v="740.13"/>
    <s v="nice"/>
    <n v="0"/>
    <s v="2023 8"/>
  </r>
  <r>
    <x v="0"/>
    <n v="11"/>
    <n v="113"/>
    <x v="223"/>
    <n v="33.03"/>
    <s v="naughty"/>
    <n v="0"/>
    <s v="2023 8"/>
  </r>
  <r>
    <x v="1"/>
    <n v="6.4"/>
    <n v="1080"/>
    <x v="223"/>
    <n v="2684.94"/>
    <s v="nice"/>
    <n v="0"/>
    <s v="2023 8"/>
  </r>
  <r>
    <x v="2"/>
    <n v="8.8000000000000007"/>
    <n v="870"/>
    <x v="223"/>
    <n v="1622.16"/>
    <s v="nice"/>
    <n v="0"/>
    <s v="2023 8"/>
  </r>
  <r>
    <x v="3"/>
    <n v="4.8000000000000007"/>
    <n v="1230"/>
    <x v="223"/>
    <n v="137.39999999999998"/>
    <s v="naughty"/>
    <n v="0"/>
    <s v="2023 8"/>
  </r>
  <r>
    <x v="4"/>
    <n v="8.8000000000000007"/>
    <n v="1090"/>
    <x v="223"/>
    <n v="2146.3200000000002"/>
    <s v="nice"/>
    <n v="0"/>
    <s v="2023 8"/>
  </r>
  <r>
    <x v="0"/>
    <n v="13"/>
    <n v="135"/>
    <x v="224"/>
    <n v="879.53"/>
    <s v="naughty"/>
    <n v="0"/>
    <s v="2023 8"/>
  </r>
  <r>
    <x v="1"/>
    <n v="4"/>
    <n v="1270"/>
    <x v="224"/>
    <n v="1906.71"/>
    <s v="nice"/>
    <n v="0"/>
    <s v="2023 8"/>
  </r>
  <r>
    <x v="2"/>
    <n v="10.4"/>
    <n v="620"/>
    <x v="224"/>
    <n v="1163.67"/>
    <s v="nice"/>
    <n v="0"/>
    <s v="2023 8"/>
  </r>
  <r>
    <x v="3"/>
    <n v="5.6000000000000005"/>
    <n v="580"/>
    <x v="224"/>
    <n v="297.20999999999998"/>
    <s v="naughty"/>
    <n v="0"/>
    <s v="2023 8"/>
  </r>
  <r>
    <x v="4"/>
    <n v="12"/>
    <n v="1370"/>
    <x v="224"/>
    <n v="2646.06"/>
    <s v="nice"/>
    <n v="0"/>
    <s v="2023 8"/>
  </r>
  <r>
    <x v="0"/>
    <n v="6"/>
    <n v="133"/>
    <x v="225"/>
    <n v="128"/>
    <s v="naughty"/>
    <n v="0"/>
    <s v="2023 8"/>
  </r>
  <r>
    <x v="1"/>
    <n v="9.6000000000000014"/>
    <n v="1460"/>
    <x v="225"/>
    <n v="2392.98"/>
    <s v="nice"/>
    <n v="0"/>
    <s v="2023 8"/>
  </r>
  <r>
    <x v="2"/>
    <n v="11.200000000000001"/>
    <n v="1370"/>
    <x v="225"/>
    <n v="68.22"/>
    <s v="nice"/>
    <n v="0"/>
    <s v="2023 8"/>
  </r>
  <r>
    <x v="3"/>
    <n v="4.8000000000000007"/>
    <n v="760"/>
    <x v="225"/>
    <n v="460.86"/>
    <s v="naughty"/>
    <n v="0"/>
    <s v="2023 8"/>
  </r>
  <r>
    <x v="4"/>
    <n v="4"/>
    <n v="1340"/>
    <x v="225"/>
    <n v="2624.19"/>
    <s v="nice"/>
    <n v="0"/>
    <s v="2023 8"/>
  </r>
  <r>
    <x v="0"/>
    <n v="14"/>
    <n v="71"/>
    <x v="226"/>
    <n v="191.7"/>
    <s v="naughty"/>
    <n v="0"/>
    <s v="2023 8"/>
  </r>
  <r>
    <x v="1"/>
    <n v="12"/>
    <n v="730"/>
    <x v="226"/>
    <n v="2801.04"/>
    <s v="nice"/>
    <n v="0"/>
    <s v="2023 8"/>
  </r>
  <r>
    <x v="2"/>
    <n v="7.2"/>
    <n v="1430"/>
    <x v="226"/>
    <n v="628.23"/>
    <s v="nice"/>
    <n v="0"/>
    <s v="2023 8"/>
  </r>
  <r>
    <x v="3"/>
    <n v="4"/>
    <n v="690"/>
    <x v="226"/>
    <n v="2412.21"/>
    <s v="naughty"/>
    <n v="0"/>
    <s v="2023 8"/>
  </r>
  <r>
    <x v="4"/>
    <n v="6.4"/>
    <n v="580"/>
    <x v="226"/>
    <n v="751.98"/>
    <s v="nice"/>
    <n v="0"/>
    <s v="2023 8"/>
  </r>
  <r>
    <x v="0"/>
    <n v="7"/>
    <n v="74"/>
    <x v="227"/>
    <n v="967.35"/>
    <s v="naughty"/>
    <n v="0"/>
    <s v="2023 8"/>
  </r>
  <r>
    <x v="1"/>
    <n v="6.4"/>
    <n v="680"/>
    <x v="227"/>
    <n v="400.89"/>
    <s v="nice"/>
    <n v="0"/>
    <s v="2023 8"/>
  </r>
  <r>
    <x v="2"/>
    <n v="4"/>
    <n v="850"/>
    <x v="227"/>
    <n v="1190.07"/>
    <s v="nice"/>
    <n v="0"/>
    <s v="2023 8"/>
  </r>
  <r>
    <x v="3"/>
    <n v="9.6000000000000014"/>
    <n v="1040"/>
    <x v="227"/>
    <n v="2979.5099999999998"/>
    <s v="naughty"/>
    <n v="0"/>
    <s v="2023 8"/>
  </r>
  <r>
    <x v="4"/>
    <n v="5.6000000000000005"/>
    <n v="1210"/>
    <x v="227"/>
    <n v="739.83"/>
    <s v="nice"/>
    <n v="0"/>
    <s v="2023 8"/>
  </r>
  <r>
    <x v="0"/>
    <n v="15"/>
    <n v="133"/>
    <x v="228"/>
    <n v="17.559999999999999"/>
    <s v="naughty"/>
    <n v="0"/>
    <s v="2023 8"/>
  </r>
  <r>
    <x v="1"/>
    <n v="9.6000000000000014"/>
    <n v="800"/>
    <x v="228"/>
    <n v="2776.92"/>
    <s v="nice"/>
    <n v="0"/>
    <s v="2023 8"/>
  </r>
  <r>
    <x v="2"/>
    <n v="12"/>
    <n v="1000"/>
    <x v="228"/>
    <n v="730.65000000000009"/>
    <s v="nice"/>
    <n v="0"/>
    <s v="2023 8"/>
  </r>
  <r>
    <x v="3"/>
    <n v="6.4"/>
    <n v="620"/>
    <x v="228"/>
    <n v="1219.3799999999999"/>
    <s v="naughty"/>
    <n v="0"/>
    <s v="2023 8"/>
  </r>
  <r>
    <x v="4"/>
    <n v="10.4"/>
    <n v="1500"/>
    <x v="228"/>
    <n v="957.87000000000012"/>
    <s v="nice"/>
    <n v="0"/>
    <s v="2023 8"/>
  </r>
  <r>
    <x v="0"/>
    <n v="7"/>
    <n v="107"/>
    <x v="229"/>
    <n v="779.54"/>
    <s v="naughty"/>
    <n v="0"/>
    <s v="2023 8"/>
  </r>
  <r>
    <x v="1"/>
    <n v="4"/>
    <n v="1000"/>
    <x v="229"/>
    <n v="1609.47"/>
    <s v="nice"/>
    <n v="0"/>
    <s v="2023 8"/>
  </r>
  <r>
    <x v="2"/>
    <n v="8"/>
    <n v="910"/>
    <x v="229"/>
    <n v="449.97"/>
    <s v="nice"/>
    <n v="0"/>
    <s v="2023 8"/>
  </r>
  <r>
    <x v="3"/>
    <n v="7.2"/>
    <n v="670"/>
    <x v="229"/>
    <n v="787.56"/>
    <s v="naughty"/>
    <n v="0"/>
    <s v="2023 8"/>
  </r>
  <r>
    <x v="4"/>
    <n v="4"/>
    <n v="510"/>
    <x v="229"/>
    <n v="2038.62"/>
    <s v="nice"/>
    <n v="0"/>
    <s v="2023 8"/>
  </r>
  <r>
    <x v="0"/>
    <n v="5"/>
    <n v="105"/>
    <x v="230"/>
    <n v="54.7"/>
    <s v="naughty"/>
    <n v="0"/>
    <s v="2023 8"/>
  </r>
  <r>
    <x v="1"/>
    <n v="8"/>
    <n v="700"/>
    <x v="230"/>
    <n v="2058.2400000000002"/>
    <s v="nice"/>
    <n v="0"/>
    <s v="2023 8"/>
  </r>
  <r>
    <x v="2"/>
    <n v="9.6000000000000014"/>
    <n v="950"/>
    <x v="230"/>
    <n v="1219.17"/>
    <s v="nice"/>
    <n v="0"/>
    <s v="2023 8"/>
  </r>
  <r>
    <x v="3"/>
    <n v="6.4"/>
    <n v="1380"/>
    <x v="230"/>
    <n v="1506.81"/>
    <s v="naughty"/>
    <n v="0"/>
    <s v="2023 8"/>
  </r>
  <r>
    <x v="4"/>
    <n v="11.200000000000001"/>
    <n v="500"/>
    <x v="230"/>
    <n v="1864.1399999999999"/>
    <s v="nice"/>
    <n v="0"/>
    <s v="2023 8"/>
  </r>
  <r>
    <x v="0"/>
    <n v="7"/>
    <n v="66"/>
    <x v="231"/>
    <n v="139.01"/>
    <s v="naughty"/>
    <n v="0"/>
    <s v="2023 8"/>
  </r>
  <r>
    <x v="1"/>
    <n v="8.8000000000000007"/>
    <n v="610"/>
    <x v="231"/>
    <n v="1523.43"/>
    <s v="nice"/>
    <n v="0"/>
    <s v="2023 8"/>
  </r>
  <r>
    <x v="2"/>
    <n v="12"/>
    <n v="800"/>
    <x v="231"/>
    <n v="2960.31"/>
    <s v="nice"/>
    <n v="0"/>
    <s v="2023 8"/>
  </r>
  <r>
    <x v="3"/>
    <n v="5.6000000000000005"/>
    <n v="830"/>
    <x v="231"/>
    <n v="2323.44"/>
    <s v="naughty"/>
    <n v="0"/>
    <s v="2023 8"/>
  </r>
  <r>
    <x v="4"/>
    <n v="4.8000000000000007"/>
    <n v="1270"/>
    <x v="231"/>
    <n v="2986.08"/>
    <s v="nice"/>
    <n v="0"/>
    <s v="2023 8"/>
  </r>
  <r>
    <x v="0"/>
    <n v="15"/>
    <n v="118"/>
    <x v="232"/>
    <n v="39.630000000000003"/>
    <s v="naughty"/>
    <n v="0"/>
    <s v="2023 8"/>
  </r>
  <r>
    <x v="1"/>
    <n v="10.4"/>
    <n v="550"/>
    <x v="232"/>
    <n v="1005.6299999999999"/>
    <s v="nice"/>
    <n v="0"/>
    <s v="2023 8"/>
  </r>
  <r>
    <x v="2"/>
    <n v="10.4"/>
    <n v="960"/>
    <x v="232"/>
    <n v="1691.04"/>
    <s v="nice"/>
    <n v="0"/>
    <s v="2023 8"/>
  </r>
  <r>
    <x v="3"/>
    <n v="10.4"/>
    <n v="730"/>
    <x v="232"/>
    <n v="2903.07"/>
    <s v="naughty"/>
    <n v="0"/>
    <s v="2023 8"/>
  </r>
  <r>
    <x v="4"/>
    <n v="7.2"/>
    <n v="1020"/>
    <x v="232"/>
    <n v="337.44"/>
    <s v="nice"/>
    <n v="0"/>
    <s v="2023 8"/>
  </r>
  <r>
    <x v="0"/>
    <n v="13"/>
    <n v="86"/>
    <x v="233"/>
    <n v="990.71"/>
    <s v="naughty"/>
    <n v="0"/>
    <s v="2023 8"/>
  </r>
  <r>
    <x v="1"/>
    <n v="8.8000000000000007"/>
    <n v="550"/>
    <x v="233"/>
    <n v="394.04999999999995"/>
    <s v="nice"/>
    <n v="0"/>
    <s v="2023 8"/>
  </r>
  <r>
    <x v="2"/>
    <n v="6.4"/>
    <n v="530"/>
    <x v="233"/>
    <n v="780.93000000000006"/>
    <s v="nice"/>
    <n v="0"/>
    <s v="2023 8"/>
  </r>
  <r>
    <x v="3"/>
    <n v="6.4"/>
    <n v="1470"/>
    <x v="233"/>
    <n v="1762.17"/>
    <s v="naughty"/>
    <n v="0"/>
    <s v="2023 8"/>
  </r>
  <r>
    <x v="4"/>
    <n v="11.200000000000001"/>
    <n v="520"/>
    <x v="233"/>
    <n v="2149.3200000000002"/>
    <s v="nice"/>
    <n v="0"/>
    <s v="2023 8"/>
  </r>
  <r>
    <x v="0"/>
    <n v="7"/>
    <n v="74"/>
    <x v="234"/>
    <n v="878"/>
    <s v="naughty"/>
    <n v="0"/>
    <s v="2023 8"/>
  </r>
  <r>
    <x v="1"/>
    <n v="8"/>
    <n v="940"/>
    <x v="234"/>
    <n v="176.46"/>
    <s v="nice"/>
    <n v="0"/>
    <s v="2023 8"/>
  </r>
  <r>
    <x v="2"/>
    <n v="10.4"/>
    <n v="1080"/>
    <x v="234"/>
    <n v="1815.33"/>
    <s v="nice"/>
    <n v="0"/>
    <s v="2023 8"/>
  </r>
  <r>
    <x v="3"/>
    <n v="6.4"/>
    <n v="1120"/>
    <x v="234"/>
    <n v="2067"/>
    <s v="naughty"/>
    <n v="0"/>
    <s v="2023 8"/>
  </r>
  <r>
    <x v="4"/>
    <n v="8.8000000000000007"/>
    <n v="1370"/>
    <x v="234"/>
    <n v="720.59999999999991"/>
    <s v="nice"/>
    <n v="0"/>
    <s v="2023 8"/>
  </r>
  <r>
    <x v="0"/>
    <n v="6"/>
    <n v="112"/>
    <x v="235"/>
    <n v="692.13"/>
    <s v="naughty"/>
    <n v="0"/>
    <s v="2023 8"/>
  </r>
  <r>
    <x v="1"/>
    <n v="11.200000000000001"/>
    <n v="520"/>
    <x v="235"/>
    <n v="1308.42"/>
    <s v="nice"/>
    <n v="0"/>
    <s v="2023 8"/>
  </r>
  <r>
    <x v="2"/>
    <n v="4.8000000000000007"/>
    <n v="1190"/>
    <x v="235"/>
    <n v="2595.42"/>
    <s v="nice"/>
    <n v="0"/>
    <s v="2023 8"/>
  </r>
  <r>
    <x v="3"/>
    <n v="6.4"/>
    <n v="1410"/>
    <x v="235"/>
    <n v="255.39"/>
    <s v="naughty"/>
    <n v="0"/>
    <s v="2023 8"/>
  </r>
  <r>
    <x v="4"/>
    <n v="9.6000000000000014"/>
    <n v="900"/>
    <x v="235"/>
    <n v="1653"/>
    <s v="nice"/>
    <n v="0"/>
    <s v="2023 8"/>
  </r>
  <r>
    <x v="0"/>
    <n v="14"/>
    <n v="101"/>
    <x v="236"/>
    <n v="91.04"/>
    <s v="naughty"/>
    <n v="0"/>
    <s v="2023 8"/>
  </r>
  <r>
    <x v="1"/>
    <n v="4"/>
    <n v="930"/>
    <x v="236"/>
    <n v="2901.1499999999996"/>
    <s v="nice"/>
    <n v="0"/>
    <s v="2023 8"/>
  </r>
  <r>
    <x v="2"/>
    <n v="8.8000000000000007"/>
    <n v="1490"/>
    <x v="236"/>
    <n v="1090.8899999999999"/>
    <s v="nice"/>
    <n v="0"/>
    <s v="2023 8"/>
  </r>
  <r>
    <x v="3"/>
    <n v="11.200000000000001"/>
    <n v="690"/>
    <x v="236"/>
    <n v="821.22"/>
    <s v="naughty"/>
    <n v="0"/>
    <s v="2023 8"/>
  </r>
  <r>
    <x v="4"/>
    <n v="8.8000000000000007"/>
    <n v="860"/>
    <x v="236"/>
    <n v="588.03"/>
    <s v="nice"/>
    <n v="0"/>
    <s v="2023 8"/>
  </r>
  <r>
    <x v="0"/>
    <n v="14"/>
    <n v="72"/>
    <x v="237"/>
    <n v="918.36"/>
    <s v="naughty"/>
    <n v="0"/>
    <s v="2023 8"/>
  </r>
  <r>
    <x v="1"/>
    <n v="8.8000000000000007"/>
    <n v="870"/>
    <x v="237"/>
    <n v="2736.45"/>
    <s v="nice"/>
    <n v="0"/>
    <s v="2023 8"/>
  </r>
  <r>
    <x v="2"/>
    <n v="4"/>
    <n v="1020"/>
    <x v="237"/>
    <n v="2457.9299999999998"/>
    <s v="nice"/>
    <n v="0"/>
    <s v="2023 8"/>
  </r>
  <r>
    <x v="3"/>
    <n v="8.8000000000000007"/>
    <n v="980"/>
    <x v="237"/>
    <n v="2218.0500000000002"/>
    <s v="naughty"/>
    <n v="0"/>
    <s v="2023 8"/>
  </r>
  <r>
    <x v="4"/>
    <n v="4"/>
    <n v="780"/>
    <x v="237"/>
    <n v="1379.73"/>
    <s v="nice"/>
    <n v="0"/>
    <s v="2023 8"/>
  </r>
  <r>
    <x v="0"/>
    <n v="6"/>
    <n v="126"/>
    <x v="238"/>
    <n v="161.41999999999999"/>
    <s v="naughty"/>
    <n v="0"/>
    <s v="2023 8"/>
  </r>
  <r>
    <x v="1"/>
    <n v="4.8000000000000007"/>
    <n v="740"/>
    <x v="238"/>
    <n v="2715.12"/>
    <s v="nice"/>
    <n v="0"/>
    <s v="2023 8"/>
  </r>
  <r>
    <x v="2"/>
    <n v="4"/>
    <n v="790"/>
    <x v="238"/>
    <n v="1881.3899999999999"/>
    <s v="nice"/>
    <n v="0"/>
    <s v="2023 8"/>
  </r>
  <r>
    <x v="3"/>
    <n v="11.200000000000001"/>
    <n v="1040"/>
    <x v="238"/>
    <n v="2290.8000000000002"/>
    <s v="naughty"/>
    <n v="0"/>
    <s v="2023 8"/>
  </r>
  <r>
    <x v="4"/>
    <n v="5.6000000000000005"/>
    <n v="1060"/>
    <x v="238"/>
    <n v="2.2199999999999998"/>
    <s v="nice"/>
    <n v="0"/>
    <s v="2023 8"/>
  </r>
  <r>
    <x v="0"/>
    <n v="8"/>
    <n v="103"/>
    <x v="239"/>
    <n v="970.16"/>
    <s v="naughty"/>
    <n v="0"/>
    <s v="2023 8"/>
  </r>
  <r>
    <x v="1"/>
    <n v="7.2"/>
    <n v="1140"/>
    <x v="239"/>
    <n v="466.68"/>
    <s v="nice"/>
    <n v="0"/>
    <s v="2023 8"/>
  </r>
  <r>
    <x v="2"/>
    <n v="4"/>
    <n v="1240"/>
    <x v="239"/>
    <n v="2580.7799999999997"/>
    <s v="nice"/>
    <n v="0"/>
    <s v="2023 8"/>
  </r>
  <r>
    <x v="3"/>
    <n v="7.2"/>
    <n v="1080"/>
    <x v="239"/>
    <n v="1519.8000000000002"/>
    <s v="naughty"/>
    <n v="0"/>
    <s v="2023 8"/>
  </r>
  <r>
    <x v="4"/>
    <n v="10.4"/>
    <n v="1410"/>
    <x v="239"/>
    <n v="2535.81"/>
    <s v="nice"/>
    <n v="0"/>
    <s v="2023 8"/>
  </r>
  <r>
    <x v="0"/>
    <n v="15"/>
    <n v="98"/>
    <x v="240"/>
    <n v="664.72"/>
    <s v="naughty"/>
    <n v="0"/>
    <s v="2023 8"/>
  </r>
  <r>
    <x v="1"/>
    <n v="5.6000000000000005"/>
    <n v="1400"/>
    <x v="240"/>
    <n v="1516.23"/>
    <s v="nice"/>
    <n v="0"/>
    <s v="2023 8"/>
  </r>
  <r>
    <x v="2"/>
    <n v="4"/>
    <n v="1290"/>
    <x v="240"/>
    <n v="1316.76"/>
    <s v="nice"/>
    <n v="0"/>
    <s v="2023 8"/>
  </r>
  <r>
    <x v="3"/>
    <n v="7.2"/>
    <n v="990"/>
    <x v="240"/>
    <n v="2452.38"/>
    <s v="naughty"/>
    <n v="0"/>
    <s v="2023 8"/>
  </r>
  <r>
    <x v="4"/>
    <n v="6.4"/>
    <n v="820"/>
    <x v="240"/>
    <n v="1624.02"/>
    <s v="nice"/>
    <n v="0"/>
    <s v="2023 8"/>
  </r>
  <r>
    <x v="0"/>
    <n v="8"/>
    <n v="137"/>
    <x v="241"/>
    <n v="198.73"/>
    <s v="naughty"/>
    <n v="0"/>
    <s v="2023 8"/>
  </r>
  <r>
    <x v="1"/>
    <n v="4"/>
    <n v="740"/>
    <x v="241"/>
    <n v="2891.7"/>
    <s v="nice"/>
    <n v="0"/>
    <s v="2023 8"/>
  </r>
  <r>
    <x v="2"/>
    <n v="7.2"/>
    <n v="520"/>
    <x v="241"/>
    <n v="179.10000000000002"/>
    <s v="nice"/>
    <n v="0"/>
    <s v="2023 8"/>
  </r>
  <r>
    <x v="3"/>
    <n v="5.6000000000000005"/>
    <n v="1170"/>
    <x v="241"/>
    <n v="60.75"/>
    <s v="naughty"/>
    <n v="0"/>
    <s v="2023 8"/>
  </r>
  <r>
    <x v="4"/>
    <n v="8.8000000000000007"/>
    <n v="780"/>
    <x v="241"/>
    <n v="2680.3500000000004"/>
    <s v="nice"/>
    <n v="0"/>
    <s v="2023 8"/>
  </r>
  <r>
    <x v="0"/>
    <n v="7"/>
    <n v="60"/>
    <x v="242"/>
    <n v="261.22000000000003"/>
    <s v="naughty"/>
    <n v="0"/>
    <s v="2023 8"/>
  </r>
  <r>
    <x v="1"/>
    <n v="12"/>
    <n v="740"/>
    <x v="242"/>
    <n v="1986.81"/>
    <s v="nice"/>
    <n v="0"/>
    <s v="2023 8"/>
  </r>
  <r>
    <x v="2"/>
    <n v="10.4"/>
    <n v="1330"/>
    <x v="242"/>
    <n v="179.97"/>
    <s v="nice"/>
    <n v="0"/>
    <s v="2023 8"/>
  </r>
  <r>
    <x v="3"/>
    <n v="12"/>
    <n v="990"/>
    <x v="242"/>
    <n v="1244.4000000000001"/>
    <s v="naughty"/>
    <n v="0"/>
    <s v="2023 8"/>
  </r>
  <r>
    <x v="4"/>
    <n v="9.6000000000000014"/>
    <n v="940"/>
    <x v="242"/>
    <n v="1253.52"/>
    <s v="nice"/>
    <n v="0"/>
    <s v="2023 8"/>
  </r>
  <r>
    <x v="0"/>
    <n v="5"/>
    <n v="120"/>
    <x v="243"/>
    <n v="584.17999999999995"/>
    <s v="naughty"/>
    <n v="0"/>
    <s v="2023 9"/>
  </r>
  <r>
    <x v="1"/>
    <n v="6.4"/>
    <n v="820"/>
    <x v="243"/>
    <n v="693.51"/>
    <s v="nice"/>
    <n v="0"/>
    <s v="2023 9"/>
  </r>
  <r>
    <x v="2"/>
    <n v="8.8000000000000007"/>
    <n v="1490"/>
    <x v="243"/>
    <n v="263.39999999999998"/>
    <s v="nice"/>
    <n v="0"/>
    <s v="2023 9"/>
  </r>
  <r>
    <x v="3"/>
    <n v="4.8000000000000007"/>
    <n v="590"/>
    <x v="243"/>
    <n v="602.93999999999994"/>
    <s v="naughty"/>
    <n v="0"/>
    <s v="2023 9"/>
  </r>
  <r>
    <x v="4"/>
    <n v="4"/>
    <n v="630"/>
    <x v="243"/>
    <n v="1364.04"/>
    <s v="nice"/>
    <n v="0"/>
    <s v="2023 9"/>
  </r>
  <r>
    <x v="0"/>
    <n v="7"/>
    <n v="105"/>
    <x v="244"/>
    <n v="912.79"/>
    <s v="naughty"/>
    <n v="0"/>
    <s v="2023 9"/>
  </r>
  <r>
    <x v="1"/>
    <n v="6.4"/>
    <n v="1180"/>
    <x v="244"/>
    <n v="135.06"/>
    <s v="nice"/>
    <n v="0"/>
    <s v="2023 9"/>
  </r>
  <r>
    <x v="2"/>
    <n v="7.2"/>
    <n v="730"/>
    <x v="244"/>
    <n v="2307.5099999999998"/>
    <s v="nice"/>
    <n v="0"/>
    <s v="2023 9"/>
  </r>
  <r>
    <x v="3"/>
    <n v="11.200000000000001"/>
    <n v="1100"/>
    <x v="244"/>
    <n v="1410.51"/>
    <s v="naughty"/>
    <n v="0"/>
    <s v="2023 9"/>
  </r>
  <r>
    <x v="4"/>
    <n v="6.4"/>
    <n v="1240"/>
    <x v="244"/>
    <n v="2410.89"/>
    <s v="nice"/>
    <n v="0"/>
    <s v="2023 9"/>
  </r>
  <r>
    <x v="0"/>
    <n v="9"/>
    <n v="127"/>
    <x v="245"/>
    <n v="913.54"/>
    <s v="naughty"/>
    <n v="0"/>
    <s v="2023 9"/>
  </r>
  <r>
    <x v="1"/>
    <n v="10.4"/>
    <n v="1170"/>
    <x v="245"/>
    <n v="670.38"/>
    <s v="nice"/>
    <n v="0"/>
    <s v="2023 9"/>
  </r>
  <r>
    <x v="2"/>
    <n v="7.2"/>
    <n v="750"/>
    <x v="245"/>
    <n v="2451.0299999999997"/>
    <s v="nice"/>
    <n v="0"/>
    <s v="2023 9"/>
  </r>
  <r>
    <x v="3"/>
    <n v="5.6000000000000005"/>
    <n v="1460"/>
    <x v="245"/>
    <n v="937.19999999999993"/>
    <s v="naughty"/>
    <n v="0"/>
    <s v="2023 9"/>
  </r>
  <r>
    <x v="4"/>
    <n v="9.6000000000000014"/>
    <n v="740"/>
    <x v="245"/>
    <n v="1296.0899999999999"/>
    <s v="nice"/>
    <n v="0"/>
    <s v="2023 9"/>
  </r>
  <r>
    <x v="0"/>
    <n v="13"/>
    <n v="138"/>
    <x v="246"/>
    <n v="293.18"/>
    <s v="naughty"/>
    <n v="0"/>
    <s v="2023 9"/>
  </r>
  <r>
    <x v="1"/>
    <n v="4"/>
    <n v="1290"/>
    <x v="246"/>
    <n v="717.39"/>
    <s v="nice"/>
    <n v="0"/>
    <s v="2023 9"/>
  </r>
  <r>
    <x v="2"/>
    <n v="12"/>
    <n v="1040"/>
    <x v="246"/>
    <n v="1056.3000000000002"/>
    <s v="nice"/>
    <n v="0"/>
    <s v="2023 9"/>
  </r>
  <r>
    <x v="3"/>
    <n v="8.8000000000000007"/>
    <n v="780"/>
    <x v="246"/>
    <n v="1072.53"/>
    <s v="naughty"/>
    <n v="0"/>
    <s v="2023 9"/>
  </r>
  <r>
    <x v="4"/>
    <n v="12"/>
    <n v="880"/>
    <x v="246"/>
    <n v="259.26"/>
    <s v="nice"/>
    <n v="0"/>
    <s v="2023 9"/>
  </r>
  <r>
    <x v="0"/>
    <n v="6"/>
    <n v="109"/>
    <x v="247"/>
    <n v="196.77"/>
    <s v="naughty"/>
    <n v="0"/>
    <s v="2023 9"/>
  </r>
  <r>
    <x v="1"/>
    <n v="9.6000000000000014"/>
    <n v="1470"/>
    <x v="247"/>
    <n v="629.13"/>
    <s v="nice"/>
    <n v="0"/>
    <s v="2023 9"/>
  </r>
  <r>
    <x v="2"/>
    <n v="4"/>
    <n v="590"/>
    <x v="247"/>
    <n v="1862.58"/>
    <s v="nice"/>
    <n v="0"/>
    <s v="2023 9"/>
  </r>
  <r>
    <x v="3"/>
    <n v="7.2"/>
    <n v="1370"/>
    <x v="247"/>
    <n v="2834.43"/>
    <s v="naughty"/>
    <n v="0"/>
    <s v="2023 9"/>
  </r>
  <r>
    <x v="4"/>
    <n v="11.200000000000001"/>
    <n v="920"/>
    <x v="247"/>
    <n v="171.72"/>
    <s v="nice"/>
    <n v="0"/>
    <s v="2023 9"/>
  </r>
  <r>
    <x v="0"/>
    <n v="6"/>
    <n v="98"/>
    <x v="248"/>
    <n v="992.91"/>
    <s v="naughty"/>
    <n v="0"/>
    <s v="2023 9"/>
  </r>
  <r>
    <x v="1"/>
    <n v="8"/>
    <n v="740"/>
    <x v="248"/>
    <n v="2358.4499999999998"/>
    <s v="nice"/>
    <n v="0"/>
    <s v="2023 9"/>
  </r>
  <r>
    <x v="2"/>
    <n v="6.4"/>
    <n v="1240"/>
    <x v="248"/>
    <n v="156.69"/>
    <s v="nice"/>
    <n v="0"/>
    <s v="2023 9"/>
  </r>
  <r>
    <x v="3"/>
    <n v="8"/>
    <n v="500"/>
    <x v="248"/>
    <n v="704.81999999999994"/>
    <s v="naughty"/>
    <n v="0"/>
    <s v="2023 9"/>
  </r>
  <r>
    <x v="4"/>
    <n v="8"/>
    <n v="570"/>
    <x v="248"/>
    <n v="2253.54"/>
    <s v="nice"/>
    <n v="0"/>
    <s v="2023 9"/>
  </r>
  <r>
    <x v="0"/>
    <n v="7"/>
    <n v="127"/>
    <x v="249"/>
    <n v="302.67"/>
    <s v="naughty"/>
    <n v="0"/>
    <s v="2023 9"/>
  </r>
  <r>
    <x v="1"/>
    <n v="8.8000000000000007"/>
    <n v="1190"/>
    <x v="249"/>
    <n v="560.64"/>
    <s v="nice"/>
    <n v="0"/>
    <s v="2023 9"/>
  </r>
  <r>
    <x v="2"/>
    <n v="8.8000000000000007"/>
    <n v="1040"/>
    <x v="249"/>
    <n v="762.33"/>
    <s v="nice"/>
    <n v="0"/>
    <s v="2023 9"/>
  </r>
  <r>
    <x v="3"/>
    <n v="4.8000000000000007"/>
    <n v="600"/>
    <x v="249"/>
    <n v="154.85999999999999"/>
    <s v="naughty"/>
    <n v="0"/>
    <s v="2023 9"/>
  </r>
  <r>
    <x v="4"/>
    <n v="7.2"/>
    <n v="1080"/>
    <x v="249"/>
    <n v="2549.64"/>
    <s v="nice"/>
    <n v="0"/>
    <s v="2023 9"/>
  </r>
  <r>
    <x v="0"/>
    <n v="10"/>
    <n v="127"/>
    <x v="250"/>
    <n v="234.33"/>
    <s v="naughty"/>
    <n v="0"/>
    <s v="2023 9"/>
  </r>
  <r>
    <x v="1"/>
    <n v="8"/>
    <n v="500"/>
    <x v="250"/>
    <n v="272.31"/>
    <s v="nice"/>
    <n v="0"/>
    <s v="2023 9"/>
  </r>
  <r>
    <x v="2"/>
    <n v="12"/>
    <n v="1490"/>
    <x v="250"/>
    <n v="577.86"/>
    <s v="nice"/>
    <n v="0"/>
    <s v="2023 9"/>
  </r>
  <r>
    <x v="3"/>
    <n v="10.4"/>
    <n v="1270"/>
    <x v="250"/>
    <n v="2124"/>
    <s v="naughty"/>
    <n v="0"/>
    <s v="2023 9"/>
  </r>
  <r>
    <x v="4"/>
    <n v="9.6000000000000014"/>
    <n v="680"/>
    <x v="250"/>
    <n v="939.90000000000009"/>
    <s v="nice"/>
    <n v="0"/>
    <s v="2023 9"/>
  </r>
  <r>
    <x v="0"/>
    <n v="13"/>
    <n v="77"/>
    <x v="251"/>
    <n v="835.64"/>
    <s v="naughty"/>
    <n v="0"/>
    <s v="2023 9"/>
  </r>
  <r>
    <x v="1"/>
    <n v="7.2"/>
    <n v="1040"/>
    <x v="251"/>
    <n v="908.49"/>
    <s v="nice"/>
    <n v="0"/>
    <s v="2023 9"/>
  </r>
  <r>
    <x v="2"/>
    <n v="4"/>
    <n v="710"/>
    <x v="251"/>
    <n v="1285.8000000000002"/>
    <s v="nice"/>
    <n v="0"/>
    <s v="2023 9"/>
  </r>
  <r>
    <x v="3"/>
    <n v="4"/>
    <n v="910"/>
    <x v="251"/>
    <n v="2785.56"/>
    <s v="naughty"/>
    <n v="0"/>
    <s v="2023 9"/>
  </r>
  <r>
    <x v="4"/>
    <n v="5.6000000000000005"/>
    <n v="530"/>
    <x v="251"/>
    <n v="1398.78"/>
    <s v="nice"/>
    <n v="0"/>
    <s v="2023 9"/>
  </r>
  <r>
    <x v="0"/>
    <n v="15"/>
    <n v="101"/>
    <x v="252"/>
    <n v="45.94"/>
    <s v="naughty"/>
    <n v="0"/>
    <s v="2023 9"/>
  </r>
  <r>
    <x v="1"/>
    <n v="8"/>
    <n v="930"/>
    <x v="252"/>
    <n v="2425.62"/>
    <s v="nice"/>
    <n v="0"/>
    <s v="2023 9"/>
  </r>
  <r>
    <x v="2"/>
    <n v="8"/>
    <n v="1390"/>
    <x v="252"/>
    <n v="2060.31"/>
    <s v="nice"/>
    <n v="0"/>
    <s v="2023 9"/>
  </r>
  <r>
    <x v="3"/>
    <n v="5.6000000000000005"/>
    <n v="1470"/>
    <x v="252"/>
    <n v="2874.87"/>
    <s v="naughty"/>
    <n v="0"/>
    <s v="2023 9"/>
  </r>
  <r>
    <x v="4"/>
    <n v="8.8000000000000007"/>
    <n v="1000"/>
    <x v="252"/>
    <n v="1804.92"/>
    <s v="nice"/>
    <n v="0"/>
    <s v="2023 9"/>
  </r>
  <r>
    <x v="0"/>
    <n v="10"/>
    <n v="141"/>
    <x v="253"/>
    <n v="17.690000000000001"/>
    <s v="naughty"/>
    <n v="0"/>
    <s v="2023 9"/>
  </r>
  <r>
    <x v="1"/>
    <n v="9.6000000000000014"/>
    <n v="1320"/>
    <x v="253"/>
    <n v="2674.8"/>
    <s v="nice"/>
    <n v="0"/>
    <s v="2023 9"/>
  </r>
  <r>
    <x v="2"/>
    <n v="10.4"/>
    <n v="640"/>
    <x v="253"/>
    <n v="2284.02"/>
    <s v="nice"/>
    <n v="0"/>
    <s v="2023 9"/>
  </r>
  <r>
    <x v="3"/>
    <n v="10.4"/>
    <n v="520"/>
    <x v="253"/>
    <n v="1641.1499999999999"/>
    <s v="naughty"/>
    <n v="0"/>
    <s v="2023 9"/>
  </r>
  <r>
    <x v="4"/>
    <n v="8"/>
    <n v="1340"/>
    <x v="253"/>
    <n v="2134.5"/>
    <s v="nice"/>
    <n v="0"/>
    <s v="2023 9"/>
  </r>
  <r>
    <x v="0"/>
    <n v="11"/>
    <n v="116"/>
    <x v="254"/>
    <n v="808.92"/>
    <s v="naughty"/>
    <n v="0"/>
    <s v="2023 9"/>
  </r>
  <r>
    <x v="1"/>
    <n v="8"/>
    <n v="600"/>
    <x v="254"/>
    <n v="15"/>
    <s v="nice"/>
    <n v="0"/>
    <s v="2023 9"/>
  </r>
  <r>
    <x v="2"/>
    <n v="6.4"/>
    <n v="1330"/>
    <x v="254"/>
    <n v="2687.88"/>
    <s v="nice"/>
    <n v="0"/>
    <s v="2023 9"/>
  </r>
  <r>
    <x v="3"/>
    <n v="8"/>
    <n v="940"/>
    <x v="254"/>
    <n v="875.69999999999993"/>
    <s v="naughty"/>
    <n v="0"/>
    <s v="2023 9"/>
  </r>
  <r>
    <x v="4"/>
    <n v="6.4"/>
    <n v="1200"/>
    <x v="254"/>
    <n v="545.16"/>
    <s v="nice"/>
    <n v="0"/>
    <s v="2023 9"/>
  </r>
  <r>
    <x v="0"/>
    <n v="7"/>
    <n v="139"/>
    <x v="255"/>
    <n v="470.31"/>
    <s v="naughty"/>
    <n v="0"/>
    <s v="2023 9"/>
  </r>
  <r>
    <x v="1"/>
    <n v="11.200000000000001"/>
    <n v="1060"/>
    <x v="255"/>
    <n v="2588.04"/>
    <s v="nice"/>
    <n v="0"/>
    <s v="2023 9"/>
  </r>
  <r>
    <x v="2"/>
    <n v="5.6000000000000005"/>
    <n v="710"/>
    <x v="255"/>
    <n v="490.83000000000004"/>
    <s v="nice"/>
    <n v="0"/>
    <s v="2023 9"/>
  </r>
  <r>
    <x v="3"/>
    <n v="4.8000000000000007"/>
    <n v="530"/>
    <x v="255"/>
    <n v="1143.21"/>
    <s v="naughty"/>
    <n v="0"/>
    <s v="2023 9"/>
  </r>
  <r>
    <x v="4"/>
    <n v="8.8000000000000007"/>
    <n v="710"/>
    <x v="255"/>
    <n v="1204.56"/>
    <s v="nice"/>
    <n v="0"/>
    <s v="2023 9"/>
  </r>
  <r>
    <x v="0"/>
    <n v="5"/>
    <n v="121"/>
    <x v="256"/>
    <n v="453.08"/>
    <s v="naughty"/>
    <n v="0"/>
    <s v="2023 9"/>
  </r>
  <r>
    <x v="1"/>
    <n v="6.4"/>
    <n v="940"/>
    <x v="256"/>
    <n v="697.59"/>
    <s v="nice"/>
    <n v="0"/>
    <s v="2023 9"/>
  </r>
  <r>
    <x v="2"/>
    <n v="11.200000000000001"/>
    <n v="1120"/>
    <x v="256"/>
    <n v="1193.58"/>
    <s v="nice"/>
    <n v="0"/>
    <s v="2023 9"/>
  </r>
  <r>
    <x v="3"/>
    <n v="7.2"/>
    <n v="1210"/>
    <x v="256"/>
    <n v="2536.17"/>
    <s v="naughty"/>
    <n v="0"/>
    <s v="2023 9"/>
  </r>
  <r>
    <x v="4"/>
    <n v="9.6000000000000014"/>
    <n v="1400"/>
    <x v="256"/>
    <n v="1944.1799999999998"/>
    <s v="nice"/>
    <n v="0"/>
    <s v="2023 9"/>
  </r>
  <r>
    <x v="0"/>
    <n v="12"/>
    <n v="115"/>
    <x v="257"/>
    <n v="706.79"/>
    <s v="naughty"/>
    <n v="0"/>
    <s v="2023 9"/>
  </r>
  <r>
    <x v="1"/>
    <n v="10.4"/>
    <n v="940"/>
    <x v="257"/>
    <n v="2995.92"/>
    <s v="nice"/>
    <n v="0"/>
    <s v="2023 9"/>
  </r>
  <r>
    <x v="2"/>
    <n v="11.200000000000001"/>
    <n v="920"/>
    <x v="257"/>
    <n v="2525.4299999999998"/>
    <s v="nice"/>
    <n v="0"/>
    <s v="2023 9"/>
  </r>
  <r>
    <x v="3"/>
    <n v="7.2"/>
    <n v="1270"/>
    <x v="257"/>
    <n v="1409.79"/>
    <s v="naughty"/>
    <n v="0"/>
    <s v="2023 9"/>
  </r>
  <r>
    <x v="4"/>
    <n v="11.200000000000001"/>
    <n v="1070"/>
    <x v="257"/>
    <n v="195.18"/>
    <s v="nice"/>
    <n v="0"/>
    <s v="2023 9"/>
  </r>
  <r>
    <x v="0"/>
    <n v="10"/>
    <n v="109"/>
    <x v="258"/>
    <n v="874.09"/>
    <s v="naughty"/>
    <n v="0"/>
    <s v="2023 9"/>
  </r>
  <r>
    <x v="1"/>
    <n v="4"/>
    <n v="590"/>
    <x v="258"/>
    <n v="700.11"/>
    <s v="nice"/>
    <n v="0"/>
    <s v="2023 9"/>
  </r>
  <r>
    <x v="2"/>
    <n v="11.200000000000001"/>
    <n v="1120"/>
    <x v="258"/>
    <n v="1167.42"/>
    <s v="nice"/>
    <n v="0"/>
    <s v="2023 9"/>
  </r>
  <r>
    <x v="3"/>
    <n v="8"/>
    <n v="1420"/>
    <x v="258"/>
    <n v="1771.98"/>
    <s v="naughty"/>
    <n v="0"/>
    <s v="2023 9"/>
  </r>
  <r>
    <x v="4"/>
    <n v="12"/>
    <n v="1470"/>
    <x v="258"/>
    <n v="158.52000000000001"/>
    <s v="nice"/>
    <n v="0"/>
    <s v="2023 9"/>
  </r>
  <r>
    <x v="0"/>
    <n v="5"/>
    <n v="95"/>
    <x v="259"/>
    <n v="493.05"/>
    <s v="naughty"/>
    <n v="0"/>
    <s v="2023 9"/>
  </r>
  <r>
    <x v="1"/>
    <n v="8.8000000000000007"/>
    <n v="970"/>
    <x v="259"/>
    <n v="2361.9299999999998"/>
    <s v="nice"/>
    <n v="0"/>
    <s v="2023 9"/>
  </r>
  <r>
    <x v="2"/>
    <n v="4.8000000000000007"/>
    <n v="1150"/>
    <x v="259"/>
    <n v="841.29"/>
    <s v="nice"/>
    <n v="0"/>
    <s v="2023 9"/>
  </r>
  <r>
    <x v="3"/>
    <n v="8"/>
    <n v="930"/>
    <x v="259"/>
    <n v="999.12000000000012"/>
    <s v="naughty"/>
    <n v="0"/>
    <s v="2023 9"/>
  </r>
  <r>
    <x v="4"/>
    <n v="8.8000000000000007"/>
    <n v="660"/>
    <x v="259"/>
    <n v="2884.08"/>
    <s v="nice"/>
    <n v="0"/>
    <s v="2023 9"/>
  </r>
  <r>
    <x v="0"/>
    <n v="10"/>
    <n v="143"/>
    <x v="260"/>
    <n v="974.04"/>
    <s v="naughty"/>
    <n v="0"/>
    <s v="2023 9"/>
  </r>
  <r>
    <x v="1"/>
    <n v="10.4"/>
    <n v="1300"/>
    <x v="260"/>
    <n v="2189.4299999999998"/>
    <s v="nice"/>
    <n v="0"/>
    <s v="2023 9"/>
  </r>
  <r>
    <x v="2"/>
    <n v="11.200000000000001"/>
    <n v="1290"/>
    <x v="260"/>
    <n v="1243.23"/>
    <s v="nice"/>
    <n v="0"/>
    <s v="2023 9"/>
  </r>
  <r>
    <x v="3"/>
    <n v="4"/>
    <n v="1030"/>
    <x v="260"/>
    <n v="1178.97"/>
    <s v="naughty"/>
    <n v="0"/>
    <s v="2023 9"/>
  </r>
  <r>
    <x v="4"/>
    <n v="6.4"/>
    <n v="790"/>
    <x v="260"/>
    <n v="1783.44"/>
    <s v="nice"/>
    <n v="0"/>
    <s v="2023 9"/>
  </r>
  <r>
    <x v="0"/>
    <n v="7"/>
    <n v="78"/>
    <x v="261"/>
    <n v="138.55000000000001"/>
    <s v="naughty"/>
    <n v="0"/>
    <s v="2023 9"/>
  </r>
  <r>
    <x v="1"/>
    <n v="9.6000000000000014"/>
    <n v="930"/>
    <x v="261"/>
    <n v="1847.7599999999998"/>
    <s v="nice"/>
    <n v="0"/>
    <s v="2023 9"/>
  </r>
  <r>
    <x v="2"/>
    <n v="5.6000000000000005"/>
    <n v="1090"/>
    <x v="261"/>
    <n v="1256.49"/>
    <s v="nice"/>
    <n v="0"/>
    <s v="2023 9"/>
  </r>
  <r>
    <x v="3"/>
    <n v="8.8000000000000007"/>
    <n v="630"/>
    <x v="261"/>
    <n v="1991.25"/>
    <s v="naughty"/>
    <n v="0"/>
    <s v="2023 9"/>
  </r>
  <r>
    <x v="4"/>
    <n v="11.200000000000001"/>
    <n v="650"/>
    <x v="261"/>
    <n v="1007.28"/>
    <s v="nice"/>
    <n v="0"/>
    <s v="2023 9"/>
  </r>
  <r>
    <x v="0"/>
    <n v="9"/>
    <n v="149"/>
    <x v="262"/>
    <n v="823.66"/>
    <s v="naughty"/>
    <n v="0"/>
    <s v="2023 9"/>
  </r>
  <r>
    <x v="1"/>
    <n v="8"/>
    <n v="680"/>
    <x v="262"/>
    <n v="441.33000000000004"/>
    <s v="nice"/>
    <n v="0"/>
    <s v="2023 9"/>
  </r>
  <r>
    <x v="2"/>
    <n v="5.6000000000000005"/>
    <n v="1120"/>
    <x v="262"/>
    <n v="2755.11"/>
    <s v="nice"/>
    <n v="0"/>
    <s v="2023 9"/>
  </r>
  <r>
    <x v="3"/>
    <n v="8"/>
    <n v="1490"/>
    <x v="262"/>
    <n v="2606.67"/>
    <s v="naughty"/>
    <n v="0"/>
    <s v="2023 9"/>
  </r>
  <r>
    <x v="4"/>
    <n v="7.2"/>
    <n v="1350"/>
    <x v="262"/>
    <n v="522.03"/>
    <s v="nice"/>
    <n v="0"/>
    <s v="2023 9"/>
  </r>
  <r>
    <x v="0"/>
    <n v="15"/>
    <n v="51"/>
    <x v="263"/>
    <n v="99.38"/>
    <s v="naughty"/>
    <n v="0"/>
    <s v="2023 9"/>
  </r>
  <r>
    <x v="1"/>
    <n v="11.200000000000001"/>
    <n v="1220"/>
    <x v="263"/>
    <n v="1919.13"/>
    <s v="nice"/>
    <n v="0"/>
    <s v="2023 9"/>
  </r>
  <r>
    <x v="2"/>
    <n v="8.8000000000000007"/>
    <n v="510"/>
    <x v="263"/>
    <n v="1740.8999999999999"/>
    <s v="nice"/>
    <n v="0"/>
    <s v="2023 9"/>
  </r>
  <r>
    <x v="3"/>
    <n v="8.8000000000000007"/>
    <n v="910"/>
    <x v="263"/>
    <n v="349.62"/>
    <s v="naughty"/>
    <n v="0"/>
    <s v="2023 9"/>
  </r>
  <r>
    <x v="4"/>
    <n v="6.4"/>
    <n v="690"/>
    <x v="263"/>
    <n v="818.12999999999988"/>
    <s v="nice"/>
    <n v="0"/>
    <s v="2023 9"/>
  </r>
  <r>
    <x v="0"/>
    <n v="7"/>
    <n v="148"/>
    <x v="264"/>
    <n v="163.69"/>
    <s v="naughty"/>
    <n v="0"/>
    <s v="2023 9"/>
  </r>
  <r>
    <x v="1"/>
    <n v="11.200000000000001"/>
    <n v="940"/>
    <x v="264"/>
    <n v="2827.17"/>
    <s v="nice"/>
    <n v="0"/>
    <s v="2023 9"/>
  </r>
  <r>
    <x v="2"/>
    <n v="4"/>
    <n v="1040"/>
    <x v="264"/>
    <n v="2844.21"/>
    <s v="nice"/>
    <n v="0"/>
    <s v="2023 9"/>
  </r>
  <r>
    <x v="3"/>
    <n v="5.6000000000000005"/>
    <n v="1230"/>
    <x v="264"/>
    <n v="346.59000000000003"/>
    <s v="naughty"/>
    <n v="0"/>
    <s v="2023 9"/>
  </r>
  <r>
    <x v="4"/>
    <n v="4.8000000000000007"/>
    <n v="1100"/>
    <x v="264"/>
    <n v="2942.37"/>
    <s v="nice"/>
    <n v="0"/>
    <s v="2023 9"/>
  </r>
  <r>
    <x v="0"/>
    <n v="7"/>
    <n v="59"/>
    <x v="265"/>
    <n v="498.53"/>
    <s v="naughty"/>
    <n v="0"/>
    <s v="2023 9"/>
  </r>
  <r>
    <x v="1"/>
    <n v="10.4"/>
    <n v="1370"/>
    <x v="265"/>
    <n v="2819.0099999999998"/>
    <s v="nice"/>
    <n v="0"/>
    <s v="2023 9"/>
  </r>
  <r>
    <x v="2"/>
    <n v="11.200000000000001"/>
    <n v="1100"/>
    <x v="265"/>
    <n v="734.18999999999994"/>
    <s v="nice"/>
    <n v="0"/>
    <s v="2023 9"/>
  </r>
  <r>
    <x v="3"/>
    <n v="6.4"/>
    <n v="1070"/>
    <x v="265"/>
    <n v="2227.59"/>
    <s v="naughty"/>
    <n v="0"/>
    <s v="2023 9"/>
  </r>
  <r>
    <x v="4"/>
    <n v="8.8000000000000007"/>
    <n v="1500"/>
    <x v="265"/>
    <n v="338.76"/>
    <s v="nice"/>
    <n v="0"/>
    <s v="2023 9"/>
  </r>
  <r>
    <x v="0"/>
    <n v="6"/>
    <n v="104"/>
    <x v="266"/>
    <n v="602.66"/>
    <s v="naughty"/>
    <n v="0"/>
    <s v="2023 9"/>
  </r>
  <r>
    <x v="1"/>
    <n v="4.8000000000000007"/>
    <n v="1490"/>
    <x v="266"/>
    <n v="1569"/>
    <s v="nice"/>
    <n v="0"/>
    <s v="2023 9"/>
  </r>
  <r>
    <x v="2"/>
    <n v="8.8000000000000007"/>
    <n v="1270"/>
    <x v="266"/>
    <n v="1043.25"/>
    <s v="nice"/>
    <n v="0"/>
    <s v="2023 9"/>
  </r>
  <r>
    <x v="3"/>
    <n v="8.8000000000000007"/>
    <n v="610"/>
    <x v="266"/>
    <n v="595.11"/>
    <s v="naughty"/>
    <n v="0"/>
    <s v="2023 9"/>
  </r>
  <r>
    <x v="4"/>
    <n v="8.8000000000000007"/>
    <n v="1420"/>
    <x v="266"/>
    <n v="641.64"/>
    <s v="nice"/>
    <n v="0"/>
    <s v="2023 9"/>
  </r>
  <r>
    <x v="0"/>
    <n v="9"/>
    <n v="55"/>
    <x v="267"/>
    <n v="121.89"/>
    <s v="naughty"/>
    <n v="0"/>
    <s v="2023 9"/>
  </r>
  <r>
    <x v="1"/>
    <n v="9.6000000000000014"/>
    <n v="1350"/>
    <x v="267"/>
    <n v="586.04999999999995"/>
    <s v="nice"/>
    <n v="0"/>
    <s v="2023 9"/>
  </r>
  <r>
    <x v="2"/>
    <n v="7.2"/>
    <n v="810"/>
    <x v="267"/>
    <n v="1116.03"/>
    <s v="nice"/>
    <n v="0"/>
    <s v="2023 9"/>
  </r>
  <r>
    <x v="3"/>
    <n v="5.6000000000000005"/>
    <n v="1090"/>
    <x v="267"/>
    <n v="1982.6999999999998"/>
    <s v="naughty"/>
    <n v="0"/>
    <s v="2023 9"/>
  </r>
  <r>
    <x v="4"/>
    <n v="4.8000000000000007"/>
    <n v="1190"/>
    <x v="267"/>
    <n v="2002.38"/>
    <s v="nice"/>
    <n v="0"/>
    <s v="2023 9"/>
  </r>
  <r>
    <x v="0"/>
    <n v="11"/>
    <n v="76"/>
    <x v="268"/>
    <n v="228.39"/>
    <s v="naughty"/>
    <n v="0"/>
    <s v="2023 9"/>
  </r>
  <r>
    <x v="1"/>
    <n v="11.200000000000001"/>
    <n v="930"/>
    <x v="268"/>
    <n v="66.449999999999989"/>
    <s v="nice"/>
    <n v="0"/>
    <s v="2023 9"/>
  </r>
  <r>
    <x v="2"/>
    <n v="8"/>
    <n v="1000"/>
    <x v="268"/>
    <n v="1353.27"/>
    <s v="nice"/>
    <n v="0"/>
    <s v="2023 9"/>
  </r>
  <r>
    <x v="3"/>
    <n v="4"/>
    <n v="1020"/>
    <x v="268"/>
    <n v="76.89"/>
    <s v="naughty"/>
    <n v="0"/>
    <s v="2023 9"/>
  </r>
  <r>
    <x v="4"/>
    <n v="11.200000000000001"/>
    <n v="1180"/>
    <x v="268"/>
    <n v="92.25"/>
    <s v="nice"/>
    <n v="0"/>
    <s v="2023 9"/>
  </r>
  <r>
    <x v="0"/>
    <n v="6"/>
    <n v="125"/>
    <x v="269"/>
    <n v="73.42"/>
    <s v="naughty"/>
    <n v="0"/>
    <s v="2023 9"/>
  </r>
  <r>
    <x v="1"/>
    <n v="5.6000000000000005"/>
    <n v="1170"/>
    <x v="269"/>
    <n v="327.33"/>
    <s v="nice"/>
    <n v="0"/>
    <s v="2023 9"/>
  </r>
  <r>
    <x v="2"/>
    <n v="8.8000000000000007"/>
    <n v="620"/>
    <x v="269"/>
    <n v="971.76"/>
    <s v="nice"/>
    <n v="0"/>
    <s v="2023 9"/>
  </r>
  <r>
    <x v="3"/>
    <n v="8"/>
    <n v="750"/>
    <x v="269"/>
    <n v="372.6"/>
    <s v="naughty"/>
    <n v="0"/>
    <s v="2023 9"/>
  </r>
  <r>
    <x v="4"/>
    <n v="8.8000000000000007"/>
    <n v="1070"/>
    <x v="269"/>
    <n v="1550.6999999999998"/>
    <s v="nice"/>
    <n v="0"/>
    <s v="2023 9"/>
  </r>
  <r>
    <x v="0"/>
    <n v="13"/>
    <n v="118"/>
    <x v="270"/>
    <n v="461.62"/>
    <s v="naughty"/>
    <n v="0"/>
    <s v="2023 9"/>
  </r>
  <r>
    <x v="1"/>
    <n v="10.4"/>
    <n v="730"/>
    <x v="270"/>
    <n v="1673.67"/>
    <s v="nice"/>
    <n v="0"/>
    <s v="2023 9"/>
  </r>
  <r>
    <x v="2"/>
    <n v="6.4"/>
    <n v="500"/>
    <x v="270"/>
    <n v="380.96999999999997"/>
    <s v="nice"/>
    <n v="0"/>
    <s v="2023 9"/>
  </r>
  <r>
    <x v="3"/>
    <n v="12"/>
    <n v="1390"/>
    <x v="270"/>
    <n v="1057.0500000000002"/>
    <s v="naughty"/>
    <n v="0"/>
    <s v="2023 9"/>
  </r>
  <r>
    <x v="4"/>
    <n v="6.4"/>
    <n v="1120"/>
    <x v="270"/>
    <n v="2066.46"/>
    <s v="nice"/>
    <n v="0"/>
    <s v="2023 9"/>
  </r>
  <r>
    <x v="0"/>
    <n v="11"/>
    <n v="118"/>
    <x v="271"/>
    <n v="326.67"/>
    <s v="naughty"/>
    <n v="0"/>
    <s v="2023 9"/>
  </r>
  <r>
    <x v="1"/>
    <n v="8.8000000000000007"/>
    <n v="720"/>
    <x v="271"/>
    <n v="222.75"/>
    <s v="nice"/>
    <n v="0"/>
    <s v="2023 9"/>
  </r>
  <r>
    <x v="2"/>
    <n v="6.4"/>
    <n v="1470"/>
    <x v="271"/>
    <n v="2836.14"/>
    <s v="nice"/>
    <n v="0"/>
    <s v="2023 9"/>
  </r>
  <r>
    <x v="3"/>
    <n v="8"/>
    <n v="690"/>
    <x v="271"/>
    <n v="1227.27"/>
    <s v="naughty"/>
    <n v="0"/>
    <s v="2023 9"/>
  </r>
  <r>
    <x v="4"/>
    <n v="7.2"/>
    <n v="760"/>
    <x v="271"/>
    <n v="864.18000000000006"/>
    <s v="nice"/>
    <n v="0"/>
    <s v="2023 9"/>
  </r>
  <r>
    <x v="0"/>
    <n v="14"/>
    <n v="88"/>
    <x v="272"/>
    <n v="379.09"/>
    <s v="naughty"/>
    <n v="0"/>
    <s v="2023 9"/>
  </r>
  <r>
    <x v="1"/>
    <n v="9.6000000000000014"/>
    <n v="1040"/>
    <x v="272"/>
    <n v="2455.5"/>
    <s v="nice"/>
    <n v="0"/>
    <s v="2023 9"/>
  </r>
  <r>
    <x v="2"/>
    <n v="6.4"/>
    <n v="900"/>
    <x v="272"/>
    <n v="2741.1000000000004"/>
    <s v="nice"/>
    <n v="0"/>
    <s v="2023 9"/>
  </r>
  <r>
    <x v="3"/>
    <n v="4.8000000000000007"/>
    <n v="1410"/>
    <x v="272"/>
    <n v="345.9"/>
    <s v="naughty"/>
    <n v="0"/>
    <s v="2023 9"/>
  </r>
  <r>
    <x v="4"/>
    <n v="8.8000000000000007"/>
    <n v="1310"/>
    <x v="272"/>
    <n v="1248.03"/>
    <s v="nice"/>
    <n v="0"/>
    <s v="2023 9"/>
  </r>
  <r>
    <x v="0"/>
    <n v="10"/>
    <n v="119"/>
    <x v="273"/>
    <n v="235.18"/>
    <s v="naughty"/>
    <n v="0"/>
    <s v="2023 10"/>
  </r>
  <r>
    <x v="1"/>
    <n v="8.8000000000000007"/>
    <n v="790"/>
    <x v="273"/>
    <n v="2744.88"/>
    <s v="nice"/>
    <n v="0"/>
    <s v="2023 10"/>
  </r>
  <r>
    <x v="2"/>
    <n v="4"/>
    <n v="1330"/>
    <x v="273"/>
    <n v="1418.52"/>
    <s v="nice"/>
    <n v="0"/>
    <s v="2023 10"/>
  </r>
  <r>
    <x v="3"/>
    <n v="12"/>
    <n v="580"/>
    <x v="273"/>
    <n v="2575.5299999999997"/>
    <s v="naughty"/>
    <n v="0"/>
    <s v="2023 10"/>
  </r>
  <r>
    <x v="4"/>
    <n v="10.4"/>
    <n v="1230"/>
    <x v="273"/>
    <n v="1400.49"/>
    <s v="nice"/>
    <n v="0"/>
    <s v="2023 10"/>
  </r>
  <r>
    <x v="0"/>
    <n v="14"/>
    <n v="109"/>
    <x v="274"/>
    <n v="905.19"/>
    <s v="naughty"/>
    <n v="0"/>
    <s v="2023 10"/>
  </r>
  <r>
    <x v="1"/>
    <n v="5.6000000000000005"/>
    <n v="1020"/>
    <x v="274"/>
    <n v="47.46"/>
    <s v="nice"/>
    <n v="0"/>
    <s v="2023 10"/>
  </r>
  <r>
    <x v="2"/>
    <n v="4.8000000000000007"/>
    <n v="620"/>
    <x v="274"/>
    <n v="2409.1799999999998"/>
    <s v="nice"/>
    <n v="0"/>
    <s v="2023 10"/>
  </r>
  <r>
    <x v="3"/>
    <n v="10.4"/>
    <n v="1120"/>
    <x v="274"/>
    <n v="2732.07"/>
    <s v="naughty"/>
    <n v="0"/>
    <s v="2023 10"/>
  </r>
  <r>
    <x v="4"/>
    <n v="8"/>
    <n v="840"/>
    <x v="274"/>
    <n v="2319.8999999999996"/>
    <s v="nice"/>
    <n v="0"/>
    <s v="2023 10"/>
  </r>
  <r>
    <x v="0"/>
    <n v="5"/>
    <n v="131"/>
    <x v="275"/>
    <n v="37.200000000000003"/>
    <s v="naughty"/>
    <n v="0"/>
    <s v="2023 10"/>
  </r>
  <r>
    <x v="1"/>
    <n v="8.8000000000000007"/>
    <n v="1300"/>
    <x v="275"/>
    <n v="1115.79"/>
    <s v="nice"/>
    <n v="0"/>
    <s v="2023 10"/>
  </r>
  <r>
    <x v="2"/>
    <n v="4.8000000000000007"/>
    <n v="810"/>
    <x v="275"/>
    <n v="1115.49"/>
    <s v="nice"/>
    <n v="0"/>
    <s v="2023 10"/>
  </r>
  <r>
    <x v="3"/>
    <n v="4.8000000000000007"/>
    <n v="610"/>
    <x v="275"/>
    <n v="1308.8399999999999"/>
    <s v="naughty"/>
    <n v="0"/>
    <s v="2023 10"/>
  </r>
  <r>
    <x v="4"/>
    <n v="4.8000000000000007"/>
    <n v="1190"/>
    <x v="275"/>
    <n v="643.04999999999995"/>
    <s v="nice"/>
    <n v="0"/>
    <s v="2023 10"/>
  </r>
  <r>
    <x v="0"/>
    <n v="7"/>
    <n v="79"/>
    <x v="276"/>
    <n v="823.53"/>
    <s v="naughty"/>
    <n v="0"/>
    <s v="2023 10"/>
  </r>
  <r>
    <x v="1"/>
    <n v="10.4"/>
    <n v="760"/>
    <x v="276"/>
    <n v="1621.59"/>
    <s v="nice"/>
    <n v="0"/>
    <s v="2023 10"/>
  </r>
  <r>
    <x v="2"/>
    <n v="4"/>
    <n v="600"/>
    <x v="276"/>
    <n v="391.77"/>
    <s v="nice"/>
    <n v="0"/>
    <s v="2023 10"/>
  </r>
  <r>
    <x v="3"/>
    <n v="9.6000000000000014"/>
    <n v="990"/>
    <x v="276"/>
    <n v="1711.02"/>
    <s v="naughty"/>
    <n v="0"/>
    <s v="2023 10"/>
  </r>
  <r>
    <x v="4"/>
    <n v="8"/>
    <n v="940"/>
    <x v="276"/>
    <n v="1848.09"/>
    <s v="nice"/>
    <n v="0"/>
    <s v="2023 10"/>
  </r>
  <r>
    <x v="0"/>
    <n v="11"/>
    <n v="66"/>
    <x v="277"/>
    <n v="138.05000000000001"/>
    <s v="naughty"/>
    <n v="0"/>
    <s v="2023 10"/>
  </r>
  <r>
    <x v="1"/>
    <n v="9.6000000000000014"/>
    <n v="1410"/>
    <x v="277"/>
    <n v="1140.3600000000001"/>
    <s v="nice"/>
    <n v="0"/>
    <s v="2023 10"/>
  </r>
  <r>
    <x v="2"/>
    <n v="5.6000000000000005"/>
    <n v="1010"/>
    <x v="277"/>
    <n v="2362.77"/>
    <s v="nice"/>
    <n v="0"/>
    <s v="2023 10"/>
  </r>
  <r>
    <x v="3"/>
    <n v="8.8000000000000007"/>
    <n v="1060"/>
    <x v="277"/>
    <n v="1173.1500000000001"/>
    <s v="naughty"/>
    <n v="0"/>
    <s v="2023 10"/>
  </r>
  <r>
    <x v="4"/>
    <n v="4.8000000000000007"/>
    <n v="1200"/>
    <x v="277"/>
    <n v="198.57"/>
    <s v="nice"/>
    <n v="0"/>
    <s v="2023 10"/>
  </r>
  <r>
    <x v="0"/>
    <n v="11"/>
    <n v="122"/>
    <x v="278"/>
    <n v="985.34"/>
    <s v="naughty"/>
    <n v="0"/>
    <s v="2023 10"/>
  </r>
  <r>
    <x v="1"/>
    <n v="12"/>
    <n v="830"/>
    <x v="278"/>
    <n v="596.73"/>
    <s v="nice"/>
    <n v="0"/>
    <s v="2023 10"/>
  </r>
  <r>
    <x v="2"/>
    <n v="11.200000000000001"/>
    <n v="580"/>
    <x v="278"/>
    <n v="1837.41"/>
    <s v="nice"/>
    <n v="0"/>
    <s v="2023 10"/>
  </r>
  <r>
    <x v="3"/>
    <n v="8"/>
    <n v="1450"/>
    <x v="278"/>
    <n v="1396.32"/>
    <s v="naughty"/>
    <n v="0"/>
    <s v="2023 10"/>
  </r>
  <r>
    <x v="4"/>
    <n v="8.8000000000000007"/>
    <n v="600"/>
    <x v="278"/>
    <n v="2757.3"/>
    <s v="nice"/>
    <n v="0"/>
    <s v="2023 10"/>
  </r>
  <r>
    <x v="0"/>
    <n v="14"/>
    <n v="99"/>
    <x v="279"/>
    <n v="776.27"/>
    <s v="naughty"/>
    <n v="0"/>
    <s v="2023 10"/>
  </r>
  <r>
    <x v="1"/>
    <n v="10.4"/>
    <n v="1060"/>
    <x v="279"/>
    <n v="2985.5099999999998"/>
    <s v="nice"/>
    <n v="0"/>
    <s v="2023 10"/>
  </r>
  <r>
    <x v="2"/>
    <n v="8.8000000000000007"/>
    <n v="520"/>
    <x v="279"/>
    <n v="2807.2799999999997"/>
    <s v="nice"/>
    <n v="0"/>
    <s v="2023 10"/>
  </r>
  <r>
    <x v="3"/>
    <n v="4.8000000000000007"/>
    <n v="1490"/>
    <x v="279"/>
    <n v="1326.72"/>
    <s v="naughty"/>
    <n v="0"/>
    <s v="2023 10"/>
  </r>
  <r>
    <x v="4"/>
    <n v="8.8000000000000007"/>
    <n v="970"/>
    <x v="279"/>
    <n v="1226.28"/>
    <s v="nice"/>
    <n v="0"/>
    <s v="2023 10"/>
  </r>
  <r>
    <x v="0"/>
    <n v="10"/>
    <n v="145"/>
    <x v="280"/>
    <n v="377"/>
    <s v="naughty"/>
    <n v="0"/>
    <s v="2023 10"/>
  </r>
  <r>
    <x v="1"/>
    <n v="11.200000000000001"/>
    <n v="1230"/>
    <x v="280"/>
    <n v="1861.7400000000002"/>
    <s v="nice"/>
    <n v="0"/>
    <s v="2023 10"/>
  </r>
  <r>
    <x v="2"/>
    <n v="6.4"/>
    <n v="1250"/>
    <x v="280"/>
    <n v="1617.6000000000001"/>
    <s v="nice"/>
    <n v="0"/>
    <s v="2023 10"/>
  </r>
  <r>
    <x v="3"/>
    <n v="6.4"/>
    <n v="1140"/>
    <x v="280"/>
    <n v="1944.06"/>
    <s v="naughty"/>
    <n v="0"/>
    <s v="2023 10"/>
  </r>
  <r>
    <x v="4"/>
    <n v="12"/>
    <n v="1470"/>
    <x v="280"/>
    <n v="1334.8799999999999"/>
    <s v="nice"/>
    <n v="0"/>
    <s v="2023 10"/>
  </r>
  <r>
    <x v="0"/>
    <n v="8"/>
    <n v="118"/>
    <x v="281"/>
    <n v="979.85"/>
    <s v="naughty"/>
    <n v="0"/>
    <s v="2023 10"/>
  </r>
  <r>
    <x v="1"/>
    <n v="6.4"/>
    <n v="590"/>
    <x v="281"/>
    <n v="1308.3899999999999"/>
    <s v="nice"/>
    <n v="0"/>
    <s v="2023 10"/>
  </r>
  <r>
    <x v="2"/>
    <n v="6.4"/>
    <n v="680"/>
    <x v="281"/>
    <n v="277.23"/>
    <s v="nice"/>
    <n v="0"/>
    <s v="2023 10"/>
  </r>
  <r>
    <x v="3"/>
    <n v="5.6000000000000005"/>
    <n v="980"/>
    <x v="281"/>
    <n v="1026.33"/>
    <s v="naughty"/>
    <n v="0"/>
    <s v="2023 10"/>
  </r>
  <r>
    <x v="4"/>
    <n v="12"/>
    <n v="830"/>
    <x v="281"/>
    <n v="731.52"/>
    <s v="nice"/>
    <n v="0"/>
    <s v="2023 10"/>
  </r>
  <r>
    <x v="0"/>
    <n v="10"/>
    <n v="68"/>
    <x v="282"/>
    <n v="922.01"/>
    <s v="naughty"/>
    <n v="0"/>
    <s v="2023 10"/>
  </r>
  <r>
    <x v="1"/>
    <n v="4"/>
    <n v="1080"/>
    <x v="282"/>
    <n v="982.83"/>
    <s v="nice"/>
    <n v="0"/>
    <s v="2023 10"/>
  </r>
  <r>
    <x v="2"/>
    <n v="6.4"/>
    <n v="600"/>
    <x v="282"/>
    <n v="881.49"/>
    <s v="nice"/>
    <n v="0"/>
    <s v="2023 10"/>
  </r>
  <r>
    <x v="3"/>
    <n v="5.6000000000000005"/>
    <n v="610"/>
    <x v="282"/>
    <n v="1765.17"/>
    <s v="naughty"/>
    <n v="0"/>
    <s v="2023 10"/>
  </r>
  <r>
    <x v="4"/>
    <n v="4"/>
    <n v="1180"/>
    <x v="282"/>
    <n v="1259.1299999999999"/>
    <s v="nice"/>
    <n v="0"/>
    <s v="2023 10"/>
  </r>
  <r>
    <x v="0"/>
    <n v="9"/>
    <n v="126"/>
    <x v="283"/>
    <n v="744.79"/>
    <s v="naughty"/>
    <n v="0"/>
    <s v="2023 10"/>
  </r>
  <r>
    <x v="1"/>
    <n v="5.6000000000000005"/>
    <n v="770"/>
    <x v="283"/>
    <n v="2730"/>
    <s v="nice"/>
    <n v="0"/>
    <s v="2023 10"/>
  </r>
  <r>
    <x v="2"/>
    <n v="10.4"/>
    <n v="630"/>
    <x v="283"/>
    <n v="2483.2799999999997"/>
    <s v="nice"/>
    <n v="0"/>
    <s v="2023 10"/>
  </r>
  <r>
    <x v="3"/>
    <n v="4.8000000000000007"/>
    <n v="610"/>
    <x v="283"/>
    <n v="2135.0700000000002"/>
    <s v="naughty"/>
    <n v="0"/>
    <s v="2023 10"/>
  </r>
  <r>
    <x v="4"/>
    <n v="11.200000000000001"/>
    <n v="530"/>
    <x v="283"/>
    <n v="942.03"/>
    <s v="nice"/>
    <n v="0"/>
    <s v="2023 10"/>
  </r>
  <r>
    <x v="0"/>
    <n v="14"/>
    <n v="91"/>
    <x v="284"/>
    <n v="429.41"/>
    <s v="naughty"/>
    <n v="0"/>
    <s v="2023 10"/>
  </r>
  <r>
    <x v="1"/>
    <n v="9.6000000000000014"/>
    <n v="1300"/>
    <x v="284"/>
    <n v="1111.32"/>
    <s v="nice"/>
    <n v="0"/>
    <s v="2023 10"/>
  </r>
  <r>
    <x v="2"/>
    <n v="8"/>
    <n v="1280"/>
    <x v="284"/>
    <n v="275.79000000000002"/>
    <s v="nice"/>
    <n v="0"/>
    <s v="2023 10"/>
  </r>
  <r>
    <x v="3"/>
    <n v="9.6000000000000014"/>
    <n v="1200"/>
    <x v="284"/>
    <n v="890.94"/>
    <s v="naughty"/>
    <n v="0"/>
    <s v="2023 10"/>
  </r>
  <r>
    <x v="4"/>
    <n v="6.4"/>
    <n v="690"/>
    <x v="284"/>
    <n v="1731.8999999999999"/>
    <s v="nice"/>
    <n v="0"/>
    <s v="2023 10"/>
  </r>
  <r>
    <x v="0"/>
    <n v="10"/>
    <n v="123"/>
    <x v="285"/>
    <n v="896.51"/>
    <s v="naughty"/>
    <n v="0"/>
    <s v="2023 10"/>
  </r>
  <r>
    <x v="1"/>
    <n v="5.6000000000000005"/>
    <n v="520"/>
    <x v="285"/>
    <n v="1531.92"/>
    <s v="nice"/>
    <n v="0"/>
    <s v="2023 10"/>
  </r>
  <r>
    <x v="2"/>
    <n v="7.2"/>
    <n v="510"/>
    <x v="285"/>
    <n v="2487.4499999999998"/>
    <s v="nice"/>
    <n v="0"/>
    <s v="2023 10"/>
  </r>
  <r>
    <x v="3"/>
    <n v="4"/>
    <n v="700"/>
    <x v="285"/>
    <n v="948.36"/>
    <s v="naughty"/>
    <n v="0"/>
    <s v="2023 10"/>
  </r>
  <r>
    <x v="4"/>
    <n v="4"/>
    <n v="1010"/>
    <x v="285"/>
    <n v="2038.71"/>
    <s v="nice"/>
    <n v="0"/>
    <s v="2023 10"/>
  </r>
  <r>
    <x v="0"/>
    <n v="7"/>
    <n v="71"/>
    <x v="286"/>
    <n v="705.91"/>
    <s v="naughty"/>
    <n v="0"/>
    <s v="2023 10"/>
  </r>
  <r>
    <x v="1"/>
    <n v="4.8000000000000007"/>
    <n v="580"/>
    <x v="286"/>
    <n v="2165.52"/>
    <s v="nice"/>
    <n v="0"/>
    <s v="2023 10"/>
  </r>
  <r>
    <x v="2"/>
    <n v="5.6000000000000005"/>
    <n v="1250"/>
    <x v="286"/>
    <n v="1157.46"/>
    <s v="nice"/>
    <n v="0"/>
    <s v="2023 10"/>
  </r>
  <r>
    <x v="3"/>
    <n v="10.4"/>
    <n v="840"/>
    <x v="286"/>
    <n v="1592.67"/>
    <s v="naughty"/>
    <n v="0"/>
    <s v="2023 10"/>
  </r>
  <r>
    <x v="4"/>
    <n v="5.6000000000000005"/>
    <n v="1100"/>
    <x v="286"/>
    <n v="2153.52"/>
    <s v="nice"/>
    <n v="0"/>
    <s v="2023 10"/>
  </r>
  <r>
    <x v="0"/>
    <n v="5"/>
    <n v="114"/>
    <x v="287"/>
    <n v="444.77"/>
    <s v="naughty"/>
    <n v="0"/>
    <s v="2023 10"/>
  </r>
  <r>
    <x v="1"/>
    <n v="9.6000000000000014"/>
    <n v="520"/>
    <x v="287"/>
    <n v="2760.1499999999996"/>
    <s v="nice"/>
    <n v="0"/>
    <s v="2023 10"/>
  </r>
  <r>
    <x v="2"/>
    <n v="9.6000000000000014"/>
    <n v="570"/>
    <x v="287"/>
    <n v="341.90999999999997"/>
    <s v="nice"/>
    <n v="0"/>
    <s v="2023 10"/>
  </r>
  <r>
    <x v="3"/>
    <n v="8.8000000000000007"/>
    <n v="840"/>
    <x v="287"/>
    <n v="1922.6399999999999"/>
    <s v="naughty"/>
    <n v="0"/>
    <s v="2023 10"/>
  </r>
  <r>
    <x v="4"/>
    <n v="11.200000000000001"/>
    <n v="1080"/>
    <x v="287"/>
    <n v="641.37"/>
    <s v="nice"/>
    <n v="0"/>
    <s v="2023 10"/>
  </r>
  <r>
    <x v="0"/>
    <n v="8"/>
    <n v="99"/>
    <x v="288"/>
    <n v="813.67"/>
    <s v="naughty"/>
    <n v="0"/>
    <s v="2023 10"/>
  </r>
  <r>
    <x v="1"/>
    <n v="10.4"/>
    <n v="840"/>
    <x v="288"/>
    <n v="197.79000000000002"/>
    <s v="nice"/>
    <n v="0"/>
    <s v="2023 10"/>
  </r>
  <r>
    <x v="2"/>
    <n v="12"/>
    <n v="650"/>
    <x v="288"/>
    <n v="2961.12"/>
    <s v="nice"/>
    <n v="0"/>
    <s v="2023 10"/>
  </r>
  <r>
    <x v="3"/>
    <n v="9.6000000000000014"/>
    <n v="1160"/>
    <x v="288"/>
    <n v="2560.6799999999998"/>
    <s v="naughty"/>
    <n v="0"/>
    <s v="2023 10"/>
  </r>
  <r>
    <x v="4"/>
    <n v="11.200000000000001"/>
    <n v="760"/>
    <x v="288"/>
    <n v="2688.36"/>
    <s v="nice"/>
    <n v="0"/>
    <s v="2023 10"/>
  </r>
  <r>
    <x v="0"/>
    <n v="15"/>
    <n v="126"/>
    <x v="289"/>
    <n v="276.94"/>
    <s v="naughty"/>
    <n v="0"/>
    <s v="2023 10"/>
  </r>
  <r>
    <x v="1"/>
    <n v="11.200000000000001"/>
    <n v="1340"/>
    <x v="289"/>
    <n v="762"/>
    <s v="nice"/>
    <n v="0"/>
    <s v="2023 10"/>
  </r>
  <r>
    <x v="2"/>
    <n v="6.4"/>
    <n v="1200"/>
    <x v="289"/>
    <n v="2105.25"/>
    <s v="nice"/>
    <n v="0"/>
    <s v="2023 10"/>
  </r>
  <r>
    <x v="3"/>
    <n v="7.2"/>
    <n v="1430"/>
    <x v="289"/>
    <n v="2979.66"/>
    <s v="naughty"/>
    <n v="0"/>
    <s v="2023 10"/>
  </r>
  <r>
    <x v="4"/>
    <n v="4.8000000000000007"/>
    <n v="1110"/>
    <x v="289"/>
    <n v="701.81999999999994"/>
    <s v="nice"/>
    <n v="0"/>
    <s v="2023 10"/>
  </r>
  <r>
    <x v="0"/>
    <n v="10"/>
    <n v="79"/>
    <x v="290"/>
    <n v="944.9"/>
    <s v="naughty"/>
    <n v="0"/>
    <s v="2023 10"/>
  </r>
  <r>
    <x v="1"/>
    <n v="11.200000000000001"/>
    <n v="720"/>
    <x v="290"/>
    <n v="1969.1999999999998"/>
    <s v="nice"/>
    <n v="0"/>
    <s v="2023 10"/>
  </r>
  <r>
    <x v="2"/>
    <n v="10.4"/>
    <n v="1470"/>
    <x v="290"/>
    <n v="2994"/>
    <s v="nice"/>
    <n v="0"/>
    <s v="2023 10"/>
  </r>
  <r>
    <x v="3"/>
    <n v="12"/>
    <n v="1390"/>
    <x v="290"/>
    <n v="2682.48"/>
    <s v="naughty"/>
    <n v="0"/>
    <s v="2023 10"/>
  </r>
  <r>
    <x v="4"/>
    <n v="11.200000000000001"/>
    <n v="610"/>
    <x v="290"/>
    <n v="1048.56"/>
    <s v="nice"/>
    <n v="0"/>
    <s v="2023 10"/>
  </r>
  <r>
    <x v="0"/>
    <n v="15"/>
    <n v="110"/>
    <x v="291"/>
    <n v="631.87"/>
    <s v="naughty"/>
    <n v="0"/>
    <s v="2023 10"/>
  </r>
  <r>
    <x v="1"/>
    <n v="12"/>
    <n v="1210"/>
    <x v="291"/>
    <n v="2155.5299999999997"/>
    <s v="nice"/>
    <n v="0"/>
    <s v="2023 10"/>
  </r>
  <r>
    <x v="2"/>
    <n v="10.4"/>
    <n v="880"/>
    <x v="291"/>
    <n v="432.51"/>
    <s v="nice"/>
    <n v="0"/>
    <s v="2023 10"/>
  </r>
  <r>
    <x v="3"/>
    <n v="11.200000000000001"/>
    <n v="620"/>
    <x v="291"/>
    <n v="2336.64"/>
    <s v="naughty"/>
    <n v="0"/>
    <s v="2023 10"/>
  </r>
  <r>
    <x v="4"/>
    <n v="8.8000000000000007"/>
    <n v="590"/>
    <x v="291"/>
    <n v="893.28"/>
    <s v="nice"/>
    <n v="0"/>
    <s v="2023 10"/>
  </r>
  <r>
    <x v="0"/>
    <n v="14"/>
    <n v="134"/>
    <x v="292"/>
    <n v="944.09"/>
    <s v="naughty"/>
    <n v="0"/>
    <s v="2023 10"/>
  </r>
  <r>
    <x v="1"/>
    <n v="9.6000000000000014"/>
    <n v="1060"/>
    <x v="292"/>
    <n v="2841.6000000000004"/>
    <s v="nice"/>
    <n v="0"/>
    <s v="2023 10"/>
  </r>
  <r>
    <x v="2"/>
    <n v="6.4"/>
    <n v="980"/>
    <x v="292"/>
    <n v="167.85000000000002"/>
    <s v="nice"/>
    <n v="0"/>
    <s v="2023 10"/>
  </r>
  <r>
    <x v="3"/>
    <n v="11.200000000000001"/>
    <n v="920"/>
    <x v="292"/>
    <n v="58.83"/>
    <s v="naughty"/>
    <n v="0"/>
    <s v="2023 10"/>
  </r>
  <r>
    <x v="4"/>
    <n v="10.4"/>
    <n v="500"/>
    <x v="292"/>
    <n v="234.60000000000002"/>
    <s v="nice"/>
    <n v="0"/>
    <s v="2023 10"/>
  </r>
  <r>
    <x v="0"/>
    <n v="9"/>
    <n v="140"/>
    <x v="293"/>
    <n v="338.13"/>
    <s v="naughty"/>
    <n v="0"/>
    <s v="2023 10"/>
  </r>
  <r>
    <x v="1"/>
    <n v="8.8000000000000007"/>
    <n v="670"/>
    <x v="293"/>
    <n v="2641.56"/>
    <s v="nice"/>
    <n v="0"/>
    <s v="2023 10"/>
  </r>
  <r>
    <x v="2"/>
    <n v="11.200000000000001"/>
    <n v="1350"/>
    <x v="293"/>
    <n v="347.07"/>
    <s v="nice"/>
    <n v="0"/>
    <s v="2023 10"/>
  </r>
  <r>
    <x v="3"/>
    <n v="10.4"/>
    <n v="1340"/>
    <x v="293"/>
    <n v="445.89"/>
    <s v="naughty"/>
    <n v="0"/>
    <s v="2023 10"/>
  </r>
  <r>
    <x v="4"/>
    <n v="10.4"/>
    <n v="1170"/>
    <x v="293"/>
    <n v="1668.66"/>
    <s v="nice"/>
    <n v="0"/>
    <s v="2023 10"/>
  </r>
  <r>
    <x v="0"/>
    <n v="6"/>
    <n v="96"/>
    <x v="294"/>
    <n v="653.52"/>
    <s v="naughty"/>
    <n v="0"/>
    <s v="2023 10"/>
  </r>
  <r>
    <x v="1"/>
    <n v="8.8000000000000007"/>
    <n v="1390"/>
    <x v="294"/>
    <n v="2079.09"/>
    <s v="nice"/>
    <n v="0"/>
    <s v="2023 10"/>
  </r>
  <r>
    <x v="2"/>
    <n v="4.8000000000000007"/>
    <n v="1440"/>
    <x v="294"/>
    <n v="1003.44"/>
    <s v="nice"/>
    <n v="0"/>
    <s v="2023 10"/>
  </r>
  <r>
    <x v="3"/>
    <n v="9.6000000000000014"/>
    <n v="780"/>
    <x v="294"/>
    <n v="1109.58"/>
    <s v="naughty"/>
    <n v="0"/>
    <s v="2023 10"/>
  </r>
  <r>
    <x v="4"/>
    <n v="10.4"/>
    <n v="800"/>
    <x v="294"/>
    <n v="2654.4900000000002"/>
    <s v="nice"/>
    <n v="0"/>
    <s v="2023 10"/>
  </r>
  <r>
    <x v="0"/>
    <n v="5"/>
    <n v="131"/>
    <x v="295"/>
    <n v="747.29"/>
    <s v="naughty"/>
    <n v="0"/>
    <s v="2023 10"/>
  </r>
  <r>
    <x v="1"/>
    <n v="9.6000000000000014"/>
    <n v="610"/>
    <x v="295"/>
    <n v="1827.75"/>
    <s v="nice"/>
    <n v="0"/>
    <s v="2023 10"/>
  </r>
  <r>
    <x v="2"/>
    <n v="9.6000000000000014"/>
    <n v="1450"/>
    <x v="295"/>
    <n v="362.43"/>
    <s v="nice"/>
    <n v="0"/>
    <s v="2023 10"/>
  </r>
  <r>
    <x v="3"/>
    <n v="4"/>
    <n v="850"/>
    <x v="295"/>
    <n v="44.730000000000004"/>
    <s v="naughty"/>
    <n v="0"/>
    <s v="2023 10"/>
  </r>
  <r>
    <x v="4"/>
    <n v="9.6000000000000014"/>
    <n v="1240"/>
    <x v="295"/>
    <n v="1063.8000000000002"/>
    <s v="nice"/>
    <n v="0"/>
    <s v="2023 10"/>
  </r>
  <r>
    <x v="0"/>
    <n v="9"/>
    <n v="90"/>
    <x v="296"/>
    <n v="433.18"/>
    <s v="naughty"/>
    <n v="0"/>
    <s v="2023 10"/>
  </r>
  <r>
    <x v="1"/>
    <n v="8"/>
    <n v="790"/>
    <x v="296"/>
    <n v="1453.35"/>
    <s v="nice"/>
    <n v="0"/>
    <s v="2023 10"/>
  </r>
  <r>
    <x v="2"/>
    <n v="9.6000000000000014"/>
    <n v="930"/>
    <x v="296"/>
    <n v="1198.44"/>
    <s v="nice"/>
    <n v="0"/>
    <s v="2023 10"/>
  </r>
  <r>
    <x v="3"/>
    <n v="8.8000000000000007"/>
    <n v="1370"/>
    <x v="296"/>
    <n v="94.679999999999993"/>
    <s v="naughty"/>
    <n v="0"/>
    <s v="2023 10"/>
  </r>
  <r>
    <x v="4"/>
    <n v="4"/>
    <n v="830"/>
    <x v="296"/>
    <n v="1667.58"/>
    <s v="nice"/>
    <n v="0"/>
    <s v="2023 10"/>
  </r>
  <r>
    <x v="0"/>
    <n v="10"/>
    <n v="96"/>
    <x v="297"/>
    <n v="861.47"/>
    <s v="naughty"/>
    <n v="0"/>
    <s v="2023 10"/>
  </r>
  <r>
    <x v="1"/>
    <n v="8.8000000000000007"/>
    <n v="1420"/>
    <x v="297"/>
    <n v="197.37"/>
    <s v="nice"/>
    <n v="0"/>
    <s v="2023 10"/>
  </r>
  <r>
    <x v="2"/>
    <n v="12"/>
    <n v="610"/>
    <x v="297"/>
    <n v="2038.5"/>
    <s v="nice"/>
    <n v="0"/>
    <s v="2023 10"/>
  </r>
  <r>
    <x v="3"/>
    <n v="8.8000000000000007"/>
    <n v="1480"/>
    <x v="297"/>
    <n v="2847.93"/>
    <s v="naughty"/>
    <n v="0"/>
    <s v="2023 10"/>
  </r>
  <r>
    <x v="4"/>
    <n v="4"/>
    <n v="670"/>
    <x v="297"/>
    <n v="1823.0099999999998"/>
    <s v="nice"/>
    <n v="0"/>
    <s v="2023 10"/>
  </r>
  <r>
    <x v="0"/>
    <n v="13"/>
    <n v="57"/>
    <x v="298"/>
    <n v="245.58"/>
    <s v="naughty"/>
    <n v="0"/>
    <s v="2023 10"/>
  </r>
  <r>
    <x v="1"/>
    <n v="7.2"/>
    <n v="1370"/>
    <x v="298"/>
    <n v="620.73"/>
    <s v="nice"/>
    <n v="0"/>
    <s v="2023 10"/>
  </r>
  <r>
    <x v="2"/>
    <n v="8"/>
    <n v="820"/>
    <x v="298"/>
    <n v="572.66999999999996"/>
    <s v="nice"/>
    <n v="0"/>
    <s v="2023 10"/>
  </r>
  <r>
    <x v="3"/>
    <n v="8"/>
    <n v="1160"/>
    <x v="298"/>
    <n v="890.84999999999991"/>
    <s v="naughty"/>
    <n v="0"/>
    <s v="2023 10"/>
  </r>
  <r>
    <x v="4"/>
    <n v="4"/>
    <n v="940"/>
    <x v="298"/>
    <n v="1283.0999999999999"/>
    <s v="nice"/>
    <n v="0"/>
    <s v="2023 10"/>
  </r>
  <r>
    <x v="0"/>
    <n v="12"/>
    <n v="105"/>
    <x v="299"/>
    <n v="223.18"/>
    <s v="naughty"/>
    <n v="0"/>
    <s v="2023 10"/>
  </r>
  <r>
    <x v="1"/>
    <n v="11.200000000000001"/>
    <n v="560"/>
    <x v="299"/>
    <n v="878.87999999999988"/>
    <s v="nice"/>
    <n v="0"/>
    <s v="2023 10"/>
  </r>
  <r>
    <x v="2"/>
    <n v="10.4"/>
    <n v="1200"/>
    <x v="299"/>
    <n v="1233.96"/>
    <s v="nice"/>
    <n v="0"/>
    <s v="2023 10"/>
  </r>
  <r>
    <x v="3"/>
    <n v="5.6000000000000005"/>
    <n v="660"/>
    <x v="299"/>
    <n v="786.33"/>
    <s v="naughty"/>
    <n v="0"/>
    <s v="2023 10"/>
  </r>
  <r>
    <x v="4"/>
    <n v="8.8000000000000007"/>
    <n v="870"/>
    <x v="299"/>
    <n v="2631.06"/>
    <s v="nice"/>
    <n v="0"/>
    <s v="2023 10"/>
  </r>
  <r>
    <x v="0"/>
    <n v="12"/>
    <n v="84"/>
    <x v="300"/>
    <n v="524.80999999999995"/>
    <s v="naughty"/>
    <n v="0"/>
    <s v="2023 10"/>
  </r>
  <r>
    <x v="1"/>
    <n v="6.4"/>
    <n v="1420"/>
    <x v="300"/>
    <n v="207.60000000000002"/>
    <s v="nice"/>
    <n v="0"/>
    <s v="2023 10"/>
  </r>
  <r>
    <x v="2"/>
    <n v="4.8000000000000007"/>
    <n v="1350"/>
    <x v="300"/>
    <n v="838.74"/>
    <s v="nice"/>
    <n v="0"/>
    <s v="2023 10"/>
  </r>
  <r>
    <x v="3"/>
    <n v="11.200000000000001"/>
    <n v="1350"/>
    <x v="300"/>
    <n v="259.44"/>
    <s v="naughty"/>
    <n v="0"/>
    <s v="2023 10"/>
  </r>
  <r>
    <x v="4"/>
    <n v="8.8000000000000007"/>
    <n v="1080"/>
    <x v="300"/>
    <n v="2278.38"/>
    <s v="nice"/>
    <n v="0"/>
    <s v="2023 10"/>
  </r>
  <r>
    <x v="0"/>
    <n v="14"/>
    <n v="52"/>
    <x v="301"/>
    <n v="374.43"/>
    <s v="naughty"/>
    <n v="0"/>
    <s v="2023 10"/>
  </r>
  <r>
    <x v="1"/>
    <n v="5.6000000000000005"/>
    <n v="1240"/>
    <x v="301"/>
    <n v="794.87999999999988"/>
    <s v="nice"/>
    <n v="0"/>
    <s v="2023 10"/>
  </r>
  <r>
    <x v="2"/>
    <n v="8.8000000000000007"/>
    <n v="580"/>
    <x v="301"/>
    <n v="2881.6499999999996"/>
    <s v="nice"/>
    <n v="0"/>
    <s v="2023 10"/>
  </r>
  <r>
    <x v="3"/>
    <n v="11.200000000000001"/>
    <n v="1470"/>
    <x v="301"/>
    <n v="2013.21"/>
    <s v="naughty"/>
    <n v="0"/>
    <s v="2023 10"/>
  </r>
  <r>
    <x v="4"/>
    <n v="10.4"/>
    <n v="890"/>
    <x v="301"/>
    <n v="2964.63"/>
    <s v="nice"/>
    <n v="0"/>
    <s v="2023 10"/>
  </r>
  <r>
    <x v="0"/>
    <n v="6"/>
    <n v="109"/>
    <x v="302"/>
    <n v="668.57"/>
    <s v="naughty"/>
    <n v="0"/>
    <s v="2023 10"/>
  </r>
  <r>
    <x v="1"/>
    <n v="5.6000000000000005"/>
    <n v="1440"/>
    <x v="302"/>
    <n v="1851.12"/>
    <s v="nice"/>
    <n v="0"/>
    <s v="2023 10"/>
  </r>
  <r>
    <x v="2"/>
    <n v="10.4"/>
    <n v="600"/>
    <x v="302"/>
    <n v="2680.8"/>
    <s v="nice"/>
    <n v="0"/>
    <s v="2023 10"/>
  </r>
  <r>
    <x v="3"/>
    <n v="10.4"/>
    <n v="550"/>
    <x v="302"/>
    <n v="2925.87"/>
    <s v="naughty"/>
    <n v="0"/>
    <s v="2023 10"/>
  </r>
  <r>
    <x v="4"/>
    <n v="12"/>
    <n v="1050"/>
    <x v="302"/>
    <n v="809.25"/>
    <s v="nice"/>
    <n v="0"/>
    <s v="2023 10"/>
  </r>
  <r>
    <x v="0"/>
    <n v="9"/>
    <n v="90"/>
    <x v="303"/>
    <n v="196.29"/>
    <s v="naughty"/>
    <n v="0"/>
    <s v="2023 10"/>
  </r>
  <r>
    <x v="1"/>
    <n v="12"/>
    <n v="1430"/>
    <x v="303"/>
    <n v="1351.8899999999999"/>
    <s v="nice"/>
    <n v="0"/>
    <s v="2023 10"/>
  </r>
  <r>
    <x v="2"/>
    <n v="4.8000000000000007"/>
    <n v="580"/>
    <x v="303"/>
    <n v="1130.8499999999999"/>
    <s v="nice"/>
    <n v="0"/>
    <s v="2023 10"/>
  </r>
  <r>
    <x v="3"/>
    <n v="8.8000000000000007"/>
    <n v="1240"/>
    <x v="303"/>
    <n v="2269.86"/>
    <s v="naughty"/>
    <n v="0"/>
    <s v="2023 10"/>
  </r>
  <r>
    <x v="4"/>
    <n v="5.6000000000000005"/>
    <n v="1370"/>
    <x v="303"/>
    <n v="375.24"/>
    <s v="nice"/>
    <n v="0"/>
    <s v="2023 10"/>
  </r>
  <r>
    <x v="0"/>
    <n v="15"/>
    <n v="133"/>
    <x v="304"/>
    <n v="398.82"/>
    <s v="naughty"/>
    <n v="0"/>
    <s v="2023 11"/>
  </r>
  <r>
    <x v="1"/>
    <n v="6.4"/>
    <n v="580"/>
    <x v="304"/>
    <n v="1294.1399999999999"/>
    <s v="nice"/>
    <n v="0"/>
    <s v="2023 11"/>
  </r>
  <r>
    <x v="2"/>
    <n v="11.200000000000001"/>
    <n v="930"/>
    <x v="304"/>
    <n v="1674.69"/>
    <s v="nice"/>
    <n v="0"/>
    <s v="2023 11"/>
  </r>
  <r>
    <x v="3"/>
    <n v="10.4"/>
    <n v="750"/>
    <x v="304"/>
    <n v="2107.5299999999997"/>
    <s v="naughty"/>
    <n v="0"/>
    <s v="2023 11"/>
  </r>
  <r>
    <x v="4"/>
    <n v="7.2"/>
    <n v="1380"/>
    <x v="304"/>
    <n v="2287.23"/>
    <s v="nice"/>
    <n v="0"/>
    <s v="2023 11"/>
  </r>
  <r>
    <x v="0"/>
    <n v="8"/>
    <n v="107"/>
    <x v="305"/>
    <n v="472.05"/>
    <s v="naughty"/>
    <n v="0"/>
    <s v="2023 11"/>
  </r>
  <r>
    <x v="1"/>
    <n v="7.2"/>
    <n v="1500"/>
    <x v="305"/>
    <n v="672.81000000000006"/>
    <s v="nice"/>
    <n v="0"/>
    <s v="2023 11"/>
  </r>
  <r>
    <x v="2"/>
    <n v="4"/>
    <n v="1090"/>
    <x v="305"/>
    <n v="2700.33"/>
    <s v="nice"/>
    <n v="0"/>
    <s v="2023 11"/>
  </r>
  <r>
    <x v="3"/>
    <n v="11.200000000000001"/>
    <n v="660"/>
    <x v="305"/>
    <n v="419.13"/>
    <s v="naughty"/>
    <n v="0"/>
    <s v="2023 11"/>
  </r>
  <r>
    <x v="4"/>
    <n v="4"/>
    <n v="1380"/>
    <x v="305"/>
    <n v="721.29"/>
    <s v="nice"/>
    <n v="0"/>
    <s v="2023 11"/>
  </r>
  <r>
    <x v="0"/>
    <n v="8"/>
    <n v="103"/>
    <x v="306"/>
    <n v="450.57"/>
    <s v="naughty"/>
    <n v="0"/>
    <s v="2023 11"/>
  </r>
  <r>
    <x v="1"/>
    <n v="11.200000000000001"/>
    <n v="550"/>
    <x v="306"/>
    <n v="2597.31"/>
    <s v="nice"/>
    <n v="0"/>
    <s v="2023 11"/>
  </r>
  <r>
    <x v="2"/>
    <n v="5.6000000000000005"/>
    <n v="540"/>
    <x v="306"/>
    <n v="2461.29"/>
    <s v="nice"/>
    <n v="0"/>
    <s v="2023 11"/>
  </r>
  <r>
    <x v="3"/>
    <n v="8"/>
    <n v="810"/>
    <x v="306"/>
    <n v="1515.15"/>
    <s v="naughty"/>
    <n v="0"/>
    <s v="2023 11"/>
  </r>
  <r>
    <x v="4"/>
    <n v="10.4"/>
    <n v="860"/>
    <x v="306"/>
    <n v="2844.63"/>
    <s v="nice"/>
    <n v="0"/>
    <s v="2023 11"/>
  </r>
  <r>
    <x v="0"/>
    <n v="10"/>
    <n v="82"/>
    <x v="307"/>
    <n v="362.4"/>
    <s v="naughty"/>
    <n v="0"/>
    <s v="2023 11"/>
  </r>
  <r>
    <x v="1"/>
    <n v="5.6000000000000005"/>
    <n v="1150"/>
    <x v="307"/>
    <n v="2867.25"/>
    <s v="nice"/>
    <n v="0"/>
    <s v="2023 11"/>
  </r>
  <r>
    <x v="2"/>
    <n v="10.4"/>
    <n v="1200"/>
    <x v="307"/>
    <n v="564.33000000000004"/>
    <s v="nice"/>
    <n v="0"/>
    <s v="2023 11"/>
  </r>
  <r>
    <x v="3"/>
    <n v="9.6000000000000014"/>
    <n v="1040"/>
    <x v="307"/>
    <n v="1028.5500000000002"/>
    <s v="naughty"/>
    <n v="0"/>
    <s v="2023 11"/>
  </r>
  <r>
    <x v="4"/>
    <n v="6.4"/>
    <n v="1400"/>
    <x v="307"/>
    <n v="210.75"/>
    <s v="nice"/>
    <n v="0"/>
    <s v="2023 11"/>
  </r>
  <r>
    <x v="0"/>
    <n v="5"/>
    <n v="66"/>
    <x v="308"/>
    <n v="687.85"/>
    <s v="naughty"/>
    <n v="0"/>
    <s v="2023 11"/>
  </r>
  <r>
    <x v="1"/>
    <n v="4.8000000000000007"/>
    <n v="1190"/>
    <x v="308"/>
    <n v="995.19"/>
    <s v="nice"/>
    <n v="0"/>
    <s v="2023 11"/>
  </r>
  <r>
    <x v="2"/>
    <n v="4"/>
    <n v="1310"/>
    <x v="308"/>
    <n v="144.84"/>
    <s v="nice"/>
    <n v="0"/>
    <s v="2023 11"/>
  </r>
  <r>
    <x v="3"/>
    <n v="7.2"/>
    <n v="960"/>
    <x v="308"/>
    <n v="1941.9299999999998"/>
    <s v="naughty"/>
    <n v="0"/>
    <s v="2023 11"/>
  </r>
  <r>
    <x v="4"/>
    <n v="10.4"/>
    <n v="1080"/>
    <x v="308"/>
    <n v="1747.1999999999998"/>
    <s v="nice"/>
    <n v="0"/>
    <s v="2023 11"/>
  </r>
  <r>
    <x v="0"/>
    <n v="10"/>
    <n v="91"/>
    <x v="309"/>
    <n v="185.77"/>
    <s v="naughty"/>
    <n v="0"/>
    <s v="2023 11"/>
  </r>
  <r>
    <x v="1"/>
    <n v="6.4"/>
    <n v="1390"/>
    <x v="309"/>
    <n v="1530.8700000000001"/>
    <s v="nice"/>
    <n v="0"/>
    <s v="2023 11"/>
  </r>
  <r>
    <x v="2"/>
    <n v="11.200000000000001"/>
    <n v="1350"/>
    <x v="309"/>
    <n v="2581.3500000000004"/>
    <s v="nice"/>
    <n v="0"/>
    <s v="2023 11"/>
  </r>
  <r>
    <x v="3"/>
    <n v="12"/>
    <n v="1420"/>
    <x v="309"/>
    <n v="2140.77"/>
    <s v="naughty"/>
    <n v="0"/>
    <s v="2023 11"/>
  </r>
  <r>
    <x v="4"/>
    <n v="8"/>
    <n v="1430"/>
    <x v="309"/>
    <n v="1037.07"/>
    <s v="nice"/>
    <n v="0"/>
    <s v="2023 11"/>
  </r>
  <r>
    <x v="0"/>
    <n v="10"/>
    <n v="146"/>
    <x v="310"/>
    <n v="104.29"/>
    <s v="naughty"/>
    <n v="0"/>
    <s v="2023 11"/>
  </r>
  <r>
    <x v="1"/>
    <n v="11.200000000000001"/>
    <n v="1440"/>
    <x v="310"/>
    <n v="2414.6999999999998"/>
    <s v="nice"/>
    <n v="0"/>
    <s v="2023 11"/>
  </r>
  <r>
    <x v="2"/>
    <n v="4.8000000000000007"/>
    <n v="1180"/>
    <x v="310"/>
    <n v="164.01"/>
    <s v="nice"/>
    <n v="0"/>
    <s v="2023 11"/>
  </r>
  <r>
    <x v="3"/>
    <n v="9.6000000000000014"/>
    <n v="950"/>
    <x v="310"/>
    <n v="801.42"/>
    <s v="naughty"/>
    <n v="0"/>
    <s v="2023 11"/>
  </r>
  <r>
    <x v="4"/>
    <n v="7.2"/>
    <n v="1090"/>
    <x v="310"/>
    <n v="1758.42"/>
    <s v="nice"/>
    <n v="0"/>
    <s v="2023 11"/>
  </r>
  <r>
    <x v="0"/>
    <n v="13"/>
    <n v="62"/>
    <x v="311"/>
    <n v="173.7"/>
    <s v="naughty"/>
    <n v="0"/>
    <s v="2023 11"/>
  </r>
  <r>
    <x v="1"/>
    <n v="5.6000000000000005"/>
    <n v="1240"/>
    <x v="311"/>
    <n v="2029.1999999999998"/>
    <s v="nice"/>
    <n v="0"/>
    <s v="2023 11"/>
  </r>
  <r>
    <x v="2"/>
    <n v="8"/>
    <n v="720"/>
    <x v="311"/>
    <n v="1172.8499999999999"/>
    <s v="nice"/>
    <n v="0"/>
    <s v="2023 11"/>
  </r>
  <r>
    <x v="3"/>
    <n v="6.4"/>
    <n v="1410"/>
    <x v="311"/>
    <n v="2347.8000000000002"/>
    <s v="naughty"/>
    <n v="0"/>
    <s v="2023 11"/>
  </r>
  <r>
    <x v="4"/>
    <n v="8"/>
    <n v="760"/>
    <x v="311"/>
    <n v="472.23"/>
    <s v="nice"/>
    <n v="0"/>
    <s v="2023 11"/>
  </r>
  <r>
    <x v="0"/>
    <n v="8"/>
    <n v="113"/>
    <x v="312"/>
    <n v="153.83000000000001"/>
    <s v="naughty"/>
    <n v="0"/>
    <s v="2023 11"/>
  </r>
  <r>
    <x v="1"/>
    <n v="11.200000000000001"/>
    <n v="800"/>
    <x v="312"/>
    <n v="787.44"/>
    <s v="nice"/>
    <n v="0"/>
    <s v="2023 11"/>
  </r>
  <r>
    <x v="2"/>
    <n v="8"/>
    <n v="1210"/>
    <x v="312"/>
    <n v="1374.3000000000002"/>
    <s v="nice"/>
    <n v="0"/>
    <s v="2023 11"/>
  </r>
  <r>
    <x v="3"/>
    <n v="10.4"/>
    <n v="1400"/>
    <x v="312"/>
    <n v="2383.08"/>
    <s v="naughty"/>
    <n v="0"/>
    <s v="2023 11"/>
  </r>
  <r>
    <x v="4"/>
    <n v="6.4"/>
    <n v="1420"/>
    <x v="312"/>
    <n v="1056.1500000000001"/>
    <s v="nice"/>
    <n v="0"/>
    <s v="2023 11"/>
  </r>
  <r>
    <x v="0"/>
    <n v="10"/>
    <n v="68"/>
    <x v="313"/>
    <n v="991.37"/>
    <s v="naughty"/>
    <n v="0"/>
    <s v="2023 11"/>
  </r>
  <r>
    <x v="1"/>
    <n v="12"/>
    <n v="520"/>
    <x v="313"/>
    <n v="2453.34"/>
    <s v="nice"/>
    <n v="0"/>
    <s v="2023 11"/>
  </r>
  <r>
    <x v="2"/>
    <n v="7.2"/>
    <n v="1130"/>
    <x v="313"/>
    <n v="950.79"/>
    <s v="nice"/>
    <n v="0"/>
    <s v="2023 11"/>
  </r>
  <r>
    <x v="3"/>
    <n v="12"/>
    <n v="620"/>
    <x v="313"/>
    <n v="1769.31"/>
    <s v="naughty"/>
    <n v="0"/>
    <s v="2023 11"/>
  </r>
  <r>
    <x v="4"/>
    <n v="5.6000000000000005"/>
    <n v="1060"/>
    <x v="313"/>
    <n v="1268.19"/>
    <s v="nice"/>
    <n v="0"/>
    <s v="2023 11"/>
  </r>
  <r>
    <x v="0"/>
    <n v="5"/>
    <n v="102"/>
    <x v="314"/>
    <n v="979.04"/>
    <s v="naughty"/>
    <n v="0"/>
    <s v="2023 11"/>
  </r>
  <r>
    <x v="1"/>
    <n v="9.6000000000000014"/>
    <n v="750"/>
    <x v="314"/>
    <n v="1943.13"/>
    <s v="nice"/>
    <n v="0"/>
    <s v="2023 11"/>
  </r>
  <r>
    <x v="2"/>
    <n v="8.8000000000000007"/>
    <n v="560"/>
    <x v="314"/>
    <n v="2210.19"/>
    <s v="nice"/>
    <n v="0"/>
    <s v="2023 11"/>
  </r>
  <r>
    <x v="3"/>
    <n v="12"/>
    <n v="890"/>
    <x v="314"/>
    <n v="1682.37"/>
    <s v="naughty"/>
    <n v="0"/>
    <s v="2023 11"/>
  </r>
  <r>
    <x v="4"/>
    <n v="11.200000000000001"/>
    <n v="850"/>
    <x v="314"/>
    <n v="311.25"/>
    <s v="nice"/>
    <n v="0"/>
    <s v="2023 11"/>
  </r>
  <r>
    <x v="0"/>
    <n v="6"/>
    <n v="68"/>
    <x v="315"/>
    <n v="263.56"/>
    <s v="naughty"/>
    <n v="0"/>
    <s v="2023 11"/>
  </r>
  <r>
    <x v="1"/>
    <n v="7.2"/>
    <n v="880"/>
    <x v="315"/>
    <n v="1676.13"/>
    <s v="nice"/>
    <n v="0"/>
    <s v="2023 11"/>
  </r>
  <r>
    <x v="2"/>
    <n v="4.8000000000000007"/>
    <n v="1180"/>
    <x v="315"/>
    <n v="2546.13"/>
    <s v="nice"/>
    <n v="0"/>
    <s v="2023 11"/>
  </r>
  <r>
    <x v="3"/>
    <n v="6.4"/>
    <n v="730"/>
    <x v="315"/>
    <n v="2872.8"/>
    <s v="naughty"/>
    <n v="0"/>
    <s v="2023 11"/>
  </r>
  <r>
    <x v="4"/>
    <n v="11.200000000000001"/>
    <n v="530"/>
    <x v="315"/>
    <n v="2396.13"/>
    <s v="nice"/>
    <n v="0"/>
    <s v="2023 11"/>
  </r>
  <r>
    <x v="0"/>
    <n v="13"/>
    <n v="107"/>
    <x v="316"/>
    <n v="556.84"/>
    <s v="naughty"/>
    <n v="0"/>
    <s v="2023 11"/>
  </r>
  <r>
    <x v="1"/>
    <n v="4"/>
    <n v="1320"/>
    <x v="316"/>
    <n v="2447.2200000000003"/>
    <s v="nice"/>
    <n v="0"/>
    <s v="2023 11"/>
  </r>
  <r>
    <x v="2"/>
    <n v="12"/>
    <n v="590"/>
    <x v="316"/>
    <n v="2541.54"/>
    <s v="nice"/>
    <n v="0"/>
    <s v="2023 11"/>
  </r>
  <r>
    <x v="3"/>
    <n v="10.4"/>
    <n v="710"/>
    <x v="316"/>
    <n v="574.08000000000004"/>
    <s v="naughty"/>
    <n v="0"/>
    <s v="2023 11"/>
  </r>
  <r>
    <x v="4"/>
    <n v="4"/>
    <n v="620"/>
    <x v="316"/>
    <n v="76.98"/>
    <s v="nice"/>
    <n v="0"/>
    <s v="2023 11"/>
  </r>
  <r>
    <x v="0"/>
    <n v="6"/>
    <n v="138"/>
    <x v="317"/>
    <n v="480.43"/>
    <s v="naughty"/>
    <n v="0"/>
    <s v="2023 11"/>
  </r>
  <r>
    <x v="1"/>
    <n v="5.6000000000000005"/>
    <n v="630"/>
    <x v="317"/>
    <n v="1726.1399999999999"/>
    <s v="nice"/>
    <n v="0"/>
    <s v="2023 11"/>
  </r>
  <r>
    <x v="2"/>
    <n v="8"/>
    <n v="710"/>
    <x v="317"/>
    <n v="320.37"/>
    <s v="nice"/>
    <n v="0"/>
    <s v="2023 11"/>
  </r>
  <r>
    <x v="3"/>
    <n v="8"/>
    <n v="850"/>
    <x v="317"/>
    <n v="1334.49"/>
    <s v="naughty"/>
    <n v="0"/>
    <s v="2023 11"/>
  </r>
  <r>
    <x v="4"/>
    <n v="12"/>
    <n v="670"/>
    <x v="317"/>
    <n v="1697.5500000000002"/>
    <s v="nice"/>
    <n v="0"/>
    <s v="2023 11"/>
  </r>
  <r>
    <x v="0"/>
    <n v="10"/>
    <n v="126"/>
    <x v="318"/>
    <n v="147.94999999999999"/>
    <s v="naughty"/>
    <n v="0"/>
    <s v="2023 11"/>
  </r>
  <r>
    <x v="1"/>
    <n v="4"/>
    <n v="1320"/>
    <x v="318"/>
    <n v="1111.5"/>
    <s v="nice"/>
    <n v="0"/>
    <s v="2023 11"/>
  </r>
  <r>
    <x v="2"/>
    <n v="8"/>
    <n v="1050"/>
    <x v="318"/>
    <n v="996"/>
    <s v="nice"/>
    <n v="0"/>
    <s v="2023 11"/>
  </r>
  <r>
    <x v="3"/>
    <n v="4"/>
    <n v="1340"/>
    <x v="318"/>
    <n v="152.69999999999999"/>
    <s v="naughty"/>
    <n v="0"/>
    <s v="2023 11"/>
  </r>
  <r>
    <x v="4"/>
    <n v="8.8000000000000007"/>
    <n v="1460"/>
    <x v="318"/>
    <n v="1006.3199999999999"/>
    <s v="nice"/>
    <n v="0"/>
    <s v="2023 11"/>
  </r>
  <r>
    <x v="0"/>
    <n v="12"/>
    <n v="124"/>
    <x v="319"/>
    <n v="880.05"/>
    <s v="naughty"/>
    <n v="0"/>
    <s v="2023 11"/>
  </r>
  <r>
    <x v="1"/>
    <n v="6.4"/>
    <n v="1330"/>
    <x v="319"/>
    <n v="304.40999999999997"/>
    <s v="nice"/>
    <n v="0"/>
    <s v="2023 11"/>
  </r>
  <r>
    <x v="2"/>
    <n v="7.2"/>
    <n v="1180"/>
    <x v="319"/>
    <n v="2846.58"/>
    <s v="nice"/>
    <n v="0"/>
    <s v="2023 11"/>
  </r>
  <r>
    <x v="3"/>
    <n v="10.4"/>
    <n v="1170"/>
    <x v="319"/>
    <n v="384.03"/>
    <s v="naughty"/>
    <n v="0"/>
    <s v="2023 11"/>
  </r>
  <r>
    <x v="4"/>
    <n v="6.4"/>
    <n v="1230"/>
    <x v="319"/>
    <n v="1510.32"/>
    <s v="nice"/>
    <n v="0"/>
    <s v="2023 11"/>
  </r>
  <r>
    <x v="0"/>
    <n v="6"/>
    <n v="65"/>
    <x v="320"/>
    <n v="764.06"/>
    <s v="naughty"/>
    <n v="0"/>
    <s v="2023 11"/>
  </r>
  <r>
    <x v="1"/>
    <n v="4.8000000000000007"/>
    <n v="820"/>
    <x v="320"/>
    <n v="2991.8999999999996"/>
    <s v="nice"/>
    <n v="0"/>
    <s v="2023 11"/>
  </r>
  <r>
    <x v="2"/>
    <n v="11.200000000000001"/>
    <n v="1360"/>
    <x v="320"/>
    <n v="714.12"/>
    <s v="nice"/>
    <n v="0"/>
    <s v="2023 11"/>
  </r>
  <r>
    <x v="3"/>
    <n v="7.2"/>
    <n v="1250"/>
    <x v="320"/>
    <n v="129.87"/>
    <s v="naughty"/>
    <n v="0"/>
    <s v="2023 11"/>
  </r>
  <r>
    <x v="4"/>
    <n v="11.200000000000001"/>
    <n v="1190"/>
    <x v="320"/>
    <n v="1807.92"/>
    <s v="nice"/>
    <n v="0"/>
    <s v="2023 11"/>
  </r>
  <r>
    <x v="0"/>
    <n v="10"/>
    <n v="112"/>
    <x v="321"/>
    <n v="167.22"/>
    <s v="naughty"/>
    <n v="0"/>
    <s v="2023 11"/>
  </r>
  <r>
    <x v="1"/>
    <n v="10.4"/>
    <n v="1070"/>
    <x v="321"/>
    <n v="658.47"/>
    <s v="nice"/>
    <n v="0"/>
    <s v="2023 11"/>
  </r>
  <r>
    <x v="2"/>
    <n v="10.4"/>
    <n v="950"/>
    <x v="321"/>
    <n v="2834.34"/>
    <s v="nice"/>
    <n v="0"/>
    <s v="2023 11"/>
  </r>
  <r>
    <x v="3"/>
    <n v="7.2"/>
    <n v="840"/>
    <x v="321"/>
    <n v="360.15"/>
    <s v="naughty"/>
    <n v="0"/>
    <s v="2023 11"/>
  </r>
  <r>
    <x v="4"/>
    <n v="8"/>
    <n v="970"/>
    <x v="321"/>
    <n v="1580.4900000000002"/>
    <s v="nice"/>
    <n v="0"/>
    <s v="2023 11"/>
  </r>
  <r>
    <x v="0"/>
    <n v="10"/>
    <n v="116"/>
    <x v="322"/>
    <n v="597.45000000000005"/>
    <s v="naughty"/>
    <n v="0"/>
    <s v="2023 11"/>
  </r>
  <r>
    <x v="1"/>
    <n v="6.4"/>
    <n v="1470"/>
    <x v="322"/>
    <n v="200.57999999999998"/>
    <s v="nice"/>
    <n v="0"/>
    <s v="2023 11"/>
  </r>
  <r>
    <x v="2"/>
    <n v="9.6000000000000014"/>
    <n v="890"/>
    <x v="322"/>
    <n v="651.99"/>
    <s v="nice"/>
    <n v="0"/>
    <s v="2023 11"/>
  </r>
  <r>
    <x v="3"/>
    <n v="12"/>
    <n v="1280"/>
    <x v="322"/>
    <n v="1480.8899999999999"/>
    <s v="naughty"/>
    <n v="0"/>
    <s v="2023 11"/>
  </r>
  <r>
    <x v="4"/>
    <n v="6.4"/>
    <n v="820"/>
    <x v="322"/>
    <n v="1475.94"/>
    <s v="nice"/>
    <n v="0"/>
    <s v="2023 11"/>
  </r>
  <r>
    <x v="0"/>
    <n v="8"/>
    <n v="131"/>
    <x v="323"/>
    <n v="405.44"/>
    <s v="naughty"/>
    <n v="0"/>
    <s v="2023 11"/>
  </r>
  <r>
    <x v="1"/>
    <n v="8.8000000000000007"/>
    <n v="650"/>
    <x v="323"/>
    <n v="598.98"/>
    <s v="nice"/>
    <n v="0"/>
    <s v="2023 11"/>
  </r>
  <r>
    <x v="2"/>
    <n v="5.6000000000000005"/>
    <n v="730"/>
    <x v="323"/>
    <n v="1223.04"/>
    <s v="nice"/>
    <n v="0"/>
    <s v="2023 11"/>
  </r>
  <r>
    <x v="3"/>
    <n v="8"/>
    <n v="630"/>
    <x v="323"/>
    <n v="1544.52"/>
    <s v="naughty"/>
    <n v="0"/>
    <s v="2023 11"/>
  </r>
  <r>
    <x v="4"/>
    <n v="5.6000000000000005"/>
    <n v="660"/>
    <x v="323"/>
    <n v="909.12000000000012"/>
    <s v="nice"/>
    <n v="0"/>
    <s v="2023 11"/>
  </r>
  <r>
    <x v="0"/>
    <n v="6"/>
    <n v="54"/>
    <x v="324"/>
    <n v="910.87"/>
    <s v="naughty"/>
    <n v="0"/>
    <s v="2023 11"/>
  </r>
  <r>
    <x v="1"/>
    <n v="6.4"/>
    <n v="1260"/>
    <x v="324"/>
    <n v="2692.7400000000002"/>
    <s v="nice"/>
    <n v="0"/>
    <s v="2023 11"/>
  </r>
  <r>
    <x v="2"/>
    <n v="8"/>
    <n v="620"/>
    <x v="324"/>
    <n v="2584.77"/>
    <s v="nice"/>
    <n v="0"/>
    <s v="2023 11"/>
  </r>
  <r>
    <x v="3"/>
    <n v="9.6000000000000014"/>
    <n v="860"/>
    <x v="324"/>
    <n v="925.29"/>
    <s v="naughty"/>
    <n v="0"/>
    <s v="2023 11"/>
  </r>
  <r>
    <x v="4"/>
    <n v="5.6000000000000005"/>
    <n v="1010"/>
    <x v="324"/>
    <n v="1456.44"/>
    <s v="nice"/>
    <n v="0"/>
    <s v="2023 11"/>
  </r>
  <r>
    <x v="0"/>
    <n v="8"/>
    <n v="102"/>
    <x v="325"/>
    <n v="488.03"/>
    <s v="naughty"/>
    <n v="0"/>
    <s v="2023 11"/>
  </r>
  <r>
    <x v="1"/>
    <n v="11.200000000000001"/>
    <n v="700"/>
    <x v="325"/>
    <n v="830.55000000000007"/>
    <s v="nice"/>
    <n v="0"/>
    <s v="2023 11"/>
  </r>
  <r>
    <x v="2"/>
    <n v="8"/>
    <n v="870"/>
    <x v="325"/>
    <n v="1825.8899999999999"/>
    <s v="nice"/>
    <n v="0"/>
    <s v="2023 11"/>
  </r>
  <r>
    <x v="3"/>
    <n v="6.4"/>
    <n v="800"/>
    <x v="325"/>
    <n v="2586.66"/>
    <s v="naughty"/>
    <n v="0"/>
    <s v="2023 11"/>
  </r>
  <r>
    <x v="4"/>
    <n v="12"/>
    <n v="1010"/>
    <x v="325"/>
    <n v="1505.52"/>
    <s v="nice"/>
    <n v="0"/>
    <s v="2023 11"/>
  </r>
  <r>
    <x v="0"/>
    <n v="10"/>
    <n v="102"/>
    <x v="326"/>
    <n v="547.95000000000005"/>
    <s v="naughty"/>
    <n v="0"/>
    <s v="2023 11"/>
  </r>
  <r>
    <x v="1"/>
    <n v="9.6000000000000014"/>
    <n v="1380"/>
    <x v="326"/>
    <n v="1915.2599999999998"/>
    <s v="nice"/>
    <n v="0"/>
    <s v="2023 11"/>
  </r>
  <r>
    <x v="2"/>
    <n v="8.8000000000000007"/>
    <n v="700"/>
    <x v="326"/>
    <n v="755.93999999999994"/>
    <s v="nice"/>
    <n v="0"/>
    <s v="2023 11"/>
  </r>
  <r>
    <x v="3"/>
    <n v="8.8000000000000007"/>
    <n v="680"/>
    <x v="326"/>
    <n v="1384.47"/>
    <s v="naughty"/>
    <n v="0"/>
    <s v="2023 11"/>
  </r>
  <r>
    <x v="4"/>
    <n v="8"/>
    <n v="1110"/>
    <x v="326"/>
    <n v="1219.8600000000001"/>
    <s v="nice"/>
    <n v="0"/>
    <s v="2023 11"/>
  </r>
  <r>
    <x v="0"/>
    <n v="7"/>
    <n v="55"/>
    <x v="327"/>
    <n v="32.89"/>
    <s v="naughty"/>
    <n v="0"/>
    <s v="2023 11"/>
  </r>
  <r>
    <x v="1"/>
    <n v="8.8000000000000007"/>
    <n v="1140"/>
    <x v="327"/>
    <n v="242.01"/>
    <s v="nice"/>
    <n v="0"/>
    <s v="2023 11"/>
  </r>
  <r>
    <x v="2"/>
    <n v="8"/>
    <n v="1480"/>
    <x v="327"/>
    <n v="277.29000000000002"/>
    <s v="nice"/>
    <n v="0"/>
    <s v="2023 11"/>
  </r>
  <r>
    <x v="3"/>
    <n v="8"/>
    <n v="840"/>
    <x v="327"/>
    <n v="2201.2200000000003"/>
    <s v="naughty"/>
    <n v="0"/>
    <s v="2023 11"/>
  </r>
  <r>
    <x v="4"/>
    <n v="7.2"/>
    <n v="1280"/>
    <x v="327"/>
    <n v="2497.56"/>
    <s v="nice"/>
    <n v="0"/>
    <s v="2023 11"/>
  </r>
  <r>
    <x v="0"/>
    <n v="8"/>
    <n v="63"/>
    <x v="328"/>
    <n v="140.96"/>
    <s v="naughty"/>
    <n v="0"/>
    <s v="2023 11"/>
  </r>
  <r>
    <x v="1"/>
    <n v="8.8000000000000007"/>
    <n v="960"/>
    <x v="328"/>
    <n v="1893.72"/>
    <s v="nice"/>
    <n v="0"/>
    <s v="2023 11"/>
  </r>
  <r>
    <x v="2"/>
    <n v="4.8000000000000007"/>
    <n v="700"/>
    <x v="328"/>
    <n v="2910"/>
    <s v="nice"/>
    <n v="0"/>
    <s v="2023 11"/>
  </r>
  <r>
    <x v="3"/>
    <n v="4.8000000000000007"/>
    <n v="650"/>
    <x v="328"/>
    <n v="1173.99"/>
    <s v="naughty"/>
    <n v="0"/>
    <s v="2023 11"/>
  </r>
  <r>
    <x v="4"/>
    <n v="4"/>
    <n v="560"/>
    <x v="328"/>
    <n v="2167.71"/>
    <s v="nice"/>
    <n v="0"/>
    <s v="2023 11"/>
  </r>
  <r>
    <x v="0"/>
    <n v="14"/>
    <n v="141"/>
    <x v="329"/>
    <n v="366.9"/>
    <s v="naughty"/>
    <n v="0"/>
    <s v="2023 11"/>
  </r>
  <r>
    <x v="1"/>
    <n v="9.6000000000000014"/>
    <n v="1370"/>
    <x v="329"/>
    <n v="2312.94"/>
    <s v="nice"/>
    <n v="0"/>
    <s v="2023 11"/>
  </r>
  <r>
    <x v="2"/>
    <n v="4"/>
    <n v="1460"/>
    <x v="329"/>
    <n v="1324.23"/>
    <s v="nice"/>
    <n v="0"/>
    <s v="2023 11"/>
  </r>
  <r>
    <x v="3"/>
    <n v="5.6000000000000005"/>
    <n v="770"/>
    <x v="329"/>
    <n v="2432.31"/>
    <s v="naughty"/>
    <n v="0"/>
    <s v="2023 11"/>
  </r>
  <r>
    <x v="4"/>
    <n v="11.200000000000001"/>
    <n v="1140"/>
    <x v="329"/>
    <n v="632.97"/>
    <s v="nice"/>
    <n v="0"/>
    <s v="2023 11"/>
  </r>
  <r>
    <x v="0"/>
    <n v="12"/>
    <n v="112"/>
    <x v="330"/>
    <n v="953.31"/>
    <s v="naughty"/>
    <n v="0"/>
    <s v="2023 11"/>
  </r>
  <r>
    <x v="1"/>
    <n v="12"/>
    <n v="1280"/>
    <x v="330"/>
    <n v="737.31000000000006"/>
    <s v="nice"/>
    <n v="0"/>
    <s v="2023 11"/>
  </r>
  <r>
    <x v="2"/>
    <n v="12"/>
    <n v="1110"/>
    <x v="330"/>
    <n v="1181.5500000000002"/>
    <s v="nice"/>
    <n v="0"/>
    <s v="2023 11"/>
  </r>
  <r>
    <x v="3"/>
    <n v="8"/>
    <n v="690"/>
    <x v="330"/>
    <n v="1633.0500000000002"/>
    <s v="naughty"/>
    <n v="0"/>
    <s v="2023 11"/>
  </r>
  <r>
    <x v="4"/>
    <n v="9.6000000000000014"/>
    <n v="880"/>
    <x v="330"/>
    <n v="1161.42"/>
    <s v="nice"/>
    <n v="0"/>
    <s v="2023 11"/>
  </r>
  <r>
    <x v="0"/>
    <n v="14"/>
    <n v="74"/>
    <x v="331"/>
    <n v="827.03"/>
    <s v="naughty"/>
    <n v="0"/>
    <s v="2023 11"/>
  </r>
  <r>
    <x v="1"/>
    <n v="4"/>
    <n v="860"/>
    <x v="331"/>
    <n v="1291.23"/>
    <s v="nice"/>
    <n v="0"/>
    <s v="2023 11"/>
  </r>
  <r>
    <x v="2"/>
    <n v="9.6000000000000014"/>
    <n v="790"/>
    <x v="331"/>
    <n v="1160.8799999999999"/>
    <s v="nice"/>
    <n v="0"/>
    <s v="2023 11"/>
  </r>
  <r>
    <x v="3"/>
    <n v="4"/>
    <n v="790"/>
    <x v="331"/>
    <n v="2255.13"/>
    <s v="naughty"/>
    <n v="0"/>
    <s v="2023 11"/>
  </r>
  <r>
    <x v="4"/>
    <n v="4"/>
    <n v="1080"/>
    <x v="331"/>
    <n v="2417.16"/>
    <s v="nice"/>
    <n v="0"/>
    <s v="2023 11"/>
  </r>
  <r>
    <x v="0"/>
    <n v="11"/>
    <n v="122"/>
    <x v="332"/>
    <n v="685.9"/>
    <s v="naughty"/>
    <n v="0"/>
    <s v="2023 11"/>
  </r>
  <r>
    <x v="1"/>
    <n v="8.8000000000000007"/>
    <n v="660"/>
    <x v="332"/>
    <n v="1596.1499999999999"/>
    <s v="nice"/>
    <n v="0"/>
    <s v="2023 11"/>
  </r>
  <r>
    <x v="2"/>
    <n v="8.8000000000000007"/>
    <n v="1490"/>
    <x v="332"/>
    <n v="2331.7200000000003"/>
    <s v="nice"/>
    <n v="0"/>
    <s v="2023 11"/>
  </r>
  <r>
    <x v="3"/>
    <n v="11.200000000000001"/>
    <n v="520"/>
    <x v="332"/>
    <n v="1306.23"/>
    <s v="naughty"/>
    <n v="0"/>
    <s v="2023 11"/>
  </r>
  <r>
    <x v="4"/>
    <n v="6.4"/>
    <n v="1030"/>
    <x v="332"/>
    <n v="2274.2400000000002"/>
    <s v="nice"/>
    <n v="0"/>
    <s v="2023 11"/>
  </r>
  <r>
    <x v="0"/>
    <n v="15"/>
    <n v="65"/>
    <x v="333"/>
    <n v="933.14"/>
    <s v="naughty"/>
    <n v="0"/>
    <s v="2023 11"/>
  </r>
  <r>
    <x v="1"/>
    <n v="9.6000000000000014"/>
    <n v="1420"/>
    <x v="333"/>
    <n v="2095.4700000000003"/>
    <s v="nice"/>
    <n v="0"/>
    <s v="2023 11"/>
  </r>
  <r>
    <x v="2"/>
    <n v="4.8000000000000007"/>
    <n v="1190"/>
    <x v="333"/>
    <n v="647.46"/>
    <s v="nice"/>
    <n v="0"/>
    <s v="2023 11"/>
  </r>
  <r>
    <x v="3"/>
    <n v="7.2"/>
    <n v="950"/>
    <x v="333"/>
    <n v="131.10000000000002"/>
    <s v="naughty"/>
    <n v="0"/>
    <s v="2023 11"/>
  </r>
  <r>
    <x v="4"/>
    <n v="12"/>
    <n v="990"/>
    <x v="333"/>
    <n v="2261.19"/>
    <s v="nice"/>
    <n v="0"/>
    <s v="2023 11"/>
  </r>
  <r>
    <x v="0"/>
    <n v="6"/>
    <n v="110"/>
    <x v="334"/>
    <n v="237.72"/>
    <s v="naughty"/>
    <n v="3415"/>
    <s v="2023 12"/>
  </r>
  <r>
    <x v="1"/>
    <n v="11.200000000000001"/>
    <n v="650"/>
    <x v="334"/>
    <n v="2472.39"/>
    <s v="nice"/>
    <n v="8764"/>
    <s v="2023 12"/>
  </r>
  <r>
    <x v="2"/>
    <n v="11.200000000000001"/>
    <n v="1490"/>
    <x v="334"/>
    <n v="1235.5500000000002"/>
    <s v="nice"/>
    <n v="391"/>
    <s v="2023 12"/>
  </r>
  <r>
    <x v="3"/>
    <n v="5.6000000000000005"/>
    <n v="870"/>
    <x v="334"/>
    <n v="1664.0099999999998"/>
    <s v="naughty"/>
    <n v="7322"/>
    <s v="2023 12"/>
  </r>
  <r>
    <x v="4"/>
    <n v="8.8000000000000007"/>
    <n v="580"/>
    <x v="334"/>
    <n v="2318.3999999999996"/>
    <s v="nice"/>
    <n v="1875"/>
    <s v="2023 12"/>
  </r>
  <r>
    <x v="0"/>
    <n v="7"/>
    <n v="125"/>
    <x v="335"/>
    <n v="161.05000000000001"/>
    <s v="naughty"/>
    <n v="5000"/>
    <s v="2023 12"/>
  </r>
  <r>
    <x v="1"/>
    <n v="8"/>
    <n v="510"/>
    <x v="335"/>
    <n v="2350.89"/>
    <s v="nice"/>
    <n v="8990"/>
    <s v="2023 12"/>
  </r>
  <r>
    <x v="2"/>
    <n v="7.2"/>
    <n v="1000"/>
    <x v="335"/>
    <n v="511.08000000000004"/>
    <s v="nice"/>
    <n v="3137"/>
    <s v="2023 12"/>
  </r>
  <r>
    <x v="3"/>
    <n v="12"/>
    <n v="720"/>
    <x v="335"/>
    <n v="2430.39"/>
    <s v="naughty"/>
    <n v="6145"/>
    <s v="2023 12"/>
  </r>
  <r>
    <x v="4"/>
    <n v="8"/>
    <n v="520"/>
    <x v="335"/>
    <n v="2852.2200000000003"/>
    <s v="nice"/>
    <n v="4949"/>
    <s v="2023 12"/>
  </r>
  <r>
    <x v="0"/>
    <n v="14"/>
    <n v="90"/>
    <x v="336"/>
    <n v="354.34"/>
    <s v="naughty"/>
    <n v="2147"/>
    <s v="2023 12"/>
  </r>
  <r>
    <x v="1"/>
    <n v="8"/>
    <n v="660"/>
    <x v="336"/>
    <n v="352.68"/>
    <s v="nice"/>
    <n v="9917"/>
    <s v="2023 12"/>
  </r>
  <r>
    <x v="2"/>
    <n v="4"/>
    <n v="560"/>
    <x v="336"/>
    <n v="300.54000000000002"/>
    <s v="nice"/>
    <n v="6129"/>
    <s v="2023 12"/>
  </r>
  <r>
    <x v="3"/>
    <n v="10.4"/>
    <n v="750"/>
    <x v="336"/>
    <n v="2336.91"/>
    <s v="naughty"/>
    <n v="4337"/>
    <s v="2023 12"/>
  </r>
  <r>
    <x v="4"/>
    <n v="6.4"/>
    <n v="980"/>
    <x v="336"/>
    <n v="1679.6999999999998"/>
    <s v="nice"/>
    <n v="1733"/>
    <s v="2023 12"/>
  </r>
  <r>
    <x v="0"/>
    <n v="11"/>
    <n v="78"/>
    <x v="337"/>
    <n v="785.36"/>
    <s v="naughty"/>
    <n v="911"/>
    <s v="2023 12"/>
  </r>
  <r>
    <x v="1"/>
    <n v="9.6000000000000014"/>
    <n v="750"/>
    <x v="337"/>
    <n v="894.36"/>
    <s v="nice"/>
    <n v="9276"/>
    <s v="2023 12"/>
  </r>
  <r>
    <x v="2"/>
    <n v="8.8000000000000007"/>
    <n v="530"/>
    <x v="337"/>
    <n v="2596.56"/>
    <s v="nice"/>
    <n v="6467"/>
    <s v="2023 12"/>
  </r>
  <r>
    <x v="3"/>
    <n v="7.2"/>
    <n v="610"/>
    <x v="337"/>
    <n v="24"/>
    <s v="naughty"/>
    <n v="3067"/>
    <s v="2023 12"/>
  </r>
  <r>
    <x v="4"/>
    <n v="12"/>
    <n v="1290"/>
    <x v="337"/>
    <n v="2102.7599999999998"/>
    <s v="nice"/>
    <n v="1941"/>
    <s v="2023 12"/>
  </r>
  <r>
    <x v="0"/>
    <n v="6"/>
    <n v="110"/>
    <x v="338"/>
    <n v="220.57"/>
    <s v="naughty"/>
    <n v="6048"/>
    <s v="2023 12"/>
  </r>
  <r>
    <x v="1"/>
    <n v="7.2"/>
    <n v="600"/>
    <x v="338"/>
    <n v="1057.1100000000001"/>
    <s v="nice"/>
    <n v="2133"/>
    <s v="2023 12"/>
  </r>
  <r>
    <x v="2"/>
    <n v="6.4"/>
    <n v="1300"/>
    <x v="338"/>
    <n v="2398.4700000000003"/>
    <s v="nice"/>
    <n v="5392"/>
    <s v="2023 12"/>
  </r>
  <r>
    <x v="3"/>
    <n v="6.4"/>
    <n v="500"/>
    <x v="338"/>
    <n v="561.78"/>
    <s v="naughty"/>
    <n v="5684"/>
    <s v="2023 12"/>
  </r>
  <r>
    <x v="4"/>
    <n v="7.2"/>
    <n v="660"/>
    <x v="338"/>
    <n v="2726.07"/>
    <s v="nice"/>
    <n v="6371"/>
    <s v="2023 12"/>
  </r>
  <r>
    <x v="0"/>
    <n v="5"/>
    <n v="106"/>
    <x v="339"/>
    <n v="153.03"/>
    <s v="naughty"/>
    <n v="2832"/>
    <s v="2023 12"/>
  </r>
  <r>
    <x v="1"/>
    <n v="6.4"/>
    <n v="550"/>
    <x v="339"/>
    <n v="1536.9900000000002"/>
    <s v="nice"/>
    <n v="1526"/>
    <s v="2023 12"/>
  </r>
  <r>
    <x v="2"/>
    <n v="4"/>
    <n v="650"/>
    <x v="339"/>
    <n v="2273.8500000000004"/>
    <s v="nice"/>
    <n v="7001"/>
    <s v="2023 12"/>
  </r>
  <r>
    <x v="3"/>
    <n v="6.4"/>
    <n v="1370"/>
    <x v="339"/>
    <n v="581.43000000000006"/>
    <s v="naughty"/>
    <n v="8144"/>
    <s v="2023 12"/>
  </r>
  <r>
    <x v="4"/>
    <n v="11.200000000000001"/>
    <n v="1090"/>
    <x v="339"/>
    <n v="1638.3899999999999"/>
    <s v="nice"/>
    <n v="5727"/>
    <s v="2023 12"/>
  </r>
  <r>
    <x v="0"/>
    <n v="9"/>
    <n v="138"/>
    <x v="340"/>
    <n v="23.91"/>
    <s v="naughty"/>
    <n v="8568"/>
    <s v="2023 12"/>
  </r>
  <r>
    <x v="1"/>
    <n v="8.8000000000000007"/>
    <n v="700"/>
    <x v="340"/>
    <n v="488.15999999999997"/>
    <s v="nice"/>
    <n v="8433"/>
    <s v="2023 12"/>
  </r>
  <r>
    <x v="2"/>
    <n v="8.8000000000000007"/>
    <n v="590"/>
    <x v="340"/>
    <n v="1396.35"/>
    <s v="nice"/>
    <n v="8904"/>
    <s v="2023 12"/>
  </r>
  <r>
    <x v="3"/>
    <n v="4.8000000000000007"/>
    <n v="1390"/>
    <x v="340"/>
    <n v="1936.8000000000002"/>
    <s v="naughty"/>
    <n v="8299"/>
    <s v="2023 12"/>
  </r>
  <r>
    <x v="4"/>
    <n v="11.200000000000001"/>
    <n v="940"/>
    <x v="340"/>
    <n v="2441.67"/>
    <s v="nice"/>
    <n v="4302"/>
    <s v="2023 12"/>
  </r>
  <r>
    <x v="0"/>
    <n v="12"/>
    <n v="143"/>
    <x v="341"/>
    <n v="499.27"/>
    <s v="naughty"/>
    <n v="11058"/>
    <s v="2023 12"/>
  </r>
  <r>
    <x v="1"/>
    <n v="4"/>
    <n v="900"/>
    <x v="341"/>
    <n v="114.51"/>
    <s v="nice"/>
    <n v="8751"/>
    <s v="2023 12"/>
  </r>
  <r>
    <x v="2"/>
    <n v="4"/>
    <n v="540"/>
    <x v="341"/>
    <n v="970.19999999999993"/>
    <s v="nice"/>
    <n v="13512"/>
    <s v="2023 12"/>
  </r>
  <r>
    <x v="3"/>
    <n v="11.200000000000001"/>
    <n v="1480"/>
    <x v="341"/>
    <n v="929.97"/>
    <s v="naughty"/>
    <n v="18975"/>
    <s v="2023 12"/>
  </r>
  <r>
    <x v="4"/>
    <n v="5.6000000000000005"/>
    <n v="1080"/>
    <x v="341"/>
    <n v="1044.06"/>
    <s v="nice"/>
    <n v="2628"/>
    <s v="2023 12"/>
  </r>
  <r>
    <x v="0"/>
    <n v="15"/>
    <n v="120"/>
    <x v="342"/>
    <n v="267.10000000000002"/>
    <s v="naughty"/>
    <n v="14930"/>
    <s v="2023 12"/>
  </r>
  <r>
    <x v="1"/>
    <n v="10.4"/>
    <n v="800"/>
    <x v="342"/>
    <n v="626.84999999999991"/>
    <s v="nice"/>
    <n v="1984"/>
    <s v="2023 12"/>
  </r>
  <r>
    <x v="2"/>
    <n v="9.6000000000000014"/>
    <n v="670"/>
    <x v="342"/>
    <n v="817.19999999999993"/>
    <s v="nice"/>
    <n v="12259"/>
    <s v="2023 12"/>
  </r>
  <r>
    <x v="3"/>
    <n v="10.4"/>
    <n v="550"/>
    <x v="342"/>
    <n v="2761.32"/>
    <s v="naughty"/>
    <n v="19430"/>
    <s v="2023 12"/>
  </r>
  <r>
    <x v="4"/>
    <n v="5.6000000000000005"/>
    <n v="720"/>
    <x v="342"/>
    <n v="2063.0700000000002"/>
    <s v="nice"/>
    <n v="13928"/>
    <s v="2023 12"/>
  </r>
  <r>
    <x v="0"/>
    <n v="10"/>
    <n v="135"/>
    <x v="343"/>
    <n v="582.51"/>
    <s v="naughty"/>
    <n v="1961"/>
    <s v="2023 12"/>
  </r>
  <r>
    <x v="1"/>
    <n v="6.4"/>
    <n v="1140"/>
    <x v="343"/>
    <n v="797.84999999999991"/>
    <s v="nice"/>
    <n v="14587"/>
    <s v="2023 12"/>
  </r>
  <r>
    <x v="2"/>
    <n v="6.4"/>
    <n v="650"/>
    <x v="343"/>
    <n v="2466.75"/>
    <s v="nice"/>
    <n v="3845"/>
    <s v="2023 12"/>
  </r>
  <r>
    <x v="3"/>
    <n v="6.4"/>
    <n v="890"/>
    <x v="343"/>
    <n v="839.52"/>
    <s v="naughty"/>
    <n v="14340"/>
    <s v="2023 12"/>
  </r>
  <r>
    <x v="4"/>
    <n v="4.8000000000000007"/>
    <n v="900"/>
    <x v="343"/>
    <n v="1980.69"/>
    <s v="nice"/>
    <n v="6554"/>
    <s v="2023 12"/>
  </r>
  <r>
    <x v="0"/>
    <n v="9"/>
    <n v="64"/>
    <x v="344"/>
    <n v="66.58"/>
    <s v="naughty"/>
    <n v="19216"/>
    <s v="2023 12"/>
  </r>
  <r>
    <x v="1"/>
    <n v="4.8000000000000007"/>
    <n v="1230"/>
    <x v="344"/>
    <n v="170.79"/>
    <s v="nice"/>
    <n v="11528"/>
    <s v="2023 12"/>
  </r>
  <r>
    <x v="2"/>
    <n v="9.6000000000000014"/>
    <n v="960"/>
    <x v="344"/>
    <n v="908.69999999999993"/>
    <s v="nice"/>
    <n v="19598"/>
    <s v="2023 12"/>
  </r>
  <r>
    <x v="3"/>
    <n v="4"/>
    <n v="1280"/>
    <x v="344"/>
    <n v="1503"/>
    <s v="naughty"/>
    <n v="9306"/>
    <s v="2023 12"/>
  </r>
  <r>
    <x v="4"/>
    <n v="5.6000000000000005"/>
    <n v="1110"/>
    <x v="344"/>
    <n v="1322.6399999999999"/>
    <s v="nice"/>
    <n v="14277"/>
    <s v="2023 12"/>
  </r>
  <r>
    <x v="0"/>
    <n v="14"/>
    <n v="69"/>
    <x v="345"/>
    <n v="357.89"/>
    <s v="naughty"/>
    <n v="19920"/>
    <s v="2023 12"/>
  </r>
  <r>
    <x v="1"/>
    <n v="8.8000000000000007"/>
    <n v="1060"/>
    <x v="345"/>
    <n v="2481.7799999999997"/>
    <s v="nice"/>
    <n v="16325"/>
    <s v="2023 12"/>
  </r>
  <r>
    <x v="2"/>
    <n v="9.6000000000000014"/>
    <n v="720"/>
    <x v="345"/>
    <n v="335.15999999999997"/>
    <s v="nice"/>
    <n v="11952"/>
    <s v="2023 12"/>
  </r>
  <r>
    <x v="3"/>
    <n v="10.4"/>
    <n v="860"/>
    <x v="345"/>
    <n v="759.66"/>
    <s v="naughty"/>
    <n v="4302"/>
    <s v="2023 12"/>
  </r>
  <r>
    <x v="4"/>
    <n v="12"/>
    <n v="590"/>
    <x v="345"/>
    <n v="2773.5"/>
    <s v="nice"/>
    <n v="2015"/>
    <s v="2023 12"/>
  </r>
  <r>
    <x v="0"/>
    <n v="9"/>
    <n v="104"/>
    <x v="346"/>
    <n v="642.33000000000004"/>
    <s v="naughty"/>
    <n v="15564"/>
    <s v="2023 12"/>
  </r>
  <r>
    <x v="1"/>
    <n v="5.6000000000000005"/>
    <n v="1340"/>
    <x v="346"/>
    <n v="2359.3200000000002"/>
    <s v="nice"/>
    <n v="13598"/>
    <s v="2023 12"/>
  </r>
  <r>
    <x v="2"/>
    <n v="4.8000000000000007"/>
    <n v="1410"/>
    <x v="346"/>
    <n v="1921.2599999999998"/>
    <s v="nice"/>
    <n v="17082"/>
    <s v="2023 12"/>
  </r>
  <r>
    <x v="3"/>
    <n v="12"/>
    <n v="1400"/>
    <x v="346"/>
    <n v="2163.75"/>
    <s v="naughty"/>
    <n v="12437"/>
    <s v="2023 12"/>
  </r>
  <r>
    <x v="4"/>
    <n v="8.8000000000000007"/>
    <n v="520"/>
    <x v="346"/>
    <n v="797.81999999999994"/>
    <s v="nice"/>
    <n v="4305"/>
    <s v="2023 12"/>
  </r>
  <r>
    <x v="0"/>
    <n v="12"/>
    <n v="110"/>
    <x v="347"/>
    <n v="70.19"/>
    <s v="naughty"/>
    <n v="15448"/>
    <s v="2023 12"/>
  </r>
  <r>
    <x v="1"/>
    <n v="8.8000000000000007"/>
    <n v="830"/>
    <x v="347"/>
    <n v="585.39"/>
    <s v="nice"/>
    <n v="17396"/>
    <s v="2023 12"/>
  </r>
  <r>
    <x v="2"/>
    <n v="4.8000000000000007"/>
    <n v="840"/>
    <x v="347"/>
    <n v="211.35000000000002"/>
    <s v="nice"/>
    <n v="3684"/>
    <s v="2023 12"/>
  </r>
  <r>
    <x v="3"/>
    <n v="10.4"/>
    <n v="900"/>
    <x v="347"/>
    <n v="1695.2400000000002"/>
    <s v="naughty"/>
    <n v="17914"/>
    <s v="2023 12"/>
  </r>
  <r>
    <x v="4"/>
    <n v="5.6000000000000005"/>
    <n v="1320"/>
    <x v="347"/>
    <n v="1233.27"/>
    <s v="nice"/>
    <n v="17989"/>
    <s v="2023 12"/>
  </r>
  <r>
    <x v="0"/>
    <n v="6"/>
    <n v="123"/>
    <x v="348"/>
    <n v="283.73"/>
    <s v="naughty"/>
    <n v="12132"/>
    <s v="2023 12"/>
  </r>
  <r>
    <x v="1"/>
    <n v="8"/>
    <n v="1200"/>
    <x v="348"/>
    <n v="771.99"/>
    <s v="nice"/>
    <n v="9370"/>
    <s v="2023 12"/>
  </r>
  <r>
    <x v="2"/>
    <n v="11.200000000000001"/>
    <n v="720"/>
    <x v="348"/>
    <n v="2415"/>
    <s v="nice"/>
    <n v="17908"/>
    <s v="2023 12"/>
  </r>
  <r>
    <x v="3"/>
    <n v="4"/>
    <n v="820"/>
    <x v="348"/>
    <n v="355.17"/>
    <s v="naughty"/>
    <n v="15888"/>
    <s v="2023 12"/>
  </r>
  <r>
    <x v="4"/>
    <n v="7.2"/>
    <n v="510"/>
    <x v="348"/>
    <n v="1405.23"/>
    <s v="nice"/>
    <n v="5438"/>
    <s v="2023 12"/>
  </r>
  <r>
    <x v="0"/>
    <n v="10"/>
    <n v="146"/>
    <x v="349"/>
    <n v="409.68"/>
    <s v="naughty"/>
    <n v="7286"/>
    <s v="2023 12"/>
  </r>
  <r>
    <x v="1"/>
    <n v="6.4"/>
    <n v="760"/>
    <x v="349"/>
    <n v="1436.91"/>
    <s v="nice"/>
    <n v="19724"/>
    <s v="2023 12"/>
  </r>
  <r>
    <x v="2"/>
    <n v="4"/>
    <n v="1210"/>
    <x v="349"/>
    <n v="2450.13"/>
    <s v="nice"/>
    <n v="2374"/>
    <s v="2023 12"/>
  </r>
  <r>
    <x v="3"/>
    <n v="4"/>
    <n v="560"/>
    <x v="349"/>
    <n v="343.11"/>
    <s v="naughty"/>
    <n v="2220"/>
    <s v="2023 12"/>
  </r>
  <r>
    <x v="4"/>
    <n v="4.8000000000000007"/>
    <n v="610"/>
    <x v="349"/>
    <n v="238.59"/>
    <s v="nice"/>
    <n v="10847"/>
    <s v="2023 12"/>
  </r>
  <r>
    <x v="0"/>
    <n v="12"/>
    <n v="95"/>
    <x v="350"/>
    <n v="113.23"/>
    <s v="naughty"/>
    <n v="5481"/>
    <s v="2023 12"/>
  </r>
  <r>
    <x v="1"/>
    <n v="9.6000000000000014"/>
    <n v="610"/>
    <x v="350"/>
    <n v="702.75"/>
    <s v="nice"/>
    <n v="4377"/>
    <s v="2023 12"/>
  </r>
  <r>
    <x v="2"/>
    <n v="4"/>
    <n v="1390"/>
    <x v="350"/>
    <n v="909.69"/>
    <s v="nice"/>
    <n v="15887"/>
    <s v="2023 12"/>
  </r>
  <r>
    <x v="3"/>
    <n v="10.4"/>
    <n v="1120"/>
    <x v="350"/>
    <n v="1801.38"/>
    <s v="naughty"/>
    <n v="18329"/>
    <s v="2023 12"/>
  </r>
  <r>
    <x v="4"/>
    <n v="4"/>
    <n v="910"/>
    <x v="350"/>
    <n v="1774.38"/>
    <s v="nice"/>
    <n v="8809"/>
    <s v="2023 12"/>
  </r>
  <r>
    <x v="0"/>
    <n v="6"/>
    <n v="54"/>
    <x v="351"/>
    <n v="138.72999999999999"/>
    <s v="naughty"/>
    <n v="3166"/>
    <s v="2023 12"/>
  </r>
  <r>
    <x v="1"/>
    <n v="6.4"/>
    <n v="1180"/>
    <x v="351"/>
    <n v="2654.43"/>
    <s v="nice"/>
    <n v="11680"/>
    <s v="2023 12"/>
  </r>
  <r>
    <x v="2"/>
    <n v="11.200000000000001"/>
    <n v="1280"/>
    <x v="351"/>
    <n v="1704.6000000000001"/>
    <s v="nice"/>
    <n v="3527"/>
    <s v="2023 12"/>
  </r>
  <r>
    <x v="3"/>
    <n v="4"/>
    <n v="1450"/>
    <x v="351"/>
    <n v="2739.12"/>
    <s v="naughty"/>
    <n v="17331"/>
    <s v="2023 12"/>
  </r>
  <r>
    <x v="4"/>
    <n v="9.6000000000000014"/>
    <n v="600"/>
    <x v="351"/>
    <n v="1374.81"/>
    <s v="nice"/>
    <n v="8769"/>
    <s v="2023 12"/>
  </r>
  <r>
    <x v="0"/>
    <n v="9"/>
    <n v="85"/>
    <x v="352"/>
    <n v="85.92"/>
    <s v="naughty"/>
    <n v="14891"/>
    <s v="2023 12"/>
  </r>
  <r>
    <x v="1"/>
    <n v="8.8000000000000007"/>
    <n v="540"/>
    <x v="352"/>
    <n v="866.01"/>
    <s v="nice"/>
    <n v="17939"/>
    <s v="2023 12"/>
  </r>
  <r>
    <x v="2"/>
    <n v="6.4"/>
    <n v="920"/>
    <x v="352"/>
    <n v="2746.86"/>
    <s v="nice"/>
    <n v="6637"/>
    <s v="2023 12"/>
  </r>
  <r>
    <x v="3"/>
    <n v="10.4"/>
    <n v="1050"/>
    <x v="352"/>
    <n v="1818.75"/>
    <s v="naughty"/>
    <n v="19759"/>
    <s v="2023 12"/>
  </r>
  <r>
    <x v="4"/>
    <n v="7.2"/>
    <n v="570"/>
    <x v="352"/>
    <n v="2226.9299999999998"/>
    <s v="nice"/>
    <n v="3952"/>
    <s v="2023 12"/>
  </r>
  <r>
    <x v="0"/>
    <n v="10"/>
    <n v="87"/>
    <x v="353"/>
    <n v="823.93"/>
    <s v="naughty"/>
    <n v="10643"/>
    <s v="2023 12"/>
  </r>
  <r>
    <x v="1"/>
    <n v="9.6000000000000014"/>
    <n v="720"/>
    <x v="353"/>
    <n v="2658.21"/>
    <s v="nice"/>
    <n v="14670"/>
    <s v="2023 12"/>
  </r>
  <r>
    <x v="2"/>
    <n v="11.200000000000001"/>
    <n v="1460"/>
    <x v="353"/>
    <n v="1238.8499999999999"/>
    <s v="nice"/>
    <n v="3375"/>
    <s v="2023 12"/>
  </r>
  <r>
    <x v="3"/>
    <n v="5.6000000000000005"/>
    <n v="830"/>
    <x v="353"/>
    <n v="1572.3600000000001"/>
    <s v="naughty"/>
    <n v="4489"/>
    <s v="2023 12"/>
  </r>
  <r>
    <x v="4"/>
    <n v="11.200000000000001"/>
    <n v="860"/>
    <x v="353"/>
    <n v="1143.8399999999999"/>
    <s v="nice"/>
    <n v="17300"/>
    <s v="2023 12"/>
  </r>
  <r>
    <x v="0"/>
    <n v="12"/>
    <n v="104"/>
    <x v="354"/>
    <n v="604.30999999999995"/>
    <s v="naughty"/>
    <n v="649954"/>
    <s v="2023 12"/>
  </r>
  <r>
    <x v="1"/>
    <n v="5.6000000000000005"/>
    <n v="730"/>
    <x v="354"/>
    <n v="203.79000000000002"/>
    <s v="nice"/>
    <n v="1184009"/>
    <s v="2023 12"/>
  </r>
  <r>
    <x v="2"/>
    <n v="6.4"/>
    <n v="580"/>
    <x v="354"/>
    <n v="2717.37"/>
    <s v="nice"/>
    <n v="656399"/>
    <s v="2023 12"/>
  </r>
  <r>
    <x v="3"/>
    <n v="4"/>
    <n v="1330"/>
    <x v="354"/>
    <n v="269.43"/>
    <s v="naughty"/>
    <n v="857263"/>
    <s v="2023 12"/>
  </r>
  <r>
    <x v="4"/>
    <n v="8"/>
    <n v="760"/>
    <x v="354"/>
    <n v="2805.48"/>
    <s v="nice"/>
    <n v="605745"/>
    <s v="2023 12"/>
  </r>
  <r>
    <x v="0"/>
    <n v="14"/>
    <n v="112"/>
    <x v="355"/>
    <n v="738.2"/>
    <s v="naughty"/>
    <n v="1163271"/>
    <s v="2023 12"/>
  </r>
  <r>
    <x v="1"/>
    <n v="5.6000000000000005"/>
    <n v="1180"/>
    <x v="355"/>
    <n v="767.40000000000009"/>
    <s v="nice"/>
    <n v="1015349"/>
    <s v="2023 12"/>
  </r>
  <r>
    <x v="2"/>
    <n v="9.6000000000000014"/>
    <n v="910"/>
    <x v="355"/>
    <n v="1533.6"/>
    <s v="nice"/>
    <n v="819309"/>
    <s v="2023 12"/>
  </r>
  <r>
    <x v="3"/>
    <n v="5.6000000000000005"/>
    <n v="1290"/>
    <x v="355"/>
    <n v="620.93999999999994"/>
    <s v="naughty"/>
    <n v="1186581"/>
    <s v="2023 12"/>
  </r>
  <r>
    <x v="4"/>
    <n v="11.200000000000001"/>
    <n v="1500"/>
    <x v="355"/>
    <n v="382.65"/>
    <s v="nice"/>
    <n v="717119"/>
    <s v="2023 12"/>
  </r>
  <r>
    <x v="0"/>
    <n v="8"/>
    <n v="1420"/>
    <x v="356"/>
    <n v="399"/>
    <s v="naughty"/>
    <n v="1162428"/>
    <s v="2023 12"/>
  </r>
  <r>
    <x v="1"/>
    <n v="8"/>
    <n v="1190"/>
    <x v="356"/>
    <n v="2241.66"/>
    <s v="nice"/>
    <n v="819723"/>
    <s v="2023 12"/>
  </r>
  <r>
    <x v="2"/>
    <n v="7.2"/>
    <n v="870"/>
    <x v="356"/>
    <n v="2316.48"/>
    <s v="nice"/>
    <n v="829399"/>
    <s v="2023 12"/>
  </r>
  <r>
    <x v="3"/>
    <n v="7.2"/>
    <n v="1440"/>
    <x v="356"/>
    <n v="1618.0500000000002"/>
    <s v="naughty"/>
    <n v="1144329"/>
    <s v="2023 12"/>
  </r>
  <r>
    <x v="4"/>
    <n v="8"/>
    <n v="530"/>
    <x v="356"/>
    <n v="1941.27"/>
    <s v="nice"/>
    <n v="933891"/>
    <s v="2023 12"/>
  </r>
  <r>
    <x v="0"/>
    <n v="7.2"/>
    <n v="710"/>
    <x v="357"/>
    <n v="714.06000000000006"/>
    <s v="naughty"/>
    <n v="690436"/>
    <s v="2023 12"/>
  </r>
  <r>
    <x v="1"/>
    <n v="4.8000000000000007"/>
    <n v="1020"/>
    <x v="357"/>
    <n v="1195.74"/>
    <s v="nice"/>
    <n v="1031774"/>
    <s v="2023 12"/>
  </r>
  <r>
    <x v="2"/>
    <n v="4.8000000000000007"/>
    <n v="530"/>
    <x v="357"/>
    <n v="117.99"/>
    <s v="nice"/>
    <n v="625741"/>
    <s v="2023 12"/>
  </r>
  <r>
    <x v="3"/>
    <n v="4"/>
    <n v="500"/>
    <x v="357"/>
    <n v="637.02"/>
    <s v="naughty"/>
    <n v="638838"/>
    <s v="2023 12"/>
  </r>
  <r>
    <x v="4"/>
    <n v="9.6000000000000014"/>
    <n v="770"/>
    <x v="357"/>
    <n v="767.67"/>
    <s v="nice"/>
    <n v="1077181"/>
    <s v="2023 12"/>
  </r>
  <r>
    <x v="0"/>
    <n v="12"/>
    <n v="990"/>
    <x v="358"/>
    <n v="939.78"/>
    <s v="naughty"/>
    <n v="1055332"/>
    <s v="2023 12"/>
  </r>
  <r>
    <x v="1"/>
    <n v="10.4"/>
    <n v="550"/>
    <x v="358"/>
    <n v="576.06000000000006"/>
    <s v="nice"/>
    <n v="969413"/>
    <s v="2023 12"/>
  </r>
  <r>
    <x v="2"/>
    <n v="10.4"/>
    <n v="1200"/>
    <x v="358"/>
    <n v="2904.42"/>
    <s v="nice"/>
    <n v="710780"/>
    <s v="2023 12"/>
  </r>
  <r>
    <x v="3"/>
    <n v="9.6000000000000014"/>
    <n v="730"/>
    <x v="358"/>
    <n v="2287.92"/>
    <s v="naughty"/>
    <n v="841727"/>
    <s v="2023 12"/>
  </r>
  <r>
    <x v="4"/>
    <n v="8.8000000000000007"/>
    <n v="1040"/>
    <x v="358"/>
    <n v="401.76"/>
    <s v="nice"/>
    <n v="694386"/>
    <s v="2023 12"/>
  </r>
  <r>
    <x v="0"/>
    <n v="4.8000000000000007"/>
    <n v="610"/>
    <x v="359"/>
    <n v="2225.9700000000003"/>
    <s v="naughty"/>
    <n v="813898"/>
    <s v="2023 12"/>
  </r>
  <r>
    <x v="1"/>
    <n v="10.4"/>
    <n v="690"/>
    <x v="359"/>
    <n v="667.89"/>
    <s v="nice"/>
    <n v="832659"/>
    <s v="2023 12"/>
  </r>
  <r>
    <x v="2"/>
    <n v="9.6000000000000014"/>
    <n v="500"/>
    <x v="359"/>
    <n v="2882.3999999999996"/>
    <s v="nice"/>
    <n v="787569"/>
    <s v="2023 12"/>
  </r>
  <r>
    <x v="3"/>
    <n v="12"/>
    <n v="860"/>
    <x v="359"/>
    <n v="163.59"/>
    <s v="naughty"/>
    <n v="1172527"/>
    <s v="2023 12"/>
  </r>
  <r>
    <x v="4"/>
    <n v="5.6000000000000005"/>
    <n v="850"/>
    <x v="359"/>
    <n v="1455.6"/>
    <s v="nice"/>
    <n v="933360"/>
    <s v="2023 12"/>
  </r>
  <r>
    <x v="0"/>
    <n v="4"/>
    <n v="1220"/>
    <x v="360"/>
    <n v="1503.6299999999999"/>
    <s v="naughty"/>
    <n v="4340"/>
    <s v="2023 12"/>
  </r>
  <r>
    <x v="1"/>
    <n v="8.8000000000000007"/>
    <n v="790"/>
    <x v="360"/>
    <n v="2311.11"/>
    <s v="nice"/>
    <n v="1205"/>
    <s v="2023 12"/>
  </r>
  <r>
    <x v="2"/>
    <n v="9.6000000000000014"/>
    <n v="670"/>
    <x v="360"/>
    <n v="2883.18"/>
    <s v="nice"/>
    <n v="9464"/>
    <s v="2023 12"/>
  </r>
  <r>
    <x v="3"/>
    <n v="8"/>
    <n v="1260"/>
    <x v="360"/>
    <n v="2851.77"/>
    <s v="naughty"/>
    <n v="9336"/>
    <s v="2023 12"/>
  </r>
  <r>
    <x v="4"/>
    <n v="6.4"/>
    <n v="960"/>
    <x v="360"/>
    <n v="2532.0299999999997"/>
    <s v="nice"/>
    <n v="8984"/>
    <s v="2023 12"/>
  </r>
  <r>
    <x v="0"/>
    <n v="7.2"/>
    <n v="900"/>
    <x v="361"/>
    <n v="1842.3600000000001"/>
    <s v="naughty"/>
    <n v="7105"/>
    <s v="2023 12"/>
  </r>
  <r>
    <x v="1"/>
    <n v="4.8000000000000007"/>
    <n v="1160"/>
    <x v="361"/>
    <n v="2041.7400000000002"/>
    <s v="nice"/>
    <n v="6502"/>
    <s v="2023 12"/>
  </r>
  <r>
    <x v="2"/>
    <n v="7.2"/>
    <n v="700"/>
    <x v="361"/>
    <n v="260.45999999999998"/>
    <s v="nice"/>
    <n v="6195"/>
    <s v="2023 12"/>
  </r>
  <r>
    <x v="3"/>
    <n v="8"/>
    <n v="1210"/>
    <x v="361"/>
    <n v="658.31999999999994"/>
    <s v="naughty"/>
    <n v="2105"/>
    <s v="2023 12"/>
  </r>
  <r>
    <x v="4"/>
    <n v="9.6000000000000014"/>
    <n v="1450"/>
    <x v="361"/>
    <n v="2024.8500000000001"/>
    <s v="nice"/>
    <n v="9070"/>
    <s v="2023 12"/>
  </r>
  <r>
    <x v="0"/>
    <n v="6.4"/>
    <n v="1040"/>
    <x v="362"/>
    <n v="720.09"/>
    <s v="naughty"/>
    <n v="6696"/>
    <s v="2023 12"/>
  </r>
  <r>
    <x v="1"/>
    <n v="4.8000000000000007"/>
    <n v="660"/>
    <x v="362"/>
    <n v="1440.3899999999999"/>
    <s v="nice"/>
    <n v="7296"/>
    <s v="2023 12"/>
  </r>
  <r>
    <x v="2"/>
    <n v="12"/>
    <n v="1380"/>
    <x v="362"/>
    <n v="2000.31"/>
    <s v="nice"/>
    <n v="9624"/>
    <s v="2023 12"/>
  </r>
  <r>
    <x v="3"/>
    <n v="7.2"/>
    <n v="920"/>
    <x v="362"/>
    <n v="2764.95"/>
    <s v="naughty"/>
    <n v="6464"/>
    <s v="2023 12"/>
  </r>
  <r>
    <x v="4"/>
    <n v="6.4"/>
    <n v="500"/>
    <x v="362"/>
    <n v="248.04000000000002"/>
    <s v="nice"/>
    <n v="7714"/>
    <s v="2023 12"/>
  </r>
  <r>
    <x v="0"/>
    <n v="11.200000000000001"/>
    <n v="660"/>
    <x v="363"/>
    <n v="1944.6000000000001"/>
    <s v="naughty"/>
    <n v="7943"/>
    <s v="2023 12"/>
  </r>
  <r>
    <x v="1"/>
    <n v="9.6000000000000014"/>
    <n v="1040"/>
    <x v="363"/>
    <n v="610.41"/>
    <s v="nice"/>
    <n v="9561"/>
    <s v="2023 12"/>
  </r>
  <r>
    <x v="2"/>
    <n v="4"/>
    <n v="760"/>
    <x v="363"/>
    <n v="2861.2799999999997"/>
    <s v="nice"/>
    <n v="2714"/>
    <s v="2023 12"/>
  </r>
  <r>
    <x v="3"/>
    <n v="12"/>
    <n v="1460"/>
    <x v="363"/>
    <n v="1001.5500000000001"/>
    <s v="naughty"/>
    <n v="8650"/>
    <s v="2023 12"/>
  </r>
  <r>
    <x v="4"/>
    <n v="8.8000000000000007"/>
    <n v="1350"/>
    <x v="363"/>
    <n v="735.33"/>
    <s v="nice"/>
    <n v="572"/>
    <s v="2023 12"/>
  </r>
  <r>
    <x v="0"/>
    <n v="10.4"/>
    <n v="1200"/>
    <x v="364"/>
    <n v="2340.48"/>
    <s v="naughty"/>
    <n v="7438"/>
    <s v="2023 12"/>
  </r>
  <r>
    <x v="1"/>
    <n v="8.8000000000000007"/>
    <n v="680"/>
    <x v="364"/>
    <n v="2391.21"/>
    <s v="nice"/>
    <n v="3762"/>
    <s v="2023 12"/>
  </r>
  <r>
    <x v="2"/>
    <n v="11.200000000000001"/>
    <n v="1160"/>
    <x v="364"/>
    <n v="2414.4900000000002"/>
    <s v="nice"/>
    <n v="6900"/>
    <s v="2023 12"/>
  </r>
  <r>
    <x v="3"/>
    <n v="7.2"/>
    <n v="1100"/>
    <x v="364"/>
    <n v="2416.77"/>
    <s v="naughty"/>
    <n v="1268"/>
    <s v="2023 12"/>
  </r>
  <r>
    <x v="4"/>
    <n v="7.2"/>
    <n v="1180"/>
    <x v="364"/>
    <n v="1514.1"/>
    <s v="nice"/>
    <n v="1601"/>
    <s v="2023 12"/>
  </r>
  <r>
    <x v="0"/>
    <n v="4"/>
    <n v="1380"/>
    <x v="365"/>
    <n v="366.9"/>
    <s v="naughty"/>
    <n v="0"/>
    <s v="2024 1"/>
  </r>
  <r>
    <x v="1"/>
    <n v="4"/>
    <n v="1050"/>
    <x v="365"/>
    <n v="1466.94"/>
    <s v="nice"/>
    <n v="0"/>
    <s v="2024 1"/>
  </r>
  <r>
    <x v="2"/>
    <n v="4"/>
    <n v="1440"/>
    <x v="365"/>
    <n v="138.81"/>
    <s v="nice"/>
    <n v="0"/>
    <s v="2024 1"/>
  </r>
  <r>
    <x v="3"/>
    <n v="11.200000000000001"/>
    <n v="570"/>
    <x v="365"/>
    <n v="2539.02"/>
    <s v="naughty"/>
    <n v="0"/>
    <s v="2024 1"/>
  </r>
  <r>
    <x v="4"/>
    <n v="6.4"/>
    <n v="860"/>
    <x v="365"/>
    <n v="394.43999999999994"/>
    <s v="nice"/>
    <n v="0"/>
    <s v="2024 1"/>
  </r>
  <r>
    <x v="0"/>
    <n v="12"/>
    <n v="1030"/>
    <x v="366"/>
    <n v="1592.34"/>
    <s v="naughty"/>
    <n v="0"/>
    <s v="2024 1"/>
  </r>
  <r>
    <x v="1"/>
    <n v="10.4"/>
    <n v="610"/>
    <x v="366"/>
    <n v="820.71"/>
    <s v="nice"/>
    <n v="0"/>
    <s v="2024 1"/>
  </r>
  <r>
    <x v="2"/>
    <n v="4"/>
    <n v="630"/>
    <x v="366"/>
    <n v="2463.87"/>
    <s v="nice"/>
    <n v="0"/>
    <s v="2024 1"/>
  </r>
  <r>
    <x v="3"/>
    <n v="11.200000000000001"/>
    <n v="880"/>
    <x v="366"/>
    <n v="2225.46"/>
    <s v="naughty"/>
    <n v="0"/>
    <s v="2024 1"/>
  </r>
  <r>
    <x v="4"/>
    <n v="8"/>
    <n v="590"/>
    <x v="366"/>
    <n v="2051.79"/>
    <s v="nice"/>
    <n v="0"/>
    <s v="2024 1"/>
  </r>
  <r>
    <x v="0"/>
    <n v="10.4"/>
    <n v="1090"/>
    <x v="367"/>
    <n v="2350.2599999999998"/>
    <s v="naughty"/>
    <n v="0"/>
    <s v="2024 1"/>
  </r>
  <r>
    <x v="1"/>
    <n v="9.6000000000000014"/>
    <n v="710"/>
    <x v="367"/>
    <n v="1205.0999999999999"/>
    <s v="nice"/>
    <n v="0"/>
    <s v="2024 1"/>
  </r>
  <r>
    <x v="2"/>
    <n v="4.8000000000000007"/>
    <n v="1230"/>
    <x v="367"/>
    <n v="2774.9700000000003"/>
    <s v="nice"/>
    <n v="0"/>
    <s v="2024 1"/>
  </r>
  <r>
    <x v="3"/>
    <n v="6.4"/>
    <n v="930"/>
    <x v="367"/>
    <n v="2276.8500000000004"/>
    <s v="naughty"/>
    <n v="0"/>
    <s v="2024 1"/>
  </r>
  <r>
    <x v="4"/>
    <n v="5.6000000000000005"/>
    <n v="1070"/>
    <x v="367"/>
    <n v="1815.3000000000002"/>
    <s v="nice"/>
    <n v="0"/>
    <s v="2024 1"/>
  </r>
  <r>
    <x v="0"/>
    <n v="9.6000000000000014"/>
    <n v="1070"/>
    <x v="368"/>
    <n v="786.33"/>
    <s v="naughty"/>
    <n v="0"/>
    <s v="2024 1"/>
  </r>
  <r>
    <x v="1"/>
    <n v="6.4"/>
    <n v="940"/>
    <x v="368"/>
    <n v="831.06"/>
    <s v="nice"/>
    <n v="0"/>
    <s v="2024 1"/>
  </r>
  <r>
    <x v="2"/>
    <n v="4"/>
    <n v="880"/>
    <x v="368"/>
    <n v="2858.46"/>
    <s v="nice"/>
    <n v="0"/>
    <s v="2024 1"/>
  </r>
  <r>
    <x v="3"/>
    <n v="10.4"/>
    <n v="520"/>
    <x v="368"/>
    <n v="606.12"/>
    <s v="naughty"/>
    <n v="0"/>
    <s v="2024 1"/>
  </r>
  <r>
    <x v="4"/>
    <n v="11.200000000000001"/>
    <n v="990"/>
    <x v="368"/>
    <n v="2160.7799999999997"/>
    <s v="nice"/>
    <n v="0"/>
    <s v="2024 1"/>
  </r>
  <r>
    <x v="0"/>
    <n v="11.200000000000001"/>
    <n v="740"/>
    <x v="369"/>
    <n v="1246.77"/>
    <s v="naughty"/>
    <n v="0"/>
    <s v="2024 1"/>
  </r>
  <r>
    <x v="1"/>
    <n v="7.2"/>
    <n v="790"/>
    <x v="369"/>
    <n v="816.66000000000008"/>
    <s v="nice"/>
    <n v="0"/>
    <s v="2024 1"/>
  </r>
  <r>
    <x v="2"/>
    <n v="8.8000000000000007"/>
    <n v="770"/>
    <x v="369"/>
    <n v="2522.8200000000002"/>
    <s v="nice"/>
    <n v="0"/>
    <s v="2024 1"/>
  </r>
  <r>
    <x v="3"/>
    <n v="8.8000000000000007"/>
    <n v="720"/>
    <x v="369"/>
    <n v="2694.42"/>
    <s v="naughty"/>
    <n v="0"/>
    <s v="2024 1"/>
  </r>
  <r>
    <x v="4"/>
    <n v="7.2"/>
    <n v="1210"/>
    <x v="369"/>
    <n v="2165.6999999999998"/>
    <s v="nice"/>
    <n v="0"/>
    <s v="2024 1"/>
  </r>
  <r>
    <x v="0"/>
    <n v="11.200000000000001"/>
    <n v="1450"/>
    <x v="370"/>
    <n v="1452.09"/>
    <s v="naughty"/>
    <n v="0"/>
    <s v="2024 1"/>
  </r>
  <r>
    <x v="1"/>
    <n v="6.4"/>
    <n v="550"/>
    <x v="370"/>
    <n v="2982.6000000000004"/>
    <s v="nice"/>
    <n v="0"/>
    <s v="2024 1"/>
  </r>
  <r>
    <x v="2"/>
    <n v="12"/>
    <n v="670"/>
    <x v="370"/>
    <n v="372.48"/>
    <s v="nice"/>
    <n v="0"/>
    <s v="2024 1"/>
  </r>
  <r>
    <x v="3"/>
    <n v="8"/>
    <n v="1290"/>
    <x v="370"/>
    <n v="2746.89"/>
    <s v="naughty"/>
    <n v="0"/>
    <s v="2024 1"/>
  </r>
  <r>
    <x v="4"/>
    <n v="6.4"/>
    <n v="1160"/>
    <x v="370"/>
    <n v="1272.51"/>
    <s v="nice"/>
    <n v="0"/>
    <s v="2024 1"/>
  </r>
  <r>
    <x v="0"/>
    <n v="5.6000000000000005"/>
    <n v="1400"/>
    <x v="371"/>
    <n v="953.79"/>
    <s v="naughty"/>
    <n v="0"/>
    <s v="2024 1"/>
  </r>
  <r>
    <x v="1"/>
    <n v="12"/>
    <n v="1020"/>
    <x v="371"/>
    <n v="1595.31"/>
    <s v="nice"/>
    <n v="0"/>
    <s v="2024 1"/>
  </r>
  <r>
    <x v="2"/>
    <n v="7.2"/>
    <n v="1300"/>
    <x v="371"/>
    <n v="2196.2400000000002"/>
    <s v="nice"/>
    <n v="0"/>
    <s v="2024 1"/>
  </r>
  <r>
    <x v="3"/>
    <n v="4"/>
    <n v="850"/>
    <x v="371"/>
    <n v="556.34999999999991"/>
    <s v="naughty"/>
    <n v="0"/>
    <s v="2024 1"/>
  </r>
  <r>
    <x v="4"/>
    <n v="10.4"/>
    <n v="1300"/>
    <x v="371"/>
    <n v="575.37"/>
    <s v="nice"/>
    <n v="0"/>
    <s v="2024 1"/>
  </r>
  <r>
    <x v="0"/>
    <n v="8"/>
    <n v="1490"/>
    <x v="372"/>
    <n v="289.79999999999995"/>
    <s v="naughty"/>
    <n v="0"/>
    <s v="2024 1"/>
  </r>
  <r>
    <x v="1"/>
    <n v="4.8000000000000007"/>
    <n v="1450"/>
    <x v="372"/>
    <n v="2248.83"/>
    <s v="nice"/>
    <n v="0"/>
    <s v="2024 1"/>
  </r>
  <r>
    <x v="2"/>
    <n v="6.4"/>
    <n v="1060"/>
    <x v="372"/>
    <n v="1130.6100000000001"/>
    <s v="nice"/>
    <n v="0"/>
    <s v="2024 1"/>
  </r>
  <r>
    <x v="3"/>
    <n v="10.4"/>
    <n v="950"/>
    <x v="372"/>
    <n v="818.22"/>
    <s v="naughty"/>
    <n v="0"/>
    <s v="2024 1"/>
  </r>
  <r>
    <x v="4"/>
    <n v="5.6000000000000005"/>
    <n v="500"/>
    <x v="372"/>
    <n v="1506.18"/>
    <s v="nice"/>
    <n v="0"/>
    <s v="2024 1"/>
  </r>
  <r>
    <x v="0"/>
    <n v="7.2"/>
    <n v="850"/>
    <x v="373"/>
    <n v="2545.62"/>
    <s v="naughty"/>
    <n v="0"/>
    <s v="2024 1"/>
  </r>
  <r>
    <x v="1"/>
    <n v="7.2"/>
    <n v="930"/>
    <x v="373"/>
    <n v="1417.8000000000002"/>
    <s v="nice"/>
    <n v="0"/>
    <s v="2024 1"/>
  </r>
  <r>
    <x v="2"/>
    <n v="9.6000000000000014"/>
    <n v="1440"/>
    <x v="373"/>
    <n v="358.89"/>
    <s v="nice"/>
    <n v="0"/>
    <s v="2024 1"/>
  </r>
  <r>
    <x v="3"/>
    <n v="12"/>
    <n v="1500"/>
    <x v="373"/>
    <n v="1060.8600000000001"/>
    <s v="naughty"/>
    <n v="0"/>
    <s v="2024 1"/>
  </r>
  <r>
    <x v="4"/>
    <n v="4"/>
    <n v="890"/>
    <x v="373"/>
    <n v="1456.56"/>
    <s v="nice"/>
    <n v="0"/>
    <s v="2024 1"/>
  </r>
  <r>
    <x v="0"/>
    <n v="9.6000000000000014"/>
    <n v="700"/>
    <x v="374"/>
    <n v="862.34999999999991"/>
    <s v="naughty"/>
    <n v="0"/>
    <s v="2024 1"/>
  </r>
  <r>
    <x v="1"/>
    <n v="5.6000000000000005"/>
    <n v="540"/>
    <x v="374"/>
    <n v="309.27"/>
    <s v="nice"/>
    <n v="0"/>
    <s v="2024 1"/>
  </r>
  <r>
    <x v="2"/>
    <n v="8.8000000000000007"/>
    <n v="910"/>
    <x v="374"/>
    <n v="1014.81"/>
    <s v="nice"/>
    <n v="0"/>
    <s v="2024 1"/>
  </r>
  <r>
    <x v="3"/>
    <n v="8"/>
    <n v="950"/>
    <x v="374"/>
    <n v="316.11"/>
    <s v="naughty"/>
    <n v="0"/>
    <s v="2024 1"/>
  </r>
  <r>
    <x v="4"/>
    <n v="11.200000000000001"/>
    <n v="1310"/>
    <x v="374"/>
    <n v="2250.63"/>
    <s v="nice"/>
    <n v="0"/>
    <s v="2024 1"/>
  </r>
  <r>
    <x v="0"/>
    <n v="10.4"/>
    <n v="740"/>
    <x v="375"/>
    <n v="1777.59"/>
    <s v="naughty"/>
    <n v="0"/>
    <s v="2024 1"/>
  </r>
  <r>
    <x v="1"/>
    <n v="9.6000000000000014"/>
    <n v="1090"/>
    <x v="375"/>
    <n v="420.48"/>
    <s v="nice"/>
    <n v="0"/>
    <s v="2024 1"/>
  </r>
  <r>
    <x v="2"/>
    <n v="9.6000000000000014"/>
    <n v="790"/>
    <x v="375"/>
    <n v="2132.34"/>
    <s v="nice"/>
    <n v="0"/>
    <s v="2024 1"/>
  </r>
  <r>
    <x v="3"/>
    <n v="6.4"/>
    <n v="1090"/>
    <x v="375"/>
    <n v="2103.84"/>
    <s v="naughty"/>
    <n v="0"/>
    <s v="2024 1"/>
  </r>
  <r>
    <x v="4"/>
    <n v="10.4"/>
    <n v="1240"/>
    <x v="375"/>
    <n v="1308.78"/>
    <s v="nice"/>
    <n v="0"/>
    <s v="2024 1"/>
  </r>
  <r>
    <x v="0"/>
    <n v="6.4"/>
    <n v="850"/>
    <x v="376"/>
    <n v="1299.42"/>
    <s v="naughty"/>
    <n v="0"/>
    <s v="2024 1"/>
  </r>
  <r>
    <x v="1"/>
    <n v="4"/>
    <n v="690"/>
    <x v="376"/>
    <n v="1520.49"/>
    <s v="nice"/>
    <n v="0"/>
    <s v="2024 1"/>
  </r>
  <r>
    <x v="2"/>
    <n v="10.4"/>
    <n v="1070"/>
    <x v="376"/>
    <n v="541.83000000000004"/>
    <s v="nice"/>
    <n v="0"/>
    <s v="2024 1"/>
  </r>
  <r>
    <x v="3"/>
    <n v="9.6000000000000014"/>
    <n v="1110"/>
    <x v="376"/>
    <n v="763.29"/>
    <s v="naughty"/>
    <n v="0"/>
    <s v="2024 1"/>
  </r>
  <r>
    <x v="4"/>
    <n v="8"/>
    <n v="1360"/>
    <x v="376"/>
    <n v="1708.98"/>
    <s v="nice"/>
    <n v="0"/>
    <s v="2024 1"/>
  </r>
  <r>
    <x v="0"/>
    <n v="10.4"/>
    <n v="830"/>
    <x v="377"/>
    <n v="688.26"/>
    <s v="naughty"/>
    <n v="0"/>
    <s v="2024 1"/>
  </r>
  <r>
    <x v="1"/>
    <n v="10.4"/>
    <n v="1290"/>
    <x v="377"/>
    <n v="1409.01"/>
    <s v="nice"/>
    <n v="0"/>
    <s v="2024 1"/>
  </r>
  <r>
    <x v="2"/>
    <n v="6.4"/>
    <n v="1500"/>
    <x v="377"/>
    <n v="2764.29"/>
    <s v="nice"/>
    <n v="0"/>
    <s v="2024 1"/>
  </r>
  <r>
    <x v="3"/>
    <n v="12"/>
    <n v="1200"/>
    <x v="377"/>
    <n v="1331.16"/>
    <s v="naughty"/>
    <n v="0"/>
    <s v="2024 1"/>
  </r>
  <r>
    <x v="4"/>
    <n v="9.6000000000000014"/>
    <n v="1100"/>
    <x v="377"/>
    <n v="467.66999999999996"/>
    <s v="nice"/>
    <n v="0"/>
    <s v="2024 1"/>
  </r>
  <r>
    <x v="0"/>
    <n v="8.8000000000000007"/>
    <n v="540"/>
    <x v="378"/>
    <n v="662.13"/>
    <s v="naughty"/>
    <n v="0"/>
    <s v="2024 1"/>
  </r>
  <r>
    <x v="1"/>
    <n v="12"/>
    <n v="1470"/>
    <x v="378"/>
    <n v="173.37"/>
    <s v="nice"/>
    <n v="0"/>
    <s v="2024 1"/>
  </r>
  <r>
    <x v="2"/>
    <n v="4"/>
    <n v="640"/>
    <x v="378"/>
    <n v="699.93000000000006"/>
    <s v="nice"/>
    <n v="0"/>
    <s v="2024 1"/>
  </r>
  <r>
    <x v="3"/>
    <n v="5.6000000000000005"/>
    <n v="1270"/>
    <x v="378"/>
    <n v="1292.6999999999998"/>
    <s v="naughty"/>
    <n v="0"/>
    <s v="2024 1"/>
  </r>
  <r>
    <x v="4"/>
    <n v="4"/>
    <n v="1250"/>
    <x v="378"/>
    <n v="1759.3500000000001"/>
    <s v="nice"/>
    <n v="0"/>
    <s v="2024 1"/>
  </r>
  <r>
    <x v="0"/>
    <n v="4.8000000000000007"/>
    <n v="1330"/>
    <x v="379"/>
    <n v="1063.68"/>
    <s v="naughty"/>
    <n v="0"/>
    <s v="2024 1"/>
  </r>
  <r>
    <x v="1"/>
    <n v="6.4"/>
    <n v="1490"/>
    <x v="379"/>
    <n v="102.03"/>
    <s v="nice"/>
    <n v="0"/>
    <s v="2024 1"/>
  </r>
  <r>
    <x v="2"/>
    <n v="5.6000000000000005"/>
    <n v="1480"/>
    <x v="379"/>
    <n v="1394.1299999999999"/>
    <s v="nice"/>
    <n v="0"/>
    <s v="2024 1"/>
  </r>
  <r>
    <x v="3"/>
    <n v="12"/>
    <n v="1080"/>
    <x v="379"/>
    <n v="306.99"/>
    <s v="naughty"/>
    <n v="0"/>
    <s v="2024 1"/>
  </r>
  <r>
    <x v="4"/>
    <n v="11.200000000000001"/>
    <n v="1000"/>
    <x v="379"/>
    <n v="2876.07"/>
    <s v="nice"/>
    <n v="0"/>
    <s v="2024 1"/>
  </r>
  <r>
    <x v="0"/>
    <n v="11.200000000000001"/>
    <n v="920"/>
    <x v="380"/>
    <n v="1944.03"/>
    <s v="naughty"/>
    <n v="0"/>
    <s v="2024 1"/>
  </r>
  <r>
    <x v="1"/>
    <n v="8.8000000000000007"/>
    <n v="1010"/>
    <x v="380"/>
    <n v="574.02"/>
    <s v="nice"/>
    <n v="0"/>
    <s v="2024 1"/>
  </r>
  <r>
    <x v="2"/>
    <n v="7.2"/>
    <n v="1320"/>
    <x v="380"/>
    <n v="1326"/>
    <s v="nice"/>
    <n v="0"/>
    <s v="2024 1"/>
  </r>
  <r>
    <x v="3"/>
    <n v="6.4"/>
    <n v="850"/>
    <x v="380"/>
    <n v="2979.33"/>
    <s v="naughty"/>
    <n v="0"/>
    <s v="2024 1"/>
  </r>
  <r>
    <x v="4"/>
    <n v="4.8000000000000007"/>
    <n v="710"/>
    <x v="380"/>
    <n v="1755.3000000000002"/>
    <s v="nice"/>
    <n v="0"/>
    <s v="2024 1"/>
  </r>
  <r>
    <x v="0"/>
    <n v="8"/>
    <n v="1290"/>
    <x v="381"/>
    <n v="89.429999999999993"/>
    <s v="naughty"/>
    <n v="0"/>
    <s v="2024 1"/>
  </r>
  <r>
    <x v="1"/>
    <n v="4"/>
    <n v="590"/>
    <x v="381"/>
    <n v="2310.0299999999997"/>
    <s v="nice"/>
    <n v="0"/>
    <s v="2024 1"/>
  </r>
  <r>
    <x v="2"/>
    <n v="4"/>
    <n v="580"/>
    <x v="381"/>
    <n v="1541.94"/>
    <s v="nice"/>
    <n v="0"/>
    <s v="2024 1"/>
  </r>
  <r>
    <x v="3"/>
    <n v="8"/>
    <n v="1090"/>
    <x v="381"/>
    <n v="1534.41"/>
    <s v="naughty"/>
    <n v="0"/>
    <s v="2024 1"/>
  </r>
  <r>
    <x v="4"/>
    <n v="8"/>
    <n v="960"/>
    <x v="381"/>
    <n v="2516.6999999999998"/>
    <s v="nice"/>
    <n v="0"/>
    <s v="2024 1"/>
  </r>
  <r>
    <x v="0"/>
    <n v="8.8000000000000007"/>
    <n v="830"/>
    <x v="382"/>
    <n v="1738.62"/>
    <s v="naughty"/>
    <n v="0"/>
    <s v="2024 1"/>
  </r>
  <r>
    <x v="1"/>
    <n v="4"/>
    <n v="680"/>
    <x v="382"/>
    <n v="1200.03"/>
    <s v="nice"/>
    <n v="0"/>
    <s v="2024 1"/>
  </r>
  <r>
    <x v="2"/>
    <n v="12"/>
    <n v="680"/>
    <x v="382"/>
    <n v="1377.99"/>
    <s v="nice"/>
    <n v="0"/>
    <s v="2024 1"/>
  </r>
  <r>
    <x v="3"/>
    <n v="12"/>
    <n v="1310"/>
    <x v="382"/>
    <n v="2651.91"/>
    <s v="naughty"/>
    <n v="0"/>
    <s v="2024 1"/>
  </r>
  <r>
    <x v="4"/>
    <n v="12"/>
    <n v="740"/>
    <x v="382"/>
    <n v="2353.14"/>
    <s v="nice"/>
    <n v="0"/>
    <s v="2024 1"/>
  </r>
  <r>
    <x v="0"/>
    <n v="5.6000000000000005"/>
    <n v="770"/>
    <x v="383"/>
    <n v="629.79"/>
    <s v="naughty"/>
    <n v="0"/>
    <s v="2024 1"/>
  </r>
  <r>
    <x v="1"/>
    <n v="5.6000000000000005"/>
    <n v="1040"/>
    <x v="383"/>
    <n v="2504.0700000000002"/>
    <s v="nice"/>
    <n v="0"/>
    <s v="2024 1"/>
  </r>
  <r>
    <x v="2"/>
    <n v="11.200000000000001"/>
    <n v="1190"/>
    <x v="383"/>
    <n v="885.48"/>
    <s v="nice"/>
    <n v="0"/>
    <s v="2024 1"/>
  </r>
  <r>
    <x v="3"/>
    <n v="6.4"/>
    <n v="1250"/>
    <x v="383"/>
    <n v="1428.96"/>
    <s v="naughty"/>
    <n v="0"/>
    <s v="2024 1"/>
  </r>
  <r>
    <x v="4"/>
    <n v="8"/>
    <n v="790"/>
    <x v="383"/>
    <n v="208.07999999999998"/>
    <s v="nice"/>
    <n v="0"/>
    <s v="2024 1"/>
  </r>
  <r>
    <x v="0"/>
    <n v="12"/>
    <n v="1270"/>
    <x v="384"/>
    <n v="2768.25"/>
    <s v="naughty"/>
    <n v="0"/>
    <s v="2024 1"/>
  </r>
  <r>
    <x v="1"/>
    <n v="6.4"/>
    <n v="710"/>
    <x v="384"/>
    <n v="885.44999999999993"/>
    <s v="nice"/>
    <n v="0"/>
    <s v="2024 1"/>
  </r>
  <r>
    <x v="2"/>
    <n v="4"/>
    <n v="660"/>
    <x v="384"/>
    <n v="560.58000000000004"/>
    <s v="nice"/>
    <n v="0"/>
    <s v="2024 1"/>
  </r>
  <r>
    <x v="3"/>
    <n v="7.2"/>
    <n v="1290"/>
    <x v="384"/>
    <n v="2726.1000000000004"/>
    <s v="naughty"/>
    <n v="0"/>
    <s v="2024 1"/>
  </r>
  <r>
    <x v="4"/>
    <n v="6.4"/>
    <n v="850"/>
    <x v="384"/>
    <n v="2568.36"/>
    <s v="nice"/>
    <n v="0"/>
    <s v="2024 1"/>
  </r>
  <r>
    <x v="0"/>
    <n v="4.8000000000000007"/>
    <n v="620"/>
    <x v="385"/>
    <n v="210.93"/>
    <s v="naughty"/>
    <n v="0"/>
    <s v="2024 1"/>
  </r>
  <r>
    <x v="1"/>
    <n v="8"/>
    <n v="960"/>
    <x v="385"/>
    <n v="1764.1799999999998"/>
    <s v="nice"/>
    <n v="0"/>
    <s v="2024 1"/>
  </r>
  <r>
    <x v="2"/>
    <n v="8.8000000000000007"/>
    <n v="670"/>
    <x v="385"/>
    <n v="1441.6200000000001"/>
    <s v="nice"/>
    <n v="0"/>
    <s v="2024 1"/>
  </r>
  <r>
    <x v="3"/>
    <n v="4.8000000000000007"/>
    <n v="1030"/>
    <x v="385"/>
    <n v="711.66"/>
    <s v="naughty"/>
    <n v="0"/>
    <s v="2024 1"/>
  </r>
  <r>
    <x v="4"/>
    <n v="10.4"/>
    <n v="790"/>
    <x v="385"/>
    <n v="1725.03"/>
    <s v="nice"/>
    <n v="0"/>
    <s v="2024 1"/>
  </r>
  <r>
    <x v="0"/>
    <n v="10.4"/>
    <n v="1290"/>
    <x v="386"/>
    <n v="1650.03"/>
    <s v="naughty"/>
    <n v="0"/>
    <s v="2024 1"/>
  </r>
  <r>
    <x v="1"/>
    <n v="10.4"/>
    <n v="800"/>
    <x v="386"/>
    <n v="1250.28"/>
    <s v="nice"/>
    <n v="0"/>
    <s v="2024 1"/>
  </r>
  <r>
    <x v="2"/>
    <n v="11.200000000000001"/>
    <n v="1380"/>
    <x v="386"/>
    <n v="1748.94"/>
    <s v="nice"/>
    <n v="0"/>
    <s v="2024 1"/>
  </r>
  <r>
    <x v="3"/>
    <n v="8.8000000000000007"/>
    <n v="740"/>
    <x v="386"/>
    <n v="406.53"/>
    <s v="naughty"/>
    <n v="0"/>
    <s v="2024 1"/>
  </r>
  <r>
    <x v="4"/>
    <n v="6.4"/>
    <n v="530"/>
    <x v="386"/>
    <n v="240.27"/>
    <s v="nice"/>
    <n v="0"/>
    <s v="2024 1"/>
  </r>
  <r>
    <x v="0"/>
    <n v="4"/>
    <n v="920"/>
    <x v="387"/>
    <n v="1210.92"/>
    <s v="naughty"/>
    <n v="0"/>
    <s v="2024 1"/>
  </r>
  <r>
    <x v="1"/>
    <n v="11.200000000000001"/>
    <n v="560"/>
    <x v="387"/>
    <n v="257.70000000000005"/>
    <s v="nice"/>
    <n v="0"/>
    <s v="2024 1"/>
  </r>
  <r>
    <x v="2"/>
    <n v="10.4"/>
    <n v="840"/>
    <x v="387"/>
    <n v="672.56999999999994"/>
    <s v="nice"/>
    <n v="0"/>
    <s v="2024 1"/>
  </r>
  <r>
    <x v="3"/>
    <n v="10.4"/>
    <n v="1170"/>
    <x v="387"/>
    <n v="2453.31"/>
    <s v="naughty"/>
    <n v="0"/>
    <s v="2024 1"/>
  </r>
  <r>
    <x v="4"/>
    <n v="12"/>
    <n v="510"/>
    <x v="387"/>
    <n v="429.45000000000005"/>
    <s v="nice"/>
    <n v="0"/>
    <s v="2024 1"/>
  </r>
  <r>
    <x v="0"/>
    <n v="11.200000000000001"/>
    <n v="1150"/>
    <x v="388"/>
    <n v="2525.79"/>
    <s v="naughty"/>
    <n v="0"/>
    <s v="2024 1"/>
  </r>
  <r>
    <x v="1"/>
    <n v="4.8000000000000007"/>
    <n v="650"/>
    <x v="388"/>
    <n v="1298.82"/>
    <s v="nice"/>
    <n v="0"/>
    <s v="2024 1"/>
  </r>
  <r>
    <x v="2"/>
    <n v="4"/>
    <n v="1380"/>
    <x v="388"/>
    <n v="1010.3700000000001"/>
    <s v="nice"/>
    <n v="0"/>
    <s v="2024 1"/>
  </r>
  <r>
    <x v="3"/>
    <n v="8"/>
    <n v="1290"/>
    <x v="388"/>
    <n v="2679.54"/>
    <s v="naughty"/>
    <n v="0"/>
    <s v="2024 1"/>
  </r>
  <r>
    <x v="4"/>
    <n v="8.8000000000000007"/>
    <n v="880"/>
    <x v="388"/>
    <n v="2923.83"/>
    <s v="nice"/>
    <n v="0"/>
    <s v="2024 1"/>
  </r>
  <r>
    <x v="0"/>
    <n v="8.8000000000000007"/>
    <n v="1420"/>
    <x v="389"/>
    <n v="2430.6000000000004"/>
    <s v="naughty"/>
    <n v="0"/>
    <s v="2024 1"/>
  </r>
  <r>
    <x v="1"/>
    <n v="11.200000000000001"/>
    <n v="1050"/>
    <x v="389"/>
    <n v="2198.31"/>
    <s v="nice"/>
    <n v="0"/>
    <s v="2024 1"/>
  </r>
  <r>
    <x v="2"/>
    <n v="9.6000000000000014"/>
    <n v="920"/>
    <x v="389"/>
    <n v="1002.9300000000001"/>
    <s v="nice"/>
    <n v="0"/>
    <s v="2024 1"/>
  </r>
  <r>
    <x v="3"/>
    <n v="4"/>
    <n v="1380"/>
    <x v="389"/>
    <n v="2293.11"/>
    <s v="naughty"/>
    <n v="0"/>
    <s v="2024 1"/>
  </r>
  <r>
    <x v="4"/>
    <n v="6.4"/>
    <n v="760"/>
    <x v="389"/>
    <n v="2950.83"/>
    <s v="nice"/>
    <n v="0"/>
    <s v="2024 1"/>
  </r>
  <r>
    <x v="0"/>
    <n v="5.6000000000000005"/>
    <n v="890"/>
    <x v="390"/>
    <n v="1122.75"/>
    <s v="naughty"/>
    <n v="0"/>
    <s v="2024 1"/>
  </r>
  <r>
    <x v="1"/>
    <n v="10.4"/>
    <n v="1020"/>
    <x v="390"/>
    <n v="2855.58"/>
    <s v="nice"/>
    <n v="0"/>
    <s v="2024 1"/>
  </r>
  <r>
    <x v="2"/>
    <n v="5.6000000000000005"/>
    <n v="590"/>
    <x v="390"/>
    <n v="1498.0500000000002"/>
    <s v="nice"/>
    <n v="0"/>
    <s v="2024 1"/>
  </r>
  <r>
    <x v="3"/>
    <n v="6.4"/>
    <n v="1200"/>
    <x v="390"/>
    <n v="2413.89"/>
    <s v="naughty"/>
    <n v="0"/>
    <s v="2024 1"/>
  </r>
  <r>
    <x v="4"/>
    <n v="5.6000000000000005"/>
    <n v="1080"/>
    <x v="390"/>
    <n v="2283.06"/>
    <s v="nice"/>
    <n v="0"/>
    <s v="2024 1"/>
  </r>
  <r>
    <x v="0"/>
    <n v="8"/>
    <n v="750"/>
    <x v="391"/>
    <n v="2838.36"/>
    <s v="naughty"/>
    <n v="0"/>
    <s v="2024 1"/>
  </r>
  <r>
    <x v="1"/>
    <n v="4.8000000000000007"/>
    <n v="1110"/>
    <x v="391"/>
    <n v="2128.38"/>
    <s v="nice"/>
    <n v="0"/>
    <s v="2024 1"/>
  </r>
  <r>
    <x v="2"/>
    <n v="7.2"/>
    <n v="790"/>
    <x v="391"/>
    <n v="446.31000000000006"/>
    <s v="nice"/>
    <n v="0"/>
    <s v="2024 1"/>
  </r>
  <r>
    <x v="3"/>
    <n v="5.6000000000000005"/>
    <n v="1290"/>
    <x v="391"/>
    <n v="1615.0500000000002"/>
    <s v="naughty"/>
    <n v="0"/>
    <s v="2024 1"/>
  </r>
  <r>
    <x v="4"/>
    <n v="8.8000000000000007"/>
    <n v="540"/>
    <x v="391"/>
    <n v="2524.83"/>
    <s v="nice"/>
    <n v="0"/>
    <s v="2024 1"/>
  </r>
  <r>
    <x v="0"/>
    <n v="6.4"/>
    <n v="1100"/>
    <x v="392"/>
    <n v="2303.34"/>
    <s v="naughty"/>
    <n v="0"/>
    <s v="2024 1"/>
  </r>
  <r>
    <x v="1"/>
    <n v="6.4"/>
    <n v="660"/>
    <x v="392"/>
    <n v="2090.34"/>
    <s v="nice"/>
    <n v="0"/>
    <s v="2024 1"/>
  </r>
  <r>
    <x v="2"/>
    <n v="8"/>
    <n v="1390"/>
    <x v="392"/>
    <n v="768.36"/>
    <s v="nice"/>
    <n v="0"/>
    <s v="2024 1"/>
  </r>
  <r>
    <x v="3"/>
    <n v="4"/>
    <n v="690"/>
    <x v="392"/>
    <n v="427.40999999999997"/>
    <s v="naughty"/>
    <n v="0"/>
    <s v="2024 1"/>
  </r>
  <r>
    <x v="4"/>
    <n v="11.200000000000001"/>
    <n v="1260"/>
    <x v="392"/>
    <n v="1089.54"/>
    <s v="nice"/>
    <n v="0"/>
    <s v="2024 1"/>
  </r>
  <r>
    <x v="0"/>
    <n v="10.4"/>
    <n v="1410"/>
    <x v="393"/>
    <n v="1549.17"/>
    <s v="naughty"/>
    <n v="0"/>
    <s v="2024 1"/>
  </r>
  <r>
    <x v="1"/>
    <n v="8.8000000000000007"/>
    <n v="840"/>
    <x v="393"/>
    <n v="371.07"/>
    <s v="nice"/>
    <n v="0"/>
    <s v="2024 1"/>
  </r>
  <r>
    <x v="2"/>
    <n v="6.4"/>
    <n v="810"/>
    <x v="393"/>
    <n v="1623.09"/>
    <s v="nice"/>
    <n v="0"/>
    <s v="2024 1"/>
  </r>
  <r>
    <x v="3"/>
    <n v="10.4"/>
    <n v="1110"/>
    <x v="393"/>
    <n v="2416.6799999999998"/>
    <s v="naughty"/>
    <n v="0"/>
    <s v="2024 1"/>
  </r>
  <r>
    <x v="4"/>
    <n v="7.2"/>
    <n v="1070"/>
    <x v="393"/>
    <n v="1652.22"/>
    <s v="nice"/>
    <n v="0"/>
    <s v="2024 1"/>
  </r>
  <r>
    <x v="0"/>
    <n v="8.8000000000000007"/>
    <n v="630"/>
    <x v="394"/>
    <n v="1004.25"/>
    <s v="naughty"/>
    <n v="0"/>
    <s v="2024 1"/>
  </r>
  <r>
    <x v="1"/>
    <n v="4.8000000000000007"/>
    <n v="1030"/>
    <x v="394"/>
    <n v="60.929999999999993"/>
    <s v="nice"/>
    <n v="0"/>
    <s v="2024 1"/>
  </r>
  <r>
    <x v="2"/>
    <n v="4.8000000000000007"/>
    <n v="920"/>
    <x v="394"/>
    <n v="565.79999999999995"/>
    <s v="nice"/>
    <n v="0"/>
    <s v="2024 1"/>
  </r>
  <r>
    <x v="3"/>
    <n v="4.8000000000000007"/>
    <n v="1240"/>
    <x v="394"/>
    <n v="2316.36"/>
    <s v="naughty"/>
    <n v="0"/>
    <s v="2024 1"/>
  </r>
  <r>
    <x v="4"/>
    <n v="4"/>
    <n v="1000"/>
    <x v="394"/>
    <n v="363.51"/>
    <s v="nice"/>
    <n v="0"/>
    <s v="2024 1"/>
  </r>
  <r>
    <x v="0"/>
    <n v="5.6000000000000005"/>
    <n v="650"/>
    <x v="395"/>
    <n v="1434.99"/>
    <s v="naughty"/>
    <n v="0"/>
    <s v="2024 1"/>
  </r>
  <r>
    <x v="1"/>
    <n v="8"/>
    <n v="680"/>
    <x v="395"/>
    <n v="2564.4900000000002"/>
    <s v="nice"/>
    <n v="0"/>
    <s v="2024 1"/>
  </r>
  <r>
    <x v="2"/>
    <n v="6.4"/>
    <n v="1250"/>
    <x v="395"/>
    <n v="1114.1399999999999"/>
    <s v="nice"/>
    <n v="0"/>
    <s v="2024 1"/>
  </r>
  <r>
    <x v="3"/>
    <n v="6.4"/>
    <n v="900"/>
    <x v="395"/>
    <n v="1911.72"/>
    <s v="naughty"/>
    <n v="0"/>
    <s v="2024 1"/>
  </r>
  <r>
    <x v="4"/>
    <n v="11.200000000000001"/>
    <n v="610"/>
    <x v="395"/>
    <n v="369.03000000000003"/>
    <s v="nice"/>
    <n v="0"/>
    <s v="2024 1"/>
  </r>
  <r>
    <x v="0"/>
    <n v="4.8000000000000007"/>
    <n v="940"/>
    <x v="396"/>
    <n v="2117.61"/>
    <s v="naughty"/>
    <n v="0"/>
    <s v="2024 2"/>
  </r>
  <r>
    <x v="1"/>
    <n v="7.2"/>
    <n v="710"/>
    <x v="396"/>
    <n v="2629.2599999999998"/>
    <s v="nice"/>
    <n v="0"/>
    <s v="2024 2"/>
  </r>
  <r>
    <x v="2"/>
    <n v="9.6000000000000014"/>
    <n v="550"/>
    <x v="396"/>
    <n v="2106.75"/>
    <s v="nice"/>
    <n v="0"/>
    <s v="2024 2"/>
  </r>
  <r>
    <x v="3"/>
    <n v="5.6000000000000005"/>
    <n v="670"/>
    <x v="396"/>
    <n v="2165.8500000000004"/>
    <s v="naughty"/>
    <n v="0"/>
    <s v="2024 2"/>
  </r>
  <r>
    <x v="4"/>
    <n v="11.200000000000001"/>
    <n v="560"/>
    <x v="396"/>
    <n v="2146.1999999999998"/>
    <s v="nice"/>
    <n v="0"/>
    <s v="2024 2"/>
  </r>
  <r>
    <x v="0"/>
    <n v="8.8000000000000007"/>
    <n v="590"/>
    <x v="397"/>
    <n v="266.31"/>
    <s v="naughty"/>
    <n v="0"/>
    <s v="2024 2"/>
  </r>
  <r>
    <x v="1"/>
    <n v="4"/>
    <n v="1340"/>
    <x v="397"/>
    <n v="426.03"/>
    <s v="nice"/>
    <n v="0"/>
    <s v="2024 2"/>
  </r>
  <r>
    <x v="2"/>
    <n v="9.6000000000000014"/>
    <n v="620"/>
    <x v="397"/>
    <n v="2058.0299999999997"/>
    <s v="nice"/>
    <n v="0"/>
    <s v="2024 2"/>
  </r>
  <r>
    <x v="3"/>
    <n v="4.8000000000000007"/>
    <n v="1360"/>
    <x v="397"/>
    <n v="567.78"/>
    <s v="naughty"/>
    <n v="0"/>
    <s v="2024 2"/>
  </r>
  <r>
    <x v="4"/>
    <n v="8.8000000000000007"/>
    <n v="840"/>
    <x v="397"/>
    <n v="2860.77"/>
    <s v="nice"/>
    <n v="0"/>
    <s v="2024 2"/>
  </r>
  <r>
    <x v="0"/>
    <n v="8"/>
    <n v="670"/>
    <x v="398"/>
    <n v="1363.53"/>
    <s v="naughty"/>
    <n v="0"/>
    <s v="2024 2"/>
  </r>
  <r>
    <x v="1"/>
    <n v="5.6000000000000005"/>
    <n v="780"/>
    <x v="398"/>
    <n v="2615.7599999999998"/>
    <s v="nice"/>
    <n v="0"/>
    <s v="2024 2"/>
  </r>
  <r>
    <x v="2"/>
    <n v="6.4"/>
    <n v="1130"/>
    <x v="398"/>
    <n v="1232.3399999999999"/>
    <s v="nice"/>
    <n v="0"/>
    <s v="2024 2"/>
  </r>
  <r>
    <x v="3"/>
    <n v="8.8000000000000007"/>
    <n v="850"/>
    <x v="398"/>
    <n v="130.35000000000002"/>
    <s v="naughty"/>
    <n v="0"/>
    <s v="2024 2"/>
  </r>
  <r>
    <x v="4"/>
    <n v="6.4"/>
    <n v="1350"/>
    <x v="398"/>
    <n v="692.49"/>
    <s v="nice"/>
    <n v="0"/>
    <s v="2024 2"/>
  </r>
  <r>
    <x v="0"/>
    <n v="8.8000000000000007"/>
    <n v="880"/>
    <x v="399"/>
    <n v="2411.13"/>
    <s v="naughty"/>
    <n v="0"/>
    <s v="2024 2"/>
  </r>
  <r>
    <x v="1"/>
    <n v="4"/>
    <n v="1280"/>
    <x v="399"/>
    <n v="2885.58"/>
    <s v="nice"/>
    <n v="0"/>
    <s v="2024 2"/>
  </r>
  <r>
    <x v="2"/>
    <n v="11.200000000000001"/>
    <n v="1120"/>
    <x v="399"/>
    <n v="1136.22"/>
    <s v="nice"/>
    <n v="0"/>
    <s v="2024 2"/>
  </r>
  <r>
    <x v="3"/>
    <n v="9.6000000000000014"/>
    <n v="1440"/>
    <x v="399"/>
    <n v="990.18000000000006"/>
    <s v="naughty"/>
    <n v="0"/>
    <s v="2024 2"/>
  </r>
  <r>
    <x v="4"/>
    <n v="5.6000000000000005"/>
    <n v="1280"/>
    <x v="399"/>
    <n v="1368.9"/>
    <s v="nice"/>
    <n v="0"/>
    <s v="2024 2"/>
  </r>
  <r>
    <x v="0"/>
    <n v="4"/>
    <n v="1240"/>
    <x v="400"/>
    <n v="449.54999999999995"/>
    <s v="naughty"/>
    <n v="0"/>
    <s v="2024 2"/>
  </r>
  <r>
    <x v="1"/>
    <n v="9.6000000000000014"/>
    <n v="800"/>
    <x v="400"/>
    <n v="1293.48"/>
    <s v="nice"/>
    <n v="0"/>
    <s v="2024 2"/>
  </r>
  <r>
    <x v="2"/>
    <n v="4.8000000000000007"/>
    <n v="730"/>
    <x v="400"/>
    <n v="2316.48"/>
    <s v="nice"/>
    <n v="0"/>
    <s v="2024 2"/>
  </r>
  <r>
    <x v="3"/>
    <n v="8"/>
    <n v="510"/>
    <x v="400"/>
    <n v="2429.67"/>
    <s v="naughty"/>
    <n v="0"/>
    <s v="2024 2"/>
  </r>
  <r>
    <x v="4"/>
    <n v="5.6000000000000005"/>
    <n v="510"/>
    <x v="400"/>
    <n v="2881.6499999999996"/>
    <s v="nice"/>
    <n v="0"/>
    <s v="2024 2"/>
  </r>
  <r>
    <x v="0"/>
    <n v="7.2"/>
    <n v="580"/>
    <x v="401"/>
    <n v="932.40000000000009"/>
    <s v="naughty"/>
    <n v="0"/>
    <s v="2024 2"/>
  </r>
  <r>
    <x v="1"/>
    <n v="8.8000000000000007"/>
    <n v="860"/>
    <x v="401"/>
    <n v="2580.54"/>
    <s v="nice"/>
    <n v="0"/>
    <s v="2024 2"/>
  </r>
  <r>
    <x v="2"/>
    <n v="5.6000000000000005"/>
    <n v="1390"/>
    <x v="401"/>
    <n v="1489.74"/>
    <s v="nice"/>
    <n v="0"/>
    <s v="2024 2"/>
  </r>
  <r>
    <x v="3"/>
    <n v="10.4"/>
    <n v="820"/>
    <x v="401"/>
    <n v="2578.41"/>
    <s v="naughty"/>
    <n v="0"/>
    <s v="2024 2"/>
  </r>
  <r>
    <x v="4"/>
    <n v="8.8000000000000007"/>
    <n v="1030"/>
    <x v="401"/>
    <n v="873.08999999999992"/>
    <s v="nice"/>
    <n v="0"/>
    <s v="2024 2"/>
  </r>
  <r>
    <x v="0"/>
    <n v="5.6000000000000005"/>
    <n v="950"/>
    <x v="402"/>
    <n v="163.62"/>
    <s v="naughty"/>
    <n v="0"/>
    <s v="2024 2"/>
  </r>
  <r>
    <x v="1"/>
    <n v="8"/>
    <n v="950"/>
    <x v="402"/>
    <n v="2103"/>
    <s v="nice"/>
    <n v="0"/>
    <s v="2024 2"/>
  </r>
  <r>
    <x v="2"/>
    <n v="8"/>
    <n v="710"/>
    <x v="402"/>
    <n v="1989.8999999999999"/>
    <s v="nice"/>
    <n v="0"/>
    <s v="2024 2"/>
  </r>
  <r>
    <x v="3"/>
    <n v="11.200000000000001"/>
    <n v="1300"/>
    <x v="402"/>
    <n v="420.93"/>
    <s v="naughty"/>
    <n v="0"/>
    <s v="2024 2"/>
  </r>
  <r>
    <x v="4"/>
    <n v="4"/>
    <n v="930"/>
    <x v="402"/>
    <n v="769.53"/>
    <s v="nice"/>
    <n v="0"/>
    <s v="2024 2"/>
  </r>
  <r>
    <x v="0"/>
    <n v="4.8000000000000007"/>
    <n v="1090"/>
    <x v="403"/>
    <n v="2582.0700000000002"/>
    <s v="naughty"/>
    <n v="0"/>
    <s v="2024 2"/>
  </r>
  <r>
    <x v="1"/>
    <n v="7.2"/>
    <n v="1160"/>
    <x v="403"/>
    <n v="1096.29"/>
    <s v="nice"/>
    <n v="0"/>
    <s v="2024 2"/>
  </r>
  <r>
    <x v="2"/>
    <n v="8.8000000000000007"/>
    <n v="740"/>
    <x v="403"/>
    <n v="232.53000000000003"/>
    <s v="nice"/>
    <n v="0"/>
    <s v="2024 2"/>
  </r>
  <r>
    <x v="3"/>
    <n v="10.4"/>
    <n v="1410"/>
    <x v="403"/>
    <n v="2774.64"/>
    <s v="naughty"/>
    <n v="0"/>
    <s v="2024 2"/>
  </r>
  <r>
    <x v="4"/>
    <n v="5.6000000000000005"/>
    <n v="1230"/>
    <x v="403"/>
    <n v="1044.9000000000001"/>
    <s v="nice"/>
    <n v="0"/>
    <s v="2024 2"/>
  </r>
  <r>
    <x v="0"/>
    <n v="12"/>
    <n v="630"/>
    <x v="404"/>
    <n v="1018.44"/>
    <s v="naughty"/>
    <n v="0"/>
    <s v="2024 2"/>
  </r>
  <r>
    <x v="1"/>
    <n v="4"/>
    <n v="980"/>
    <x v="404"/>
    <n v="43.650000000000006"/>
    <s v="nice"/>
    <n v="0"/>
    <s v="2024 2"/>
  </r>
  <r>
    <x v="2"/>
    <n v="7.2"/>
    <n v="760"/>
    <x v="404"/>
    <n v="1885.92"/>
    <s v="nice"/>
    <n v="0"/>
    <s v="2024 2"/>
  </r>
  <r>
    <x v="3"/>
    <n v="8"/>
    <n v="980"/>
    <x v="404"/>
    <n v="2685.0299999999997"/>
    <s v="naughty"/>
    <n v="0"/>
    <s v="2024 2"/>
  </r>
  <r>
    <x v="4"/>
    <n v="11.200000000000001"/>
    <n v="570"/>
    <x v="404"/>
    <n v="2038.9499999999998"/>
    <s v="nice"/>
    <n v="0"/>
    <s v="2024 2"/>
  </r>
  <r>
    <x v="0"/>
    <n v="12"/>
    <n v="950"/>
    <x v="405"/>
    <n v="2078.37"/>
    <s v="naughty"/>
    <n v="0"/>
    <s v="2024 2"/>
  </r>
  <r>
    <x v="1"/>
    <n v="10.4"/>
    <n v="1000"/>
    <x v="405"/>
    <n v="1966.1100000000001"/>
    <s v="nice"/>
    <n v="0"/>
    <s v="2024 2"/>
  </r>
  <r>
    <x v="2"/>
    <n v="5.6000000000000005"/>
    <n v="1450"/>
    <x v="405"/>
    <n v="1682.97"/>
    <s v="nice"/>
    <n v="0"/>
    <s v="2024 2"/>
  </r>
  <r>
    <x v="3"/>
    <n v="8"/>
    <n v="1110"/>
    <x v="405"/>
    <n v="2989.6499999999996"/>
    <s v="naughty"/>
    <n v="0"/>
    <s v="2024 2"/>
  </r>
  <r>
    <x v="4"/>
    <n v="10.4"/>
    <n v="620"/>
    <x v="405"/>
    <n v="997.83"/>
    <s v="nice"/>
    <n v="0"/>
    <s v="2024 2"/>
  </r>
  <r>
    <x v="0"/>
    <n v="8.8000000000000007"/>
    <n v="1460"/>
    <x v="406"/>
    <n v="1476.99"/>
    <s v="naughty"/>
    <n v="0"/>
    <s v="2024 2"/>
  </r>
  <r>
    <x v="1"/>
    <n v="6.4"/>
    <n v="610"/>
    <x v="406"/>
    <n v="2575.89"/>
    <s v="nice"/>
    <n v="0"/>
    <s v="2024 2"/>
  </r>
  <r>
    <x v="2"/>
    <n v="6.4"/>
    <n v="760"/>
    <x v="406"/>
    <n v="2852.0099999999998"/>
    <s v="nice"/>
    <n v="0"/>
    <s v="2024 2"/>
  </r>
  <r>
    <x v="3"/>
    <n v="6.4"/>
    <n v="1270"/>
    <x v="406"/>
    <n v="1464.3600000000001"/>
    <s v="naughty"/>
    <n v="0"/>
    <s v="2024 2"/>
  </r>
  <r>
    <x v="4"/>
    <n v="5.6000000000000005"/>
    <n v="940"/>
    <x v="406"/>
    <n v="1143.81"/>
    <s v="nice"/>
    <n v="0"/>
    <s v="2024 2"/>
  </r>
  <r>
    <x v="0"/>
    <n v="4.8000000000000007"/>
    <n v="560"/>
    <x v="407"/>
    <n v="705.36"/>
    <s v="naughty"/>
    <n v="0"/>
    <s v="2024 2"/>
  </r>
  <r>
    <x v="1"/>
    <n v="8.8000000000000007"/>
    <n v="1220"/>
    <x v="407"/>
    <n v="573.18000000000006"/>
    <s v="nice"/>
    <n v="0"/>
    <s v="2024 2"/>
  </r>
  <r>
    <x v="2"/>
    <n v="9.6000000000000014"/>
    <n v="860"/>
    <x v="407"/>
    <n v="2039.58"/>
    <s v="nice"/>
    <n v="0"/>
    <s v="2024 2"/>
  </r>
  <r>
    <x v="3"/>
    <n v="4.8000000000000007"/>
    <n v="980"/>
    <x v="407"/>
    <n v="2935.3500000000004"/>
    <s v="naughty"/>
    <n v="0"/>
    <s v="2024 2"/>
  </r>
  <r>
    <x v="4"/>
    <n v="4.8000000000000007"/>
    <n v="660"/>
    <x v="407"/>
    <n v="805.53"/>
    <s v="nice"/>
    <n v="0"/>
    <s v="2024 2"/>
  </r>
  <r>
    <x v="0"/>
    <n v="8"/>
    <n v="1120"/>
    <x v="408"/>
    <n v="1463.97"/>
    <s v="naughty"/>
    <n v="0"/>
    <s v="2024 2"/>
  </r>
  <r>
    <x v="1"/>
    <n v="6.4"/>
    <n v="1010"/>
    <x v="408"/>
    <n v="1750.98"/>
    <s v="nice"/>
    <n v="0"/>
    <s v="2024 2"/>
  </r>
  <r>
    <x v="2"/>
    <n v="12"/>
    <n v="550"/>
    <x v="408"/>
    <n v="594.51"/>
    <s v="nice"/>
    <n v="0"/>
    <s v="2024 2"/>
  </r>
  <r>
    <x v="3"/>
    <n v="5.6000000000000005"/>
    <n v="1050"/>
    <x v="408"/>
    <n v="1702.17"/>
    <s v="naughty"/>
    <n v="0"/>
    <s v="2024 2"/>
  </r>
  <r>
    <x v="4"/>
    <n v="8.8000000000000007"/>
    <n v="1130"/>
    <x v="408"/>
    <n v="2335.14"/>
    <s v="nice"/>
    <n v="0"/>
    <s v="2024 2"/>
  </r>
  <r>
    <x v="0"/>
    <n v="4.8000000000000007"/>
    <n v="810"/>
    <x v="409"/>
    <n v="2054.13"/>
    <s v="naughty"/>
    <n v="0"/>
    <s v="2024 2"/>
  </r>
  <r>
    <x v="1"/>
    <n v="10.4"/>
    <n v="820"/>
    <x v="409"/>
    <n v="1452.3600000000001"/>
    <s v="nice"/>
    <n v="0"/>
    <s v="2024 2"/>
  </r>
  <r>
    <x v="2"/>
    <n v="9.6000000000000014"/>
    <n v="1210"/>
    <x v="409"/>
    <n v="1871.3999999999999"/>
    <s v="nice"/>
    <n v="0"/>
    <s v="2024 2"/>
  </r>
  <r>
    <x v="3"/>
    <n v="12"/>
    <n v="510"/>
    <x v="409"/>
    <n v="1051.44"/>
    <s v="naughty"/>
    <n v="0"/>
    <s v="2024 2"/>
  </r>
  <r>
    <x v="4"/>
    <n v="10.4"/>
    <n v="1390"/>
    <x v="409"/>
    <n v="2554.71"/>
    <s v="nice"/>
    <n v="0"/>
    <s v="2024 2"/>
  </r>
  <r>
    <x v="0"/>
    <n v="11.200000000000001"/>
    <n v="1120"/>
    <x v="410"/>
    <n v="2877.33"/>
    <s v="naughty"/>
    <n v="0"/>
    <s v="2024 2"/>
  </r>
  <r>
    <x v="1"/>
    <n v="5.6000000000000005"/>
    <n v="900"/>
    <x v="410"/>
    <n v="2105.52"/>
    <s v="nice"/>
    <n v="0"/>
    <s v="2024 2"/>
  </r>
  <r>
    <x v="2"/>
    <n v="12"/>
    <n v="1060"/>
    <x v="410"/>
    <n v="2290.92"/>
    <s v="nice"/>
    <n v="0"/>
    <s v="2024 2"/>
  </r>
  <r>
    <x v="3"/>
    <n v="6.4"/>
    <n v="1410"/>
    <x v="410"/>
    <n v="843.69"/>
    <s v="naughty"/>
    <n v="0"/>
    <s v="2024 2"/>
  </r>
  <r>
    <x v="4"/>
    <n v="12"/>
    <n v="1110"/>
    <x v="410"/>
    <n v="2818.92"/>
    <s v="nice"/>
    <n v="0"/>
    <s v="2024 2"/>
  </r>
  <r>
    <x v="0"/>
    <n v="9.6000000000000014"/>
    <n v="980"/>
    <x v="411"/>
    <n v="2883.87"/>
    <s v="naughty"/>
    <n v="0"/>
    <s v="2024 2"/>
  </r>
  <r>
    <x v="1"/>
    <n v="12"/>
    <n v="930"/>
    <x v="411"/>
    <n v="87.48"/>
    <s v="nice"/>
    <n v="0"/>
    <s v="2024 2"/>
  </r>
  <r>
    <x v="2"/>
    <n v="12"/>
    <n v="890"/>
    <x v="411"/>
    <n v="2238.09"/>
    <s v="nice"/>
    <n v="0"/>
    <s v="2024 2"/>
  </r>
  <r>
    <x v="3"/>
    <n v="6.4"/>
    <n v="1330"/>
    <x v="411"/>
    <n v="1204.74"/>
    <s v="naughty"/>
    <n v="0"/>
    <s v="2024 2"/>
  </r>
  <r>
    <x v="4"/>
    <n v="4.8000000000000007"/>
    <n v="830"/>
    <x v="411"/>
    <n v="2111.4299999999998"/>
    <s v="nice"/>
    <n v="0"/>
    <s v="2024 2"/>
  </r>
  <r>
    <x v="0"/>
    <n v="11.200000000000001"/>
    <n v="1110"/>
    <x v="412"/>
    <n v="2002.98"/>
    <s v="naughty"/>
    <n v="0"/>
    <s v="2024 2"/>
  </r>
  <r>
    <x v="1"/>
    <n v="4"/>
    <n v="660"/>
    <x v="412"/>
    <n v="526.04999999999995"/>
    <s v="nice"/>
    <n v="0"/>
    <s v="2024 2"/>
  </r>
  <r>
    <x v="2"/>
    <n v="7.2"/>
    <n v="680"/>
    <x v="412"/>
    <n v="2072.8500000000004"/>
    <s v="nice"/>
    <n v="0"/>
    <s v="2024 2"/>
  </r>
  <r>
    <x v="3"/>
    <n v="4.8000000000000007"/>
    <n v="760"/>
    <x v="412"/>
    <n v="160.97999999999999"/>
    <s v="naughty"/>
    <n v="0"/>
    <s v="2024 2"/>
  </r>
  <r>
    <x v="4"/>
    <n v="11.200000000000001"/>
    <n v="1030"/>
    <x v="412"/>
    <n v="981.42"/>
    <s v="nice"/>
    <n v="0"/>
    <s v="2024 2"/>
  </r>
  <r>
    <x v="0"/>
    <n v="7.2"/>
    <n v="620"/>
    <x v="413"/>
    <n v="1373.52"/>
    <s v="naughty"/>
    <n v="0"/>
    <s v="2024 2"/>
  </r>
  <r>
    <x v="1"/>
    <n v="7.2"/>
    <n v="1090"/>
    <x v="413"/>
    <n v="765.54"/>
    <s v="nice"/>
    <n v="0"/>
    <s v="2024 2"/>
  </r>
  <r>
    <x v="2"/>
    <n v="9.6000000000000014"/>
    <n v="1170"/>
    <x v="413"/>
    <n v="97.97999999999999"/>
    <s v="nice"/>
    <n v="0"/>
    <s v="2024 2"/>
  </r>
  <r>
    <x v="3"/>
    <n v="4"/>
    <n v="890"/>
    <x v="413"/>
    <n v="1185.21"/>
    <s v="naughty"/>
    <n v="0"/>
    <s v="2024 2"/>
  </r>
  <r>
    <x v="4"/>
    <n v="8"/>
    <n v="740"/>
    <x v="413"/>
    <n v="2123.1000000000004"/>
    <s v="nice"/>
    <n v="0"/>
    <s v="2024 2"/>
  </r>
  <r>
    <x v="0"/>
    <n v="11.200000000000001"/>
    <n v="1150"/>
    <x v="414"/>
    <n v="2193.12"/>
    <s v="naughty"/>
    <n v="0"/>
    <s v="2024 2"/>
  </r>
  <r>
    <x v="1"/>
    <n v="11.200000000000001"/>
    <n v="1360"/>
    <x v="414"/>
    <n v="2308.14"/>
    <s v="nice"/>
    <n v="0"/>
    <s v="2024 2"/>
  </r>
  <r>
    <x v="2"/>
    <n v="7.2"/>
    <n v="1230"/>
    <x v="414"/>
    <n v="2182.2599999999998"/>
    <s v="nice"/>
    <n v="0"/>
    <s v="2024 2"/>
  </r>
  <r>
    <x v="3"/>
    <n v="4"/>
    <n v="720"/>
    <x v="414"/>
    <n v="1740.1499999999999"/>
    <s v="naughty"/>
    <n v="0"/>
    <s v="2024 2"/>
  </r>
  <r>
    <x v="4"/>
    <n v="8"/>
    <n v="1460"/>
    <x v="414"/>
    <n v="2972.46"/>
    <s v="nice"/>
    <n v="0"/>
    <s v="2024 2"/>
  </r>
  <r>
    <x v="0"/>
    <n v="4"/>
    <n v="1500"/>
    <x v="415"/>
    <n v="897.42"/>
    <s v="naughty"/>
    <n v="0"/>
    <s v="2024 2"/>
  </r>
  <r>
    <x v="1"/>
    <n v="10.4"/>
    <n v="1150"/>
    <x v="415"/>
    <n v="1439.46"/>
    <s v="nice"/>
    <n v="0"/>
    <s v="2024 2"/>
  </r>
  <r>
    <x v="2"/>
    <n v="4.8000000000000007"/>
    <n v="660"/>
    <x v="415"/>
    <n v="1953.78"/>
    <s v="nice"/>
    <n v="0"/>
    <s v="2024 2"/>
  </r>
  <r>
    <x v="3"/>
    <n v="10.4"/>
    <n v="1000"/>
    <x v="415"/>
    <n v="1642.3500000000001"/>
    <s v="naughty"/>
    <n v="0"/>
    <s v="2024 2"/>
  </r>
  <r>
    <x v="4"/>
    <n v="8.8000000000000007"/>
    <n v="940"/>
    <x v="415"/>
    <n v="1627.62"/>
    <s v="nice"/>
    <n v="0"/>
    <s v="2024 2"/>
  </r>
  <r>
    <x v="0"/>
    <n v="11.200000000000001"/>
    <n v="710"/>
    <x v="416"/>
    <n v="1134.78"/>
    <s v="naughty"/>
    <n v="0"/>
    <s v="2024 2"/>
  </r>
  <r>
    <x v="1"/>
    <n v="8.8000000000000007"/>
    <n v="1100"/>
    <x v="416"/>
    <n v="65.19"/>
    <s v="nice"/>
    <n v="0"/>
    <s v="2024 2"/>
  </r>
  <r>
    <x v="2"/>
    <n v="4.8000000000000007"/>
    <n v="1470"/>
    <x v="416"/>
    <n v="2673.63"/>
    <s v="nice"/>
    <n v="0"/>
    <s v="2024 2"/>
  </r>
  <r>
    <x v="3"/>
    <n v="4"/>
    <n v="1460"/>
    <x v="416"/>
    <n v="1268.82"/>
    <s v="naughty"/>
    <n v="0"/>
    <s v="2024 2"/>
  </r>
  <r>
    <x v="4"/>
    <n v="9.6000000000000014"/>
    <n v="570"/>
    <x v="416"/>
    <n v="2369.2200000000003"/>
    <s v="nice"/>
    <n v="0"/>
    <s v="2024 2"/>
  </r>
  <r>
    <x v="0"/>
    <n v="7.2"/>
    <n v="870"/>
    <x v="417"/>
    <n v="2135.58"/>
    <s v="naughty"/>
    <n v="0"/>
    <s v="2024 2"/>
  </r>
  <r>
    <x v="1"/>
    <n v="10.4"/>
    <n v="1240"/>
    <x v="417"/>
    <n v="2063.61"/>
    <s v="nice"/>
    <n v="0"/>
    <s v="2024 2"/>
  </r>
  <r>
    <x v="2"/>
    <n v="9.6000000000000014"/>
    <n v="1460"/>
    <x v="417"/>
    <n v="1971.33"/>
    <s v="nice"/>
    <n v="0"/>
    <s v="2024 2"/>
  </r>
  <r>
    <x v="3"/>
    <n v="9.6000000000000014"/>
    <n v="910"/>
    <x v="417"/>
    <n v="1361.46"/>
    <s v="naughty"/>
    <n v="0"/>
    <s v="2024 2"/>
  </r>
  <r>
    <x v="4"/>
    <n v="6.4"/>
    <n v="650"/>
    <x v="417"/>
    <n v="2528.61"/>
    <s v="nice"/>
    <n v="0"/>
    <s v="2024 2"/>
  </r>
  <r>
    <x v="0"/>
    <n v="5.6000000000000005"/>
    <n v="790"/>
    <x v="418"/>
    <n v="2403"/>
    <s v="naughty"/>
    <n v="0"/>
    <s v="2024 2"/>
  </r>
  <r>
    <x v="1"/>
    <n v="11.200000000000001"/>
    <n v="780"/>
    <x v="418"/>
    <n v="1075.4100000000001"/>
    <s v="nice"/>
    <n v="0"/>
    <s v="2024 2"/>
  </r>
  <r>
    <x v="2"/>
    <n v="7.2"/>
    <n v="1090"/>
    <x v="418"/>
    <n v="681"/>
    <s v="nice"/>
    <n v="0"/>
    <s v="2024 2"/>
  </r>
  <r>
    <x v="3"/>
    <n v="8.8000000000000007"/>
    <n v="820"/>
    <x v="418"/>
    <n v="2377.41"/>
    <s v="naughty"/>
    <n v="0"/>
    <s v="2024 2"/>
  </r>
  <r>
    <x v="4"/>
    <n v="4.8000000000000007"/>
    <n v="1210"/>
    <x v="418"/>
    <n v="526.91999999999996"/>
    <s v="nice"/>
    <n v="0"/>
    <s v="2024 2"/>
  </r>
  <r>
    <x v="0"/>
    <n v="8.8000000000000007"/>
    <n v="540"/>
    <x v="419"/>
    <n v="2026.7400000000002"/>
    <s v="naughty"/>
    <n v="0"/>
    <s v="2024 2"/>
  </r>
  <r>
    <x v="1"/>
    <n v="12"/>
    <n v="780"/>
    <x v="419"/>
    <n v="687.84"/>
    <s v="nice"/>
    <n v="0"/>
    <s v="2024 2"/>
  </r>
  <r>
    <x v="2"/>
    <n v="9.6000000000000014"/>
    <n v="970"/>
    <x v="419"/>
    <n v="2457"/>
    <s v="nice"/>
    <n v="0"/>
    <s v="2024 2"/>
  </r>
  <r>
    <x v="3"/>
    <n v="6.4"/>
    <n v="810"/>
    <x v="419"/>
    <n v="2840.25"/>
    <s v="naughty"/>
    <n v="0"/>
    <s v="2024 2"/>
  </r>
  <r>
    <x v="4"/>
    <n v="11.200000000000001"/>
    <n v="890"/>
    <x v="419"/>
    <n v="1408.83"/>
    <s v="nice"/>
    <n v="0"/>
    <s v="2024 2"/>
  </r>
  <r>
    <x v="0"/>
    <n v="7.2"/>
    <n v="760"/>
    <x v="420"/>
    <n v="2632.59"/>
    <s v="naughty"/>
    <n v="0"/>
    <s v="2024 2"/>
  </r>
  <r>
    <x v="1"/>
    <n v="8"/>
    <n v="860"/>
    <x v="420"/>
    <n v="2668.83"/>
    <s v="nice"/>
    <n v="0"/>
    <s v="2024 2"/>
  </r>
  <r>
    <x v="2"/>
    <n v="8"/>
    <n v="1480"/>
    <x v="420"/>
    <n v="824.33999999999992"/>
    <s v="nice"/>
    <n v="0"/>
    <s v="2024 2"/>
  </r>
  <r>
    <x v="3"/>
    <n v="12"/>
    <n v="560"/>
    <x v="420"/>
    <n v="1140.4499999999998"/>
    <s v="naughty"/>
    <n v="0"/>
    <s v="2024 2"/>
  </r>
  <r>
    <x v="4"/>
    <n v="8"/>
    <n v="610"/>
    <x v="420"/>
    <n v="718.77"/>
    <s v="nice"/>
    <n v="0"/>
    <s v="2024 2"/>
  </r>
  <r>
    <x v="0"/>
    <n v="4"/>
    <n v="510"/>
    <x v="421"/>
    <n v="864.33"/>
    <s v="naughty"/>
    <n v="0"/>
    <s v="2024 2"/>
  </r>
  <r>
    <x v="1"/>
    <n v="5.6000000000000005"/>
    <n v="1110"/>
    <x v="421"/>
    <n v="2855.8500000000004"/>
    <s v="nice"/>
    <n v="0"/>
    <s v="2024 2"/>
  </r>
  <r>
    <x v="2"/>
    <n v="4.8000000000000007"/>
    <n v="500"/>
    <x v="421"/>
    <n v="276.60000000000002"/>
    <s v="nice"/>
    <n v="0"/>
    <s v="2024 2"/>
  </r>
  <r>
    <x v="3"/>
    <n v="12"/>
    <n v="1490"/>
    <x v="421"/>
    <n v="1240.71"/>
    <s v="naughty"/>
    <n v="0"/>
    <s v="2024 2"/>
  </r>
  <r>
    <x v="4"/>
    <n v="11.200000000000001"/>
    <n v="1390"/>
    <x v="421"/>
    <n v="2021.16"/>
    <s v="nice"/>
    <n v="0"/>
    <s v="2024 2"/>
  </r>
  <r>
    <x v="0"/>
    <n v="11.200000000000001"/>
    <n v="1490"/>
    <x v="422"/>
    <n v="2055.48"/>
    <s v="naughty"/>
    <n v="0"/>
    <s v="2024 2"/>
  </r>
  <r>
    <x v="1"/>
    <n v="4"/>
    <n v="1250"/>
    <x v="422"/>
    <n v="1421.25"/>
    <s v="nice"/>
    <n v="0"/>
    <s v="2024 2"/>
  </r>
  <r>
    <x v="2"/>
    <n v="8.8000000000000007"/>
    <n v="570"/>
    <x v="422"/>
    <n v="786.48"/>
    <s v="nice"/>
    <n v="0"/>
    <s v="2024 2"/>
  </r>
  <r>
    <x v="3"/>
    <n v="9.6000000000000014"/>
    <n v="810"/>
    <x v="422"/>
    <n v="1962.4499999999998"/>
    <s v="naughty"/>
    <n v="0"/>
    <s v="2024 2"/>
  </r>
  <r>
    <x v="4"/>
    <n v="10.4"/>
    <n v="1470"/>
    <x v="422"/>
    <n v="2603.8200000000002"/>
    <s v="nice"/>
    <n v="0"/>
    <s v="2024 2"/>
  </r>
  <r>
    <x v="0"/>
    <n v="9.6000000000000014"/>
    <n v="620"/>
    <x v="423"/>
    <n v="1036.47"/>
    <s v="naughty"/>
    <n v="0"/>
    <s v="2024 2"/>
  </r>
  <r>
    <x v="1"/>
    <n v="10.4"/>
    <n v="1410"/>
    <x v="423"/>
    <n v="2375.64"/>
    <s v="nice"/>
    <n v="0"/>
    <s v="2024 2"/>
  </r>
  <r>
    <x v="2"/>
    <n v="6.4"/>
    <n v="1060"/>
    <x v="423"/>
    <n v="1487.6100000000001"/>
    <s v="nice"/>
    <n v="0"/>
    <s v="2024 2"/>
  </r>
  <r>
    <x v="3"/>
    <n v="5.6000000000000005"/>
    <n v="1470"/>
    <x v="423"/>
    <n v="1145.5500000000002"/>
    <s v="naughty"/>
    <n v="0"/>
    <s v="2024 2"/>
  </r>
  <r>
    <x v="4"/>
    <n v="7.2"/>
    <n v="1420"/>
    <x v="423"/>
    <n v="980.01"/>
    <s v="nice"/>
    <n v="0"/>
    <s v="2024 2"/>
  </r>
  <r>
    <x v="0"/>
    <n v="12"/>
    <n v="850"/>
    <x v="424"/>
    <n v="1349.25"/>
    <s v="naughty"/>
    <n v="0"/>
    <s v="2024 2"/>
  </r>
  <r>
    <x v="1"/>
    <n v="12"/>
    <n v="1490"/>
    <x v="424"/>
    <n v="2980.38"/>
    <s v="nice"/>
    <n v="0"/>
    <s v="2024 2"/>
  </r>
  <r>
    <x v="2"/>
    <n v="8"/>
    <n v="980"/>
    <x v="424"/>
    <n v="1453.56"/>
    <s v="nice"/>
    <n v="0"/>
    <s v="2024 2"/>
  </r>
  <r>
    <x v="3"/>
    <n v="11.200000000000001"/>
    <n v="1360"/>
    <x v="424"/>
    <n v="1596.66"/>
    <s v="naughty"/>
    <n v="0"/>
    <s v="2024 2"/>
  </r>
  <r>
    <x v="4"/>
    <n v="9.6000000000000014"/>
    <n v="620"/>
    <x v="424"/>
    <n v="1593"/>
    <s v="nice"/>
    <n v="0"/>
    <s v="2024 2"/>
  </r>
  <r>
    <x v="0"/>
    <n v="12"/>
    <n v="930"/>
    <x v="425"/>
    <n v="132.03"/>
    <s v="naughty"/>
    <n v="0"/>
    <s v="2024 3"/>
  </r>
  <r>
    <x v="1"/>
    <n v="12"/>
    <n v="850"/>
    <x v="425"/>
    <n v="1348.08"/>
    <s v="nice"/>
    <n v="0"/>
    <s v="2024 3"/>
  </r>
  <r>
    <x v="2"/>
    <n v="8.8000000000000007"/>
    <n v="840"/>
    <x v="425"/>
    <n v="1823.3999999999999"/>
    <s v="nice"/>
    <n v="0"/>
    <s v="2024 3"/>
  </r>
  <r>
    <x v="3"/>
    <n v="8.8000000000000007"/>
    <n v="970"/>
    <x v="425"/>
    <n v="1077.33"/>
    <s v="naughty"/>
    <n v="0"/>
    <s v="2024 3"/>
  </r>
  <r>
    <x v="4"/>
    <n v="4"/>
    <n v="1240"/>
    <x v="425"/>
    <n v="1488.51"/>
    <s v="nice"/>
    <n v="0"/>
    <s v="2024 3"/>
  </r>
  <r>
    <x v="0"/>
    <n v="8"/>
    <n v="530"/>
    <x v="426"/>
    <n v="1337.25"/>
    <s v="naughty"/>
    <n v="0"/>
    <s v="2024 3"/>
  </r>
  <r>
    <x v="1"/>
    <n v="8.8000000000000007"/>
    <n v="1080"/>
    <x v="426"/>
    <n v="811.19999999999993"/>
    <s v="nice"/>
    <n v="0"/>
    <s v="2024 3"/>
  </r>
  <r>
    <x v="2"/>
    <n v="9.6000000000000014"/>
    <n v="1270"/>
    <x v="426"/>
    <n v="2944.41"/>
    <s v="nice"/>
    <n v="0"/>
    <s v="2024 3"/>
  </r>
  <r>
    <x v="3"/>
    <n v="7.2"/>
    <n v="580"/>
    <x v="426"/>
    <n v="1587.1799999999998"/>
    <s v="naughty"/>
    <n v="0"/>
    <s v="2024 3"/>
  </r>
  <r>
    <x v="4"/>
    <n v="8"/>
    <n v="1200"/>
    <x v="426"/>
    <n v="167.16"/>
    <s v="nice"/>
    <n v="0"/>
    <s v="2024 3"/>
  </r>
  <r>
    <x v="0"/>
    <n v="4"/>
    <n v="500"/>
    <x v="427"/>
    <n v="1911.9900000000002"/>
    <s v="naughty"/>
    <n v="0"/>
    <s v="2024 3"/>
  </r>
  <r>
    <x v="1"/>
    <n v="4"/>
    <n v="1160"/>
    <x v="427"/>
    <n v="1531.56"/>
    <s v="nice"/>
    <n v="0"/>
    <s v="2024 3"/>
  </r>
  <r>
    <x v="2"/>
    <n v="6.4"/>
    <n v="1460"/>
    <x v="427"/>
    <n v="2351.1000000000004"/>
    <s v="nice"/>
    <n v="0"/>
    <s v="2024 3"/>
  </r>
  <r>
    <x v="3"/>
    <n v="5.6000000000000005"/>
    <n v="580"/>
    <x v="427"/>
    <n v="1430.91"/>
    <s v="naughty"/>
    <n v="0"/>
    <s v="2024 3"/>
  </r>
  <r>
    <x v="4"/>
    <n v="5.6000000000000005"/>
    <n v="1050"/>
    <x v="427"/>
    <n v="330.09000000000003"/>
    <s v="nice"/>
    <n v="0"/>
    <s v="2024 3"/>
  </r>
  <r>
    <x v="0"/>
    <n v="9.6000000000000014"/>
    <n v="1020"/>
    <x v="428"/>
    <n v="1221"/>
    <s v="naughty"/>
    <n v="0"/>
    <s v="2024 3"/>
  </r>
  <r>
    <x v="1"/>
    <n v="10.4"/>
    <n v="1310"/>
    <x v="428"/>
    <n v="1599.69"/>
    <s v="nice"/>
    <n v="0"/>
    <s v="2024 3"/>
  </r>
  <r>
    <x v="2"/>
    <n v="11.200000000000001"/>
    <n v="860"/>
    <x v="428"/>
    <n v="1088.58"/>
    <s v="nice"/>
    <n v="0"/>
    <s v="2024 3"/>
  </r>
  <r>
    <x v="3"/>
    <n v="9.6000000000000014"/>
    <n v="920"/>
    <x v="428"/>
    <n v="2041.1399999999999"/>
    <s v="naughty"/>
    <n v="0"/>
    <s v="2024 3"/>
  </r>
  <r>
    <x v="4"/>
    <n v="4.8000000000000007"/>
    <n v="1410"/>
    <x v="428"/>
    <n v="1985.25"/>
    <s v="nice"/>
    <n v="0"/>
    <s v="2024 3"/>
  </r>
  <r>
    <x v="0"/>
    <n v="8"/>
    <n v="1390"/>
    <x v="429"/>
    <n v="2880.66"/>
    <s v="naughty"/>
    <n v="0"/>
    <s v="2024 3"/>
  </r>
  <r>
    <x v="1"/>
    <n v="8.8000000000000007"/>
    <n v="1050"/>
    <x v="429"/>
    <n v="2757.18"/>
    <s v="nice"/>
    <n v="0"/>
    <s v="2024 3"/>
  </r>
  <r>
    <x v="2"/>
    <n v="7.2"/>
    <n v="900"/>
    <x v="429"/>
    <n v="1057.02"/>
    <s v="nice"/>
    <n v="0"/>
    <s v="2024 3"/>
  </r>
  <r>
    <x v="3"/>
    <n v="5.6000000000000005"/>
    <n v="570"/>
    <x v="429"/>
    <n v="2526.75"/>
    <s v="naughty"/>
    <n v="0"/>
    <s v="2024 3"/>
  </r>
  <r>
    <x v="4"/>
    <n v="7.2"/>
    <n v="1110"/>
    <x v="429"/>
    <n v="444.78"/>
    <s v="nice"/>
    <n v="0"/>
    <s v="2024 3"/>
  </r>
  <r>
    <x v="0"/>
    <n v="10.4"/>
    <n v="830"/>
    <x v="430"/>
    <n v="2021.04"/>
    <s v="naughty"/>
    <n v="0"/>
    <s v="2024 3"/>
  </r>
  <r>
    <x v="1"/>
    <n v="8"/>
    <n v="660"/>
    <x v="430"/>
    <n v="1529.8799999999999"/>
    <s v="nice"/>
    <n v="0"/>
    <s v="2024 3"/>
  </r>
  <r>
    <x v="2"/>
    <n v="6.4"/>
    <n v="1500"/>
    <x v="430"/>
    <n v="2526.48"/>
    <s v="nice"/>
    <n v="0"/>
    <s v="2024 3"/>
  </r>
  <r>
    <x v="3"/>
    <n v="12"/>
    <n v="1500"/>
    <x v="430"/>
    <n v="2136.66"/>
    <s v="naughty"/>
    <n v="0"/>
    <s v="2024 3"/>
  </r>
  <r>
    <x v="4"/>
    <n v="12"/>
    <n v="840"/>
    <x v="430"/>
    <n v="247.5"/>
    <s v="nice"/>
    <n v="0"/>
    <s v="2024 3"/>
  </r>
  <r>
    <x v="0"/>
    <n v="9.6000000000000014"/>
    <n v="560"/>
    <x v="431"/>
    <n v="2375.25"/>
    <s v="naughty"/>
    <n v="0"/>
    <s v="2024 3"/>
  </r>
  <r>
    <x v="1"/>
    <n v="4.8000000000000007"/>
    <n v="1140"/>
    <x v="431"/>
    <n v="897.54"/>
    <s v="nice"/>
    <n v="0"/>
    <s v="2024 3"/>
  </r>
  <r>
    <x v="2"/>
    <n v="4.8000000000000007"/>
    <n v="1410"/>
    <x v="431"/>
    <n v="595.89"/>
    <s v="nice"/>
    <n v="0"/>
    <s v="2024 3"/>
  </r>
  <r>
    <x v="3"/>
    <n v="4.8000000000000007"/>
    <n v="1020"/>
    <x v="431"/>
    <n v="131.91"/>
    <s v="naughty"/>
    <n v="0"/>
    <s v="2024 3"/>
  </r>
  <r>
    <x v="4"/>
    <n v="7.2"/>
    <n v="620"/>
    <x v="431"/>
    <n v="946.83"/>
    <s v="nice"/>
    <n v="0"/>
    <s v="2024 3"/>
  </r>
  <r>
    <x v="0"/>
    <n v="8.8000000000000007"/>
    <n v="950"/>
    <x v="432"/>
    <n v="1173.75"/>
    <s v="naughty"/>
    <n v="0"/>
    <s v="2024 3"/>
  </r>
  <r>
    <x v="1"/>
    <n v="8.8000000000000007"/>
    <n v="860"/>
    <x v="432"/>
    <n v="1747.8000000000002"/>
    <s v="nice"/>
    <n v="0"/>
    <s v="2024 3"/>
  </r>
  <r>
    <x v="2"/>
    <n v="4"/>
    <n v="1160"/>
    <x v="432"/>
    <n v="2432.0700000000002"/>
    <s v="nice"/>
    <n v="0"/>
    <s v="2024 3"/>
  </r>
  <r>
    <x v="3"/>
    <n v="4"/>
    <n v="950"/>
    <x v="432"/>
    <n v="2945.25"/>
    <s v="naughty"/>
    <n v="0"/>
    <s v="2024 3"/>
  </r>
  <r>
    <x v="4"/>
    <n v="4.8000000000000007"/>
    <n v="680"/>
    <x v="432"/>
    <n v="2207.4900000000002"/>
    <s v="nice"/>
    <n v="0"/>
    <s v="2024 3"/>
  </r>
  <r>
    <x v="0"/>
    <n v="11.200000000000001"/>
    <n v="1500"/>
    <x v="433"/>
    <n v="1668.5700000000002"/>
    <s v="naughty"/>
    <n v="0"/>
    <s v="2024 3"/>
  </r>
  <r>
    <x v="1"/>
    <n v="12"/>
    <n v="940"/>
    <x v="433"/>
    <n v="2028.4499999999998"/>
    <s v="nice"/>
    <n v="0"/>
    <s v="2024 3"/>
  </r>
  <r>
    <x v="2"/>
    <n v="4"/>
    <n v="990"/>
    <x v="433"/>
    <n v="670.31999999999994"/>
    <s v="nice"/>
    <n v="0"/>
    <s v="2024 3"/>
  </r>
  <r>
    <x v="3"/>
    <n v="9.6000000000000014"/>
    <n v="1500"/>
    <x v="433"/>
    <n v="2507.34"/>
    <s v="naughty"/>
    <n v="0"/>
    <s v="2024 3"/>
  </r>
  <r>
    <x v="4"/>
    <n v="7.2"/>
    <n v="1500"/>
    <x v="433"/>
    <n v="324.03000000000003"/>
    <s v="nice"/>
    <n v="0"/>
    <s v="2024 3"/>
  </r>
  <r>
    <x v="0"/>
    <n v="9.6000000000000014"/>
    <n v="830"/>
    <x v="434"/>
    <n v="1541.46"/>
    <s v="naughty"/>
    <n v="0"/>
    <s v="2024 3"/>
  </r>
  <r>
    <x v="1"/>
    <n v="10.4"/>
    <n v="1020"/>
    <x v="434"/>
    <n v="767.97"/>
    <s v="nice"/>
    <n v="0"/>
    <s v="2024 3"/>
  </r>
  <r>
    <x v="2"/>
    <n v="8.8000000000000007"/>
    <n v="1190"/>
    <x v="434"/>
    <n v="476.13"/>
    <s v="nice"/>
    <n v="0"/>
    <s v="2024 3"/>
  </r>
  <r>
    <x v="3"/>
    <n v="9.6000000000000014"/>
    <n v="1420"/>
    <x v="434"/>
    <n v="1806.54"/>
    <s v="naughty"/>
    <n v="0"/>
    <s v="2024 3"/>
  </r>
  <r>
    <x v="4"/>
    <n v="7.2"/>
    <n v="1290"/>
    <x v="434"/>
    <n v="1533.57"/>
    <s v="nice"/>
    <n v="0"/>
    <s v="2024 3"/>
  </r>
  <r>
    <x v="0"/>
    <n v="4"/>
    <n v="630"/>
    <x v="435"/>
    <n v="1438.77"/>
    <s v="naughty"/>
    <n v="0"/>
    <s v="2024 3"/>
  </r>
  <r>
    <x v="1"/>
    <n v="10.4"/>
    <n v="870"/>
    <x v="435"/>
    <n v="678.39"/>
    <s v="nice"/>
    <n v="0"/>
    <s v="2024 3"/>
  </r>
  <r>
    <x v="2"/>
    <n v="5.6000000000000005"/>
    <n v="1000"/>
    <x v="435"/>
    <n v="1147.74"/>
    <s v="nice"/>
    <n v="0"/>
    <s v="2024 3"/>
  </r>
  <r>
    <x v="3"/>
    <n v="11.200000000000001"/>
    <n v="770"/>
    <x v="435"/>
    <n v="1367.82"/>
    <s v="naughty"/>
    <n v="0"/>
    <s v="2024 3"/>
  </r>
  <r>
    <x v="4"/>
    <n v="11.200000000000001"/>
    <n v="1010"/>
    <x v="435"/>
    <n v="163.44"/>
    <s v="nice"/>
    <n v="0"/>
    <s v="2024 3"/>
  </r>
  <r>
    <x v="0"/>
    <n v="10.4"/>
    <n v="990"/>
    <x v="436"/>
    <n v="2650.41"/>
    <s v="naughty"/>
    <n v="0"/>
    <s v="2024 3"/>
  </r>
  <r>
    <x v="1"/>
    <n v="4.8000000000000007"/>
    <n v="780"/>
    <x v="436"/>
    <n v="1937.6100000000001"/>
    <s v="nice"/>
    <n v="0"/>
    <s v="2024 3"/>
  </r>
  <r>
    <x v="2"/>
    <n v="6.4"/>
    <n v="1220"/>
    <x v="436"/>
    <n v="1152.6299999999999"/>
    <s v="nice"/>
    <n v="0"/>
    <s v="2024 3"/>
  </r>
  <r>
    <x v="3"/>
    <n v="8"/>
    <n v="1300"/>
    <x v="436"/>
    <n v="957.81"/>
    <s v="naughty"/>
    <n v="0"/>
    <s v="2024 3"/>
  </r>
  <r>
    <x v="4"/>
    <n v="9.6000000000000014"/>
    <n v="1460"/>
    <x v="436"/>
    <n v="2331.1499999999996"/>
    <s v="nice"/>
    <n v="0"/>
    <s v="2024 3"/>
  </r>
  <r>
    <x v="0"/>
    <n v="11.200000000000001"/>
    <n v="1090"/>
    <x v="437"/>
    <n v="1376.94"/>
    <s v="naughty"/>
    <n v="0"/>
    <s v="2024 3"/>
  </r>
  <r>
    <x v="1"/>
    <n v="4"/>
    <n v="1220"/>
    <x v="437"/>
    <n v="249.81"/>
    <s v="nice"/>
    <n v="0"/>
    <s v="2024 3"/>
  </r>
  <r>
    <x v="2"/>
    <n v="4"/>
    <n v="650"/>
    <x v="437"/>
    <n v="902.73"/>
    <s v="nice"/>
    <n v="0"/>
    <s v="2024 3"/>
  </r>
  <r>
    <x v="3"/>
    <n v="12"/>
    <n v="580"/>
    <x v="437"/>
    <n v="2741.52"/>
    <s v="naughty"/>
    <n v="0"/>
    <s v="2024 3"/>
  </r>
  <r>
    <x v="4"/>
    <n v="9.6000000000000014"/>
    <n v="1290"/>
    <x v="437"/>
    <n v="1001.4300000000001"/>
    <s v="nice"/>
    <n v="0"/>
    <s v="2024 3"/>
  </r>
  <r>
    <x v="0"/>
    <n v="7.2"/>
    <n v="780"/>
    <x v="438"/>
    <n v="1283.6999999999998"/>
    <s v="naughty"/>
    <n v="0"/>
    <s v="2024 3"/>
  </r>
  <r>
    <x v="1"/>
    <n v="6.4"/>
    <n v="1120"/>
    <x v="438"/>
    <n v="2434.9499999999998"/>
    <s v="nice"/>
    <n v="0"/>
    <s v="2024 3"/>
  </r>
  <r>
    <x v="2"/>
    <n v="10.4"/>
    <n v="990"/>
    <x v="438"/>
    <n v="212.54999999999998"/>
    <s v="nice"/>
    <n v="0"/>
    <s v="2024 3"/>
  </r>
  <r>
    <x v="3"/>
    <n v="8"/>
    <n v="500"/>
    <x v="438"/>
    <n v="1222.1100000000001"/>
    <s v="naughty"/>
    <n v="0"/>
    <s v="2024 3"/>
  </r>
  <r>
    <x v="4"/>
    <n v="12"/>
    <n v="1280"/>
    <x v="438"/>
    <n v="1975.47"/>
    <s v="nice"/>
    <n v="0"/>
    <s v="2024 3"/>
  </r>
  <r>
    <x v="0"/>
    <n v="10.4"/>
    <n v="660"/>
    <x v="439"/>
    <n v="2944.23"/>
    <s v="naughty"/>
    <n v="0"/>
    <s v="2024 3"/>
  </r>
  <r>
    <x v="1"/>
    <n v="11.200000000000001"/>
    <n v="1350"/>
    <x v="439"/>
    <n v="315.20999999999998"/>
    <s v="nice"/>
    <n v="0"/>
    <s v="2024 3"/>
  </r>
  <r>
    <x v="2"/>
    <n v="12"/>
    <n v="1490"/>
    <x v="439"/>
    <n v="375.48"/>
    <s v="nice"/>
    <n v="0"/>
    <s v="2024 3"/>
  </r>
  <r>
    <x v="3"/>
    <n v="5.6000000000000005"/>
    <n v="610"/>
    <x v="439"/>
    <n v="617.13"/>
    <s v="naughty"/>
    <n v="0"/>
    <s v="2024 3"/>
  </r>
  <r>
    <x v="4"/>
    <n v="11.200000000000001"/>
    <n v="1310"/>
    <x v="439"/>
    <n v="1532.25"/>
    <s v="nice"/>
    <n v="0"/>
    <s v="2024 3"/>
  </r>
  <r>
    <x v="0"/>
    <n v="7.2"/>
    <n v="1110"/>
    <x v="440"/>
    <n v="2200.56"/>
    <s v="naughty"/>
    <n v="0"/>
    <s v="2024 3"/>
  </r>
  <r>
    <x v="1"/>
    <n v="4"/>
    <n v="1250"/>
    <x v="440"/>
    <n v="2074.3500000000004"/>
    <s v="nice"/>
    <n v="0"/>
    <s v="2024 3"/>
  </r>
  <r>
    <x v="2"/>
    <n v="8"/>
    <n v="980"/>
    <x v="440"/>
    <n v="1731.6000000000001"/>
    <s v="nice"/>
    <n v="0"/>
    <s v="2024 3"/>
  </r>
  <r>
    <x v="3"/>
    <n v="4.8000000000000007"/>
    <n v="890"/>
    <x v="440"/>
    <n v="511.20000000000005"/>
    <s v="naughty"/>
    <n v="0"/>
    <s v="2024 3"/>
  </r>
  <r>
    <x v="4"/>
    <n v="4.8000000000000007"/>
    <n v="630"/>
    <x v="440"/>
    <n v="1002.5999999999999"/>
    <s v="nice"/>
    <n v="0"/>
    <s v="2024 3"/>
  </r>
  <r>
    <x v="0"/>
    <n v="11.200000000000001"/>
    <n v="800"/>
    <x v="441"/>
    <n v="2795.52"/>
    <s v="naughty"/>
    <n v="0"/>
    <s v="2024 3"/>
  </r>
  <r>
    <x v="1"/>
    <n v="12"/>
    <n v="1410"/>
    <x v="441"/>
    <n v="1980.12"/>
    <s v="nice"/>
    <n v="0"/>
    <s v="2024 3"/>
  </r>
  <r>
    <x v="2"/>
    <n v="4.8000000000000007"/>
    <n v="1230"/>
    <x v="441"/>
    <n v="610.16999999999996"/>
    <s v="nice"/>
    <n v="0"/>
    <s v="2024 3"/>
  </r>
  <r>
    <x v="3"/>
    <n v="4"/>
    <n v="500"/>
    <x v="441"/>
    <n v="524.18999999999994"/>
    <s v="naughty"/>
    <n v="0"/>
    <s v="2024 3"/>
  </r>
  <r>
    <x v="4"/>
    <n v="8.8000000000000007"/>
    <n v="630"/>
    <x v="441"/>
    <n v="384.33000000000004"/>
    <s v="nice"/>
    <n v="0"/>
    <s v="2024 3"/>
  </r>
  <r>
    <x v="0"/>
    <n v="4.8000000000000007"/>
    <n v="1260"/>
    <x v="442"/>
    <n v="1475.73"/>
    <s v="naughty"/>
    <n v="0"/>
    <s v="2024 3"/>
  </r>
  <r>
    <x v="1"/>
    <n v="4.8000000000000007"/>
    <n v="540"/>
    <x v="442"/>
    <n v="1961.0099999999998"/>
    <s v="nice"/>
    <n v="0"/>
    <s v="2024 3"/>
  </r>
  <r>
    <x v="2"/>
    <n v="7.2"/>
    <n v="960"/>
    <x v="442"/>
    <n v="1170.0899999999999"/>
    <s v="nice"/>
    <n v="0"/>
    <s v="2024 3"/>
  </r>
  <r>
    <x v="3"/>
    <n v="4.8000000000000007"/>
    <n v="860"/>
    <x v="442"/>
    <n v="2028.84"/>
    <s v="naughty"/>
    <n v="0"/>
    <s v="2024 3"/>
  </r>
  <r>
    <x v="4"/>
    <n v="12"/>
    <n v="900"/>
    <x v="442"/>
    <n v="2564.67"/>
    <s v="nice"/>
    <n v="0"/>
    <s v="2024 3"/>
  </r>
  <r>
    <x v="0"/>
    <n v="10.4"/>
    <n v="1400"/>
    <x v="443"/>
    <n v="2271.96"/>
    <s v="naughty"/>
    <n v="0"/>
    <s v="2024 3"/>
  </r>
  <r>
    <x v="1"/>
    <n v="11.200000000000001"/>
    <n v="1170"/>
    <x v="443"/>
    <n v="2367.42"/>
    <s v="nice"/>
    <n v="0"/>
    <s v="2024 3"/>
  </r>
  <r>
    <x v="2"/>
    <n v="12"/>
    <n v="1060"/>
    <x v="443"/>
    <n v="1697.94"/>
    <s v="nice"/>
    <n v="0"/>
    <s v="2024 3"/>
  </r>
  <r>
    <x v="3"/>
    <n v="5.6000000000000005"/>
    <n v="1400"/>
    <x v="443"/>
    <n v="943.71"/>
    <s v="naughty"/>
    <n v="0"/>
    <s v="2024 3"/>
  </r>
  <r>
    <x v="4"/>
    <n v="8.8000000000000007"/>
    <n v="510"/>
    <x v="443"/>
    <n v="1109.46"/>
    <s v="nice"/>
    <n v="0"/>
    <s v="2024 3"/>
  </r>
  <r>
    <x v="0"/>
    <n v="4.8000000000000007"/>
    <n v="820"/>
    <x v="444"/>
    <n v="816.62999999999988"/>
    <s v="naughty"/>
    <n v="0"/>
    <s v="2024 3"/>
  </r>
  <r>
    <x v="1"/>
    <n v="7.2"/>
    <n v="1200"/>
    <x v="444"/>
    <n v="1002.51"/>
    <s v="nice"/>
    <n v="0"/>
    <s v="2024 3"/>
  </r>
  <r>
    <x v="2"/>
    <n v="4.8000000000000007"/>
    <n v="1400"/>
    <x v="444"/>
    <n v="574.14"/>
    <s v="nice"/>
    <n v="0"/>
    <s v="2024 3"/>
  </r>
  <r>
    <x v="3"/>
    <n v="10.4"/>
    <n v="770"/>
    <x v="444"/>
    <n v="1328.6999999999998"/>
    <s v="naughty"/>
    <n v="0"/>
    <s v="2024 3"/>
  </r>
  <r>
    <x v="4"/>
    <n v="4"/>
    <n v="1340"/>
    <x v="444"/>
    <n v="1749.2400000000002"/>
    <s v="nice"/>
    <n v="0"/>
    <s v="2024 3"/>
  </r>
  <r>
    <x v="0"/>
    <n v="12"/>
    <n v="1350"/>
    <x v="445"/>
    <n v="1834.3200000000002"/>
    <s v="naughty"/>
    <n v="0"/>
    <s v="2024 3"/>
  </r>
  <r>
    <x v="1"/>
    <n v="5.6000000000000005"/>
    <n v="1370"/>
    <x v="445"/>
    <n v="1046.9100000000001"/>
    <s v="nice"/>
    <n v="0"/>
    <s v="2024 3"/>
  </r>
  <r>
    <x v="2"/>
    <n v="7.2"/>
    <n v="680"/>
    <x v="445"/>
    <n v="21"/>
    <s v="nice"/>
    <n v="0"/>
    <s v="2024 3"/>
  </r>
  <r>
    <x v="3"/>
    <n v="12"/>
    <n v="1260"/>
    <x v="445"/>
    <n v="1495.02"/>
    <s v="naughty"/>
    <n v="0"/>
    <s v="2024 3"/>
  </r>
  <r>
    <x v="4"/>
    <n v="8"/>
    <n v="780"/>
    <x v="445"/>
    <n v="1623.2400000000002"/>
    <s v="nice"/>
    <n v="0"/>
    <s v="2024 3"/>
  </r>
  <r>
    <x v="0"/>
    <n v="9.6000000000000014"/>
    <n v="980"/>
    <x v="446"/>
    <n v="2602.29"/>
    <s v="naughty"/>
    <n v="0"/>
    <s v="2024 3"/>
  </r>
  <r>
    <x v="1"/>
    <n v="6.4"/>
    <n v="1150"/>
    <x v="446"/>
    <n v="783.36"/>
    <s v="nice"/>
    <n v="0"/>
    <s v="2024 3"/>
  </r>
  <r>
    <x v="2"/>
    <n v="8.8000000000000007"/>
    <n v="1020"/>
    <x v="446"/>
    <n v="1503.57"/>
    <s v="nice"/>
    <n v="0"/>
    <s v="2024 3"/>
  </r>
  <r>
    <x v="3"/>
    <n v="7.2"/>
    <n v="520"/>
    <x v="446"/>
    <n v="2805.09"/>
    <s v="naughty"/>
    <n v="0"/>
    <s v="2024 3"/>
  </r>
  <r>
    <x v="4"/>
    <n v="9.6000000000000014"/>
    <n v="630"/>
    <x v="446"/>
    <n v="354.99"/>
    <s v="nice"/>
    <n v="0"/>
    <s v="2024 3"/>
  </r>
  <r>
    <x v="0"/>
    <n v="11.200000000000001"/>
    <n v="1340"/>
    <x v="447"/>
    <n v="2339.46"/>
    <s v="naughty"/>
    <n v="0"/>
    <s v="2024 3"/>
  </r>
  <r>
    <x v="1"/>
    <n v="8.8000000000000007"/>
    <n v="1490"/>
    <x v="447"/>
    <n v="1462.83"/>
    <s v="nice"/>
    <n v="0"/>
    <s v="2024 3"/>
  </r>
  <r>
    <x v="2"/>
    <n v="7.2"/>
    <n v="920"/>
    <x v="447"/>
    <n v="1658.91"/>
    <s v="nice"/>
    <n v="0"/>
    <s v="2024 3"/>
  </r>
  <r>
    <x v="3"/>
    <n v="11.200000000000001"/>
    <n v="1140"/>
    <x v="447"/>
    <n v="853.19999999999993"/>
    <s v="naughty"/>
    <n v="0"/>
    <s v="2024 3"/>
  </r>
  <r>
    <x v="4"/>
    <n v="9.6000000000000014"/>
    <n v="990"/>
    <x v="447"/>
    <n v="2092.7400000000002"/>
    <s v="nice"/>
    <n v="0"/>
    <s v="2024 3"/>
  </r>
  <r>
    <x v="0"/>
    <n v="10.4"/>
    <n v="1410"/>
    <x v="448"/>
    <n v="2279.7599999999998"/>
    <s v="naughty"/>
    <n v="0"/>
    <s v="2024 3"/>
  </r>
  <r>
    <x v="1"/>
    <n v="11.200000000000001"/>
    <n v="850"/>
    <x v="448"/>
    <n v="125.76"/>
    <s v="nice"/>
    <n v="0"/>
    <s v="2024 3"/>
  </r>
  <r>
    <x v="2"/>
    <n v="5.6000000000000005"/>
    <n v="890"/>
    <x v="448"/>
    <n v="2850.21"/>
    <s v="nice"/>
    <n v="0"/>
    <s v="2024 3"/>
  </r>
  <r>
    <x v="3"/>
    <n v="12"/>
    <n v="1110"/>
    <x v="448"/>
    <n v="1680.3899999999999"/>
    <s v="naughty"/>
    <n v="0"/>
    <s v="2024 3"/>
  </r>
  <r>
    <x v="4"/>
    <n v="4"/>
    <n v="550"/>
    <x v="448"/>
    <n v="1292.6100000000001"/>
    <s v="nice"/>
    <n v="0"/>
    <s v="2024 3"/>
  </r>
  <r>
    <x v="0"/>
    <n v="8.8000000000000007"/>
    <n v="660"/>
    <x v="449"/>
    <n v="612.68999999999994"/>
    <s v="naughty"/>
    <n v="0"/>
    <s v="2024 3"/>
  </r>
  <r>
    <x v="1"/>
    <n v="5.6000000000000005"/>
    <n v="1380"/>
    <x v="449"/>
    <n v="1918.7400000000002"/>
    <s v="nice"/>
    <n v="0"/>
    <s v="2024 3"/>
  </r>
  <r>
    <x v="2"/>
    <n v="4.8000000000000007"/>
    <n v="660"/>
    <x v="449"/>
    <n v="990.51"/>
    <s v="nice"/>
    <n v="0"/>
    <s v="2024 3"/>
  </r>
  <r>
    <x v="3"/>
    <n v="8.8000000000000007"/>
    <n v="1410"/>
    <x v="449"/>
    <n v="516.51"/>
    <s v="naughty"/>
    <n v="0"/>
    <s v="2024 3"/>
  </r>
  <r>
    <x v="4"/>
    <n v="8.8000000000000007"/>
    <n v="1010"/>
    <x v="449"/>
    <n v="2819.2799999999997"/>
    <s v="nice"/>
    <n v="0"/>
    <s v="2024 3"/>
  </r>
  <r>
    <x v="0"/>
    <n v="8"/>
    <n v="730"/>
    <x v="450"/>
    <n v="1873.77"/>
    <s v="naughty"/>
    <n v="0"/>
    <s v="2024 3"/>
  </r>
  <r>
    <x v="1"/>
    <n v="8"/>
    <n v="1290"/>
    <x v="450"/>
    <n v="2542.3500000000004"/>
    <s v="nice"/>
    <n v="0"/>
    <s v="2024 3"/>
  </r>
  <r>
    <x v="2"/>
    <n v="9.6000000000000014"/>
    <n v="900"/>
    <x v="450"/>
    <n v="231.18"/>
    <s v="nice"/>
    <n v="0"/>
    <s v="2024 3"/>
  </r>
  <r>
    <x v="3"/>
    <n v="4.8000000000000007"/>
    <n v="1290"/>
    <x v="450"/>
    <n v="2126.79"/>
    <s v="naughty"/>
    <n v="0"/>
    <s v="2024 3"/>
  </r>
  <r>
    <x v="4"/>
    <n v="11.200000000000001"/>
    <n v="770"/>
    <x v="450"/>
    <n v="940.68000000000006"/>
    <s v="nice"/>
    <n v="0"/>
    <s v="2024 3"/>
  </r>
  <r>
    <x v="0"/>
    <n v="7.2"/>
    <n v="1090"/>
    <x v="451"/>
    <n v="1357.47"/>
    <s v="naughty"/>
    <n v="0"/>
    <s v="2024 3"/>
  </r>
  <r>
    <x v="1"/>
    <n v="9.6000000000000014"/>
    <n v="1380"/>
    <x v="451"/>
    <n v="2813.55"/>
    <s v="nice"/>
    <n v="0"/>
    <s v="2024 3"/>
  </r>
  <r>
    <x v="2"/>
    <n v="8.8000000000000007"/>
    <n v="1390"/>
    <x v="451"/>
    <n v="2311.02"/>
    <s v="nice"/>
    <n v="0"/>
    <s v="2024 3"/>
  </r>
  <r>
    <x v="3"/>
    <n v="10.4"/>
    <n v="1170"/>
    <x v="451"/>
    <n v="560.91"/>
    <s v="naughty"/>
    <n v="0"/>
    <s v="2024 3"/>
  </r>
  <r>
    <x v="4"/>
    <n v="9.6000000000000014"/>
    <n v="900"/>
    <x v="451"/>
    <n v="2647.23"/>
    <s v="nice"/>
    <n v="0"/>
    <s v="2024 3"/>
  </r>
  <r>
    <x v="0"/>
    <n v="7.2"/>
    <n v="550"/>
    <x v="452"/>
    <n v="833.61"/>
    <s v="naughty"/>
    <n v="0"/>
    <s v="2024 3"/>
  </r>
  <r>
    <x v="1"/>
    <n v="6.4"/>
    <n v="1080"/>
    <x v="452"/>
    <n v="815.52"/>
    <s v="nice"/>
    <n v="0"/>
    <s v="2024 3"/>
  </r>
  <r>
    <x v="2"/>
    <n v="6.4"/>
    <n v="980"/>
    <x v="452"/>
    <n v="335.64"/>
    <s v="nice"/>
    <n v="0"/>
    <s v="2024 3"/>
  </r>
  <r>
    <x v="3"/>
    <n v="4"/>
    <n v="1130"/>
    <x v="452"/>
    <n v="1962.03"/>
    <s v="naughty"/>
    <n v="0"/>
    <s v="2024 3"/>
  </r>
  <r>
    <x v="4"/>
    <n v="11.200000000000001"/>
    <n v="760"/>
    <x v="452"/>
    <n v="299.15999999999997"/>
    <s v="nice"/>
    <n v="0"/>
    <s v="2024 3"/>
  </r>
  <r>
    <x v="0"/>
    <n v="7.2"/>
    <n v="1020"/>
    <x v="453"/>
    <n v="719.22"/>
    <s v="naughty"/>
    <n v="0"/>
    <s v="2024 3"/>
  </r>
  <r>
    <x v="1"/>
    <n v="10.4"/>
    <n v="940"/>
    <x v="453"/>
    <n v="887.55000000000007"/>
    <s v="nice"/>
    <n v="0"/>
    <s v="2024 3"/>
  </r>
  <r>
    <x v="2"/>
    <n v="9.6000000000000014"/>
    <n v="1370"/>
    <x v="453"/>
    <n v="765.56999999999994"/>
    <s v="nice"/>
    <n v="0"/>
    <s v="2024 3"/>
  </r>
  <r>
    <x v="3"/>
    <n v="6.4"/>
    <n v="700"/>
    <x v="453"/>
    <n v="567.68999999999994"/>
    <s v="naughty"/>
    <n v="0"/>
    <s v="2024 3"/>
  </r>
  <r>
    <x v="4"/>
    <n v="4.8000000000000007"/>
    <n v="1070"/>
    <x v="453"/>
    <n v="1120.47"/>
    <s v="nice"/>
    <n v="0"/>
    <s v="2024 3"/>
  </r>
  <r>
    <x v="0"/>
    <n v="10.4"/>
    <n v="1100"/>
    <x v="454"/>
    <n v="2610.7799999999997"/>
    <s v="naughty"/>
    <n v="0"/>
    <s v="2024 3"/>
  </r>
  <r>
    <x v="1"/>
    <n v="12"/>
    <n v="780"/>
    <x v="454"/>
    <n v="1444.5"/>
    <s v="nice"/>
    <n v="0"/>
    <s v="2024 3"/>
  </r>
  <r>
    <x v="2"/>
    <n v="6.4"/>
    <n v="1280"/>
    <x v="454"/>
    <n v="1046.73"/>
    <s v="nice"/>
    <n v="0"/>
    <s v="2024 3"/>
  </r>
  <r>
    <x v="3"/>
    <n v="8.8000000000000007"/>
    <n v="640"/>
    <x v="454"/>
    <n v="1959.4499999999998"/>
    <s v="naughty"/>
    <n v="0"/>
    <s v="2024 3"/>
  </r>
  <r>
    <x v="4"/>
    <n v="11.200000000000001"/>
    <n v="1190"/>
    <x v="454"/>
    <n v="894.90000000000009"/>
    <s v="nice"/>
    <n v="0"/>
    <s v="2024 3"/>
  </r>
  <r>
    <x v="0"/>
    <n v="9.6000000000000014"/>
    <n v="1400"/>
    <x v="455"/>
    <n v="2162.61"/>
    <s v="naughty"/>
    <n v="0"/>
    <s v="2024 3"/>
  </r>
  <r>
    <x v="1"/>
    <n v="8.8000000000000007"/>
    <n v="900"/>
    <x v="455"/>
    <n v="1155.8700000000001"/>
    <s v="nice"/>
    <n v="0"/>
    <s v="2024 3"/>
  </r>
  <r>
    <x v="2"/>
    <n v="12"/>
    <n v="530"/>
    <x v="455"/>
    <n v="2154.9299999999998"/>
    <s v="nice"/>
    <n v="0"/>
    <s v="2024 3"/>
  </r>
  <r>
    <x v="3"/>
    <n v="4.8000000000000007"/>
    <n v="1260"/>
    <x v="455"/>
    <n v="2825.3999999999996"/>
    <s v="naughty"/>
    <n v="0"/>
    <s v="2024 3"/>
  </r>
  <r>
    <x v="4"/>
    <n v="10.4"/>
    <n v="620"/>
    <x v="455"/>
    <n v="1363.56"/>
    <s v="nice"/>
    <n v="0"/>
    <s v="2024 3"/>
  </r>
  <r>
    <x v="0"/>
    <n v="7.2"/>
    <n v="500"/>
    <x v="456"/>
    <n v="2714.58"/>
    <s v="naughty"/>
    <n v="0"/>
    <s v="2024 4"/>
  </r>
  <r>
    <x v="1"/>
    <n v="7.2"/>
    <n v="940"/>
    <x v="456"/>
    <n v="1164.54"/>
    <s v="nice"/>
    <n v="0"/>
    <s v="2024 4"/>
  </r>
  <r>
    <x v="2"/>
    <n v="11.200000000000001"/>
    <n v="1100"/>
    <x v="456"/>
    <n v="2537.73"/>
    <s v="nice"/>
    <n v="0"/>
    <s v="2024 4"/>
  </r>
  <r>
    <x v="3"/>
    <n v="4"/>
    <n v="1360"/>
    <x v="456"/>
    <n v="982.17"/>
    <s v="naughty"/>
    <n v="0"/>
    <s v="2024 4"/>
  </r>
  <r>
    <x v="4"/>
    <n v="12"/>
    <n v="570"/>
    <x v="456"/>
    <n v="876.87000000000012"/>
    <s v="nice"/>
    <n v="0"/>
    <s v="2024 4"/>
  </r>
  <r>
    <x v="0"/>
    <n v="6.4"/>
    <n v="1150"/>
    <x v="457"/>
    <n v="954.72"/>
    <s v="naughty"/>
    <n v="0"/>
    <s v="2024 4"/>
  </r>
  <r>
    <x v="1"/>
    <n v="8.8000000000000007"/>
    <n v="1390"/>
    <x v="457"/>
    <n v="747.45"/>
    <s v="nice"/>
    <n v="0"/>
    <s v="2024 4"/>
  </r>
  <r>
    <x v="2"/>
    <n v="12"/>
    <n v="1150"/>
    <x v="457"/>
    <n v="525.90000000000009"/>
    <s v="nice"/>
    <n v="0"/>
    <s v="2024 4"/>
  </r>
  <r>
    <x v="3"/>
    <n v="12"/>
    <n v="1100"/>
    <x v="457"/>
    <n v="2430.87"/>
    <s v="naughty"/>
    <n v="0"/>
    <s v="2024 4"/>
  </r>
  <r>
    <x v="4"/>
    <n v="7.2"/>
    <n v="710"/>
    <x v="457"/>
    <n v="1726.62"/>
    <s v="nice"/>
    <n v="0"/>
    <s v="2024 4"/>
  </r>
  <r>
    <x v="0"/>
    <n v="7.2"/>
    <n v="570"/>
    <x v="458"/>
    <n v="2950.95"/>
    <s v="naughty"/>
    <n v="0"/>
    <s v="2024 4"/>
  </r>
  <r>
    <x v="1"/>
    <n v="8"/>
    <n v="1230"/>
    <x v="458"/>
    <n v="792"/>
    <s v="nice"/>
    <n v="0"/>
    <s v="2024 4"/>
  </r>
  <r>
    <x v="2"/>
    <n v="6.4"/>
    <n v="750"/>
    <x v="458"/>
    <n v="2402.4900000000002"/>
    <s v="nice"/>
    <n v="0"/>
    <s v="2024 4"/>
  </r>
  <r>
    <x v="3"/>
    <n v="10.4"/>
    <n v="950"/>
    <x v="458"/>
    <n v="311.58"/>
    <s v="naughty"/>
    <n v="0"/>
    <s v="2024 4"/>
  </r>
  <r>
    <x v="4"/>
    <n v="4.8000000000000007"/>
    <n v="510"/>
    <x v="458"/>
    <n v="1564.38"/>
    <s v="nice"/>
    <n v="0"/>
    <s v="2024 4"/>
  </r>
  <r>
    <x v="0"/>
    <n v="4"/>
    <n v="1460"/>
    <x v="459"/>
    <n v="2765.94"/>
    <s v="naughty"/>
    <n v="0"/>
    <s v="2024 4"/>
  </r>
  <r>
    <x v="1"/>
    <n v="9.6000000000000014"/>
    <n v="500"/>
    <x v="459"/>
    <n v="2742.8999999999996"/>
    <s v="nice"/>
    <n v="0"/>
    <s v="2024 4"/>
  </r>
  <r>
    <x v="2"/>
    <n v="4.8000000000000007"/>
    <n v="640"/>
    <x v="459"/>
    <n v="1524.06"/>
    <s v="nice"/>
    <n v="0"/>
    <s v="2024 4"/>
  </r>
  <r>
    <x v="3"/>
    <n v="9.6000000000000014"/>
    <n v="1220"/>
    <x v="459"/>
    <n v="1329.57"/>
    <s v="naughty"/>
    <n v="0"/>
    <s v="2024 4"/>
  </r>
  <r>
    <x v="4"/>
    <n v="9.6000000000000014"/>
    <n v="700"/>
    <x v="459"/>
    <n v="179.10000000000002"/>
    <s v="nice"/>
    <n v="0"/>
    <s v="2024 4"/>
  </r>
  <r>
    <x v="0"/>
    <n v="8.8000000000000007"/>
    <n v="1500"/>
    <x v="460"/>
    <n v="2597.61"/>
    <s v="naughty"/>
    <n v="0"/>
    <s v="2024 4"/>
  </r>
  <r>
    <x v="1"/>
    <n v="7.2"/>
    <n v="600"/>
    <x v="460"/>
    <n v="1284.3600000000001"/>
    <s v="nice"/>
    <n v="0"/>
    <s v="2024 4"/>
  </r>
  <r>
    <x v="2"/>
    <n v="4.8000000000000007"/>
    <n v="1190"/>
    <x v="460"/>
    <n v="1367.58"/>
    <s v="nice"/>
    <n v="0"/>
    <s v="2024 4"/>
  </r>
  <r>
    <x v="3"/>
    <n v="12"/>
    <n v="550"/>
    <x v="460"/>
    <n v="2187"/>
    <s v="naughty"/>
    <n v="0"/>
    <s v="2024 4"/>
  </r>
  <r>
    <x v="4"/>
    <n v="5.6000000000000005"/>
    <n v="1200"/>
    <x v="460"/>
    <n v="1681.8899999999999"/>
    <s v="nice"/>
    <n v="0"/>
    <s v="2024 4"/>
  </r>
  <r>
    <x v="0"/>
    <n v="4.8000000000000007"/>
    <n v="990"/>
    <x v="461"/>
    <n v="1375.29"/>
    <s v="naughty"/>
    <n v="0"/>
    <s v="2024 4"/>
  </r>
  <r>
    <x v="1"/>
    <n v="5.6000000000000005"/>
    <n v="820"/>
    <x v="461"/>
    <n v="1219.74"/>
    <s v="nice"/>
    <n v="0"/>
    <s v="2024 4"/>
  </r>
  <r>
    <x v="2"/>
    <n v="8"/>
    <n v="690"/>
    <x v="461"/>
    <n v="2274.96"/>
    <s v="nice"/>
    <n v="0"/>
    <s v="2024 4"/>
  </r>
  <r>
    <x v="3"/>
    <n v="12"/>
    <n v="1190"/>
    <x v="461"/>
    <n v="449.01"/>
    <s v="naughty"/>
    <n v="0"/>
    <s v="2024 4"/>
  </r>
  <r>
    <x v="4"/>
    <n v="9.6000000000000014"/>
    <n v="610"/>
    <x v="461"/>
    <n v="2662.71"/>
    <s v="nice"/>
    <n v="0"/>
    <s v="2024 4"/>
  </r>
  <r>
    <x v="0"/>
    <n v="5.6000000000000005"/>
    <n v="970"/>
    <x v="462"/>
    <n v="2752.38"/>
    <s v="naughty"/>
    <n v="0"/>
    <s v="2024 4"/>
  </r>
  <r>
    <x v="1"/>
    <n v="10.4"/>
    <n v="1250"/>
    <x v="462"/>
    <n v="689.04"/>
    <s v="nice"/>
    <n v="0"/>
    <s v="2024 4"/>
  </r>
  <r>
    <x v="2"/>
    <n v="8"/>
    <n v="990"/>
    <x v="462"/>
    <n v="1417.17"/>
    <s v="nice"/>
    <n v="0"/>
    <s v="2024 4"/>
  </r>
  <r>
    <x v="3"/>
    <n v="4"/>
    <n v="1150"/>
    <x v="462"/>
    <n v="1359.6"/>
    <s v="naughty"/>
    <n v="0"/>
    <s v="2024 4"/>
  </r>
  <r>
    <x v="4"/>
    <n v="11.200000000000001"/>
    <n v="870"/>
    <x v="462"/>
    <n v="1164"/>
    <s v="nice"/>
    <n v="0"/>
    <s v="2024 4"/>
  </r>
  <r>
    <x v="0"/>
    <n v="4"/>
    <n v="1370"/>
    <x v="463"/>
    <n v="2545.3500000000004"/>
    <s v="naughty"/>
    <n v="0"/>
    <s v="2024 4"/>
  </r>
  <r>
    <x v="1"/>
    <n v="5.6000000000000005"/>
    <n v="1160"/>
    <x v="463"/>
    <n v="1170.93"/>
    <s v="nice"/>
    <n v="0"/>
    <s v="2024 4"/>
  </r>
  <r>
    <x v="2"/>
    <n v="9.6000000000000014"/>
    <n v="1260"/>
    <x v="463"/>
    <n v="2221.77"/>
    <s v="nice"/>
    <n v="0"/>
    <s v="2024 4"/>
  </r>
  <r>
    <x v="3"/>
    <n v="12"/>
    <n v="770"/>
    <x v="463"/>
    <n v="1981.08"/>
    <s v="naughty"/>
    <n v="0"/>
    <s v="2024 4"/>
  </r>
  <r>
    <x v="4"/>
    <n v="11.200000000000001"/>
    <n v="750"/>
    <x v="463"/>
    <n v="2023.77"/>
    <s v="nice"/>
    <n v="0"/>
    <s v="2024 4"/>
  </r>
  <r>
    <x v="0"/>
    <n v="12"/>
    <n v="1350"/>
    <x v="464"/>
    <n v="1770"/>
    <s v="naughty"/>
    <n v="0"/>
    <s v="2024 4"/>
  </r>
  <r>
    <x v="1"/>
    <n v="8"/>
    <n v="1480"/>
    <x v="464"/>
    <n v="223.59"/>
    <s v="nice"/>
    <n v="0"/>
    <s v="2024 4"/>
  </r>
  <r>
    <x v="2"/>
    <n v="4"/>
    <n v="930"/>
    <x v="464"/>
    <n v="2982"/>
    <s v="nice"/>
    <n v="0"/>
    <s v="2024 4"/>
  </r>
  <r>
    <x v="3"/>
    <n v="4.8000000000000007"/>
    <n v="1180"/>
    <x v="464"/>
    <n v="853.89"/>
    <s v="naughty"/>
    <n v="0"/>
    <s v="2024 4"/>
  </r>
  <r>
    <x v="4"/>
    <n v="7.2"/>
    <n v="600"/>
    <x v="464"/>
    <n v="520.98"/>
    <s v="nice"/>
    <n v="0"/>
    <s v="2024 4"/>
  </r>
  <r>
    <x v="0"/>
    <n v="8.8000000000000007"/>
    <n v="1360"/>
    <x v="465"/>
    <n v="2895.75"/>
    <s v="naughty"/>
    <n v="0"/>
    <s v="2024 4"/>
  </r>
  <r>
    <x v="1"/>
    <n v="12"/>
    <n v="570"/>
    <x v="465"/>
    <n v="2449.7400000000002"/>
    <s v="nice"/>
    <n v="0"/>
    <s v="2024 4"/>
  </r>
  <r>
    <x v="2"/>
    <n v="4"/>
    <n v="1040"/>
    <x v="465"/>
    <n v="1834.8899999999999"/>
    <s v="nice"/>
    <n v="0"/>
    <s v="2024 4"/>
  </r>
  <r>
    <x v="3"/>
    <n v="9.6000000000000014"/>
    <n v="950"/>
    <x v="465"/>
    <n v="149.91"/>
    <s v="naughty"/>
    <n v="0"/>
    <s v="2024 4"/>
  </r>
  <r>
    <x v="4"/>
    <n v="8"/>
    <n v="1110"/>
    <x v="465"/>
    <n v="2188.4700000000003"/>
    <s v="nice"/>
    <n v="0"/>
    <s v="2024 4"/>
  </r>
  <r>
    <x v="0"/>
    <n v="10.4"/>
    <n v="1470"/>
    <x v="466"/>
    <n v="1521.3000000000002"/>
    <s v="naughty"/>
    <n v="0"/>
    <s v="2024 4"/>
  </r>
  <r>
    <x v="1"/>
    <n v="5.6000000000000005"/>
    <n v="1400"/>
    <x v="466"/>
    <n v="2632.7400000000002"/>
    <s v="nice"/>
    <n v="0"/>
    <s v="2024 4"/>
  </r>
  <r>
    <x v="2"/>
    <n v="11.200000000000001"/>
    <n v="520"/>
    <x v="466"/>
    <n v="188.43"/>
    <s v="nice"/>
    <n v="0"/>
    <s v="2024 4"/>
  </r>
  <r>
    <x v="3"/>
    <n v="8.8000000000000007"/>
    <n v="780"/>
    <x v="466"/>
    <n v="693.24"/>
    <s v="naughty"/>
    <n v="0"/>
    <s v="2024 4"/>
  </r>
  <r>
    <x v="4"/>
    <n v="7.2"/>
    <n v="1160"/>
    <x v="466"/>
    <n v="1925.73"/>
    <s v="nice"/>
    <n v="0"/>
    <s v="2024 4"/>
  </r>
  <r>
    <x v="0"/>
    <n v="9.6000000000000014"/>
    <n v="1110"/>
    <x v="467"/>
    <n v="1788.27"/>
    <s v="naughty"/>
    <n v="0"/>
    <s v="2024 4"/>
  </r>
  <r>
    <x v="1"/>
    <n v="8"/>
    <n v="960"/>
    <x v="467"/>
    <n v="922.02"/>
    <s v="nice"/>
    <n v="0"/>
    <s v="2024 4"/>
  </r>
  <r>
    <x v="2"/>
    <n v="4"/>
    <n v="1210"/>
    <x v="467"/>
    <n v="963.81"/>
    <s v="nice"/>
    <n v="0"/>
    <s v="2024 4"/>
  </r>
  <r>
    <x v="3"/>
    <n v="9.6000000000000014"/>
    <n v="1500"/>
    <x v="467"/>
    <n v="1918.98"/>
    <s v="naughty"/>
    <n v="0"/>
    <s v="2024 4"/>
  </r>
  <r>
    <x v="4"/>
    <n v="4.8000000000000007"/>
    <n v="1370"/>
    <x v="467"/>
    <n v="528.41999999999996"/>
    <s v="nice"/>
    <n v="0"/>
    <s v="2024 4"/>
  </r>
  <r>
    <x v="0"/>
    <n v="5.6000000000000005"/>
    <n v="900"/>
    <x v="468"/>
    <n v="2622.12"/>
    <s v="naughty"/>
    <n v="0"/>
    <s v="2024 4"/>
  </r>
  <r>
    <x v="1"/>
    <n v="10.4"/>
    <n v="770"/>
    <x v="468"/>
    <n v="58.89"/>
    <s v="nice"/>
    <n v="0"/>
    <s v="2024 4"/>
  </r>
  <r>
    <x v="2"/>
    <n v="8.8000000000000007"/>
    <n v="950"/>
    <x v="468"/>
    <n v="816.78"/>
    <s v="nice"/>
    <n v="0"/>
    <s v="2024 4"/>
  </r>
  <r>
    <x v="3"/>
    <n v="4"/>
    <n v="1060"/>
    <x v="468"/>
    <n v="2242.08"/>
    <s v="naughty"/>
    <n v="0"/>
    <s v="2024 4"/>
  </r>
  <r>
    <x v="4"/>
    <n v="10.4"/>
    <n v="1310"/>
    <x v="468"/>
    <n v="1751.04"/>
    <s v="nice"/>
    <n v="0"/>
    <s v="2024 4"/>
  </r>
  <r>
    <x v="0"/>
    <n v="8"/>
    <n v="810"/>
    <x v="469"/>
    <n v="2255.88"/>
    <s v="naughty"/>
    <n v="0"/>
    <s v="2024 4"/>
  </r>
  <r>
    <x v="1"/>
    <n v="8.8000000000000007"/>
    <n v="860"/>
    <x v="469"/>
    <n v="944.43000000000006"/>
    <s v="nice"/>
    <n v="0"/>
    <s v="2024 4"/>
  </r>
  <r>
    <x v="2"/>
    <n v="10.4"/>
    <n v="1290"/>
    <x v="469"/>
    <n v="2948.13"/>
    <s v="nice"/>
    <n v="0"/>
    <s v="2024 4"/>
  </r>
  <r>
    <x v="3"/>
    <n v="12"/>
    <n v="650"/>
    <x v="469"/>
    <n v="210.27"/>
    <s v="naughty"/>
    <n v="0"/>
    <s v="2024 4"/>
  </r>
  <r>
    <x v="4"/>
    <n v="6.4"/>
    <n v="1050"/>
    <x v="469"/>
    <n v="1187.1600000000001"/>
    <s v="nice"/>
    <n v="0"/>
    <s v="2024 4"/>
  </r>
  <r>
    <x v="0"/>
    <n v="12"/>
    <n v="680"/>
    <x v="470"/>
    <n v="972.78"/>
    <s v="naughty"/>
    <n v="0"/>
    <s v="2024 4"/>
  </r>
  <r>
    <x v="1"/>
    <n v="12"/>
    <n v="1420"/>
    <x v="470"/>
    <n v="1357.26"/>
    <s v="nice"/>
    <n v="0"/>
    <s v="2024 4"/>
  </r>
  <r>
    <x v="2"/>
    <n v="11.200000000000001"/>
    <n v="580"/>
    <x v="470"/>
    <n v="2358.4499999999998"/>
    <s v="nice"/>
    <n v="0"/>
    <s v="2024 4"/>
  </r>
  <r>
    <x v="3"/>
    <n v="8"/>
    <n v="1270"/>
    <x v="470"/>
    <n v="852.75"/>
    <s v="naughty"/>
    <n v="0"/>
    <s v="2024 4"/>
  </r>
  <r>
    <x v="4"/>
    <n v="4"/>
    <n v="640"/>
    <x v="470"/>
    <n v="1644.3000000000002"/>
    <s v="nice"/>
    <n v="0"/>
    <s v="2024 4"/>
  </r>
  <r>
    <x v="0"/>
    <n v="9.6000000000000014"/>
    <n v="960"/>
    <x v="471"/>
    <n v="285"/>
    <s v="naughty"/>
    <n v="0"/>
    <s v="2024 4"/>
  </r>
  <r>
    <x v="1"/>
    <n v="8"/>
    <n v="1420"/>
    <x v="471"/>
    <n v="1230.54"/>
    <s v="nice"/>
    <n v="0"/>
    <s v="2024 4"/>
  </r>
  <r>
    <x v="2"/>
    <n v="12"/>
    <n v="1340"/>
    <x v="471"/>
    <n v="434.52"/>
    <s v="nice"/>
    <n v="0"/>
    <s v="2024 4"/>
  </r>
  <r>
    <x v="3"/>
    <n v="6.4"/>
    <n v="620"/>
    <x v="471"/>
    <n v="1577.3999999999999"/>
    <s v="naughty"/>
    <n v="0"/>
    <s v="2024 4"/>
  </r>
  <r>
    <x v="4"/>
    <n v="9.6000000000000014"/>
    <n v="1230"/>
    <x v="471"/>
    <n v="2542.5"/>
    <s v="nice"/>
    <n v="0"/>
    <s v="2024 4"/>
  </r>
  <r>
    <x v="0"/>
    <n v="4"/>
    <n v="1410"/>
    <x v="472"/>
    <n v="1156.1399999999999"/>
    <s v="naughty"/>
    <n v="0"/>
    <s v="2024 4"/>
  </r>
  <r>
    <x v="1"/>
    <n v="8.8000000000000007"/>
    <n v="500"/>
    <x v="472"/>
    <n v="1871.8500000000001"/>
    <s v="nice"/>
    <n v="0"/>
    <s v="2024 4"/>
  </r>
  <r>
    <x v="2"/>
    <n v="4.8000000000000007"/>
    <n v="1050"/>
    <x v="472"/>
    <n v="2053.44"/>
    <s v="nice"/>
    <n v="0"/>
    <s v="2024 4"/>
  </r>
  <r>
    <x v="3"/>
    <n v="11.200000000000001"/>
    <n v="620"/>
    <x v="472"/>
    <n v="2387.6999999999998"/>
    <s v="naughty"/>
    <n v="0"/>
    <s v="2024 4"/>
  </r>
  <r>
    <x v="4"/>
    <n v="11.200000000000001"/>
    <n v="1170"/>
    <x v="472"/>
    <n v="892.47"/>
    <s v="nice"/>
    <n v="0"/>
    <s v="2024 4"/>
  </r>
  <r>
    <x v="0"/>
    <n v="8"/>
    <n v="680"/>
    <x v="473"/>
    <n v="2383.23"/>
    <s v="naughty"/>
    <n v="0"/>
    <s v="2024 4"/>
  </r>
  <r>
    <x v="1"/>
    <n v="9.6000000000000014"/>
    <n v="1240"/>
    <x v="473"/>
    <n v="2236.62"/>
    <s v="nice"/>
    <n v="0"/>
    <s v="2024 4"/>
  </r>
  <r>
    <x v="2"/>
    <n v="11.200000000000001"/>
    <n v="750"/>
    <x v="473"/>
    <n v="658.5"/>
    <s v="nice"/>
    <n v="0"/>
    <s v="2024 4"/>
  </r>
  <r>
    <x v="3"/>
    <n v="6.4"/>
    <n v="1190"/>
    <x v="473"/>
    <n v="1407.99"/>
    <s v="naughty"/>
    <n v="0"/>
    <s v="2024 4"/>
  </r>
  <r>
    <x v="4"/>
    <n v="8.8000000000000007"/>
    <n v="1190"/>
    <x v="473"/>
    <n v="2894.8500000000004"/>
    <s v="nice"/>
    <n v="0"/>
    <s v="2024 4"/>
  </r>
  <r>
    <x v="0"/>
    <n v="4.8000000000000007"/>
    <n v="770"/>
    <x v="474"/>
    <n v="1852.08"/>
    <s v="naughty"/>
    <n v="0"/>
    <s v="2024 4"/>
  </r>
  <r>
    <x v="1"/>
    <n v="6.4"/>
    <n v="850"/>
    <x v="474"/>
    <n v="832.89"/>
    <s v="nice"/>
    <n v="0"/>
    <s v="2024 4"/>
  </r>
  <r>
    <x v="2"/>
    <n v="9.6000000000000014"/>
    <n v="830"/>
    <x v="474"/>
    <n v="378.21"/>
    <s v="nice"/>
    <n v="0"/>
    <s v="2024 4"/>
  </r>
  <r>
    <x v="3"/>
    <n v="8"/>
    <n v="1270"/>
    <x v="474"/>
    <n v="286.95000000000005"/>
    <s v="naughty"/>
    <n v="0"/>
    <s v="2024 4"/>
  </r>
  <r>
    <x v="4"/>
    <n v="8.8000000000000007"/>
    <n v="1340"/>
    <x v="474"/>
    <n v="1043.8799999999999"/>
    <s v="nice"/>
    <n v="0"/>
    <s v="2024 4"/>
  </r>
  <r>
    <x v="0"/>
    <n v="4"/>
    <n v="1090"/>
    <x v="475"/>
    <n v="988.44"/>
    <s v="naughty"/>
    <n v="0"/>
    <s v="2024 4"/>
  </r>
  <r>
    <x v="1"/>
    <n v="10.4"/>
    <n v="1180"/>
    <x v="475"/>
    <n v="2272.38"/>
    <s v="nice"/>
    <n v="0"/>
    <s v="2024 4"/>
  </r>
  <r>
    <x v="2"/>
    <n v="5.6000000000000005"/>
    <n v="950"/>
    <x v="475"/>
    <n v="1518.09"/>
    <s v="nice"/>
    <n v="0"/>
    <s v="2024 4"/>
  </r>
  <r>
    <x v="3"/>
    <n v="5.6000000000000005"/>
    <n v="730"/>
    <x v="475"/>
    <n v="2248.89"/>
    <s v="naughty"/>
    <n v="0"/>
    <s v="2024 4"/>
  </r>
  <r>
    <x v="4"/>
    <n v="9.6000000000000014"/>
    <n v="710"/>
    <x v="475"/>
    <n v="773.09999999999991"/>
    <s v="nice"/>
    <n v="0"/>
    <s v="2024 4"/>
  </r>
  <r>
    <x v="0"/>
    <n v="4"/>
    <n v="1450"/>
    <x v="476"/>
    <n v="1409.85"/>
    <s v="naughty"/>
    <n v="0"/>
    <s v="2024 4"/>
  </r>
  <r>
    <x v="1"/>
    <n v="8.8000000000000007"/>
    <n v="1040"/>
    <x v="476"/>
    <n v="2705.2200000000003"/>
    <s v="nice"/>
    <n v="0"/>
    <s v="2024 4"/>
  </r>
  <r>
    <x v="2"/>
    <n v="5.6000000000000005"/>
    <n v="1120"/>
    <x v="476"/>
    <n v="1647.3600000000001"/>
    <s v="nice"/>
    <n v="0"/>
    <s v="2024 4"/>
  </r>
  <r>
    <x v="3"/>
    <n v="8.8000000000000007"/>
    <n v="1200"/>
    <x v="476"/>
    <n v="2095.56"/>
    <s v="naughty"/>
    <n v="0"/>
    <s v="2024 4"/>
  </r>
  <r>
    <x v="4"/>
    <n v="4"/>
    <n v="1240"/>
    <x v="476"/>
    <n v="1512.3000000000002"/>
    <s v="nice"/>
    <n v="0"/>
    <s v="2024 4"/>
  </r>
  <r>
    <x v="0"/>
    <n v="8"/>
    <n v="1450"/>
    <x v="477"/>
    <n v="1200.93"/>
    <s v="naughty"/>
    <n v="0"/>
    <s v="2024 4"/>
  </r>
  <r>
    <x v="1"/>
    <n v="11.200000000000001"/>
    <n v="1310"/>
    <x v="477"/>
    <n v="2713.38"/>
    <s v="nice"/>
    <n v="0"/>
    <s v="2024 4"/>
  </r>
  <r>
    <x v="2"/>
    <n v="5.6000000000000005"/>
    <n v="940"/>
    <x v="477"/>
    <n v="2516.73"/>
    <s v="nice"/>
    <n v="0"/>
    <s v="2024 4"/>
  </r>
  <r>
    <x v="3"/>
    <n v="12"/>
    <n v="1230"/>
    <x v="477"/>
    <n v="1205.0999999999999"/>
    <s v="naughty"/>
    <n v="0"/>
    <s v="2024 4"/>
  </r>
  <r>
    <x v="4"/>
    <n v="4"/>
    <n v="1430"/>
    <x v="477"/>
    <n v="2808.54"/>
    <s v="nice"/>
    <n v="0"/>
    <s v="2024 4"/>
  </r>
  <r>
    <x v="0"/>
    <n v="9.6000000000000014"/>
    <n v="510"/>
    <x v="478"/>
    <n v="1241.1600000000001"/>
    <s v="naughty"/>
    <n v="0"/>
    <s v="2024 4"/>
  </r>
  <r>
    <x v="1"/>
    <n v="4"/>
    <n v="660"/>
    <x v="478"/>
    <n v="2267.6999999999998"/>
    <s v="nice"/>
    <n v="0"/>
    <s v="2024 4"/>
  </r>
  <r>
    <x v="2"/>
    <n v="8"/>
    <n v="620"/>
    <x v="478"/>
    <n v="1777.56"/>
    <s v="nice"/>
    <n v="0"/>
    <s v="2024 4"/>
  </r>
  <r>
    <x v="3"/>
    <n v="4"/>
    <n v="860"/>
    <x v="478"/>
    <n v="2710.5299999999997"/>
    <s v="naughty"/>
    <n v="0"/>
    <s v="2024 4"/>
  </r>
  <r>
    <x v="4"/>
    <n v="8.8000000000000007"/>
    <n v="610"/>
    <x v="478"/>
    <n v="42.96"/>
    <s v="nice"/>
    <n v="0"/>
    <s v="2024 4"/>
  </r>
  <r>
    <x v="0"/>
    <n v="9.6000000000000014"/>
    <n v="620"/>
    <x v="479"/>
    <n v="219.81"/>
    <s v="naughty"/>
    <n v="0"/>
    <s v="2024 4"/>
  </r>
  <r>
    <x v="1"/>
    <n v="10.4"/>
    <n v="600"/>
    <x v="479"/>
    <n v="101.76"/>
    <s v="nice"/>
    <n v="0"/>
    <s v="2024 4"/>
  </r>
  <r>
    <x v="2"/>
    <n v="7.2"/>
    <n v="750"/>
    <x v="479"/>
    <n v="331.98"/>
    <s v="nice"/>
    <n v="0"/>
    <s v="2024 4"/>
  </r>
  <r>
    <x v="3"/>
    <n v="8"/>
    <n v="1490"/>
    <x v="479"/>
    <n v="1449.66"/>
    <s v="naughty"/>
    <n v="0"/>
    <s v="2024 4"/>
  </r>
  <r>
    <x v="4"/>
    <n v="12"/>
    <n v="810"/>
    <x v="479"/>
    <n v="119.01"/>
    <s v="nice"/>
    <n v="0"/>
    <s v="2024 4"/>
  </r>
  <r>
    <x v="0"/>
    <n v="4.8000000000000007"/>
    <n v="730"/>
    <x v="480"/>
    <n v="879.42"/>
    <s v="naughty"/>
    <n v="0"/>
    <s v="2024 4"/>
  </r>
  <r>
    <x v="1"/>
    <n v="7.2"/>
    <n v="1300"/>
    <x v="480"/>
    <n v="2362.38"/>
    <s v="nice"/>
    <n v="0"/>
    <s v="2024 4"/>
  </r>
  <r>
    <x v="2"/>
    <n v="8.8000000000000007"/>
    <n v="1330"/>
    <x v="480"/>
    <n v="294"/>
    <s v="nice"/>
    <n v="0"/>
    <s v="2024 4"/>
  </r>
  <r>
    <x v="3"/>
    <n v="11.200000000000001"/>
    <n v="1050"/>
    <x v="480"/>
    <n v="805.58999999999992"/>
    <s v="naughty"/>
    <n v="0"/>
    <s v="2024 4"/>
  </r>
  <r>
    <x v="4"/>
    <n v="9.6000000000000014"/>
    <n v="960"/>
    <x v="480"/>
    <n v="2983.95"/>
    <s v="nice"/>
    <n v="0"/>
    <s v="2024 4"/>
  </r>
  <r>
    <x v="0"/>
    <n v="8.8000000000000007"/>
    <n v="1470"/>
    <x v="481"/>
    <n v="2757.81"/>
    <s v="naughty"/>
    <n v="0"/>
    <s v="2024 4"/>
  </r>
  <r>
    <x v="1"/>
    <n v="6.4"/>
    <n v="690"/>
    <x v="481"/>
    <n v="1100.31"/>
    <s v="nice"/>
    <n v="0"/>
    <s v="2024 4"/>
  </r>
  <r>
    <x v="2"/>
    <n v="4"/>
    <n v="1430"/>
    <x v="481"/>
    <n v="1830.72"/>
    <s v="nice"/>
    <n v="0"/>
    <s v="2024 4"/>
  </r>
  <r>
    <x v="3"/>
    <n v="9.6000000000000014"/>
    <n v="750"/>
    <x v="481"/>
    <n v="344.96999999999997"/>
    <s v="naughty"/>
    <n v="0"/>
    <s v="2024 4"/>
  </r>
  <r>
    <x v="4"/>
    <n v="6.4"/>
    <n v="890"/>
    <x v="481"/>
    <n v="1337.28"/>
    <s v="nice"/>
    <n v="0"/>
    <s v="2024 4"/>
  </r>
  <r>
    <x v="0"/>
    <n v="12"/>
    <n v="1430"/>
    <x v="482"/>
    <n v="2624.3999999999996"/>
    <s v="naughty"/>
    <n v="0"/>
    <s v="2024 4"/>
  </r>
  <r>
    <x v="1"/>
    <n v="9.6000000000000014"/>
    <n v="1340"/>
    <x v="482"/>
    <n v="2287.83"/>
    <s v="nice"/>
    <n v="0"/>
    <s v="2024 4"/>
  </r>
  <r>
    <x v="2"/>
    <n v="10.4"/>
    <n v="1180"/>
    <x v="482"/>
    <n v="2275.3200000000002"/>
    <s v="nice"/>
    <n v="0"/>
    <s v="2024 4"/>
  </r>
  <r>
    <x v="3"/>
    <n v="6.4"/>
    <n v="750"/>
    <x v="482"/>
    <n v="2051.9700000000003"/>
    <s v="naughty"/>
    <n v="0"/>
    <s v="2024 4"/>
  </r>
  <r>
    <x v="4"/>
    <n v="9.6000000000000014"/>
    <n v="790"/>
    <x v="482"/>
    <n v="422.61"/>
    <s v="nice"/>
    <n v="0"/>
    <s v="2024 4"/>
  </r>
  <r>
    <x v="0"/>
    <n v="8"/>
    <n v="720"/>
    <x v="483"/>
    <n v="2538.7799999999997"/>
    <s v="naughty"/>
    <n v="0"/>
    <s v="2024 4"/>
  </r>
  <r>
    <x v="1"/>
    <n v="8"/>
    <n v="1190"/>
    <x v="483"/>
    <n v="634.08000000000004"/>
    <s v="nice"/>
    <n v="0"/>
    <s v="2024 4"/>
  </r>
  <r>
    <x v="2"/>
    <n v="12"/>
    <n v="1030"/>
    <x v="483"/>
    <n v="751.47"/>
    <s v="nice"/>
    <n v="0"/>
    <s v="2024 4"/>
  </r>
  <r>
    <x v="3"/>
    <n v="4.8000000000000007"/>
    <n v="990"/>
    <x v="483"/>
    <n v="2808.96"/>
    <s v="naughty"/>
    <n v="0"/>
    <s v="2024 4"/>
  </r>
  <r>
    <x v="4"/>
    <n v="4.8000000000000007"/>
    <n v="1300"/>
    <x v="483"/>
    <n v="725.67"/>
    <s v="nice"/>
    <n v="0"/>
    <s v="2024 4"/>
  </r>
  <r>
    <x v="0"/>
    <n v="11.200000000000001"/>
    <n v="630"/>
    <x v="484"/>
    <n v="2971.62"/>
    <s v="naughty"/>
    <n v="0"/>
    <s v="2024 4"/>
  </r>
  <r>
    <x v="1"/>
    <n v="8"/>
    <n v="630"/>
    <x v="484"/>
    <n v="49.739999999999995"/>
    <s v="nice"/>
    <n v="0"/>
    <s v="2024 4"/>
  </r>
  <r>
    <x v="2"/>
    <n v="4"/>
    <n v="1250"/>
    <x v="484"/>
    <n v="261.93"/>
    <s v="nice"/>
    <n v="0"/>
    <s v="2024 4"/>
  </r>
  <r>
    <x v="3"/>
    <n v="6.4"/>
    <n v="520"/>
    <x v="484"/>
    <n v="2169.6000000000004"/>
    <s v="naughty"/>
    <n v="0"/>
    <s v="2024 4"/>
  </r>
  <r>
    <x v="4"/>
    <n v="12"/>
    <n v="930"/>
    <x v="484"/>
    <n v="2768.82"/>
    <s v="nice"/>
    <n v="0"/>
    <s v="2024 4"/>
  </r>
  <r>
    <x v="0"/>
    <n v="7.2"/>
    <n v="1140"/>
    <x v="485"/>
    <n v="2086.56"/>
    <s v="naughty"/>
    <n v="0"/>
    <s v="2024 4"/>
  </r>
  <r>
    <x v="1"/>
    <n v="9.6000000000000014"/>
    <n v="1500"/>
    <x v="485"/>
    <n v="2172.27"/>
    <s v="nice"/>
    <n v="0"/>
    <s v="2024 4"/>
  </r>
  <r>
    <x v="2"/>
    <n v="7.2"/>
    <n v="1390"/>
    <x v="485"/>
    <n v="2570.8200000000002"/>
    <s v="nice"/>
    <n v="0"/>
    <s v="2024 4"/>
  </r>
  <r>
    <x v="3"/>
    <n v="5.6000000000000005"/>
    <n v="1160"/>
    <x v="485"/>
    <n v="254.52"/>
    <s v="naughty"/>
    <n v="0"/>
    <s v="2024 4"/>
  </r>
  <r>
    <x v="4"/>
    <n v="5.6000000000000005"/>
    <n v="680"/>
    <x v="485"/>
    <n v="1935.4499999999998"/>
    <s v="nice"/>
    <n v="0"/>
    <s v="2024 4"/>
  </r>
  <r>
    <x v="0"/>
    <n v="12"/>
    <n v="880"/>
    <x v="486"/>
    <n v="1398.78"/>
    <s v="naughty"/>
    <n v="0"/>
    <s v="2024 5"/>
  </r>
  <r>
    <x v="1"/>
    <n v="8"/>
    <n v="1220"/>
    <x v="486"/>
    <n v="1345.74"/>
    <s v="nice"/>
    <n v="0"/>
    <s v="2024 5"/>
  </r>
  <r>
    <x v="2"/>
    <n v="11.200000000000001"/>
    <n v="1030"/>
    <x v="486"/>
    <n v="1880.6100000000001"/>
    <s v="nice"/>
    <n v="0"/>
    <s v="2024 5"/>
  </r>
  <r>
    <x v="3"/>
    <n v="12"/>
    <n v="850"/>
    <x v="486"/>
    <n v="1751.8200000000002"/>
    <s v="naughty"/>
    <n v="0"/>
    <s v="2024 5"/>
  </r>
  <r>
    <x v="4"/>
    <n v="7.2"/>
    <n v="700"/>
    <x v="486"/>
    <n v="1309.68"/>
    <s v="nice"/>
    <n v="0"/>
    <s v="2024 5"/>
  </r>
  <r>
    <x v="0"/>
    <n v="12"/>
    <n v="650"/>
    <x v="487"/>
    <n v="2095.3200000000002"/>
    <s v="naughty"/>
    <n v="0"/>
    <s v="2024 5"/>
  </r>
  <r>
    <x v="1"/>
    <n v="12"/>
    <n v="990"/>
    <x v="487"/>
    <n v="468.48"/>
    <s v="nice"/>
    <n v="0"/>
    <s v="2024 5"/>
  </r>
  <r>
    <x v="2"/>
    <n v="4.8000000000000007"/>
    <n v="620"/>
    <x v="487"/>
    <n v="2183.2799999999997"/>
    <s v="nice"/>
    <n v="0"/>
    <s v="2024 5"/>
  </r>
  <r>
    <x v="3"/>
    <n v="7.2"/>
    <n v="660"/>
    <x v="487"/>
    <n v="1039.08"/>
    <s v="naughty"/>
    <n v="0"/>
    <s v="2024 5"/>
  </r>
  <r>
    <x v="4"/>
    <n v="6.4"/>
    <n v="1000"/>
    <x v="487"/>
    <n v="2280.21"/>
    <s v="nice"/>
    <n v="0"/>
    <s v="2024 5"/>
  </r>
  <r>
    <x v="0"/>
    <n v="9.6000000000000014"/>
    <n v="1120"/>
    <x v="488"/>
    <n v="1979.94"/>
    <s v="naughty"/>
    <n v="0"/>
    <s v="2024 5"/>
  </r>
  <r>
    <x v="1"/>
    <n v="4.8000000000000007"/>
    <n v="1110"/>
    <x v="488"/>
    <n v="1835.8500000000001"/>
    <s v="nice"/>
    <n v="0"/>
    <s v="2024 5"/>
  </r>
  <r>
    <x v="2"/>
    <n v="8"/>
    <n v="1200"/>
    <x v="488"/>
    <n v="261.78000000000003"/>
    <s v="nice"/>
    <n v="0"/>
    <s v="2024 5"/>
  </r>
  <r>
    <x v="3"/>
    <n v="8"/>
    <n v="1030"/>
    <x v="488"/>
    <n v="2215.41"/>
    <s v="naughty"/>
    <n v="0"/>
    <s v="2024 5"/>
  </r>
  <r>
    <x v="4"/>
    <n v="4.8000000000000007"/>
    <n v="1420"/>
    <x v="488"/>
    <n v="1578.27"/>
    <s v="nice"/>
    <n v="0"/>
    <s v="2024 5"/>
  </r>
  <r>
    <x v="0"/>
    <n v="12"/>
    <n v="870"/>
    <x v="489"/>
    <n v="107.85000000000001"/>
    <s v="naughty"/>
    <n v="0"/>
    <s v="2024 5"/>
  </r>
  <r>
    <x v="1"/>
    <n v="10.4"/>
    <n v="1430"/>
    <x v="489"/>
    <n v="298.35000000000002"/>
    <s v="nice"/>
    <n v="0"/>
    <s v="2024 5"/>
  </r>
  <r>
    <x v="2"/>
    <n v="9.6000000000000014"/>
    <n v="1270"/>
    <x v="489"/>
    <n v="2576.9700000000003"/>
    <s v="nice"/>
    <n v="0"/>
    <s v="2024 5"/>
  </r>
  <r>
    <x v="3"/>
    <n v="8"/>
    <n v="1200"/>
    <x v="489"/>
    <n v="875.84999999999991"/>
    <s v="naughty"/>
    <n v="0"/>
    <s v="2024 5"/>
  </r>
  <r>
    <x v="4"/>
    <n v="7.2"/>
    <n v="670"/>
    <x v="489"/>
    <n v="543.36"/>
    <s v="nice"/>
    <n v="0"/>
    <s v="2024 5"/>
  </r>
  <r>
    <x v="0"/>
    <n v="12"/>
    <n v="900"/>
    <x v="490"/>
    <n v="1692.96"/>
    <s v="naughty"/>
    <n v="0"/>
    <s v="2024 5"/>
  </r>
  <r>
    <x v="1"/>
    <n v="11.200000000000001"/>
    <n v="660"/>
    <x v="490"/>
    <n v="2002.1999999999998"/>
    <s v="nice"/>
    <n v="0"/>
    <s v="2024 5"/>
  </r>
  <r>
    <x v="2"/>
    <n v="11.200000000000001"/>
    <n v="1040"/>
    <x v="490"/>
    <n v="1510.1999999999998"/>
    <s v="nice"/>
    <n v="0"/>
    <s v="2024 5"/>
  </r>
  <r>
    <x v="3"/>
    <n v="9.6000000000000014"/>
    <n v="590"/>
    <x v="490"/>
    <n v="708.54"/>
    <s v="naughty"/>
    <n v="0"/>
    <s v="2024 5"/>
  </r>
  <r>
    <x v="4"/>
    <n v="12"/>
    <n v="780"/>
    <x v="490"/>
    <n v="1224.33"/>
    <s v="nice"/>
    <n v="0"/>
    <s v="2024 5"/>
  </r>
  <r>
    <x v="0"/>
    <n v="4"/>
    <n v="1480"/>
    <x v="491"/>
    <n v="887.61"/>
    <s v="naughty"/>
    <n v="0"/>
    <s v="2024 5"/>
  </r>
  <r>
    <x v="1"/>
    <n v="8.8000000000000007"/>
    <n v="740"/>
    <x v="491"/>
    <n v="635.37"/>
    <s v="nice"/>
    <n v="0"/>
    <s v="2024 5"/>
  </r>
  <r>
    <x v="2"/>
    <n v="4"/>
    <n v="1390"/>
    <x v="491"/>
    <n v="665.64"/>
    <s v="nice"/>
    <n v="0"/>
    <s v="2024 5"/>
  </r>
  <r>
    <x v="3"/>
    <n v="10.4"/>
    <n v="900"/>
    <x v="491"/>
    <n v="2789.82"/>
    <s v="naughty"/>
    <n v="0"/>
    <s v="2024 5"/>
  </r>
  <r>
    <x v="4"/>
    <n v="9.6000000000000014"/>
    <n v="700"/>
    <x v="491"/>
    <n v="1742.4299999999998"/>
    <s v="nice"/>
    <n v="0"/>
    <s v="2024 5"/>
  </r>
  <r>
    <x v="0"/>
    <n v="9.6000000000000014"/>
    <n v="1200"/>
    <x v="492"/>
    <n v="1556.6999999999998"/>
    <s v="naughty"/>
    <n v="0"/>
    <s v="2024 5"/>
  </r>
  <r>
    <x v="1"/>
    <n v="7.2"/>
    <n v="560"/>
    <x v="492"/>
    <n v="975.48"/>
    <s v="nice"/>
    <n v="0"/>
    <s v="2024 5"/>
  </r>
  <r>
    <x v="2"/>
    <n v="6.4"/>
    <n v="730"/>
    <x v="492"/>
    <n v="816"/>
    <s v="nice"/>
    <n v="0"/>
    <s v="2024 5"/>
  </r>
  <r>
    <x v="3"/>
    <n v="11.200000000000001"/>
    <n v="920"/>
    <x v="492"/>
    <n v="1896.3000000000002"/>
    <s v="naughty"/>
    <n v="0"/>
    <s v="2024 5"/>
  </r>
  <r>
    <x v="4"/>
    <n v="10.4"/>
    <n v="950"/>
    <x v="492"/>
    <n v="2229.4499999999998"/>
    <s v="nice"/>
    <n v="0"/>
    <s v="2024 5"/>
  </r>
  <r>
    <x v="0"/>
    <n v="4.8000000000000007"/>
    <n v="680"/>
    <x v="493"/>
    <n v="723.66"/>
    <s v="naughty"/>
    <n v="0"/>
    <s v="2024 5"/>
  </r>
  <r>
    <x v="1"/>
    <n v="11.200000000000001"/>
    <n v="1350"/>
    <x v="493"/>
    <n v="611.54999999999995"/>
    <s v="nice"/>
    <n v="0"/>
    <s v="2024 5"/>
  </r>
  <r>
    <x v="2"/>
    <n v="6.4"/>
    <n v="870"/>
    <x v="493"/>
    <n v="309.29999999999995"/>
    <s v="nice"/>
    <n v="0"/>
    <s v="2024 5"/>
  </r>
  <r>
    <x v="3"/>
    <n v="10.4"/>
    <n v="1130"/>
    <x v="493"/>
    <n v="1983.12"/>
    <s v="naughty"/>
    <n v="0"/>
    <s v="2024 5"/>
  </r>
  <r>
    <x v="4"/>
    <n v="8"/>
    <n v="590"/>
    <x v="493"/>
    <n v="2078.6999999999998"/>
    <s v="nice"/>
    <n v="0"/>
    <s v="2024 5"/>
  </r>
  <r>
    <x v="0"/>
    <n v="6.4"/>
    <n v="1440"/>
    <x v="494"/>
    <n v="332.37"/>
    <s v="naughty"/>
    <n v="0"/>
    <s v="2024 5"/>
  </r>
  <r>
    <x v="1"/>
    <n v="12"/>
    <n v="920"/>
    <x v="494"/>
    <n v="979.62000000000012"/>
    <s v="nice"/>
    <n v="0"/>
    <s v="2024 5"/>
  </r>
  <r>
    <x v="2"/>
    <n v="8.8000000000000007"/>
    <n v="650"/>
    <x v="494"/>
    <n v="935.01"/>
    <s v="nice"/>
    <n v="0"/>
    <s v="2024 5"/>
  </r>
  <r>
    <x v="3"/>
    <n v="8.8000000000000007"/>
    <n v="1350"/>
    <x v="494"/>
    <n v="2913.66"/>
    <s v="naughty"/>
    <n v="0"/>
    <s v="2024 5"/>
  </r>
  <r>
    <x v="4"/>
    <n v="8"/>
    <n v="1060"/>
    <x v="494"/>
    <n v="447.90000000000003"/>
    <s v="nice"/>
    <n v="0"/>
    <s v="2024 5"/>
  </r>
  <r>
    <x v="0"/>
    <n v="4.8000000000000007"/>
    <n v="1320"/>
    <x v="495"/>
    <n v="2104.6799999999998"/>
    <s v="naughty"/>
    <n v="0"/>
    <s v="2024 5"/>
  </r>
  <r>
    <x v="1"/>
    <n v="6.4"/>
    <n v="1150"/>
    <x v="495"/>
    <n v="2040.1499999999999"/>
    <s v="nice"/>
    <n v="0"/>
    <s v="2024 5"/>
  </r>
  <r>
    <x v="2"/>
    <n v="8"/>
    <n v="1020"/>
    <x v="495"/>
    <n v="1036.1399999999999"/>
    <s v="nice"/>
    <n v="0"/>
    <s v="2024 5"/>
  </r>
  <r>
    <x v="3"/>
    <n v="9.6000000000000014"/>
    <n v="910"/>
    <x v="495"/>
    <n v="1229.6999999999998"/>
    <s v="naughty"/>
    <n v="0"/>
    <s v="2024 5"/>
  </r>
  <r>
    <x v="4"/>
    <n v="8.8000000000000007"/>
    <n v="900"/>
    <x v="495"/>
    <n v="1427.46"/>
    <s v="nice"/>
    <n v="0"/>
    <s v="2024 5"/>
  </r>
  <r>
    <x v="0"/>
    <n v="10.4"/>
    <n v="970"/>
    <x v="496"/>
    <n v="779.61"/>
    <s v="naughty"/>
    <n v="0"/>
    <s v="2024 5"/>
  </r>
  <r>
    <x v="1"/>
    <n v="12"/>
    <n v="1040"/>
    <x v="496"/>
    <n v="485.49"/>
    <s v="nice"/>
    <n v="0"/>
    <s v="2024 5"/>
  </r>
  <r>
    <x v="2"/>
    <n v="12"/>
    <n v="710"/>
    <x v="496"/>
    <n v="1676.88"/>
    <s v="nice"/>
    <n v="0"/>
    <s v="2024 5"/>
  </r>
  <r>
    <x v="3"/>
    <n v="4.8000000000000007"/>
    <n v="510"/>
    <x v="496"/>
    <n v="401.40000000000003"/>
    <s v="naughty"/>
    <n v="0"/>
    <s v="2024 5"/>
  </r>
  <r>
    <x v="4"/>
    <n v="6.4"/>
    <n v="1120"/>
    <x v="496"/>
    <n v="2562.33"/>
    <s v="nice"/>
    <n v="0"/>
    <s v="2024 5"/>
  </r>
  <r>
    <x v="0"/>
    <n v="7.2"/>
    <n v="1110"/>
    <x v="497"/>
    <n v="1635.9299999999998"/>
    <s v="naughty"/>
    <n v="0"/>
    <s v="2024 5"/>
  </r>
  <r>
    <x v="1"/>
    <n v="12"/>
    <n v="960"/>
    <x v="497"/>
    <n v="2110.59"/>
    <s v="nice"/>
    <n v="0"/>
    <s v="2024 5"/>
  </r>
  <r>
    <x v="2"/>
    <n v="8.8000000000000007"/>
    <n v="1310"/>
    <x v="497"/>
    <n v="1247.07"/>
    <s v="nice"/>
    <n v="0"/>
    <s v="2024 5"/>
  </r>
  <r>
    <x v="3"/>
    <n v="7.2"/>
    <n v="1250"/>
    <x v="497"/>
    <n v="769.34999999999991"/>
    <s v="naughty"/>
    <n v="0"/>
    <s v="2024 5"/>
  </r>
  <r>
    <x v="4"/>
    <n v="8"/>
    <n v="900"/>
    <x v="497"/>
    <n v="2855.7"/>
    <s v="nice"/>
    <n v="0"/>
    <s v="2024 5"/>
  </r>
  <r>
    <x v="0"/>
    <n v="11.200000000000001"/>
    <n v="1080"/>
    <x v="498"/>
    <n v="767.91"/>
    <s v="naughty"/>
    <n v="0"/>
    <s v="2024 5"/>
  </r>
  <r>
    <x v="1"/>
    <n v="11.200000000000001"/>
    <n v="710"/>
    <x v="498"/>
    <n v="2830.38"/>
    <s v="nice"/>
    <n v="0"/>
    <s v="2024 5"/>
  </r>
  <r>
    <x v="2"/>
    <n v="12"/>
    <n v="800"/>
    <x v="498"/>
    <n v="1054.98"/>
    <s v="nice"/>
    <n v="0"/>
    <s v="2024 5"/>
  </r>
  <r>
    <x v="3"/>
    <n v="4"/>
    <n v="1430"/>
    <x v="498"/>
    <n v="2165.16"/>
    <s v="naughty"/>
    <n v="0"/>
    <s v="2024 5"/>
  </r>
  <r>
    <x v="4"/>
    <n v="8.8000000000000007"/>
    <n v="1370"/>
    <x v="498"/>
    <n v="831"/>
    <s v="nice"/>
    <n v="0"/>
    <s v="2024 5"/>
  </r>
  <r>
    <x v="0"/>
    <n v="10.4"/>
    <n v="750"/>
    <x v="499"/>
    <n v="2000.04"/>
    <s v="naughty"/>
    <n v="0"/>
    <s v="2024 5"/>
  </r>
  <r>
    <x v="1"/>
    <n v="9.6000000000000014"/>
    <n v="1410"/>
    <x v="499"/>
    <n v="2585.2799999999997"/>
    <s v="nice"/>
    <n v="0"/>
    <s v="2024 5"/>
  </r>
  <r>
    <x v="2"/>
    <n v="8"/>
    <n v="1460"/>
    <x v="499"/>
    <n v="2541.7200000000003"/>
    <s v="nice"/>
    <n v="0"/>
    <s v="2024 5"/>
  </r>
  <r>
    <x v="3"/>
    <n v="7.2"/>
    <n v="1150"/>
    <x v="499"/>
    <n v="2810.8500000000004"/>
    <s v="naughty"/>
    <n v="0"/>
    <s v="2024 5"/>
  </r>
  <r>
    <x v="4"/>
    <n v="9.6000000000000014"/>
    <n v="1000"/>
    <x v="499"/>
    <n v="1479.1200000000001"/>
    <s v="nice"/>
    <n v="0"/>
    <s v="2024 5"/>
  </r>
  <r>
    <x v="0"/>
    <n v="8.8000000000000007"/>
    <n v="1190"/>
    <x v="500"/>
    <n v="2252.8500000000004"/>
    <s v="naughty"/>
    <n v="0"/>
    <s v="2024 5"/>
  </r>
  <r>
    <x v="1"/>
    <n v="8"/>
    <n v="1080"/>
    <x v="500"/>
    <n v="802.62000000000012"/>
    <s v="nice"/>
    <n v="0"/>
    <s v="2024 5"/>
  </r>
  <r>
    <x v="2"/>
    <n v="6.4"/>
    <n v="1440"/>
    <x v="500"/>
    <n v="2066.3999999999996"/>
    <s v="nice"/>
    <n v="0"/>
    <s v="2024 5"/>
  </r>
  <r>
    <x v="3"/>
    <n v="9.6000000000000014"/>
    <n v="670"/>
    <x v="500"/>
    <n v="2310.8999999999996"/>
    <s v="naughty"/>
    <n v="0"/>
    <s v="2024 5"/>
  </r>
  <r>
    <x v="4"/>
    <n v="6.4"/>
    <n v="1480"/>
    <x v="500"/>
    <n v="1008.81"/>
    <s v="nice"/>
    <n v="0"/>
    <s v="2024 5"/>
  </r>
  <r>
    <x v="0"/>
    <n v="8"/>
    <n v="590"/>
    <x v="501"/>
    <n v="1697.6399999999999"/>
    <s v="naughty"/>
    <n v="0"/>
    <s v="2024 5"/>
  </r>
  <r>
    <x v="1"/>
    <n v="7.2"/>
    <n v="700"/>
    <x v="501"/>
    <n v="2733.57"/>
    <s v="nice"/>
    <n v="0"/>
    <s v="2024 5"/>
  </r>
  <r>
    <x v="2"/>
    <n v="12"/>
    <n v="1050"/>
    <x v="501"/>
    <n v="975"/>
    <s v="nice"/>
    <n v="0"/>
    <s v="2024 5"/>
  </r>
  <r>
    <x v="3"/>
    <n v="4.8000000000000007"/>
    <n v="680"/>
    <x v="501"/>
    <n v="2899.05"/>
    <s v="naughty"/>
    <n v="0"/>
    <s v="2024 5"/>
  </r>
  <r>
    <x v="4"/>
    <n v="12"/>
    <n v="1170"/>
    <x v="501"/>
    <n v="717.78"/>
    <s v="nice"/>
    <n v="0"/>
    <s v="2024 5"/>
  </r>
  <r>
    <x v="0"/>
    <n v="4"/>
    <n v="1010"/>
    <x v="502"/>
    <n v="1269.75"/>
    <s v="naughty"/>
    <n v="0"/>
    <s v="2024 5"/>
  </r>
  <r>
    <x v="1"/>
    <n v="7.2"/>
    <n v="1470"/>
    <x v="502"/>
    <n v="2818.8"/>
    <s v="nice"/>
    <n v="0"/>
    <s v="2024 5"/>
  </r>
  <r>
    <x v="2"/>
    <n v="6.4"/>
    <n v="1140"/>
    <x v="502"/>
    <n v="1580.34"/>
    <s v="nice"/>
    <n v="0"/>
    <s v="2024 5"/>
  </r>
  <r>
    <x v="3"/>
    <n v="8"/>
    <n v="810"/>
    <x v="502"/>
    <n v="2881.77"/>
    <s v="naughty"/>
    <n v="0"/>
    <s v="2024 5"/>
  </r>
  <r>
    <x v="4"/>
    <n v="8"/>
    <n v="940"/>
    <x v="502"/>
    <n v="315.03000000000003"/>
    <s v="nice"/>
    <n v="0"/>
    <s v="2024 5"/>
  </r>
  <r>
    <x v="0"/>
    <n v="11.200000000000001"/>
    <n v="520"/>
    <x v="503"/>
    <n v="560.84999999999991"/>
    <s v="naughty"/>
    <n v="0"/>
    <s v="2024 5"/>
  </r>
  <r>
    <x v="1"/>
    <n v="10.4"/>
    <n v="770"/>
    <x v="503"/>
    <n v="963.56999999999994"/>
    <s v="nice"/>
    <n v="0"/>
    <s v="2024 5"/>
  </r>
  <r>
    <x v="2"/>
    <n v="11.200000000000001"/>
    <n v="500"/>
    <x v="503"/>
    <n v="1803.3600000000001"/>
    <s v="nice"/>
    <n v="0"/>
    <s v="2024 5"/>
  </r>
  <r>
    <x v="3"/>
    <n v="6.4"/>
    <n v="700"/>
    <x v="503"/>
    <n v="1069.23"/>
    <s v="naughty"/>
    <n v="0"/>
    <s v="2024 5"/>
  </r>
  <r>
    <x v="4"/>
    <n v="8.8000000000000007"/>
    <n v="1240"/>
    <x v="503"/>
    <n v="1191.8700000000001"/>
    <s v="nice"/>
    <n v="0"/>
    <s v="2024 5"/>
  </r>
  <r>
    <x v="0"/>
    <n v="10.4"/>
    <n v="880"/>
    <x v="504"/>
    <n v="1834.59"/>
    <s v="naughty"/>
    <n v="0"/>
    <s v="2024 5"/>
  </r>
  <r>
    <x v="1"/>
    <n v="10.4"/>
    <n v="720"/>
    <x v="504"/>
    <n v="690.27"/>
    <s v="nice"/>
    <n v="0"/>
    <s v="2024 5"/>
  </r>
  <r>
    <x v="2"/>
    <n v="8"/>
    <n v="920"/>
    <x v="504"/>
    <n v="2863.05"/>
    <s v="nice"/>
    <n v="0"/>
    <s v="2024 5"/>
  </r>
  <r>
    <x v="3"/>
    <n v="8"/>
    <n v="1480"/>
    <x v="504"/>
    <n v="1571.79"/>
    <s v="naughty"/>
    <n v="0"/>
    <s v="2024 5"/>
  </r>
  <r>
    <x v="4"/>
    <n v="4.8000000000000007"/>
    <n v="790"/>
    <x v="504"/>
    <n v="1600.29"/>
    <s v="nice"/>
    <n v="0"/>
    <s v="2024 5"/>
  </r>
  <r>
    <x v="0"/>
    <n v="10.4"/>
    <n v="570"/>
    <x v="505"/>
    <n v="101.85000000000001"/>
    <s v="naughty"/>
    <n v="0"/>
    <s v="2024 5"/>
  </r>
  <r>
    <x v="1"/>
    <n v="12"/>
    <n v="1390"/>
    <x v="505"/>
    <n v="259.11"/>
    <s v="nice"/>
    <n v="0"/>
    <s v="2024 5"/>
  </r>
  <r>
    <x v="2"/>
    <n v="10.4"/>
    <n v="930"/>
    <x v="505"/>
    <n v="1525.53"/>
    <s v="nice"/>
    <n v="0"/>
    <s v="2024 5"/>
  </r>
  <r>
    <x v="3"/>
    <n v="5.6000000000000005"/>
    <n v="1030"/>
    <x v="505"/>
    <n v="2612.13"/>
    <s v="naughty"/>
    <n v="0"/>
    <s v="2024 5"/>
  </r>
  <r>
    <x v="4"/>
    <n v="7.2"/>
    <n v="1400"/>
    <x v="505"/>
    <n v="750.12"/>
    <s v="nice"/>
    <n v="0"/>
    <s v="2024 5"/>
  </r>
  <r>
    <x v="0"/>
    <n v="12"/>
    <n v="1100"/>
    <x v="506"/>
    <n v="2484.84"/>
    <s v="naughty"/>
    <n v="0"/>
    <s v="2024 5"/>
  </r>
  <r>
    <x v="1"/>
    <n v="9.6000000000000014"/>
    <n v="700"/>
    <x v="506"/>
    <n v="753.51"/>
    <s v="nice"/>
    <n v="0"/>
    <s v="2024 5"/>
  </r>
  <r>
    <x v="2"/>
    <n v="4"/>
    <n v="1170"/>
    <x v="506"/>
    <n v="2485.1999999999998"/>
    <s v="nice"/>
    <n v="0"/>
    <s v="2024 5"/>
  </r>
  <r>
    <x v="3"/>
    <n v="9.6000000000000014"/>
    <n v="1460"/>
    <x v="506"/>
    <n v="1232.58"/>
    <s v="naughty"/>
    <n v="0"/>
    <s v="2024 5"/>
  </r>
  <r>
    <x v="4"/>
    <n v="6.4"/>
    <n v="1380"/>
    <x v="506"/>
    <n v="2112.63"/>
    <s v="nice"/>
    <n v="0"/>
    <s v="2024 5"/>
  </r>
  <r>
    <x v="0"/>
    <n v="4"/>
    <n v="1170"/>
    <x v="507"/>
    <n v="1722.33"/>
    <s v="naughty"/>
    <n v="0"/>
    <s v="2024 5"/>
  </r>
  <r>
    <x v="1"/>
    <n v="9.6000000000000014"/>
    <n v="860"/>
    <x v="507"/>
    <n v="1765.92"/>
    <s v="nice"/>
    <n v="0"/>
    <s v="2024 5"/>
  </r>
  <r>
    <x v="2"/>
    <n v="5.6000000000000005"/>
    <n v="760"/>
    <x v="507"/>
    <n v="228.89999999999998"/>
    <s v="nice"/>
    <n v="0"/>
    <s v="2024 5"/>
  </r>
  <r>
    <x v="3"/>
    <n v="7.2"/>
    <n v="590"/>
    <x v="507"/>
    <n v="963.99"/>
    <s v="naughty"/>
    <n v="0"/>
    <s v="2024 5"/>
  </r>
  <r>
    <x v="4"/>
    <n v="4"/>
    <n v="510"/>
    <x v="507"/>
    <n v="2331"/>
    <s v="nice"/>
    <n v="0"/>
    <s v="2024 5"/>
  </r>
  <r>
    <x v="0"/>
    <n v="10.4"/>
    <n v="1050"/>
    <x v="508"/>
    <n v="1102.4100000000001"/>
    <s v="naughty"/>
    <n v="0"/>
    <s v="2024 5"/>
  </r>
  <r>
    <x v="1"/>
    <n v="7.2"/>
    <n v="1190"/>
    <x v="508"/>
    <n v="202.53000000000003"/>
    <s v="nice"/>
    <n v="0"/>
    <s v="2024 5"/>
  </r>
  <r>
    <x v="2"/>
    <n v="9.6000000000000014"/>
    <n v="780"/>
    <x v="508"/>
    <n v="1723.08"/>
    <s v="nice"/>
    <n v="0"/>
    <s v="2024 5"/>
  </r>
  <r>
    <x v="3"/>
    <n v="4"/>
    <n v="710"/>
    <x v="508"/>
    <n v="1404"/>
    <s v="naughty"/>
    <n v="0"/>
    <s v="2024 5"/>
  </r>
  <r>
    <x v="4"/>
    <n v="4.8000000000000007"/>
    <n v="1290"/>
    <x v="508"/>
    <n v="2500.2599999999998"/>
    <s v="nice"/>
    <n v="0"/>
    <s v="2024 5"/>
  </r>
  <r>
    <x v="0"/>
    <n v="9.6000000000000014"/>
    <n v="1170"/>
    <x v="509"/>
    <n v="1978.1100000000001"/>
    <s v="naughty"/>
    <n v="0"/>
    <s v="2024 5"/>
  </r>
  <r>
    <x v="1"/>
    <n v="7.2"/>
    <n v="590"/>
    <x v="509"/>
    <n v="2511"/>
    <s v="nice"/>
    <n v="0"/>
    <s v="2024 5"/>
  </r>
  <r>
    <x v="2"/>
    <n v="8.8000000000000007"/>
    <n v="1330"/>
    <x v="509"/>
    <n v="1301.07"/>
    <s v="nice"/>
    <n v="0"/>
    <s v="2024 5"/>
  </r>
  <r>
    <x v="3"/>
    <n v="7.2"/>
    <n v="520"/>
    <x v="509"/>
    <n v="637.68000000000006"/>
    <s v="naughty"/>
    <n v="0"/>
    <s v="2024 5"/>
  </r>
  <r>
    <x v="4"/>
    <n v="12"/>
    <n v="1420"/>
    <x v="509"/>
    <n v="566.97"/>
    <s v="nice"/>
    <n v="0"/>
    <s v="2024 5"/>
  </r>
  <r>
    <x v="0"/>
    <n v="8"/>
    <n v="1040"/>
    <x v="510"/>
    <n v="2049.21"/>
    <s v="naughty"/>
    <n v="0"/>
    <s v="2024 5"/>
  </r>
  <r>
    <x v="1"/>
    <n v="12"/>
    <n v="720"/>
    <x v="510"/>
    <n v="1572.63"/>
    <s v="nice"/>
    <n v="0"/>
    <s v="2024 5"/>
  </r>
  <r>
    <x v="2"/>
    <n v="11.200000000000001"/>
    <n v="850"/>
    <x v="510"/>
    <n v="134.34"/>
    <s v="nice"/>
    <n v="0"/>
    <s v="2024 5"/>
  </r>
  <r>
    <x v="3"/>
    <n v="8.8000000000000007"/>
    <n v="1370"/>
    <x v="510"/>
    <n v="1917.06"/>
    <s v="naughty"/>
    <n v="0"/>
    <s v="2024 5"/>
  </r>
  <r>
    <x v="4"/>
    <n v="7.2"/>
    <n v="1210"/>
    <x v="510"/>
    <n v="626.66999999999996"/>
    <s v="nice"/>
    <n v="0"/>
    <s v="2024 5"/>
  </r>
  <r>
    <x v="0"/>
    <n v="8.8000000000000007"/>
    <n v="1360"/>
    <x v="511"/>
    <n v="1581.75"/>
    <s v="naughty"/>
    <n v="0"/>
    <s v="2024 5"/>
  </r>
  <r>
    <x v="1"/>
    <n v="4"/>
    <n v="920"/>
    <x v="511"/>
    <n v="501.63"/>
    <s v="nice"/>
    <n v="0"/>
    <s v="2024 5"/>
  </r>
  <r>
    <x v="2"/>
    <n v="10.4"/>
    <n v="1190"/>
    <x v="511"/>
    <n v="1361.4"/>
    <s v="nice"/>
    <n v="0"/>
    <s v="2024 5"/>
  </r>
  <r>
    <x v="3"/>
    <n v="8"/>
    <n v="1030"/>
    <x v="511"/>
    <n v="1757.4900000000002"/>
    <s v="naughty"/>
    <n v="0"/>
    <s v="2024 5"/>
  </r>
  <r>
    <x v="4"/>
    <n v="7.2"/>
    <n v="970"/>
    <x v="511"/>
    <n v="892.19999999999993"/>
    <s v="nice"/>
    <n v="0"/>
    <s v="2024 5"/>
  </r>
  <r>
    <x v="0"/>
    <n v="9.6000000000000014"/>
    <n v="1080"/>
    <x v="512"/>
    <n v="695.61"/>
    <s v="naughty"/>
    <n v="0"/>
    <s v="2024 5"/>
  </r>
  <r>
    <x v="1"/>
    <n v="9.6000000000000014"/>
    <n v="1440"/>
    <x v="512"/>
    <n v="1272.51"/>
    <s v="nice"/>
    <n v="0"/>
    <s v="2024 5"/>
  </r>
  <r>
    <x v="2"/>
    <n v="8.8000000000000007"/>
    <n v="550"/>
    <x v="512"/>
    <n v="2267.91"/>
    <s v="nice"/>
    <n v="0"/>
    <s v="2024 5"/>
  </r>
  <r>
    <x v="3"/>
    <n v="10.4"/>
    <n v="570"/>
    <x v="512"/>
    <n v="949.44"/>
    <s v="naughty"/>
    <n v="0"/>
    <s v="2024 5"/>
  </r>
  <r>
    <x v="4"/>
    <n v="8"/>
    <n v="970"/>
    <x v="512"/>
    <n v="1196.6100000000001"/>
    <s v="nice"/>
    <n v="0"/>
    <s v="2024 5"/>
  </r>
  <r>
    <x v="0"/>
    <n v="4"/>
    <n v="1040"/>
    <x v="513"/>
    <n v="1765.38"/>
    <s v="naughty"/>
    <n v="0"/>
    <s v="2024 5"/>
  </r>
  <r>
    <x v="1"/>
    <n v="4"/>
    <n v="1160"/>
    <x v="513"/>
    <n v="2449.89"/>
    <s v="nice"/>
    <n v="0"/>
    <s v="2024 5"/>
  </r>
  <r>
    <x v="2"/>
    <n v="9.6000000000000014"/>
    <n v="1210"/>
    <x v="513"/>
    <n v="1710.9900000000002"/>
    <s v="nice"/>
    <n v="0"/>
    <s v="2024 5"/>
  </r>
  <r>
    <x v="3"/>
    <n v="8"/>
    <n v="1240"/>
    <x v="513"/>
    <n v="2000.34"/>
    <s v="naughty"/>
    <n v="0"/>
    <s v="2024 5"/>
  </r>
  <r>
    <x v="4"/>
    <n v="12"/>
    <n v="1230"/>
    <x v="513"/>
    <n v="494.18999999999994"/>
    <s v="nice"/>
    <n v="0"/>
    <s v="2024 5"/>
  </r>
  <r>
    <x v="0"/>
    <n v="11.200000000000001"/>
    <n v="540"/>
    <x v="514"/>
    <n v="1538.31"/>
    <s v="naughty"/>
    <n v="0"/>
    <s v="2024 5"/>
  </r>
  <r>
    <x v="1"/>
    <n v="8"/>
    <n v="620"/>
    <x v="514"/>
    <n v="2877"/>
    <s v="nice"/>
    <n v="0"/>
    <s v="2024 5"/>
  </r>
  <r>
    <x v="2"/>
    <n v="12"/>
    <n v="690"/>
    <x v="514"/>
    <n v="2137.38"/>
    <s v="nice"/>
    <n v="0"/>
    <s v="2024 5"/>
  </r>
  <r>
    <x v="3"/>
    <n v="12"/>
    <n v="1300"/>
    <x v="514"/>
    <n v="345.54"/>
    <s v="naughty"/>
    <n v="0"/>
    <s v="2024 5"/>
  </r>
  <r>
    <x v="4"/>
    <n v="4"/>
    <n v="970"/>
    <x v="514"/>
    <n v="2753.13"/>
    <s v="nice"/>
    <n v="0"/>
    <s v="2024 5"/>
  </r>
  <r>
    <x v="0"/>
    <n v="6.4"/>
    <n v="1080"/>
    <x v="515"/>
    <n v="1388.6999999999998"/>
    <s v="naughty"/>
    <n v="0"/>
    <s v="2024 5"/>
  </r>
  <r>
    <x v="1"/>
    <n v="8"/>
    <n v="810"/>
    <x v="515"/>
    <n v="1669.83"/>
    <s v="nice"/>
    <n v="0"/>
    <s v="2024 5"/>
  </r>
  <r>
    <x v="2"/>
    <n v="4"/>
    <n v="1050"/>
    <x v="515"/>
    <n v="2016.5099999999998"/>
    <s v="nice"/>
    <n v="0"/>
    <s v="2024 5"/>
  </r>
  <r>
    <x v="3"/>
    <n v="10.4"/>
    <n v="1280"/>
    <x v="515"/>
    <n v="2060.2799999999997"/>
    <s v="naughty"/>
    <n v="0"/>
    <s v="2024 5"/>
  </r>
  <r>
    <x v="4"/>
    <n v="11.200000000000001"/>
    <n v="900"/>
    <x v="515"/>
    <n v="411.54"/>
    <s v="nice"/>
    <n v="0"/>
    <s v="2024 5"/>
  </r>
  <r>
    <x v="0"/>
    <n v="5.6000000000000005"/>
    <n v="660"/>
    <x v="516"/>
    <n v="1510.74"/>
    <s v="naughty"/>
    <n v="0"/>
    <s v="2024 5"/>
  </r>
  <r>
    <x v="1"/>
    <n v="10.4"/>
    <n v="990"/>
    <x v="516"/>
    <n v="1435.41"/>
    <s v="nice"/>
    <n v="0"/>
    <s v="2024 5"/>
  </r>
  <r>
    <x v="2"/>
    <n v="7.2"/>
    <n v="940"/>
    <x v="516"/>
    <n v="2305.11"/>
    <s v="nice"/>
    <n v="0"/>
    <s v="2024 5"/>
  </r>
  <r>
    <x v="3"/>
    <n v="4.8000000000000007"/>
    <n v="700"/>
    <x v="516"/>
    <n v="1931.94"/>
    <s v="naughty"/>
    <n v="0"/>
    <s v="2024 5"/>
  </r>
  <r>
    <x v="4"/>
    <n v="6.4"/>
    <n v="1120"/>
    <x v="516"/>
    <n v="137.04"/>
    <s v="nice"/>
    <n v="0"/>
    <s v="2024 5"/>
  </r>
  <r>
    <x v="0"/>
    <n v="9.6000000000000014"/>
    <n v="950"/>
    <x v="517"/>
    <n v="1993.44"/>
    <s v="naughty"/>
    <n v="0"/>
    <s v="2024 6"/>
  </r>
  <r>
    <x v="1"/>
    <n v="8"/>
    <n v="1430"/>
    <x v="517"/>
    <n v="1501.23"/>
    <s v="nice"/>
    <n v="0"/>
    <s v="2024 6"/>
  </r>
  <r>
    <x v="2"/>
    <n v="4.8000000000000007"/>
    <n v="1250"/>
    <x v="517"/>
    <n v="1856.6999999999998"/>
    <s v="nice"/>
    <n v="0"/>
    <s v="2024 6"/>
  </r>
  <r>
    <x v="3"/>
    <n v="7.2"/>
    <n v="970"/>
    <x v="517"/>
    <n v="2348.67"/>
    <s v="naughty"/>
    <n v="0"/>
    <s v="2024 6"/>
  </r>
  <r>
    <x v="4"/>
    <n v="11.200000000000001"/>
    <n v="610"/>
    <x v="517"/>
    <n v="192.24"/>
    <s v="nice"/>
    <n v="0"/>
    <s v="2024 6"/>
  </r>
  <r>
    <x v="0"/>
    <n v="9.6000000000000014"/>
    <n v="510"/>
    <x v="518"/>
    <n v="684.09"/>
    <s v="naughty"/>
    <n v="0"/>
    <s v="2024 6"/>
  </r>
  <r>
    <x v="1"/>
    <n v="5.6000000000000005"/>
    <n v="1030"/>
    <x v="518"/>
    <n v="193.64999999999998"/>
    <s v="nice"/>
    <n v="0"/>
    <s v="2024 6"/>
  </r>
  <r>
    <x v="2"/>
    <n v="4"/>
    <n v="680"/>
    <x v="518"/>
    <n v="623.01"/>
    <s v="nice"/>
    <n v="0"/>
    <s v="2024 6"/>
  </r>
  <r>
    <x v="3"/>
    <n v="4.8000000000000007"/>
    <n v="1160"/>
    <x v="518"/>
    <n v="918.30000000000007"/>
    <s v="naughty"/>
    <n v="0"/>
    <s v="2024 6"/>
  </r>
  <r>
    <x v="4"/>
    <n v="8.8000000000000007"/>
    <n v="1120"/>
    <x v="518"/>
    <n v="2994.18"/>
    <s v="nice"/>
    <n v="0"/>
    <s v="2024 6"/>
  </r>
  <r>
    <x v="0"/>
    <n v="10.4"/>
    <n v="920"/>
    <x v="519"/>
    <n v="1382.91"/>
    <s v="naughty"/>
    <n v="0"/>
    <s v="2024 6"/>
  </r>
  <r>
    <x v="1"/>
    <n v="6.4"/>
    <n v="1470"/>
    <x v="519"/>
    <n v="886.71"/>
    <s v="nice"/>
    <n v="0"/>
    <s v="2024 6"/>
  </r>
  <r>
    <x v="2"/>
    <n v="6.4"/>
    <n v="810"/>
    <x v="519"/>
    <n v="407.58000000000004"/>
    <s v="nice"/>
    <n v="0"/>
    <s v="2024 6"/>
  </r>
  <r>
    <x v="3"/>
    <n v="10.4"/>
    <n v="870"/>
    <x v="519"/>
    <n v="1281.54"/>
    <s v="naughty"/>
    <n v="0"/>
    <s v="2024 6"/>
  </r>
  <r>
    <x v="4"/>
    <n v="10.4"/>
    <n v="1470"/>
    <x v="519"/>
    <n v="2434.77"/>
    <s v="nice"/>
    <n v="0"/>
    <s v="2024 6"/>
  </r>
  <r>
    <x v="0"/>
    <n v="4"/>
    <n v="1240"/>
    <x v="520"/>
    <n v="2194.11"/>
    <s v="naughty"/>
    <n v="0"/>
    <s v="2024 6"/>
  </r>
  <r>
    <x v="1"/>
    <n v="9.6000000000000014"/>
    <n v="530"/>
    <x v="520"/>
    <n v="2146.02"/>
    <s v="nice"/>
    <n v="0"/>
    <s v="2024 6"/>
  </r>
  <r>
    <x v="2"/>
    <n v="10.4"/>
    <n v="1330"/>
    <x v="520"/>
    <n v="2994.5099999999998"/>
    <s v="nice"/>
    <n v="0"/>
    <s v="2024 6"/>
  </r>
  <r>
    <x v="3"/>
    <n v="12"/>
    <n v="1330"/>
    <x v="520"/>
    <n v="2401.3200000000002"/>
    <s v="naughty"/>
    <n v="0"/>
    <s v="2024 6"/>
  </r>
  <r>
    <x v="4"/>
    <n v="9.6000000000000014"/>
    <n v="1230"/>
    <x v="520"/>
    <n v="739.43999999999994"/>
    <s v="nice"/>
    <n v="0"/>
    <s v="2024 6"/>
  </r>
  <r>
    <x v="0"/>
    <n v="12"/>
    <n v="1000"/>
    <x v="521"/>
    <n v="2197.6499999999996"/>
    <s v="naughty"/>
    <n v="0"/>
    <s v="2024 6"/>
  </r>
  <r>
    <x v="1"/>
    <n v="8"/>
    <n v="750"/>
    <x v="521"/>
    <n v="1307.3399999999999"/>
    <s v="nice"/>
    <n v="0"/>
    <s v="2024 6"/>
  </r>
  <r>
    <x v="2"/>
    <n v="10.4"/>
    <n v="1080"/>
    <x v="521"/>
    <n v="1390.1100000000001"/>
    <s v="nice"/>
    <n v="0"/>
    <s v="2024 6"/>
  </r>
  <r>
    <x v="3"/>
    <n v="6.4"/>
    <n v="1190"/>
    <x v="521"/>
    <n v="1553.97"/>
    <s v="naughty"/>
    <n v="0"/>
    <s v="2024 6"/>
  </r>
  <r>
    <x v="4"/>
    <n v="7.2"/>
    <n v="940"/>
    <x v="521"/>
    <n v="2512.41"/>
    <s v="nice"/>
    <n v="0"/>
    <s v="2024 6"/>
  </r>
  <r>
    <x v="0"/>
    <n v="6.4"/>
    <n v="890"/>
    <x v="522"/>
    <n v="2589.69"/>
    <s v="naughty"/>
    <n v="0"/>
    <s v="2024 6"/>
  </r>
  <r>
    <x v="1"/>
    <n v="11.200000000000001"/>
    <n v="1170"/>
    <x v="522"/>
    <n v="2314.86"/>
    <s v="nice"/>
    <n v="0"/>
    <s v="2024 6"/>
  </r>
  <r>
    <x v="2"/>
    <n v="12"/>
    <n v="1490"/>
    <x v="522"/>
    <n v="1207.53"/>
    <s v="nice"/>
    <n v="0"/>
    <s v="2024 6"/>
  </r>
  <r>
    <x v="3"/>
    <n v="4"/>
    <n v="910"/>
    <x v="522"/>
    <n v="103.26"/>
    <s v="naughty"/>
    <n v="0"/>
    <s v="2024 6"/>
  </r>
  <r>
    <x v="4"/>
    <n v="4"/>
    <n v="900"/>
    <x v="522"/>
    <n v="1829.4299999999998"/>
    <s v="nice"/>
    <n v="0"/>
    <s v="2024 6"/>
  </r>
  <r>
    <x v="0"/>
    <n v="4.8000000000000007"/>
    <n v="1070"/>
    <x v="523"/>
    <n v="2819.19"/>
    <s v="naughty"/>
    <n v="0"/>
    <s v="2024 6"/>
  </r>
  <r>
    <x v="1"/>
    <n v="12"/>
    <n v="1190"/>
    <x v="523"/>
    <n v="2804.07"/>
    <s v="nice"/>
    <n v="0"/>
    <s v="2024 6"/>
  </r>
  <r>
    <x v="2"/>
    <n v="9.6000000000000014"/>
    <n v="570"/>
    <x v="523"/>
    <n v="2355.48"/>
    <s v="nice"/>
    <n v="0"/>
    <s v="2024 6"/>
  </r>
  <r>
    <x v="3"/>
    <n v="8.8000000000000007"/>
    <n v="900"/>
    <x v="523"/>
    <n v="670.56000000000006"/>
    <s v="naughty"/>
    <n v="0"/>
    <s v="2024 6"/>
  </r>
  <r>
    <x v="4"/>
    <n v="5.6000000000000005"/>
    <n v="780"/>
    <x v="523"/>
    <n v="1977.1499999999999"/>
    <s v="nice"/>
    <n v="0"/>
    <s v="2024 6"/>
  </r>
  <r>
    <x v="0"/>
    <n v="9.6000000000000014"/>
    <n v="710"/>
    <x v="524"/>
    <n v="514.71"/>
    <s v="naughty"/>
    <n v="0"/>
    <s v="2024 6"/>
  </r>
  <r>
    <x v="1"/>
    <n v="11.200000000000001"/>
    <n v="1130"/>
    <x v="524"/>
    <n v="2952"/>
    <s v="nice"/>
    <n v="0"/>
    <s v="2024 6"/>
  </r>
  <r>
    <x v="2"/>
    <n v="5.6000000000000005"/>
    <n v="1340"/>
    <x v="524"/>
    <n v="418.83000000000004"/>
    <s v="nice"/>
    <n v="0"/>
    <s v="2024 6"/>
  </r>
  <r>
    <x v="3"/>
    <n v="11.200000000000001"/>
    <n v="830"/>
    <x v="524"/>
    <n v="570.75"/>
    <s v="naughty"/>
    <n v="0"/>
    <s v="2024 6"/>
  </r>
  <r>
    <x v="4"/>
    <n v="8"/>
    <n v="1450"/>
    <x v="524"/>
    <n v="1176.6600000000001"/>
    <s v="nice"/>
    <n v="0"/>
    <s v="2024 6"/>
  </r>
  <r>
    <x v="0"/>
    <n v="4"/>
    <n v="1040"/>
    <x v="525"/>
    <n v="1626.12"/>
    <s v="naughty"/>
    <n v="0"/>
    <s v="2024 6"/>
  </r>
  <r>
    <x v="1"/>
    <n v="10.4"/>
    <n v="600"/>
    <x v="525"/>
    <n v="2665.14"/>
    <s v="nice"/>
    <n v="0"/>
    <s v="2024 6"/>
  </r>
  <r>
    <x v="2"/>
    <n v="4.8000000000000007"/>
    <n v="750"/>
    <x v="525"/>
    <n v="2836.41"/>
    <s v="nice"/>
    <n v="0"/>
    <s v="2024 6"/>
  </r>
  <r>
    <x v="3"/>
    <n v="5.6000000000000005"/>
    <n v="1120"/>
    <x v="525"/>
    <n v="1998.4499999999998"/>
    <s v="naughty"/>
    <n v="0"/>
    <s v="2024 6"/>
  </r>
  <r>
    <x v="4"/>
    <n v="8"/>
    <n v="840"/>
    <x v="525"/>
    <n v="1742.31"/>
    <s v="nice"/>
    <n v="0"/>
    <s v="2024 6"/>
  </r>
  <r>
    <x v="0"/>
    <n v="8.8000000000000007"/>
    <n v="1190"/>
    <x v="526"/>
    <n v="1252.77"/>
    <s v="naughty"/>
    <n v="0"/>
    <s v="2024 6"/>
  </r>
  <r>
    <x v="1"/>
    <n v="8"/>
    <n v="1100"/>
    <x v="526"/>
    <n v="2171.67"/>
    <s v="nice"/>
    <n v="0"/>
    <s v="2024 6"/>
  </r>
  <r>
    <x v="2"/>
    <n v="11.200000000000001"/>
    <n v="980"/>
    <x v="526"/>
    <n v="1573.5"/>
    <s v="nice"/>
    <n v="0"/>
    <s v="2024 6"/>
  </r>
  <r>
    <x v="3"/>
    <n v="4"/>
    <n v="530"/>
    <x v="526"/>
    <n v="1928.37"/>
    <s v="naughty"/>
    <n v="0"/>
    <s v="2024 6"/>
  </r>
  <r>
    <x v="4"/>
    <n v="9.6000000000000014"/>
    <n v="1020"/>
    <x v="526"/>
    <n v="956.25"/>
    <s v="nice"/>
    <n v="0"/>
    <s v="2024 6"/>
  </r>
  <r>
    <x v="0"/>
    <n v="5.6000000000000005"/>
    <n v="670"/>
    <x v="527"/>
    <n v="1386.66"/>
    <s v="naughty"/>
    <n v="0"/>
    <s v="2024 6"/>
  </r>
  <r>
    <x v="1"/>
    <n v="6.4"/>
    <n v="840"/>
    <x v="527"/>
    <n v="196.86"/>
    <s v="nice"/>
    <n v="0"/>
    <s v="2024 6"/>
  </r>
  <r>
    <x v="2"/>
    <n v="12"/>
    <n v="570"/>
    <x v="527"/>
    <n v="1740"/>
    <s v="nice"/>
    <n v="0"/>
    <s v="2024 6"/>
  </r>
  <r>
    <x v="3"/>
    <n v="11.200000000000001"/>
    <n v="1270"/>
    <x v="527"/>
    <n v="605.40000000000009"/>
    <s v="naughty"/>
    <n v="0"/>
    <s v="2024 6"/>
  </r>
  <r>
    <x v="4"/>
    <n v="8"/>
    <n v="1110"/>
    <x v="527"/>
    <n v="257.39999999999998"/>
    <s v="nice"/>
    <n v="0"/>
    <s v="2024 6"/>
  </r>
  <r>
    <x v="0"/>
    <n v="11.200000000000001"/>
    <n v="1470"/>
    <x v="528"/>
    <n v="2429.9700000000003"/>
    <s v="naughty"/>
    <n v="0"/>
    <s v="2024 6"/>
  </r>
  <r>
    <x v="1"/>
    <n v="7.2"/>
    <n v="600"/>
    <x v="528"/>
    <n v="1945.6499999999999"/>
    <s v="nice"/>
    <n v="0"/>
    <s v="2024 6"/>
  </r>
  <r>
    <x v="2"/>
    <n v="11.200000000000001"/>
    <n v="630"/>
    <x v="528"/>
    <n v="856.17"/>
    <s v="nice"/>
    <n v="0"/>
    <s v="2024 6"/>
  </r>
  <r>
    <x v="3"/>
    <n v="7.2"/>
    <n v="1010"/>
    <x v="528"/>
    <n v="1994.5500000000002"/>
    <s v="naughty"/>
    <n v="0"/>
    <s v="2024 6"/>
  </r>
  <r>
    <x v="4"/>
    <n v="12"/>
    <n v="1460"/>
    <x v="528"/>
    <n v="1360.1100000000001"/>
    <s v="nice"/>
    <n v="0"/>
    <s v="2024 6"/>
  </r>
  <r>
    <x v="0"/>
    <n v="7.2"/>
    <n v="1500"/>
    <x v="529"/>
    <n v="566.76"/>
    <s v="naughty"/>
    <n v="0"/>
    <s v="2024 6"/>
  </r>
  <r>
    <x v="1"/>
    <n v="8"/>
    <n v="850"/>
    <x v="529"/>
    <n v="1743.09"/>
    <s v="nice"/>
    <n v="0"/>
    <s v="2024 6"/>
  </r>
  <r>
    <x v="2"/>
    <n v="11.200000000000001"/>
    <n v="680"/>
    <x v="529"/>
    <n v="2436.63"/>
    <s v="nice"/>
    <n v="0"/>
    <s v="2024 6"/>
  </r>
  <r>
    <x v="3"/>
    <n v="11.200000000000001"/>
    <n v="1390"/>
    <x v="529"/>
    <n v="2066.0700000000002"/>
    <s v="naughty"/>
    <n v="0"/>
    <s v="2024 6"/>
  </r>
  <r>
    <x v="4"/>
    <n v="5.6000000000000005"/>
    <n v="1370"/>
    <x v="529"/>
    <n v="629.28"/>
    <s v="nice"/>
    <n v="0"/>
    <s v="2024 6"/>
  </r>
  <r>
    <x v="0"/>
    <n v="4"/>
    <n v="1240"/>
    <x v="530"/>
    <n v="1123.71"/>
    <s v="naughty"/>
    <n v="0"/>
    <s v="2024 6"/>
  </r>
  <r>
    <x v="1"/>
    <n v="4"/>
    <n v="1440"/>
    <x v="530"/>
    <n v="1977.27"/>
    <s v="nice"/>
    <n v="0"/>
    <s v="2024 6"/>
  </r>
  <r>
    <x v="2"/>
    <n v="12"/>
    <n v="1150"/>
    <x v="530"/>
    <n v="835.19999999999993"/>
    <s v="nice"/>
    <n v="0"/>
    <s v="2024 6"/>
  </r>
  <r>
    <x v="3"/>
    <n v="10.4"/>
    <n v="1190"/>
    <x v="530"/>
    <n v="723.72"/>
    <s v="naughty"/>
    <n v="0"/>
    <s v="2024 6"/>
  </r>
  <r>
    <x v="4"/>
    <n v="11.200000000000001"/>
    <n v="1070"/>
    <x v="530"/>
    <n v="390.96"/>
    <s v="nice"/>
    <n v="0"/>
    <s v="2024 6"/>
  </r>
  <r>
    <x v="0"/>
    <n v="4.8000000000000007"/>
    <n v="1440"/>
    <x v="531"/>
    <n v="2303.5500000000002"/>
    <s v="naughty"/>
    <n v="0"/>
    <s v="2024 6"/>
  </r>
  <r>
    <x v="1"/>
    <n v="5.6000000000000005"/>
    <n v="730"/>
    <x v="531"/>
    <n v="658.74"/>
    <s v="nice"/>
    <n v="0"/>
    <s v="2024 6"/>
  </r>
  <r>
    <x v="2"/>
    <n v="8"/>
    <n v="1440"/>
    <x v="531"/>
    <n v="1119.81"/>
    <s v="nice"/>
    <n v="0"/>
    <s v="2024 6"/>
  </r>
  <r>
    <x v="3"/>
    <n v="10.4"/>
    <n v="1070"/>
    <x v="531"/>
    <n v="1801.8600000000001"/>
    <s v="naughty"/>
    <n v="0"/>
    <s v="2024 6"/>
  </r>
  <r>
    <x v="4"/>
    <n v="10.4"/>
    <n v="1240"/>
    <x v="531"/>
    <n v="986.73"/>
    <s v="nice"/>
    <n v="0"/>
    <s v="2024 6"/>
  </r>
  <r>
    <x v="0"/>
    <n v="4"/>
    <n v="500"/>
    <x v="532"/>
    <n v="2224.98"/>
    <s v="naughty"/>
    <n v="0"/>
    <s v="2024 6"/>
  </r>
  <r>
    <x v="1"/>
    <n v="7.2"/>
    <n v="1400"/>
    <x v="532"/>
    <n v="1200.57"/>
    <s v="nice"/>
    <n v="0"/>
    <s v="2024 6"/>
  </r>
  <r>
    <x v="2"/>
    <n v="5.6000000000000005"/>
    <n v="1500"/>
    <x v="532"/>
    <n v="710.18999999999994"/>
    <s v="nice"/>
    <n v="0"/>
    <s v="2024 6"/>
  </r>
  <r>
    <x v="3"/>
    <n v="12"/>
    <n v="1010"/>
    <x v="532"/>
    <n v="1139.6100000000001"/>
    <s v="naughty"/>
    <n v="0"/>
    <s v="2024 6"/>
  </r>
  <r>
    <x v="4"/>
    <n v="9.6000000000000014"/>
    <n v="1220"/>
    <x v="532"/>
    <n v="1072.5899999999999"/>
    <s v="nice"/>
    <n v="0"/>
    <s v="2024 6"/>
  </r>
  <r>
    <x v="0"/>
    <n v="8.8000000000000007"/>
    <n v="990"/>
    <x v="533"/>
    <n v="2627.31"/>
    <s v="naughty"/>
    <n v="0"/>
    <s v="2024 6"/>
  </r>
  <r>
    <x v="1"/>
    <n v="6.4"/>
    <n v="890"/>
    <x v="533"/>
    <n v="1972.8899999999999"/>
    <s v="nice"/>
    <n v="0"/>
    <s v="2024 6"/>
  </r>
  <r>
    <x v="2"/>
    <n v="6.4"/>
    <n v="1100"/>
    <x v="533"/>
    <n v="1968.27"/>
    <s v="nice"/>
    <n v="0"/>
    <s v="2024 6"/>
  </r>
  <r>
    <x v="3"/>
    <n v="8"/>
    <n v="1150"/>
    <x v="533"/>
    <n v="782.28"/>
    <s v="naughty"/>
    <n v="0"/>
    <s v="2024 6"/>
  </r>
  <r>
    <x v="4"/>
    <n v="12"/>
    <n v="1470"/>
    <x v="533"/>
    <n v="2829.81"/>
    <s v="nice"/>
    <n v="0"/>
    <s v="2024 6"/>
  </r>
  <r>
    <x v="0"/>
    <n v="11.200000000000001"/>
    <n v="1300"/>
    <x v="534"/>
    <n v="1998.2400000000002"/>
    <s v="naughty"/>
    <n v="0"/>
    <s v="2024 6"/>
  </r>
  <r>
    <x v="1"/>
    <n v="4.8000000000000007"/>
    <n v="720"/>
    <x v="534"/>
    <n v="691.98"/>
    <s v="nice"/>
    <n v="0"/>
    <s v="2024 6"/>
  </r>
  <r>
    <x v="2"/>
    <n v="8.8000000000000007"/>
    <n v="780"/>
    <x v="534"/>
    <n v="2969.67"/>
    <s v="nice"/>
    <n v="0"/>
    <s v="2024 6"/>
  </r>
  <r>
    <x v="3"/>
    <n v="7.2"/>
    <n v="1390"/>
    <x v="534"/>
    <n v="2389.44"/>
    <s v="naughty"/>
    <n v="0"/>
    <s v="2024 6"/>
  </r>
  <r>
    <x v="4"/>
    <n v="7.2"/>
    <n v="1130"/>
    <x v="534"/>
    <n v="142.85999999999999"/>
    <s v="nice"/>
    <n v="0"/>
    <s v="2024 6"/>
  </r>
  <r>
    <x v="0"/>
    <n v="12"/>
    <n v="1300"/>
    <x v="535"/>
    <n v="198.42000000000002"/>
    <s v="naughty"/>
    <n v="0"/>
    <s v="2024 6"/>
  </r>
  <r>
    <x v="1"/>
    <n v="7.2"/>
    <n v="1410"/>
    <x v="535"/>
    <n v="646.16999999999996"/>
    <s v="nice"/>
    <n v="0"/>
    <s v="2024 6"/>
  </r>
  <r>
    <x v="2"/>
    <n v="11.200000000000001"/>
    <n v="960"/>
    <x v="535"/>
    <n v="835.98"/>
    <s v="nice"/>
    <n v="0"/>
    <s v="2024 6"/>
  </r>
  <r>
    <x v="3"/>
    <n v="11.200000000000001"/>
    <n v="600"/>
    <x v="535"/>
    <n v="93"/>
    <s v="naughty"/>
    <n v="0"/>
    <s v="2024 6"/>
  </r>
  <r>
    <x v="4"/>
    <n v="7.2"/>
    <n v="660"/>
    <x v="535"/>
    <n v="966.78"/>
    <s v="nice"/>
    <n v="0"/>
    <s v="2024 6"/>
  </r>
  <r>
    <x v="0"/>
    <n v="8.8000000000000007"/>
    <n v="1280"/>
    <x v="536"/>
    <n v="2694.09"/>
    <s v="naughty"/>
    <n v="0"/>
    <s v="2024 6"/>
  </r>
  <r>
    <x v="1"/>
    <n v="11.200000000000001"/>
    <n v="960"/>
    <x v="536"/>
    <n v="1846.9499999999998"/>
    <s v="nice"/>
    <n v="0"/>
    <s v="2024 6"/>
  </r>
  <r>
    <x v="2"/>
    <n v="8.8000000000000007"/>
    <n v="1480"/>
    <x v="536"/>
    <n v="2890.86"/>
    <s v="nice"/>
    <n v="0"/>
    <s v="2024 6"/>
  </r>
  <r>
    <x v="3"/>
    <n v="5.6000000000000005"/>
    <n v="670"/>
    <x v="536"/>
    <n v="1197.69"/>
    <s v="naughty"/>
    <n v="0"/>
    <s v="2024 6"/>
  </r>
  <r>
    <x v="4"/>
    <n v="10.4"/>
    <n v="1310"/>
    <x v="536"/>
    <n v="356.76"/>
    <s v="nice"/>
    <n v="0"/>
    <s v="2024 6"/>
  </r>
  <r>
    <x v="0"/>
    <n v="12"/>
    <n v="1170"/>
    <x v="537"/>
    <n v="2519.4299999999998"/>
    <s v="naughty"/>
    <n v="0"/>
    <s v="2024 6"/>
  </r>
  <r>
    <x v="1"/>
    <n v="4"/>
    <n v="1270"/>
    <x v="537"/>
    <n v="2001.12"/>
    <s v="nice"/>
    <n v="0"/>
    <s v="2024 6"/>
  </r>
  <r>
    <x v="2"/>
    <n v="8.8000000000000007"/>
    <n v="1250"/>
    <x v="537"/>
    <n v="1639.1999999999998"/>
    <s v="nice"/>
    <n v="0"/>
    <s v="2024 6"/>
  </r>
  <r>
    <x v="3"/>
    <n v="7.2"/>
    <n v="1270"/>
    <x v="537"/>
    <n v="788.46"/>
    <s v="naughty"/>
    <n v="0"/>
    <s v="2024 6"/>
  </r>
  <r>
    <x v="4"/>
    <n v="4"/>
    <n v="1070"/>
    <x v="537"/>
    <n v="544.77"/>
    <s v="nice"/>
    <n v="0"/>
    <s v="2024 6"/>
  </r>
  <r>
    <x v="0"/>
    <n v="12"/>
    <n v="1110"/>
    <x v="538"/>
    <n v="2254.86"/>
    <s v="naughty"/>
    <n v="0"/>
    <s v="2024 6"/>
  </r>
  <r>
    <x v="1"/>
    <n v="10.4"/>
    <n v="1340"/>
    <x v="538"/>
    <n v="2231.1000000000004"/>
    <s v="nice"/>
    <n v="0"/>
    <s v="2024 6"/>
  </r>
  <r>
    <x v="2"/>
    <n v="7.2"/>
    <n v="670"/>
    <x v="538"/>
    <n v="1163.6999999999998"/>
    <s v="nice"/>
    <n v="0"/>
    <s v="2024 6"/>
  </r>
  <r>
    <x v="3"/>
    <n v="5.6000000000000005"/>
    <n v="540"/>
    <x v="538"/>
    <n v="2719.68"/>
    <s v="naughty"/>
    <n v="0"/>
    <s v="2024 6"/>
  </r>
  <r>
    <x v="4"/>
    <n v="9.6000000000000014"/>
    <n v="710"/>
    <x v="538"/>
    <n v="1092.9000000000001"/>
    <s v="nice"/>
    <n v="0"/>
    <s v="2024 6"/>
  </r>
  <r>
    <x v="0"/>
    <n v="5.6000000000000005"/>
    <n v="1010"/>
    <x v="539"/>
    <n v="2691.57"/>
    <s v="naughty"/>
    <n v="0"/>
    <s v="2024 6"/>
  </r>
  <r>
    <x v="1"/>
    <n v="4"/>
    <n v="1210"/>
    <x v="539"/>
    <n v="513.56999999999994"/>
    <s v="nice"/>
    <n v="0"/>
    <s v="2024 6"/>
  </r>
  <r>
    <x v="2"/>
    <n v="7.2"/>
    <n v="700"/>
    <x v="539"/>
    <n v="2743.95"/>
    <s v="nice"/>
    <n v="0"/>
    <s v="2024 6"/>
  </r>
  <r>
    <x v="3"/>
    <n v="8.8000000000000007"/>
    <n v="1030"/>
    <x v="539"/>
    <n v="1518"/>
    <s v="naughty"/>
    <n v="0"/>
    <s v="2024 6"/>
  </r>
  <r>
    <x v="4"/>
    <n v="4"/>
    <n v="530"/>
    <x v="539"/>
    <n v="110.13"/>
    <s v="nice"/>
    <n v="0"/>
    <s v="2024 6"/>
  </r>
  <r>
    <x v="0"/>
    <n v="8"/>
    <n v="1430"/>
    <x v="540"/>
    <n v="228.51"/>
    <s v="naughty"/>
    <n v="0"/>
    <s v="2024 6"/>
  </r>
  <r>
    <x v="1"/>
    <n v="12"/>
    <n v="800"/>
    <x v="540"/>
    <n v="2672.34"/>
    <s v="nice"/>
    <n v="0"/>
    <s v="2024 6"/>
  </r>
  <r>
    <x v="2"/>
    <n v="12"/>
    <n v="1460"/>
    <x v="540"/>
    <n v="505.89"/>
    <s v="nice"/>
    <n v="0"/>
    <s v="2024 6"/>
  </r>
  <r>
    <x v="3"/>
    <n v="8"/>
    <n v="750"/>
    <x v="540"/>
    <n v="1739.4900000000002"/>
    <s v="naughty"/>
    <n v="0"/>
    <s v="2024 6"/>
  </r>
  <r>
    <x v="4"/>
    <n v="8.8000000000000007"/>
    <n v="1140"/>
    <x v="540"/>
    <n v="113.22"/>
    <s v="nice"/>
    <n v="0"/>
    <s v="2024 6"/>
  </r>
  <r>
    <x v="0"/>
    <n v="9.6000000000000014"/>
    <n v="740"/>
    <x v="541"/>
    <n v="2701.3500000000004"/>
    <s v="naughty"/>
    <n v="0"/>
    <s v="2024 6"/>
  </r>
  <r>
    <x v="1"/>
    <n v="8.8000000000000007"/>
    <n v="1460"/>
    <x v="541"/>
    <n v="1529.91"/>
    <s v="nice"/>
    <n v="0"/>
    <s v="2024 6"/>
  </r>
  <r>
    <x v="2"/>
    <n v="9.6000000000000014"/>
    <n v="1470"/>
    <x v="541"/>
    <n v="924.66000000000008"/>
    <s v="nice"/>
    <n v="0"/>
    <s v="2024 6"/>
  </r>
  <r>
    <x v="3"/>
    <n v="6.4"/>
    <n v="1120"/>
    <x v="541"/>
    <n v="997.14"/>
    <s v="naughty"/>
    <n v="0"/>
    <s v="2024 6"/>
  </r>
  <r>
    <x v="4"/>
    <n v="4"/>
    <n v="1200"/>
    <x v="541"/>
    <n v="398.90999999999997"/>
    <s v="nice"/>
    <n v="0"/>
    <s v="2024 6"/>
  </r>
  <r>
    <x v="0"/>
    <n v="4"/>
    <n v="550"/>
    <x v="542"/>
    <n v="2031.27"/>
    <s v="naughty"/>
    <n v="0"/>
    <s v="2024 6"/>
  </r>
  <r>
    <x v="1"/>
    <n v="4.8000000000000007"/>
    <n v="1030"/>
    <x v="542"/>
    <n v="800.67"/>
    <s v="nice"/>
    <n v="0"/>
    <s v="2024 6"/>
  </r>
  <r>
    <x v="2"/>
    <n v="11.200000000000001"/>
    <n v="730"/>
    <x v="542"/>
    <n v="1874.13"/>
    <s v="nice"/>
    <n v="0"/>
    <s v="2024 6"/>
  </r>
  <r>
    <x v="3"/>
    <n v="4"/>
    <n v="1200"/>
    <x v="542"/>
    <n v="180.84"/>
    <s v="naughty"/>
    <n v="0"/>
    <s v="2024 6"/>
  </r>
  <r>
    <x v="4"/>
    <n v="6.4"/>
    <n v="880"/>
    <x v="542"/>
    <n v="1525.1399999999999"/>
    <s v="nice"/>
    <n v="0"/>
    <s v="2024 6"/>
  </r>
  <r>
    <x v="0"/>
    <n v="11.200000000000001"/>
    <n v="1480"/>
    <x v="543"/>
    <n v="2992.71"/>
    <s v="naughty"/>
    <n v="0"/>
    <s v="2024 6"/>
  </r>
  <r>
    <x v="1"/>
    <n v="7.2"/>
    <n v="600"/>
    <x v="543"/>
    <n v="63.81"/>
    <s v="nice"/>
    <n v="0"/>
    <s v="2024 6"/>
  </r>
  <r>
    <x v="2"/>
    <n v="8.8000000000000007"/>
    <n v="820"/>
    <x v="543"/>
    <n v="1861.29"/>
    <s v="nice"/>
    <n v="0"/>
    <s v="2024 6"/>
  </r>
  <r>
    <x v="3"/>
    <n v="5.6000000000000005"/>
    <n v="620"/>
    <x v="543"/>
    <n v="2800.44"/>
    <s v="naughty"/>
    <n v="0"/>
    <s v="2024 6"/>
  </r>
  <r>
    <x v="4"/>
    <n v="11.200000000000001"/>
    <n v="1010"/>
    <x v="543"/>
    <n v="467.49"/>
    <s v="nice"/>
    <n v="0"/>
    <s v="2024 6"/>
  </r>
  <r>
    <x v="0"/>
    <n v="8"/>
    <n v="570"/>
    <x v="544"/>
    <n v="1258.71"/>
    <s v="naughty"/>
    <n v="0"/>
    <s v="2024 6"/>
  </r>
  <r>
    <x v="1"/>
    <n v="10.4"/>
    <n v="900"/>
    <x v="544"/>
    <n v="1275.6600000000001"/>
    <s v="nice"/>
    <n v="0"/>
    <s v="2024 6"/>
  </r>
  <r>
    <x v="2"/>
    <n v="6.4"/>
    <n v="650"/>
    <x v="544"/>
    <n v="2661.42"/>
    <s v="nice"/>
    <n v="0"/>
    <s v="2024 6"/>
  </r>
  <r>
    <x v="3"/>
    <n v="7.2"/>
    <n v="1410"/>
    <x v="544"/>
    <n v="1281.8399999999999"/>
    <s v="naughty"/>
    <n v="0"/>
    <s v="2024 6"/>
  </r>
  <r>
    <x v="4"/>
    <n v="4"/>
    <n v="1170"/>
    <x v="544"/>
    <n v="594.18000000000006"/>
    <s v="nice"/>
    <n v="0"/>
    <s v="2024 6"/>
  </r>
  <r>
    <x v="0"/>
    <n v="10.4"/>
    <n v="950"/>
    <x v="545"/>
    <n v="1937.52"/>
    <s v="naughty"/>
    <n v="0"/>
    <s v="2024 6"/>
  </r>
  <r>
    <x v="1"/>
    <n v="8"/>
    <n v="1380"/>
    <x v="545"/>
    <n v="1900.3500000000001"/>
    <s v="nice"/>
    <n v="0"/>
    <s v="2024 6"/>
  </r>
  <r>
    <x v="2"/>
    <n v="11.200000000000001"/>
    <n v="810"/>
    <x v="545"/>
    <n v="2932.98"/>
    <s v="nice"/>
    <n v="0"/>
    <s v="2024 6"/>
  </r>
  <r>
    <x v="3"/>
    <n v="6.4"/>
    <n v="1190"/>
    <x v="545"/>
    <n v="2617.86"/>
    <s v="naughty"/>
    <n v="0"/>
    <s v="2024 6"/>
  </r>
  <r>
    <x v="4"/>
    <n v="5.6000000000000005"/>
    <n v="1500"/>
    <x v="545"/>
    <n v="1143.1200000000001"/>
    <s v="nice"/>
    <n v="0"/>
    <s v="2024 6"/>
  </r>
  <r>
    <x v="0"/>
    <n v="4.8000000000000007"/>
    <n v="1470"/>
    <x v="546"/>
    <n v="1244.67"/>
    <s v="naughty"/>
    <n v="0"/>
    <s v="2024 6"/>
  </r>
  <r>
    <x v="1"/>
    <n v="8.8000000000000007"/>
    <n v="780"/>
    <x v="546"/>
    <n v="993"/>
    <s v="nice"/>
    <n v="0"/>
    <s v="2024 6"/>
  </r>
  <r>
    <x v="2"/>
    <n v="10.4"/>
    <n v="1080"/>
    <x v="546"/>
    <n v="191.37"/>
    <s v="nice"/>
    <n v="0"/>
    <s v="2024 6"/>
  </r>
  <r>
    <x v="3"/>
    <n v="11.200000000000001"/>
    <n v="1310"/>
    <x v="546"/>
    <n v="1172.82"/>
    <s v="naughty"/>
    <n v="0"/>
    <s v="2024 6"/>
  </r>
  <r>
    <x v="4"/>
    <n v="5.6000000000000005"/>
    <n v="1170"/>
    <x v="546"/>
    <n v="1333.23"/>
    <s v="nice"/>
    <n v="0"/>
    <s v="2024 6"/>
  </r>
  <r>
    <x v="0"/>
    <n v="8"/>
    <n v="1220"/>
    <x v="547"/>
    <n v="2104.9499999999998"/>
    <s v="naughty"/>
    <n v="0"/>
    <s v="2024 7"/>
  </r>
  <r>
    <x v="1"/>
    <n v="4"/>
    <n v="660"/>
    <x v="547"/>
    <n v="1593.21"/>
    <s v="nice"/>
    <n v="0"/>
    <s v="2024 7"/>
  </r>
  <r>
    <x v="2"/>
    <n v="9.6000000000000014"/>
    <n v="1160"/>
    <x v="547"/>
    <n v="2020.1100000000001"/>
    <s v="nice"/>
    <n v="0"/>
    <s v="2024 7"/>
  </r>
  <r>
    <x v="3"/>
    <n v="4.8000000000000007"/>
    <n v="530"/>
    <x v="547"/>
    <n v="2376.87"/>
    <s v="naughty"/>
    <n v="0"/>
    <s v="2024 7"/>
  </r>
  <r>
    <x v="4"/>
    <n v="6.4"/>
    <n v="980"/>
    <x v="547"/>
    <n v="510.39"/>
    <s v="nice"/>
    <n v="0"/>
    <s v="2024 7"/>
  </r>
  <r>
    <x v="0"/>
    <n v="10.4"/>
    <n v="920"/>
    <x v="548"/>
    <n v="43.68"/>
    <s v="naughty"/>
    <n v="0"/>
    <s v="2024 7"/>
  </r>
  <r>
    <x v="1"/>
    <n v="10.4"/>
    <n v="1150"/>
    <x v="548"/>
    <n v="837.99"/>
    <s v="nice"/>
    <n v="0"/>
    <s v="2024 7"/>
  </r>
  <r>
    <x v="2"/>
    <n v="6.4"/>
    <n v="1320"/>
    <x v="548"/>
    <n v="2884.98"/>
    <s v="nice"/>
    <n v="0"/>
    <s v="2024 7"/>
  </r>
  <r>
    <x v="3"/>
    <n v="4.8000000000000007"/>
    <n v="1040"/>
    <x v="548"/>
    <n v="1492.1100000000001"/>
    <s v="naughty"/>
    <n v="0"/>
    <s v="2024 7"/>
  </r>
  <r>
    <x v="4"/>
    <n v="6.4"/>
    <n v="1240"/>
    <x v="548"/>
    <n v="1265.8499999999999"/>
    <s v="nice"/>
    <n v="0"/>
    <s v="2024 7"/>
  </r>
  <r>
    <x v="0"/>
    <n v="8"/>
    <n v="710"/>
    <x v="549"/>
    <n v="1322.6399999999999"/>
    <s v="naughty"/>
    <n v="0"/>
    <s v="2024 7"/>
  </r>
  <r>
    <x v="1"/>
    <n v="8.8000000000000007"/>
    <n v="710"/>
    <x v="549"/>
    <n v="1118.8799999999999"/>
    <s v="nice"/>
    <n v="0"/>
    <s v="2024 7"/>
  </r>
  <r>
    <x v="2"/>
    <n v="7.2"/>
    <n v="900"/>
    <x v="549"/>
    <n v="2122.1999999999998"/>
    <s v="nice"/>
    <n v="0"/>
    <s v="2024 7"/>
  </r>
  <r>
    <x v="3"/>
    <n v="11.200000000000001"/>
    <n v="1350"/>
    <x v="549"/>
    <n v="2966.25"/>
    <s v="naughty"/>
    <n v="0"/>
    <s v="2024 7"/>
  </r>
  <r>
    <x v="4"/>
    <n v="8"/>
    <n v="660"/>
    <x v="549"/>
    <n v="2000.22"/>
    <s v="nice"/>
    <n v="0"/>
    <s v="2024 7"/>
  </r>
  <r>
    <x v="0"/>
    <n v="8.8000000000000007"/>
    <n v="1060"/>
    <x v="550"/>
    <n v="1371.24"/>
    <s v="naughty"/>
    <n v="0"/>
    <s v="2024 7"/>
  </r>
  <r>
    <x v="1"/>
    <n v="9.6000000000000014"/>
    <n v="700"/>
    <x v="550"/>
    <n v="392.25"/>
    <s v="nice"/>
    <n v="0"/>
    <s v="2024 7"/>
  </r>
  <r>
    <x v="2"/>
    <n v="11.200000000000001"/>
    <n v="1130"/>
    <x v="550"/>
    <n v="582.41999999999996"/>
    <s v="nice"/>
    <n v="0"/>
    <s v="2024 7"/>
  </r>
  <r>
    <x v="3"/>
    <n v="7.2"/>
    <n v="1350"/>
    <x v="550"/>
    <n v="997.08"/>
    <s v="naughty"/>
    <n v="0"/>
    <s v="2024 7"/>
  </r>
  <r>
    <x v="4"/>
    <n v="6.4"/>
    <n v="820"/>
    <x v="550"/>
    <n v="569.49"/>
    <s v="nice"/>
    <n v="0"/>
    <s v="2024 7"/>
  </r>
  <r>
    <x v="0"/>
    <n v="4"/>
    <n v="1170"/>
    <x v="551"/>
    <n v="1785.48"/>
    <s v="naughty"/>
    <n v="0"/>
    <s v="2024 7"/>
  </r>
  <r>
    <x v="1"/>
    <n v="4"/>
    <n v="530"/>
    <x v="551"/>
    <n v="2248.29"/>
    <s v="nice"/>
    <n v="0"/>
    <s v="2024 7"/>
  </r>
  <r>
    <x v="2"/>
    <n v="7.2"/>
    <n v="940"/>
    <x v="551"/>
    <n v="539.13"/>
    <s v="nice"/>
    <n v="0"/>
    <s v="2024 7"/>
  </r>
  <r>
    <x v="3"/>
    <n v="6.4"/>
    <n v="960"/>
    <x v="551"/>
    <n v="502.29"/>
    <s v="naughty"/>
    <n v="0"/>
    <s v="2024 7"/>
  </r>
  <r>
    <x v="4"/>
    <n v="5.6000000000000005"/>
    <n v="500"/>
    <x v="551"/>
    <n v="1982.8200000000002"/>
    <s v="nice"/>
    <n v="0"/>
    <s v="2024 7"/>
  </r>
  <r>
    <x v="0"/>
    <n v="9.6000000000000014"/>
    <n v="1050"/>
    <x v="552"/>
    <n v="2061.9299999999998"/>
    <s v="naughty"/>
    <n v="0"/>
    <s v="2024 7"/>
  </r>
  <r>
    <x v="1"/>
    <n v="12"/>
    <n v="1330"/>
    <x v="552"/>
    <n v="2546.91"/>
    <s v="nice"/>
    <n v="0"/>
    <s v="2024 7"/>
  </r>
  <r>
    <x v="2"/>
    <n v="4.8000000000000007"/>
    <n v="640"/>
    <x v="552"/>
    <n v="1349.8799999999999"/>
    <s v="nice"/>
    <n v="0"/>
    <s v="2024 7"/>
  </r>
  <r>
    <x v="3"/>
    <n v="5.6000000000000005"/>
    <n v="1320"/>
    <x v="552"/>
    <n v="1889.6100000000001"/>
    <s v="naughty"/>
    <n v="0"/>
    <s v="2024 7"/>
  </r>
  <r>
    <x v="4"/>
    <n v="7.2"/>
    <n v="1240"/>
    <x v="552"/>
    <n v="1901.91"/>
    <s v="nice"/>
    <n v="0"/>
    <s v="2024 7"/>
  </r>
  <r>
    <x v="0"/>
    <n v="4"/>
    <n v="1210"/>
    <x v="553"/>
    <n v="2169.1799999999998"/>
    <s v="naughty"/>
    <n v="0"/>
    <s v="2024 7"/>
  </r>
  <r>
    <x v="1"/>
    <n v="4.8000000000000007"/>
    <n v="1230"/>
    <x v="553"/>
    <n v="1357.71"/>
    <s v="nice"/>
    <n v="0"/>
    <s v="2024 7"/>
  </r>
  <r>
    <x v="2"/>
    <n v="10.4"/>
    <n v="880"/>
    <x v="553"/>
    <n v="1589.6399999999999"/>
    <s v="nice"/>
    <n v="0"/>
    <s v="2024 7"/>
  </r>
  <r>
    <x v="3"/>
    <n v="5.6000000000000005"/>
    <n v="1210"/>
    <x v="553"/>
    <n v="2086.6499999999996"/>
    <s v="naughty"/>
    <n v="0"/>
    <s v="2024 7"/>
  </r>
  <r>
    <x v="4"/>
    <n v="4"/>
    <n v="1090"/>
    <x v="553"/>
    <n v="2276.3999999999996"/>
    <s v="nice"/>
    <n v="0"/>
    <s v="2024 7"/>
  </r>
  <r>
    <x v="0"/>
    <n v="6.4"/>
    <n v="640"/>
    <x v="554"/>
    <n v="2042.19"/>
    <s v="naughty"/>
    <n v="0"/>
    <s v="2024 7"/>
  </r>
  <r>
    <x v="1"/>
    <n v="9.6000000000000014"/>
    <n v="1060"/>
    <x v="554"/>
    <n v="371.07"/>
    <s v="nice"/>
    <n v="0"/>
    <s v="2024 7"/>
  </r>
  <r>
    <x v="2"/>
    <n v="4"/>
    <n v="790"/>
    <x v="554"/>
    <n v="1892.19"/>
    <s v="nice"/>
    <n v="0"/>
    <s v="2024 7"/>
  </r>
  <r>
    <x v="3"/>
    <n v="4.8000000000000007"/>
    <n v="1240"/>
    <x v="554"/>
    <n v="414.72"/>
    <s v="naughty"/>
    <n v="0"/>
    <s v="2024 7"/>
  </r>
  <r>
    <x v="4"/>
    <n v="6.4"/>
    <n v="1050"/>
    <x v="554"/>
    <n v="2233.3200000000002"/>
    <s v="nice"/>
    <n v="0"/>
    <s v="2024 7"/>
  </r>
  <r>
    <x v="0"/>
    <n v="4"/>
    <n v="1340"/>
    <x v="555"/>
    <n v="1232.6100000000001"/>
    <s v="naughty"/>
    <n v="0"/>
    <s v="2024 7"/>
  </r>
  <r>
    <x v="1"/>
    <n v="5.6000000000000005"/>
    <n v="610"/>
    <x v="555"/>
    <n v="157.29"/>
    <s v="nice"/>
    <n v="0"/>
    <s v="2024 7"/>
  </r>
  <r>
    <x v="2"/>
    <n v="12"/>
    <n v="1250"/>
    <x v="555"/>
    <n v="68.820000000000007"/>
    <s v="nice"/>
    <n v="0"/>
    <s v="2024 7"/>
  </r>
  <r>
    <x v="3"/>
    <n v="5.6000000000000005"/>
    <n v="600"/>
    <x v="555"/>
    <n v="1774.83"/>
    <s v="naughty"/>
    <n v="0"/>
    <s v="2024 7"/>
  </r>
  <r>
    <x v="4"/>
    <n v="5.6000000000000005"/>
    <n v="1250"/>
    <x v="555"/>
    <n v="148.68"/>
    <s v="nice"/>
    <n v="0"/>
    <s v="2024 7"/>
  </r>
  <r>
    <x v="0"/>
    <n v="11.200000000000001"/>
    <n v="600"/>
    <x v="556"/>
    <n v="2217.9299999999998"/>
    <s v="naughty"/>
    <n v="0"/>
    <s v="2024 7"/>
  </r>
  <r>
    <x v="1"/>
    <n v="8"/>
    <n v="660"/>
    <x v="556"/>
    <n v="665.34"/>
    <s v="nice"/>
    <n v="0"/>
    <s v="2024 7"/>
  </r>
  <r>
    <x v="2"/>
    <n v="12"/>
    <n v="780"/>
    <x v="556"/>
    <n v="1210.5899999999999"/>
    <s v="nice"/>
    <n v="0"/>
    <s v="2024 7"/>
  </r>
  <r>
    <x v="3"/>
    <n v="12"/>
    <n v="570"/>
    <x v="556"/>
    <n v="1651.83"/>
    <s v="naughty"/>
    <n v="0"/>
    <s v="2024 7"/>
  </r>
  <r>
    <x v="4"/>
    <n v="4"/>
    <n v="1370"/>
    <x v="556"/>
    <n v="1884.81"/>
    <s v="nice"/>
    <n v="0"/>
    <s v="2024 7"/>
  </r>
  <r>
    <x v="0"/>
    <n v="4"/>
    <n v="1220"/>
    <x v="557"/>
    <n v="214.82999999999998"/>
    <s v="naughty"/>
    <n v="0"/>
    <s v="2024 7"/>
  </r>
  <r>
    <x v="1"/>
    <n v="10.4"/>
    <n v="720"/>
    <x v="557"/>
    <n v="1915.29"/>
    <s v="nice"/>
    <n v="0"/>
    <s v="2024 7"/>
  </r>
  <r>
    <x v="2"/>
    <n v="10.4"/>
    <n v="1020"/>
    <x v="557"/>
    <n v="203.01"/>
    <s v="nice"/>
    <n v="0"/>
    <s v="2024 7"/>
  </r>
  <r>
    <x v="3"/>
    <n v="8"/>
    <n v="790"/>
    <x v="557"/>
    <n v="2456.79"/>
    <s v="naughty"/>
    <n v="0"/>
    <s v="2024 7"/>
  </r>
  <r>
    <x v="4"/>
    <n v="12"/>
    <n v="1260"/>
    <x v="557"/>
    <n v="299.70000000000005"/>
    <s v="nice"/>
    <n v="0"/>
    <s v="2024 7"/>
  </r>
  <r>
    <x v="0"/>
    <n v="9.6000000000000014"/>
    <n v="1450"/>
    <x v="558"/>
    <n v="2714.94"/>
    <s v="naughty"/>
    <n v="0"/>
    <s v="2024 7"/>
  </r>
  <r>
    <x v="1"/>
    <n v="12"/>
    <n v="810"/>
    <x v="558"/>
    <n v="303.51"/>
    <s v="nice"/>
    <n v="0"/>
    <s v="2024 7"/>
  </r>
  <r>
    <x v="2"/>
    <n v="7.2"/>
    <n v="1420"/>
    <x v="558"/>
    <n v="1928.8200000000002"/>
    <s v="nice"/>
    <n v="0"/>
    <s v="2024 7"/>
  </r>
  <r>
    <x v="3"/>
    <n v="5.6000000000000005"/>
    <n v="1470"/>
    <x v="558"/>
    <n v="856.19999999999993"/>
    <s v="naughty"/>
    <n v="0"/>
    <s v="2024 7"/>
  </r>
  <r>
    <x v="4"/>
    <n v="10.4"/>
    <n v="680"/>
    <x v="558"/>
    <n v="2044.1100000000001"/>
    <s v="nice"/>
    <n v="0"/>
    <s v="2024 7"/>
  </r>
  <r>
    <x v="0"/>
    <n v="8.8000000000000007"/>
    <n v="1090"/>
    <x v="559"/>
    <n v="1616.6100000000001"/>
    <s v="naughty"/>
    <n v="0"/>
    <s v="2024 7"/>
  </r>
  <r>
    <x v="1"/>
    <n v="5.6000000000000005"/>
    <n v="600"/>
    <x v="559"/>
    <n v="2589.36"/>
    <s v="nice"/>
    <n v="0"/>
    <s v="2024 7"/>
  </r>
  <r>
    <x v="2"/>
    <n v="7.2"/>
    <n v="1070"/>
    <x v="559"/>
    <n v="1277.3399999999999"/>
    <s v="nice"/>
    <n v="0"/>
    <s v="2024 7"/>
  </r>
  <r>
    <x v="3"/>
    <n v="11.200000000000001"/>
    <n v="760"/>
    <x v="559"/>
    <n v="2521.77"/>
    <s v="naughty"/>
    <n v="0"/>
    <s v="2024 7"/>
  </r>
  <r>
    <x v="4"/>
    <n v="8"/>
    <n v="680"/>
    <x v="559"/>
    <n v="1488.9"/>
    <s v="nice"/>
    <n v="0"/>
    <s v="2024 7"/>
  </r>
  <r>
    <x v="0"/>
    <n v="4.8000000000000007"/>
    <n v="970"/>
    <x v="560"/>
    <n v="2764.89"/>
    <s v="naughty"/>
    <n v="0"/>
    <s v="2024 7"/>
  </r>
  <r>
    <x v="1"/>
    <n v="8"/>
    <n v="1110"/>
    <x v="560"/>
    <n v="2792.04"/>
    <s v="nice"/>
    <n v="0"/>
    <s v="2024 7"/>
  </r>
  <r>
    <x v="2"/>
    <n v="8"/>
    <n v="1270"/>
    <x v="560"/>
    <n v="1598.8200000000002"/>
    <s v="nice"/>
    <n v="0"/>
    <s v="2024 7"/>
  </r>
  <r>
    <x v="3"/>
    <n v="6.4"/>
    <n v="1370"/>
    <x v="560"/>
    <n v="2950.77"/>
    <s v="naughty"/>
    <n v="0"/>
    <s v="2024 7"/>
  </r>
  <r>
    <x v="4"/>
    <n v="12"/>
    <n v="690"/>
    <x v="560"/>
    <n v="934.08"/>
    <s v="nice"/>
    <n v="0"/>
    <s v="2024 7"/>
  </r>
  <r>
    <x v="0"/>
    <n v="11.200000000000001"/>
    <n v="500"/>
    <x v="561"/>
    <n v="2292.7200000000003"/>
    <s v="naughty"/>
    <n v="0"/>
    <s v="2024 7"/>
  </r>
  <r>
    <x v="1"/>
    <n v="8"/>
    <n v="840"/>
    <x v="561"/>
    <n v="2698.89"/>
    <s v="nice"/>
    <n v="0"/>
    <s v="2024 7"/>
  </r>
  <r>
    <x v="2"/>
    <n v="12"/>
    <n v="620"/>
    <x v="561"/>
    <n v="1460.85"/>
    <s v="nice"/>
    <n v="0"/>
    <s v="2024 7"/>
  </r>
  <r>
    <x v="3"/>
    <n v="12"/>
    <n v="1140"/>
    <x v="561"/>
    <n v="895.74"/>
    <s v="naughty"/>
    <n v="0"/>
    <s v="2024 7"/>
  </r>
  <r>
    <x v="4"/>
    <n v="12"/>
    <n v="660"/>
    <x v="561"/>
    <n v="2205.21"/>
    <s v="nice"/>
    <n v="0"/>
    <s v="2024 7"/>
  </r>
  <r>
    <x v="0"/>
    <n v="11.200000000000001"/>
    <n v="1020"/>
    <x v="562"/>
    <n v="653.43000000000006"/>
    <s v="naughty"/>
    <n v="0"/>
    <s v="2024 7"/>
  </r>
  <r>
    <x v="1"/>
    <n v="12"/>
    <n v="1190"/>
    <x v="562"/>
    <n v="995.22"/>
    <s v="nice"/>
    <n v="0"/>
    <s v="2024 7"/>
  </r>
  <r>
    <x v="2"/>
    <n v="8"/>
    <n v="1200"/>
    <x v="562"/>
    <n v="2626.02"/>
    <s v="nice"/>
    <n v="0"/>
    <s v="2024 7"/>
  </r>
  <r>
    <x v="3"/>
    <n v="11.200000000000001"/>
    <n v="680"/>
    <x v="562"/>
    <n v="525.29999999999995"/>
    <s v="naughty"/>
    <n v="0"/>
    <s v="2024 7"/>
  </r>
  <r>
    <x v="4"/>
    <n v="12"/>
    <n v="830"/>
    <x v="562"/>
    <n v="645.59999999999991"/>
    <s v="nice"/>
    <n v="0"/>
    <s v="2024 7"/>
  </r>
  <r>
    <x v="0"/>
    <n v="8"/>
    <n v="950"/>
    <x v="563"/>
    <n v="913.71"/>
    <s v="naughty"/>
    <n v="0"/>
    <s v="2024 7"/>
  </r>
  <r>
    <x v="1"/>
    <n v="9.6000000000000014"/>
    <n v="1120"/>
    <x v="563"/>
    <n v="263.21999999999997"/>
    <s v="nice"/>
    <n v="0"/>
    <s v="2024 7"/>
  </r>
  <r>
    <x v="2"/>
    <n v="12"/>
    <n v="1170"/>
    <x v="563"/>
    <n v="1005.1800000000001"/>
    <s v="nice"/>
    <n v="0"/>
    <s v="2024 7"/>
  </r>
  <r>
    <x v="3"/>
    <n v="4.8000000000000007"/>
    <n v="590"/>
    <x v="563"/>
    <n v="947.64"/>
    <s v="naughty"/>
    <n v="0"/>
    <s v="2024 7"/>
  </r>
  <r>
    <x v="4"/>
    <n v="5.6000000000000005"/>
    <n v="1250"/>
    <x v="563"/>
    <n v="112.28999999999999"/>
    <s v="nice"/>
    <n v="0"/>
    <s v="2024 7"/>
  </r>
  <r>
    <x v="0"/>
    <n v="8"/>
    <n v="1180"/>
    <x v="564"/>
    <n v="1750.47"/>
    <s v="naughty"/>
    <n v="0"/>
    <s v="2024 7"/>
  </r>
  <r>
    <x v="1"/>
    <n v="4.8000000000000007"/>
    <n v="500"/>
    <x v="564"/>
    <n v="2920.41"/>
    <s v="nice"/>
    <n v="0"/>
    <s v="2024 7"/>
  </r>
  <r>
    <x v="2"/>
    <n v="4"/>
    <n v="1230"/>
    <x v="564"/>
    <n v="2713.77"/>
    <s v="nice"/>
    <n v="0"/>
    <s v="2024 7"/>
  </r>
  <r>
    <x v="3"/>
    <n v="7.2"/>
    <n v="600"/>
    <x v="564"/>
    <n v="196.5"/>
    <s v="naughty"/>
    <n v="0"/>
    <s v="2024 7"/>
  </r>
  <r>
    <x v="4"/>
    <n v="12"/>
    <n v="1030"/>
    <x v="564"/>
    <n v="572.70000000000005"/>
    <s v="nice"/>
    <n v="0"/>
    <s v="2024 7"/>
  </r>
  <r>
    <x v="0"/>
    <n v="8"/>
    <n v="560"/>
    <x v="565"/>
    <n v="2350.2599999999998"/>
    <s v="naughty"/>
    <n v="0"/>
    <s v="2024 7"/>
  </r>
  <r>
    <x v="1"/>
    <n v="6.4"/>
    <n v="1230"/>
    <x v="565"/>
    <n v="2329.08"/>
    <s v="nice"/>
    <n v="0"/>
    <s v="2024 7"/>
  </r>
  <r>
    <x v="2"/>
    <n v="9.6000000000000014"/>
    <n v="1230"/>
    <x v="565"/>
    <n v="272.43"/>
    <s v="nice"/>
    <n v="0"/>
    <s v="2024 7"/>
  </r>
  <r>
    <x v="3"/>
    <n v="12"/>
    <n v="1300"/>
    <x v="565"/>
    <n v="566.34"/>
    <s v="naughty"/>
    <n v="0"/>
    <s v="2024 7"/>
  </r>
  <r>
    <x v="4"/>
    <n v="9.6000000000000014"/>
    <n v="1250"/>
    <x v="565"/>
    <n v="1352.22"/>
    <s v="nice"/>
    <n v="0"/>
    <s v="2024 7"/>
  </r>
  <r>
    <x v="0"/>
    <n v="7.2"/>
    <n v="630"/>
    <x v="566"/>
    <n v="1035.27"/>
    <s v="naughty"/>
    <n v="0"/>
    <s v="2024 7"/>
  </r>
  <r>
    <x v="1"/>
    <n v="6.4"/>
    <n v="1140"/>
    <x v="566"/>
    <n v="2260.14"/>
    <s v="nice"/>
    <n v="0"/>
    <s v="2024 7"/>
  </r>
  <r>
    <x v="2"/>
    <n v="4"/>
    <n v="760"/>
    <x v="566"/>
    <n v="890.49"/>
    <s v="nice"/>
    <n v="0"/>
    <s v="2024 7"/>
  </r>
  <r>
    <x v="3"/>
    <n v="10.4"/>
    <n v="1130"/>
    <x v="566"/>
    <n v="2686.08"/>
    <s v="naughty"/>
    <n v="0"/>
    <s v="2024 7"/>
  </r>
  <r>
    <x v="4"/>
    <n v="5.6000000000000005"/>
    <n v="760"/>
    <x v="566"/>
    <n v="2049.09"/>
    <s v="nice"/>
    <n v="0"/>
    <s v="2024 7"/>
  </r>
  <r>
    <x v="0"/>
    <n v="4"/>
    <n v="710"/>
    <x v="567"/>
    <n v="2674.05"/>
    <s v="naughty"/>
    <n v="0"/>
    <s v="2024 7"/>
  </r>
  <r>
    <x v="1"/>
    <n v="11.200000000000001"/>
    <n v="540"/>
    <x v="567"/>
    <n v="2100.69"/>
    <s v="nice"/>
    <n v="0"/>
    <s v="2024 7"/>
  </r>
  <r>
    <x v="2"/>
    <n v="4.8000000000000007"/>
    <n v="760"/>
    <x v="567"/>
    <n v="2.8499999999999996"/>
    <s v="nice"/>
    <n v="0"/>
    <s v="2024 7"/>
  </r>
  <r>
    <x v="3"/>
    <n v="5.6000000000000005"/>
    <n v="1290"/>
    <x v="567"/>
    <n v="2754.36"/>
    <s v="naughty"/>
    <n v="0"/>
    <s v="2024 7"/>
  </r>
  <r>
    <x v="4"/>
    <n v="8"/>
    <n v="1110"/>
    <x v="567"/>
    <n v="1879.56"/>
    <s v="nice"/>
    <n v="0"/>
    <s v="2024 7"/>
  </r>
  <r>
    <x v="0"/>
    <n v="8"/>
    <n v="1080"/>
    <x v="568"/>
    <n v="863.46"/>
    <s v="naughty"/>
    <n v="0"/>
    <s v="2024 7"/>
  </r>
  <r>
    <x v="1"/>
    <n v="11.200000000000001"/>
    <n v="690"/>
    <x v="568"/>
    <n v="444.27"/>
    <s v="nice"/>
    <n v="0"/>
    <s v="2024 7"/>
  </r>
  <r>
    <x v="2"/>
    <n v="6.4"/>
    <n v="1190"/>
    <x v="568"/>
    <n v="671.09999999999991"/>
    <s v="nice"/>
    <n v="0"/>
    <s v="2024 7"/>
  </r>
  <r>
    <x v="3"/>
    <n v="4.8000000000000007"/>
    <n v="1120"/>
    <x v="568"/>
    <n v="386.54999999999995"/>
    <s v="naughty"/>
    <n v="0"/>
    <s v="2024 7"/>
  </r>
  <r>
    <x v="4"/>
    <n v="4"/>
    <n v="940"/>
    <x v="568"/>
    <n v="2153.4900000000002"/>
    <s v="nice"/>
    <n v="0"/>
    <s v="2024 7"/>
  </r>
  <r>
    <x v="0"/>
    <n v="6.4"/>
    <n v="1180"/>
    <x v="569"/>
    <n v="464.07"/>
    <s v="naughty"/>
    <n v="0"/>
    <s v="2024 7"/>
  </r>
  <r>
    <x v="1"/>
    <n v="4"/>
    <n v="610"/>
    <x v="569"/>
    <n v="1132.32"/>
    <s v="nice"/>
    <n v="0"/>
    <s v="2024 7"/>
  </r>
  <r>
    <x v="2"/>
    <n v="9.6000000000000014"/>
    <n v="1440"/>
    <x v="569"/>
    <n v="1788.27"/>
    <s v="nice"/>
    <n v="0"/>
    <s v="2024 7"/>
  </r>
  <r>
    <x v="3"/>
    <n v="6.4"/>
    <n v="1440"/>
    <x v="569"/>
    <n v="1001.25"/>
    <s v="naughty"/>
    <n v="0"/>
    <s v="2024 7"/>
  </r>
  <r>
    <x v="4"/>
    <n v="11.200000000000001"/>
    <n v="900"/>
    <x v="569"/>
    <n v="1069.8899999999999"/>
    <s v="nice"/>
    <n v="0"/>
    <s v="2024 7"/>
  </r>
  <r>
    <x v="0"/>
    <n v="4.8000000000000007"/>
    <n v="850"/>
    <x v="570"/>
    <n v="690.54"/>
    <s v="naughty"/>
    <n v="0"/>
    <s v="2024 7"/>
  </r>
  <r>
    <x v="1"/>
    <n v="8.8000000000000007"/>
    <n v="1290"/>
    <x v="570"/>
    <n v="320.88"/>
    <s v="nice"/>
    <n v="0"/>
    <s v="2024 7"/>
  </r>
  <r>
    <x v="2"/>
    <n v="4.8000000000000007"/>
    <n v="1460"/>
    <x v="570"/>
    <n v="2293.2599999999998"/>
    <s v="nice"/>
    <n v="0"/>
    <s v="2024 7"/>
  </r>
  <r>
    <x v="3"/>
    <n v="6.4"/>
    <n v="880"/>
    <x v="570"/>
    <n v="1623.42"/>
    <s v="naughty"/>
    <n v="0"/>
    <s v="2024 7"/>
  </r>
  <r>
    <x v="4"/>
    <n v="5.6000000000000005"/>
    <n v="1290"/>
    <x v="570"/>
    <n v="2792.7"/>
    <s v="nice"/>
    <n v="0"/>
    <s v="2024 7"/>
  </r>
  <r>
    <x v="0"/>
    <n v="4"/>
    <n v="1250"/>
    <x v="571"/>
    <n v="2596.08"/>
    <s v="naughty"/>
    <n v="0"/>
    <s v="2024 7"/>
  </r>
  <r>
    <x v="1"/>
    <n v="4"/>
    <n v="1300"/>
    <x v="571"/>
    <n v="1855.98"/>
    <s v="nice"/>
    <n v="0"/>
    <s v="2024 7"/>
  </r>
  <r>
    <x v="2"/>
    <n v="8.8000000000000007"/>
    <n v="1480"/>
    <x v="571"/>
    <n v="673.53"/>
    <s v="nice"/>
    <n v="0"/>
    <s v="2024 7"/>
  </r>
  <r>
    <x v="3"/>
    <n v="7.2"/>
    <n v="1240"/>
    <x v="571"/>
    <n v="1639.9499999999998"/>
    <s v="naughty"/>
    <n v="0"/>
    <s v="2024 7"/>
  </r>
  <r>
    <x v="4"/>
    <n v="8.8000000000000007"/>
    <n v="1430"/>
    <x v="571"/>
    <n v="2468.5500000000002"/>
    <s v="nice"/>
    <n v="0"/>
    <s v="2024 7"/>
  </r>
  <r>
    <x v="0"/>
    <n v="12"/>
    <n v="1430"/>
    <x v="572"/>
    <n v="1062.18"/>
    <s v="naughty"/>
    <n v="0"/>
    <s v="2024 7"/>
  </r>
  <r>
    <x v="1"/>
    <n v="9.6000000000000014"/>
    <n v="1000"/>
    <x v="572"/>
    <n v="2500.02"/>
    <s v="nice"/>
    <n v="0"/>
    <s v="2024 7"/>
  </r>
  <r>
    <x v="2"/>
    <n v="9.6000000000000014"/>
    <n v="700"/>
    <x v="572"/>
    <n v="715.23"/>
    <s v="nice"/>
    <n v="0"/>
    <s v="2024 7"/>
  </r>
  <r>
    <x v="3"/>
    <n v="4"/>
    <n v="880"/>
    <x v="572"/>
    <n v="521.13"/>
    <s v="naughty"/>
    <n v="0"/>
    <s v="2024 7"/>
  </r>
  <r>
    <x v="4"/>
    <n v="8"/>
    <n v="1270"/>
    <x v="572"/>
    <n v="2334.09"/>
    <s v="nice"/>
    <n v="0"/>
    <s v="2024 7"/>
  </r>
  <r>
    <x v="0"/>
    <n v="4.8000000000000007"/>
    <n v="1050"/>
    <x v="573"/>
    <n v="1968.06"/>
    <s v="naughty"/>
    <n v="0"/>
    <s v="2024 7"/>
  </r>
  <r>
    <x v="1"/>
    <n v="6.4"/>
    <n v="1410"/>
    <x v="573"/>
    <n v="240.99"/>
    <s v="nice"/>
    <n v="0"/>
    <s v="2024 7"/>
  </r>
  <r>
    <x v="2"/>
    <n v="8.8000000000000007"/>
    <n v="520"/>
    <x v="573"/>
    <n v="2372.0099999999998"/>
    <s v="nice"/>
    <n v="0"/>
    <s v="2024 7"/>
  </r>
  <r>
    <x v="3"/>
    <n v="4"/>
    <n v="1130"/>
    <x v="573"/>
    <n v="115.68"/>
    <s v="naughty"/>
    <n v="0"/>
    <s v="2024 7"/>
  </r>
  <r>
    <x v="4"/>
    <n v="9.6000000000000014"/>
    <n v="1350"/>
    <x v="573"/>
    <n v="2028.42"/>
    <s v="nice"/>
    <n v="0"/>
    <s v="2024 7"/>
  </r>
  <r>
    <x v="0"/>
    <n v="9.6000000000000014"/>
    <n v="1240"/>
    <x v="574"/>
    <n v="2990.82"/>
    <s v="naughty"/>
    <n v="0"/>
    <s v="2024 7"/>
  </r>
  <r>
    <x v="1"/>
    <n v="4"/>
    <n v="1320"/>
    <x v="574"/>
    <n v="379.38"/>
    <s v="nice"/>
    <n v="0"/>
    <s v="2024 7"/>
  </r>
  <r>
    <x v="2"/>
    <n v="11.200000000000001"/>
    <n v="1480"/>
    <x v="574"/>
    <n v="2265.81"/>
    <s v="nice"/>
    <n v="0"/>
    <s v="2024 7"/>
  </r>
  <r>
    <x v="3"/>
    <n v="10.4"/>
    <n v="1260"/>
    <x v="574"/>
    <n v="2179.1999999999998"/>
    <s v="naughty"/>
    <n v="0"/>
    <s v="2024 7"/>
  </r>
  <r>
    <x v="4"/>
    <n v="10.4"/>
    <n v="1150"/>
    <x v="574"/>
    <n v="1741.1999999999998"/>
    <s v="nice"/>
    <n v="0"/>
    <s v="2024 7"/>
  </r>
  <r>
    <x v="0"/>
    <n v="6.4"/>
    <n v="620"/>
    <x v="575"/>
    <n v="1510.74"/>
    <s v="naughty"/>
    <n v="0"/>
    <s v="2024 7"/>
  </r>
  <r>
    <x v="1"/>
    <n v="12"/>
    <n v="1060"/>
    <x v="575"/>
    <n v="1277.49"/>
    <s v="nice"/>
    <n v="0"/>
    <s v="2024 7"/>
  </r>
  <r>
    <x v="2"/>
    <n v="8.8000000000000007"/>
    <n v="810"/>
    <x v="575"/>
    <n v="1663.29"/>
    <s v="nice"/>
    <n v="0"/>
    <s v="2024 7"/>
  </r>
  <r>
    <x v="3"/>
    <n v="8"/>
    <n v="700"/>
    <x v="575"/>
    <n v="1558.29"/>
    <s v="naughty"/>
    <n v="0"/>
    <s v="2024 7"/>
  </r>
  <r>
    <x v="4"/>
    <n v="5.6000000000000005"/>
    <n v="1030"/>
    <x v="575"/>
    <n v="1740.3600000000001"/>
    <s v="nice"/>
    <n v="0"/>
    <s v="2024 7"/>
  </r>
  <r>
    <x v="0"/>
    <n v="6.4"/>
    <n v="1110"/>
    <x v="576"/>
    <n v="1622.46"/>
    <s v="naughty"/>
    <n v="0"/>
    <s v="2024 7"/>
  </r>
  <r>
    <x v="1"/>
    <n v="12"/>
    <n v="860"/>
    <x v="576"/>
    <n v="2535.84"/>
    <s v="nice"/>
    <n v="0"/>
    <s v="2024 7"/>
  </r>
  <r>
    <x v="2"/>
    <n v="7.2"/>
    <n v="500"/>
    <x v="576"/>
    <n v="2137.17"/>
    <s v="nice"/>
    <n v="0"/>
    <s v="2024 7"/>
  </r>
  <r>
    <x v="3"/>
    <n v="6.4"/>
    <n v="1350"/>
    <x v="576"/>
    <n v="876.93000000000006"/>
    <s v="naughty"/>
    <n v="0"/>
    <s v="2024 7"/>
  </r>
  <r>
    <x v="4"/>
    <n v="8.8000000000000007"/>
    <n v="640"/>
    <x v="576"/>
    <n v="2007.72"/>
    <s v="nice"/>
    <n v="0"/>
    <s v="2024 7"/>
  </r>
  <r>
    <x v="0"/>
    <n v="7.2"/>
    <n v="610"/>
    <x v="577"/>
    <n v="788.37000000000012"/>
    <s v="naughty"/>
    <n v="0"/>
    <s v="2024 7"/>
  </r>
  <r>
    <x v="1"/>
    <n v="10.4"/>
    <n v="1500"/>
    <x v="577"/>
    <n v="2943.39"/>
    <s v="nice"/>
    <n v="0"/>
    <s v="2024 7"/>
  </r>
  <r>
    <x v="2"/>
    <n v="9.6000000000000014"/>
    <n v="1090"/>
    <x v="577"/>
    <n v="807.59999999999991"/>
    <s v="nice"/>
    <n v="0"/>
    <s v="2024 7"/>
  </r>
  <r>
    <x v="3"/>
    <n v="9.6000000000000014"/>
    <n v="560"/>
    <x v="577"/>
    <n v="1906.92"/>
    <s v="naughty"/>
    <n v="0"/>
    <s v="2024 7"/>
  </r>
  <r>
    <x v="4"/>
    <n v="4"/>
    <n v="970"/>
    <x v="577"/>
    <n v="2121.8999999999996"/>
    <s v="nice"/>
    <n v="0"/>
    <s v="2024 7"/>
  </r>
  <r>
    <x v="0"/>
    <n v="4.8000000000000007"/>
    <n v="950"/>
    <x v="578"/>
    <n v="568.29"/>
    <s v="naughty"/>
    <n v="0"/>
    <s v="2024 8"/>
  </r>
  <r>
    <x v="1"/>
    <n v="4.8000000000000007"/>
    <n v="640"/>
    <x v="578"/>
    <n v="2057.0099999999998"/>
    <s v="nice"/>
    <n v="0"/>
    <s v="2024 8"/>
  </r>
  <r>
    <x v="2"/>
    <n v="8.8000000000000007"/>
    <n v="780"/>
    <x v="578"/>
    <n v="1994.6399999999999"/>
    <s v="nice"/>
    <n v="0"/>
    <s v="2024 8"/>
  </r>
  <r>
    <x v="3"/>
    <n v="4"/>
    <n v="670"/>
    <x v="578"/>
    <n v="2011.38"/>
    <s v="naughty"/>
    <n v="0"/>
    <s v="2024 8"/>
  </r>
  <r>
    <x v="4"/>
    <n v="10.4"/>
    <n v="640"/>
    <x v="578"/>
    <n v="1743.5700000000002"/>
    <s v="nice"/>
    <n v="0"/>
    <s v="2024 8"/>
  </r>
  <r>
    <x v="0"/>
    <n v="8"/>
    <n v="520"/>
    <x v="579"/>
    <n v="1681.3200000000002"/>
    <s v="naughty"/>
    <n v="0"/>
    <s v="2024 8"/>
  </r>
  <r>
    <x v="1"/>
    <n v="11.200000000000001"/>
    <n v="1470"/>
    <x v="579"/>
    <n v="2470.2599999999998"/>
    <s v="nice"/>
    <n v="0"/>
    <s v="2024 8"/>
  </r>
  <r>
    <x v="2"/>
    <n v="10.4"/>
    <n v="870"/>
    <x v="579"/>
    <n v="874.86"/>
    <s v="nice"/>
    <n v="0"/>
    <s v="2024 8"/>
  </r>
  <r>
    <x v="3"/>
    <n v="6.4"/>
    <n v="1020"/>
    <x v="579"/>
    <n v="1878.03"/>
    <s v="naughty"/>
    <n v="0"/>
    <s v="2024 8"/>
  </r>
  <r>
    <x v="4"/>
    <n v="5.6000000000000005"/>
    <n v="1170"/>
    <x v="579"/>
    <n v="2603.94"/>
    <s v="nice"/>
    <n v="0"/>
    <s v="2024 8"/>
  </r>
  <r>
    <x v="0"/>
    <n v="8"/>
    <n v="1100"/>
    <x v="580"/>
    <n v="2720.55"/>
    <s v="naughty"/>
    <n v="0"/>
    <s v="2024 8"/>
  </r>
  <r>
    <x v="1"/>
    <n v="10.4"/>
    <n v="880"/>
    <x v="580"/>
    <n v="138.18"/>
    <s v="nice"/>
    <n v="0"/>
    <s v="2024 8"/>
  </r>
  <r>
    <x v="2"/>
    <n v="7.2"/>
    <n v="1290"/>
    <x v="580"/>
    <n v="2112.84"/>
    <s v="nice"/>
    <n v="0"/>
    <s v="2024 8"/>
  </r>
  <r>
    <x v="3"/>
    <n v="11.200000000000001"/>
    <n v="1300"/>
    <x v="580"/>
    <n v="806.79"/>
    <s v="naughty"/>
    <n v="0"/>
    <s v="2024 8"/>
  </r>
  <r>
    <x v="4"/>
    <n v="9.6000000000000014"/>
    <n v="1070"/>
    <x v="580"/>
    <n v="861.42"/>
    <s v="nice"/>
    <n v="0"/>
    <s v="2024 8"/>
  </r>
  <r>
    <x v="0"/>
    <n v="6.4"/>
    <n v="680"/>
    <x v="581"/>
    <n v="1489.41"/>
    <s v="naughty"/>
    <n v="0"/>
    <s v="2024 8"/>
  </r>
  <r>
    <x v="1"/>
    <n v="8.8000000000000007"/>
    <n v="720"/>
    <x v="581"/>
    <n v="2969.25"/>
    <s v="nice"/>
    <n v="0"/>
    <s v="2024 8"/>
  </r>
  <r>
    <x v="2"/>
    <n v="5.6000000000000005"/>
    <n v="1050"/>
    <x v="581"/>
    <n v="2576.6999999999998"/>
    <s v="nice"/>
    <n v="0"/>
    <s v="2024 8"/>
  </r>
  <r>
    <x v="3"/>
    <n v="5.6000000000000005"/>
    <n v="750"/>
    <x v="581"/>
    <n v="1640.67"/>
    <s v="naughty"/>
    <n v="0"/>
    <s v="2024 8"/>
  </r>
  <r>
    <x v="4"/>
    <n v="4.8000000000000007"/>
    <n v="870"/>
    <x v="581"/>
    <n v="2062.17"/>
    <s v="nice"/>
    <n v="0"/>
    <s v="2024 8"/>
  </r>
  <r>
    <x v="0"/>
    <n v="8"/>
    <n v="1120"/>
    <x v="582"/>
    <n v="1483.23"/>
    <s v="naughty"/>
    <n v="0"/>
    <s v="2024 8"/>
  </r>
  <r>
    <x v="1"/>
    <n v="10.4"/>
    <n v="650"/>
    <x v="582"/>
    <n v="1347.6"/>
    <s v="nice"/>
    <n v="0"/>
    <s v="2024 8"/>
  </r>
  <r>
    <x v="2"/>
    <n v="9.6000000000000014"/>
    <n v="650"/>
    <x v="582"/>
    <n v="1913.1000000000001"/>
    <s v="nice"/>
    <n v="0"/>
    <s v="2024 8"/>
  </r>
  <r>
    <x v="3"/>
    <n v="9.6000000000000014"/>
    <n v="870"/>
    <x v="582"/>
    <n v="913.58999999999992"/>
    <s v="naughty"/>
    <n v="0"/>
    <s v="2024 8"/>
  </r>
  <r>
    <x v="4"/>
    <n v="8"/>
    <n v="530"/>
    <x v="582"/>
    <n v="1563.1799999999998"/>
    <s v="nice"/>
    <n v="0"/>
    <s v="2024 8"/>
  </r>
  <r>
    <x v="0"/>
    <n v="4.8000000000000007"/>
    <n v="1380"/>
    <x v="583"/>
    <n v="351.6"/>
    <s v="naughty"/>
    <n v="0"/>
    <s v="2024 8"/>
  </r>
  <r>
    <x v="1"/>
    <n v="12"/>
    <n v="670"/>
    <x v="583"/>
    <n v="810.33"/>
    <s v="nice"/>
    <n v="0"/>
    <s v="2024 8"/>
  </r>
  <r>
    <x v="2"/>
    <n v="7.2"/>
    <n v="1470"/>
    <x v="583"/>
    <n v="418.79999999999995"/>
    <s v="nice"/>
    <n v="0"/>
    <s v="2024 8"/>
  </r>
  <r>
    <x v="3"/>
    <n v="5.6000000000000005"/>
    <n v="1310"/>
    <x v="583"/>
    <n v="2612.8200000000002"/>
    <s v="naughty"/>
    <n v="0"/>
    <s v="2024 8"/>
  </r>
  <r>
    <x v="4"/>
    <n v="4"/>
    <n v="1420"/>
    <x v="583"/>
    <n v="948.96"/>
    <s v="nice"/>
    <n v="0"/>
    <s v="2024 8"/>
  </r>
  <r>
    <x v="0"/>
    <n v="6.4"/>
    <n v="810"/>
    <x v="584"/>
    <n v="2802.0299999999997"/>
    <s v="naughty"/>
    <n v="0"/>
    <s v="2024 8"/>
  </r>
  <r>
    <x v="1"/>
    <n v="8"/>
    <n v="810"/>
    <x v="584"/>
    <n v="1309.8000000000002"/>
    <s v="nice"/>
    <n v="0"/>
    <s v="2024 8"/>
  </r>
  <r>
    <x v="2"/>
    <n v="4.8000000000000007"/>
    <n v="1140"/>
    <x v="584"/>
    <n v="1989.3000000000002"/>
    <s v="nice"/>
    <n v="0"/>
    <s v="2024 8"/>
  </r>
  <r>
    <x v="3"/>
    <n v="6.4"/>
    <n v="540"/>
    <x v="584"/>
    <n v="456.65999999999997"/>
    <s v="naughty"/>
    <n v="0"/>
    <s v="2024 8"/>
  </r>
  <r>
    <x v="4"/>
    <n v="11.200000000000001"/>
    <n v="1150"/>
    <x v="584"/>
    <n v="322.92"/>
    <s v="nice"/>
    <n v="0"/>
    <s v="2024 8"/>
  </r>
  <r>
    <x v="0"/>
    <n v="8"/>
    <n v="1160"/>
    <x v="585"/>
    <n v="1499.6100000000001"/>
    <s v="naughty"/>
    <n v="0"/>
    <s v="2024 8"/>
  </r>
  <r>
    <x v="1"/>
    <n v="4.8000000000000007"/>
    <n v="890"/>
    <x v="585"/>
    <n v="252.51"/>
    <s v="nice"/>
    <n v="0"/>
    <s v="2024 8"/>
  </r>
  <r>
    <x v="2"/>
    <n v="12"/>
    <n v="510"/>
    <x v="585"/>
    <n v="2230.92"/>
    <s v="nice"/>
    <n v="0"/>
    <s v="2024 8"/>
  </r>
  <r>
    <x v="3"/>
    <n v="12"/>
    <n v="1270"/>
    <x v="585"/>
    <n v="2936.1000000000004"/>
    <s v="naughty"/>
    <n v="0"/>
    <s v="2024 8"/>
  </r>
  <r>
    <x v="4"/>
    <n v="8"/>
    <n v="1000"/>
    <x v="585"/>
    <n v="800.22"/>
    <s v="nice"/>
    <n v="0"/>
    <s v="2024 8"/>
  </r>
  <r>
    <x v="0"/>
    <n v="5.6000000000000005"/>
    <n v="1420"/>
    <x v="586"/>
    <n v="2280.66"/>
    <s v="naughty"/>
    <n v="0"/>
    <s v="2024 8"/>
  </r>
  <r>
    <x v="1"/>
    <n v="4.8000000000000007"/>
    <n v="580"/>
    <x v="586"/>
    <n v="1074.48"/>
    <s v="nice"/>
    <n v="0"/>
    <s v="2024 8"/>
  </r>
  <r>
    <x v="2"/>
    <n v="8.8000000000000007"/>
    <n v="1340"/>
    <x v="586"/>
    <n v="893.69999999999993"/>
    <s v="nice"/>
    <n v="0"/>
    <s v="2024 8"/>
  </r>
  <r>
    <x v="3"/>
    <n v="11.200000000000001"/>
    <n v="1480"/>
    <x v="586"/>
    <n v="2607.2400000000002"/>
    <s v="naughty"/>
    <n v="0"/>
    <s v="2024 8"/>
  </r>
  <r>
    <x v="4"/>
    <n v="6.4"/>
    <n v="1180"/>
    <x v="586"/>
    <n v="2623.89"/>
    <s v="nice"/>
    <n v="0"/>
    <s v="2024 8"/>
  </r>
  <r>
    <x v="0"/>
    <n v="4"/>
    <n v="860"/>
    <x v="587"/>
    <n v="1183.29"/>
    <s v="naughty"/>
    <n v="0"/>
    <s v="2024 8"/>
  </r>
  <r>
    <x v="1"/>
    <n v="4"/>
    <n v="540"/>
    <x v="587"/>
    <n v="1617.63"/>
    <s v="nice"/>
    <n v="0"/>
    <s v="2024 8"/>
  </r>
  <r>
    <x v="2"/>
    <n v="11.200000000000001"/>
    <n v="1370"/>
    <x v="587"/>
    <n v="2011.17"/>
    <s v="nice"/>
    <n v="0"/>
    <s v="2024 8"/>
  </r>
  <r>
    <x v="3"/>
    <n v="10.4"/>
    <n v="980"/>
    <x v="587"/>
    <n v="1577.4299999999998"/>
    <s v="naughty"/>
    <n v="0"/>
    <s v="2024 8"/>
  </r>
  <r>
    <x v="4"/>
    <n v="7.2"/>
    <n v="870"/>
    <x v="587"/>
    <n v="2153.6999999999998"/>
    <s v="nice"/>
    <n v="0"/>
    <s v="2024 8"/>
  </r>
  <r>
    <x v="0"/>
    <n v="4.8000000000000007"/>
    <n v="800"/>
    <x v="588"/>
    <n v="2881.68"/>
    <s v="naughty"/>
    <n v="0"/>
    <s v="2024 8"/>
  </r>
  <r>
    <x v="1"/>
    <n v="10.4"/>
    <n v="760"/>
    <x v="588"/>
    <n v="914.87999999999988"/>
    <s v="nice"/>
    <n v="0"/>
    <s v="2024 8"/>
  </r>
  <r>
    <x v="2"/>
    <n v="7.2"/>
    <n v="620"/>
    <x v="588"/>
    <n v="358.83"/>
    <s v="nice"/>
    <n v="0"/>
    <s v="2024 8"/>
  </r>
  <r>
    <x v="3"/>
    <n v="8"/>
    <n v="1320"/>
    <x v="588"/>
    <n v="2789.4900000000002"/>
    <s v="naughty"/>
    <n v="0"/>
    <s v="2024 8"/>
  </r>
  <r>
    <x v="4"/>
    <n v="4.8000000000000007"/>
    <n v="1110"/>
    <x v="588"/>
    <n v="993.42"/>
    <s v="nice"/>
    <n v="0"/>
    <s v="2024 8"/>
  </r>
  <r>
    <x v="0"/>
    <n v="9.6000000000000014"/>
    <n v="1190"/>
    <x v="589"/>
    <n v="2225.2799999999997"/>
    <s v="naughty"/>
    <n v="0"/>
    <s v="2024 8"/>
  </r>
  <r>
    <x v="1"/>
    <n v="7.2"/>
    <n v="1170"/>
    <x v="589"/>
    <n v="2613.6000000000004"/>
    <s v="nice"/>
    <n v="0"/>
    <s v="2024 8"/>
  </r>
  <r>
    <x v="2"/>
    <n v="11.200000000000001"/>
    <n v="510"/>
    <x v="589"/>
    <n v="777.59999999999991"/>
    <s v="nice"/>
    <n v="0"/>
    <s v="2024 8"/>
  </r>
  <r>
    <x v="3"/>
    <n v="12"/>
    <n v="1230"/>
    <x v="589"/>
    <n v="2439.69"/>
    <s v="naughty"/>
    <n v="0"/>
    <s v="2024 8"/>
  </r>
  <r>
    <x v="4"/>
    <n v="7.2"/>
    <n v="760"/>
    <x v="589"/>
    <n v="1954.0500000000002"/>
    <s v="nice"/>
    <n v="0"/>
    <s v="2024 8"/>
  </r>
  <r>
    <x v="0"/>
    <n v="8.8000000000000007"/>
    <n v="990"/>
    <x v="590"/>
    <n v="2235.39"/>
    <s v="naughty"/>
    <n v="0"/>
    <s v="2024 8"/>
  </r>
  <r>
    <x v="1"/>
    <n v="10.4"/>
    <n v="950"/>
    <x v="590"/>
    <n v="277.23"/>
    <s v="nice"/>
    <n v="0"/>
    <s v="2024 8"/>
  </r>
  <r>
    <x v="2"/>
    <n v="5.6000000000000005"/>
    <n v="1120"/>
    <x v="590"/>
    <n v="1777.7400000000002"/>
    <s v="nice"/>
    <n v="0"/>
    <s v="2024 8"/>
  </r>
  <r>
    <x v="3"/>
    <n v="9.6000000000000014"/>
    <n v="1310"/>
    <x v="590"/>
    <n v="2083.5"/>
    <s v="naughty"/>
    <n v="0"/>
    <s v="2024 8"/>
  </r>
  <r>
    <x v="4"/>
    <n v="5.6000000000000005"/>
    <n v="520"/>
    <x v="590"/>
    <n v="1240.8899999999999"/>
    <s v="nice"/>
    <n v="0"/>
    <s v="2024 8"/>
  </r>
  <r>
    <x v="0"/>
    <n v="5.6000000000000005"/>
    <n v="620"/>
    <x v="591"/>
    <n v="2073.1499999999996"/>
    <s v="naughty"/>
    <n v="0"/>
    <s v="2024 8"/>
  </r>
  <r>
    <x v="1"/>
    <n v="8.8000000000000007"/>
    <n v="1110"/>
    <x v="591"/>
    <n v="997.29"/>
    <s v="nice"/>
    <n v="0"/>
    <s v="2024 8"/>
  </r>
  <r>
    <x v="2"/>
    <n v="9.6000000000000014"/>
    <n v="1240"/>
    <x v="591"/>
    <n v="2348.4900000000002"/>
    <s v="nice"/>
    <n v="0"/>
    <s v="2024 8"/>
  </r>
  <r>
    <x v="3"/>
    <n v="8.8000000000000007"/>
    <n v="1050"/>
    <x v="591"/>
    <n v="2052.63"/>
    <s v="naughty"/>
    <n v="0"/>
    <s v="2024 8"/>
  </r>
  <r>
    <x v="4"/>
    <n v="6.4"/>
    <n v="920"/>
    <x v="591"/>
    <n v="789.81"/>
    <s v="nice"/>
    <n v="0"/>
    <s v="2024 8"/>
  </r>
  <r>
    <x v="0"/>
    <n v="8.8000000000000007"/>
    <n v="1390"/>
    <x v="592"/>
    <n v="1756.02"/>
    <s v="naughty"/>
    <n v="0"/>
    <s v="2024 8"/>
  </r>
  <r>
    <x v="1"/>
    <n v="11.200000000000001"/>
    <n v="820"/>
    <x v="592"/>
    <n v="2210.31"/>
    <s v="nice"/>
    <n v="0"/>
    <s v="2024 8"/>
  </r>
  <r>
    <x v="2"/>
    <n v="11.200000000000001"/>
    <n v="840"/>
    <x v="592"/>
    <n v="2887.44"/>
    <s v="nice"/>
    <n v="0"/>
    <s v="2024 8"/>
  </r>
  <r>
    <x v="3"/>
    <n v="4.8000000000000007"/>
    <n v="1110"/>
    <x v="592"/>
    <n v="2303.4299999999998"/>
    <s v="naughty"/>
    <n v="0"/>
    <s v="2024 8"/>
  </r>
  <r>
    <x v="4"/>
    <n v="6.4"/>
    <n v="1360"/>
    <x v="592"/>
    <n v="358.38"/>
    <s v="nice"/>
    <n v="0"/>
    <s v="2024 8"/>
  </r>
  <r>
    <x v="0"/>
    <n v="9.6000000000000014"/>
    <n v="830"/>
    <x v="593"/>
    <n v="715.34999999999991"/>
    <s v="naughty"/>
    <n v="0"/>
    <s v="2024 8"/>
  </r>
  <r>
    <x v="1"/>
    <n v="10.4"/>
    <n v="980"/>
    <x v="593"/>
    <n v="2133.69"/>
    <s v="nice"/>
    <n v="0"/>
    <s v="2024 8"/>
  </r>
  <r>
    <x v="2"/>
    <n v="4"/>
    <n v="760"/>
    <x v="593"/>
    <n v="1078.83"/>
    <s v="nice"/>
    <n v="0"/>
    <s v="2024 8"/>
  </r>
  <r>
    <x v="3"/>
    <n v="7.2"/>
    <n v="690"/>
    <x v="593"/>
    <n v="1377.57"/>
    <s v="naughty"/>
    <n v="0"/>
    <s v="2024 8"/>
  </r>
  <r>
    <x v="4"/>
    <n v="9.6000000000000014"/>
    <n v="1370"/>
    <x v="593"/>
    <n v="2773.98"/>
    <s v="nice"/>
    <n v="0"/>
    <s v="2024 8"/>
  </r>
  <r>
    <x v="0"/>
    <n v="12"/>
    <n v="530"/>
    <x v="594"/>
    <n v="1192.4100000000001"/>
    <s v="naughty"/>
    <n v="0"/>
    <s v="2024 8"/>
  </r>
  <r>
    <x v="1"/>
    <n v="9.6000000000000014"/>
    <n v="580"/>
    <x v="594"/>
    <n v="2459.94"/>
    <s v="nice"/>
    <n v="0"/>
    <s v="2024 8"/>
  </r>
  <r>
    <x v="2"/>
    <n v="5.6000000000000005"/>
    <n v="1020"/>
    <x v="594"/>
    <n v="628.79999999999995"/>
    <s v="nice"/>
    <n v="0"/>
    <s v="2024 8"/>
  </r>
  <r>
    <x v="3"/>
    <n v="8"/>
    <n v="950"/>
    <x v="594"/>
    <n v="2245.77"/>
    <s v="naughty"/>
    <n v="0"/>
    <s v="2024 8"/>
  </r>
  <r>
    <x v="4"/>
    <n v="8"/>
    <n v="1330"/>
    <x v="594"/>
    <n v="2655.5099999999998"/>
    <s v="nice"/>
    <n v="0"/>
    <s v="2024 8"/>
  </r>
  <r>
    <x v="0"/>
    <n v="4.8000000000000007"/>
    <n v="610"/>
    <x v="595"/>
    <n v="678.48"/>
    <s v="naughty"/>
    <n v="0"/>
    <s v="2024 8"/>
  </r>
  <r>
    <x v="1"/>
    <n v="4"/>
    <n v="1130"/>
    <x v="595"/>
    <n v="2639.1000000000004"/>
    <s v="nice"/>
    <n v="0"/>
    <s v="2024 8"/>
  </r>
  <r>
    <x v="2"/>
    <n v="8"/>
    <n v="1110"/>
    <x v="595"/>
    <n v="1549.71"/>
    <s v="nice"/>
    <n v="0"/>
    <s v="2024 8"/>
  </r>
  <r>
    <x v="3"/>
    <n v="9.6000000000000014"/>
    <n v="510"/>
    <x v="595"/>
    <n v="695.37"/>
    <s v="naughty"/>
    <n v="0"/>
    <s v="2024 8"/>
  </r>
  <r>
    <x v="4"/>
    <n v="7.2"/>
    <n v="1350"/>
    <x v="595"/>
    <n v="135.78"/>
    <s v="nice"/>
    <n v="0"/>
    <s v="2024 8"/>
  </r>
  <r>
    <x v="0"/>
    <n v="12"/>
    <n v="1160"/>
    <x v="596"/>
    <n v="1244.82"/>
    <s v="naughty"/>
    <n v="0"/>
    <s v="2024 8"/>
  </r>
  <r>
    <x v="1"/>
    <n v="10.4"/>
    <n v="790"/>
    <x v="596"/>
    <n v="168.87"/>
    <s v="nice"/>
    <n v="0"/>
    <s v="2024 8"/>
  </r>
  <r>
    <x v="2"/>
    <n v="12"/>
    <n v="910"/>
    <x v="596"/>
    <n v="1139.19"/>
    <s v="nice"/>
    <n v="0"/>
    <s v="2024 8"/>
  </r>
  <r>
    <x v="3"/>
    <n v="9.6000000000000014"/>
    <n v="910"/>
    <x v="596"/>
    <n v="1902"/>
    <s v="naughty"/>
    <n v="0"/>
    <s v="2024 8"/>
  </r>
  <r>
    <x v="4"/>
    <n v="12"/>
    <n v="510"/>
    <x v="596"/>
    <n v="1542.63"/>
    <s v="nice"/>
    <n v="0"/>
    <s v="2024 8"/>
  </r>
  <r>
    <x v="0"/>
    <n v="8"/>
    <n v="720"/>
    <x v="597"/>
    <n v="973.80000000000007"/>
    <s v="naughty"/>
    <n v="0"/>
    <s v="2024 8"/>
  </r>
  <r>
    <x v="1"/>
    <n v="11.200000000000001"/>
    <n v="810"/>
    <x v="597"/>
    <n v="2551.11"/>
    <s v="nice"/>
    <n v="0"/>
    <s v="2024 8"/>
  </r>
  <r>
    <x v="2"/>
    <n v="5.6000000000000005"/>
    <n v="780"/>
    <x v="597"/>
    <n v="1353.4499999999998"/>
    <s v="nice"/>
    <n v="0"/>
    <s v="2024 8"/>
  </r>
  <r>
    <x v="3"/>
    <n v="5.6000000000000005"/>
    <n v="850"/>
    <x v="597"/>
    <n v="122.78999999999999"/>
    <s v="naughty"/>
    <n v="0"/>
    <s v="2024 8"/>
  </r>
  <r>
    <x v="4"/>
    <n v="4"/>
    <n v="1290"/>
    <x v="597"/>
    <n v="1901.6100000000001"/>
    <s v="nice"/>
    <n v="0"/>
    <s v="2024 8"/>
  </r>
  <r>
    <x v="0"/>
    <n v="8.8000000000000007"/>
    <n v="1020"/>
    <x v="598"/>
    <n v="1517.19"/>
    <s v="naughty"/>
    <n v="0"/>
    <s v="2024 8"/>
  </r>
  <r>
    <x v="1"/>
    <n v="8.8000000000000007"/>
    <n v="740"/>
    <x v="598"/>
    <n v="663.45"/>
    <s v="nice"/>
    <n v="0"/>
    <s v="2024 8"/>
  </r>
  <r>
    <x v="2"/>
    <n v="8.8000000000000007"/>
    <n v="1230"/>
    <x v="598"/>
    <n v="2064.1499999999996"/>
    <s v="nice"/>
    <n v="0"/>
    <s v="2024 8"/>
  </r>
  <r>
    <x v="3"/>
    <n v="12"/>
    <n v="1290"/>
    <x v="598"/>
    <n v="1581.78"/>
    <s v="naughty"/>
    <n v="0"/>
    <s v="2024 8"/>
  </r>
  <r>
    <x v="4"/>
    <n v="4.8000000000000007"/>
    <n v="740"/>
    <x v="598"/>
    <n v="2290.5299999999997"/>
    <s v="nice"/>
    <n v="0"/>
    <s v="2024 8"/>
  </r>
  <r>
    <x v="0"/>
    <n v="7.2"/>
    <n v="670"/>
    <x v="599"/>
    <n v="2721.7200000000003"/>
    <s v="naughty"/>
    <n v="0"/>
    <s v="2024 8"/>
  </r>
  <r>
    <x v="1"/>
    <n v="4"/>
    <n v="1390"/>
    <x v="599"/>
    <n v="1398.3000000000002"/>
    <s v="nice"/>
    <n v="0"/>
    <s v="2024 8"/>
  </r>
  <r>
    <x v="2"/>
    <n v="4"/>
    <n v="920"/>
    <x v="599"/>
    <n v="2374.2599999999998"/>
    <s v="nice"/>
    <n v="0"/>
    <s v="2024 8"/>
  </r>
  <r>
    <x v="3"/>
    <n v="8.8000000000000007"/>
    <n v="1050"/>
    <x v="599"/>
    <n v="2462.3999999999996"/>
    <s v="naughty"/>
    <n v="0"/>
    <s v="2024 8"/>
  </r>
  <r>
    <x v="4"/>
    <n v="6.4"/>
    <n v="660"/>
    <x v="599"/>
    <n v="1582.17"/>
    <s v="nice"/>
    <n v="0"/>
    <s v="2024 8"/>
  </r>
  <r>
    <x v="0"/>
    <n v="9.6000000000000014"/>
    <n v="720"/>
    <x v="600"/>
    <n v="2885.2799999999997"/>
    <s v="naughty"/>
    <n v="0"/>
    <s v="2024 8"/>
  </r>
  <r>
    <x v="1"/>
    <n v="5.6000000000000005"/>
    <n v="1000"/>
    <x v="600"/>
    <n v="702"/>
    <s v="nice"/>
    <n v="0"/>
    <s v="2024 8"/>
  </r>
  <r>
    <x v="2"/>
    <n v="7.2"/>
    <n v="1500"/>
    <x v="600"/>
    <n v="1419.24"/>
    <s v="nice"/>
    <n v="0"/>
    <s v="2024 8"/>
  </r>
  <r>
    <x v="3"/>
    <n v="4"/>
    <n v="1490"/>
    <x v="600"/>
    <n v="1211.07"/>
    <s v="naughty"/>
    <n v="0"/>
    <s v="2024 8"/>
  </r>
  <r>
    <x v="4"/>
    <n v="11.200000000000001"/>
    <n v="530"/>
    <x v="600"/>
    <n v="598.38"/>
    <s v="nice"/>
    <n v="0"/>
    <s v="2024 8"/>
  </r>
  <r>
    <x v="0"/>
    <n v="7.2"/>
    <n v="810"/>
    <x v="601"/>
    <n v="1777.02"/>
    <s v="naughty"/>
    <n v="0"/>
    <s v="2024 8"/>
  </r>
  <r>
    <x v="1"/>
    <n v="5.6000000000000005"/>
    <n v="1420"/>
    <x v="601"/>
    <n v="1575.75"/>
    <s v="nice"/>
    <n v="0"/>
    <s v="2024 8"/>
  </r>
  <r>
    <x v="2"/>
    <n v="9.6000000000000014"/>
    <n v="1390"/>
    <x v="601"/>
    <n v="2857.32"/>
    <s v="nice"/>
    <n v="0"/>
    <s v="2024 8"/>
  </r>
  <r>
    <x v="3"/>
    <n v="10.4"/>
    <n v="530"/>
    <x v="601"/>
    <n v="975.27"/>
    <s v="naughty"/>
    <n v="0"/>
    <s v="2024 8"/>
  </r>
  <r>
    <x v="4"/>
    <n v="9.6000000000000014"/>
    <n v="960"/>
    <x v="601"/>
    <n v="2015.16"/>
    <s v="nice"/>
    <n v="0"/>
    <s v="2024 8"/>
  </r>
  <r>
    <x v="0"/>
    <n v="9.6000000000000014"/>
    <n v="840"/>
    <x v="602"/>
    <n v="537.21"/>
    <s v="naughty"/>
    <n v="0"/>
    <s v="2024 8"/>
  </r>
  <r>
    <x v="1"/>
    <n v="6.4"/>
    <n v="1260"/>
    <x v="602"/>
    <n v="2568.84"/>
    <s v="nice"/>
    <n v="0"/>
    <s v="2024 8"/>
  </r>
  <r>
    <x v="2"/>
    <n v="11.200000000000001"/>
    <n v="1320"/>
    <x v="602"/>
    <n v="216.87"/>
    <s v="nice"/>
    <n v="0"/>
    <s v="2024 8"/>
  </r>
  <r>
    <x v="3"/>
    <n v="9.6000000000000014"/>
    <n v="1190"/>
    <x v="602"/>
    <n v="1415.6100000000001"/>
    <s v="naughty"/>
    <n v="0"/>
    <s v="2024 8"/>
  </r>
  <r>
    <x v="4"/>
    <n v="7.2"/>
    <n v="1230"/>
    <x v="602"/>
    <n v="2901"/>
    <s v="nice"/>
    <n v="0"/>
    <s v="2024 8"/>
  </r>
  <r>
    <x v="0"/>
    <n v="4.8000000000000007"/>
    <n v="760"/>
    <x v="603"/>
    <n v="1948.38"/>
    <s v="naughty"/>
    <n v="0"/>
    <s v="2024 8"/>
  </r>
  <r>
    <x v="1"/>
    <n v="4.8000000000000007"/>
    <n v="1310"/>
    <x v="603"/>
    <n v="2537.0700000000002"/>
    <s v="nice"/>
    <n v="0"/>
    <s v="2024 8"/>
  </r>
  <r>
    <x v="2"/>
    <n v="9.6000000000000014"/>
    <n v="860"/>
    <x v="603"/>
    <n v="417.96"/>
    <s v="nice"/>
    <n v="0"/>
    <s v="2024 8"/>
  </r>
  <r>
    <x v="3"/>
    <n v="10.4"/>
    <n v="1360"/>
    <x v="603"/>
    <n v="2966.13"/>
    <s v="naughty"/>
    <n v="0"/>
    <s v="2024 8"/>
  </r>
  <r>
    <x v="4"/>
    <n v="12"/>
    <n v="890"/>
    <x v="603"/>
    <n v="2657.67"/>
    <s v="nice"/>
    <n v="0"/>
    <s v="2024 8"/>
  </r>
  <r>
    <x v="0"/>
    <n v="9.6000000000000014"/>
    <n v="550"/>
    <x v="604"/>
    <n v="1576.8600000000001"/>
    <s v="naughty"/>
    <n v="0"/>
    <s v="2024 8"/>
  </r>
  <r>
    <x v="1"/>
    <n v="4.8000000000000007"/>
    <n v="860"/>
    <x v="604"/>
    <n v="1685.0099999999998"/>
    <s v="nice"/>
    <n v="0"/>
    <s v="2024 8"/>
  </r>
  <r>
    <x v="2"/>
    <n v="8.8000000000000007"/>
    <n v="780"/>
    <x v="604"/>
    <n v="1538.5500000000002"/>
    <s v="nice"/>
    <n v="0"/>
    <s v="2024 8"/>
  </r>
  <r>
    <x v="3"/>
    <n v="9.6000000000000014"/>
    <n v="950"/>
    <x v="604"/>
    <n v="1436.6399999999999"/>
    <s v="naughty"/>
    <n v="0"/>
    <s v="2024 8"/>
  </r>
  <r>
    <x v="4"/>
    <n v="11.200000000000001"/>
    <n v="1300"/>
    <x v="604"/>
    <n v="1976.6999999999998"/>
    <s v="nice"/>
    <n v="0"/>
    <s v="2024 8"/>
  </r>
  <r>
    <x v="0"/>
    <n v="6.4"/>
    <n v="1040"/>
    <x v="605"/>
    <n v="1915.1999999999998"/>
    <s v="naughty"/>
    <n v="0"/>
    <s v="2024 8"/>
  </r>
  <r>
    <x v="1"/>
    <n v="12"/>
    <n v="1060"/>
    <x v="605"/>
    <n v="664.68000000000006"/>
    <s v="nice"/>
    <n v="0"/>
    <s v="2024 8"/>
  </r>
  <r>
    <x v="2"/>
    <n v="6.4"/>
    <n v="1000"/>
    <x v="605"/>
    <n v="856.47"/>
    <s v="nice"/>
    <n v="0"/>
    <s v="2024 8"/>
  </r>
  <r>
    <x v="3"/>
    <n v="6.4"/>
    <n v="690"/>
    <x v="605"/>
    <n v="2614.62"/>
    <s v="naughty"/>
    <n v="0"/>
    <s v="2024 8"/>
  </r>
  <r>
    <x v="4"/>
    <n v="12"/>
    <n v="770"/>
    <x v="605"/>
    <n v="2521.98"/>
    <s v="nice"/>
    <n v="0"/>
    <s v="2024 8"/>
  </r>
  <r>
    <x v="0"/>
    <n v="9.6000000000000014"/>
    <n v="710"/>
    <x v="606"/>
    <n v="776.31"/>
    <s v="naughty"/>
    <n v="0"/>
    <s v="2024 8"/>
  </r>
  <r>
    <x v="1"/>
    <n v="4.8000000000000007"/>
    <n v="1200"/>
    <x v="606"/>
    <n v="2928.39"/>
    <s v="nice"/>
    <n v="0"/>
    <s v="2024 8"/>
  </r>
  <r>
    <x v="2"/>
    <n v="4.8000000000000007"/>
    <n v="1230"/>
    <x v="606"/>
    <n v="542.88"/>
    <s v="nice"/>
    <n v="0"/>
    <s v="2024 8"/>
  </r>
  <r>
    <x v="3"/>
    <n v="12"/>
    <n v="850"/>
    <x v="606"/>
    <n v="2499.1499999999996"/>
    <s v="naughty"/>
    <n v="0"/>
    <s v="2024 8"/>
  </r>
  <r>
    <x v="4"/>
    <n v="8.8000000000000007"/>
    <n v="1440"/>
    <x v="606"/>
    <n v="1299.48"/>
    <s v="nice"/>
    <n v="0"/>
    <s v="2024 8"/>
  </r>
  <r>
    <x v="0"/>
    <n v="6.4"/>
    <n v="560"/>
    <x v="607"/>
    <n v="1810.2599999999998"/>
    <s v="naughty"/>
    <n v="0"/>
    <s v="2024 8"/>
  </r>
  <r>
    <x v="1"/>
    <n v="8"/>
    <n v="660"/>
    <x v="607"/>
    <n v="1225.98"/>
    <s v="nice"/>
    <n v="0"/>
    <s v="2024 8"/>
  </r>
  <r>
    <x v="2"/>
    <n v="4.8000000000000007"/>
    <n v="870"/>
    <x v="607"/>
    <n v="946.14"/>
    <s v="nice"/>
    <n v="0"/>
    <s v="2024 8"/>
  </r>
  <r>
    <x v="3"/>
    <n v="4"/>
    <n v="790"/>
    <x v="607"/>
    <n v="2796.09"/>
    <s v="naughty"/>
    <n v="0"/>
    <s v="2024 8"/>
  </r>
  <r>
    <x v="4"/>
    <n v="9.6000000000000014"/>
    <n v="640"/>
    <x v="607"/>
    <n v="1485.81"/>
    <s v="nice"/>
    <n v="0"/>
    <s v="2024 8"/>
  </r>
  <r>
    <x v="0"/>
    <n v="12"/>
    <n v="1360"/>
    <x v="608"/>
    <n v="2067.1499999999996"/>
    <s v="naughty"/>
    <n v="0"/>
    <s v="2024 8"/>
  </r>
  <r>
    <x v="1"/>
    <n v="10.4"/>
    <n v="690"/>
    <x v="608"/>
    <n v="2083.5299999999997"/>
    <s v="nice"/>
    <n v="0"/>
    <s v="2024 8"/>
  </r>
  <r>
    <x v="2"/>
    <n v="6.4"/>
    <n v="1170"/>
    <x v="608"/>
    <n v="2095.02"/>
    <s v="nice"/>
    <n v="0"/>
    <s v="2024 8"/>
  </r>
  <r>
    <x v="3"/>
    <n v="8.8000000000000007"/>
    <n v="610"/>
    <x v="608"/>
    <n v="2523.69"/>
    <s v="naughty"/>
    <n v="0"/>
    <s v="2024 8"/>
  </r>
  <r>
    <x v="4"/>
    <n v="8.8000000000000007"/>
    <n v="1160"/>
    <x v="608"/>
    <n v="1910.0099999999998"/>
    <s v="nice"/>
    <n v="0"/>
    <s v="2024 8"/>
  </r>
  <r>
    <x v="0"/>
    <n v="7.2"/>
    <n v="1270"/>
    <x v="609"/>
    <n v="688.26"/>
    <s v="naughty"/>
    <n v="0"/>
    <s v="2024 9"/>
  </r>
  <r>
    <x v="1"/>
    <n v="9.6000000000000014"/>
    <n v="560"/>
    <x v="609"/>
    <n v="1194.33"/>
    <s v="nice"/>
    <n v="0"/>
    <s v="2024 9"/>
  </r>
  <r>
    <x v="2"/>
    <n v="5.6000000000000005"/>
    <n v="1270"/>
    <x v="609"/>
    <n v="1814.04"/>
    <s v="nice"/>
    <n v="0"/>
    <s v="2024 9"/>
  </r>
  <r>
    <x v="3"/>
    <n v="8"/>
    <n v="840"/>
    <x v="609"/>
    <n v="2729.4900000000002"/>
    <s v="naughty"/>
    <n v="0"/>
    <s v="2024 9"/>
  </r>
  <r>
    <x v="4"/>
    <n v="8"/>
    <n v="790"/>
    <x v="609"/>
    <n v="1536.72"/>
    <s v="nice"/>
    <n v="0"/>
    <s v="2024 9"/>
  </r>
  <r>
    <x v="0"/>
    <n v="10.4"/>
    <n v="1030"/>
    <x v="610"/>
    <n v="2264.88"/>
    <s v="naughty"/>
    <n v="0"/>
    <s v="2024 9"/>
  </r>
  <r>
    <x v="1"/>
    <n v="8"/>
    <n v="900"/>
    <x v="610"/>
    <n v="903.36"/>
    <s v="nice"/>
    <n v="0"/>
    <s v="2024 9"/>
  </r>
  <r>
    <x v="2"/>
    <n v="6.4"/>
    <n v="1210"/>
    <x v="610"/>
    <n v="989.64"/>
    <s v="nice"/>
    <n v="0"/>
    <s v="2024 9"/>
  </r>
  <r>
    <x v="3"/>
    <n v="12"/>
    <n v="610"/>
    <x v="610"/>
    <n v="378.48"/>
    <s v="naughty"/>
    <n v="0"/>
    <s v="2024 9"/>
  </r>
  <r>
    <x v="4"/>
    <n v="9.6000000000000014"/>
    <n v="540"/>
    <x v="610"/>
    <n v="1965.2400000000002"/>
    <s v="nice"/>
    <n v="0"/>
    <s v="2024 9"/>
  </r>
  <r>
    <x v="0"/>
    <n v="8.8000000000000007"/>
    <n v="1170"/>
    <x v="611"/>
    <n v="711"/>
    <s v="naughty"/>
    <n v="0"/>
    <s v="2024 9"/>
  </r>
  <r>
    <x v="1"/>
    <n v="10.4"/>
    <n v="910"/>
    <x v="611"/>
    <n v="1569.96"/>
    <s v="nice"/>
    <n v="0"/>
    <s v="2024 9"/>
  </r>
  <r>
    <x v="2"/>
    <n v="7.2"/>
    <n v="850"/>
    <x v="611"/>
    <n v="1359.72"/>
    <s v="nice"/>
    <n v="0"/>
    <s v="2024 9"/>
  </r>
  <r>
    <x v="3"/>
    <n v="5.6000000000000005"/>
    <n v="1220"/>
    <x v="611"/>
    <n v="1819.1999999999998"/>
    <s v="naughty"/>
    <n v="0"/>
    <s v="2024 9"/>
  </r>
  <r>
    <x v="4"/>
    <n v="4.8000000000000007"/>
    <n v="1250"/>
    <x v="611"/>
    <n v="821.73"/>
    <s v="nice"/>
    <n v="0"/>
    <s v="2024 9"/>
  </r>
  <r>
    <x v="0"/>
    <n v="8.8000000000000007"/>
    <n v="630"/>
    <x v="612"/>
    <n v="790.19999999999993"/>
    <s v="naughty"/>
    <n v="0"/>
    <s v="2024 9"/>
  </r>
  <r>
    <x v="1"/>
    <n v="8.8000000000000007"/>
    <n v="590"/>
    <x v="612"/>
    <n v="1034.97"/>
    <s v="nice"/>
    <n v="0"/>
    <s v="2024 9"/>
  </r>
  <r>
    <x v="2"/>
    <n v="12"/>
    <n v="690"/>
    <x v="612"/>
    <n v="2596.44"/>
    <s v="nice"/>
    <n v="0"/>
    <s v="2024 9"/>
  </r>
  <r>
    <x v="3"/>
    <n v="8.8000000000000007"/>
    <n v="510"/>
    <x v="612"/>
    <n v="1715.6100000000001"/>
    <s v="naughty"/>
    <n v="0"/>
    <s v="2024 9"/>
  </r>
  <r>
    <x v="4"/>
    <n v="5.6000000000000005"/>
    <n v="1300"/>
    <x v="612"/>
    <n v="1572.42"/>
    <s v="nice"/>
    <n v="0"/>
    <s v="2024 9"/>
  </r>
  <r>
    <x v="0"/>
    <n v="12"/>
    <n v="850"/>
    <x v="613"/>
    <n v="116.03999999999999"/>
    <s v="naughty"/>
    <n v="0"/>
    <s v="2024 9"/>
  </r>
  <r>
    <x v="1"/>
    <n v="12"/>
    <n v="940"/>
    <x v="613"/>
    <n v="1101.0899999999999"/>
    <s v="nice"/>
    <n v="0"/>
    <s v="2024 9"/>
  </r>
  <r>
    <x v="2"/>
    <n v="8"/>
    <n v="950"/>
    <x v="613"/>
    <n v="1850.6399999999999"/>
    <s v="nice"/>
    <n v="0"/>
    <s v="2024 9"/>
  </r>
  <r>
    <x v="3"/>
    <n v="5.6000000000000005"/>
    <n v="520"/>
    <x v="613"/>
    <n v="278.45999999999998"/>
    <s v="naughty"/>
    <n v="0"/>
    <s v="2024 9"/>
  </r>
  <r>
    <x v="4"/>
    <n v="5.6000000000000005"/>
    <n v="1390"/>
    <x v="613"/>
    <n v="2169.7200000000003"/>
    <s v="nice"/>
    <n v="0"/>
    <s v="2024 9"/>
  </r>
  <r>
    <x v="0"/>
    <n v="6.4"/>
    <n v="620"/>
    <x v="614"/>
    <n v="1343.97"/>
    <s v="naughty"/>
    <n v="0"/>
    <s v="2024 9"/>
  </r>
  <r>
    <x v="1"/>
    <n v="8.8000000000000007"/>
    <n v="1340"/>
    <x v="614"/>
    <n v="454.53"/>
    <s v="nice"/>
    <n v="0"/>
    <s v="2024 9"/>
  </r>
  <r>
    <x v="2"/>
    <n v="5.6000000000000005"/>
    <n v="1110"/>
    <x v="614"/>
    <n v="1097.79"/>
    <s v="nice"/>
    <n v="0"/>
    <s v="2024 9"/>
  </r>
  <r>
    <x v="3"/>
    <n v="8"/>
    <n v="520"/>
    <x v="614"/>
    <n v="2560.83"/>
    <s v="naughty"/>
    <n v="0"/>
    <s v="2024 9"/>
  </r>
  <r>
    <x v="4"/>
    <n v="6.4"/>
    <n v="1490"/>
    <x v="614"/>
    <n v="1734.66"/>
    <s v="nice"/>
    <n v="0"/>
    <s v="2024 9"/>
  </r>
  <r>
    <x v="0"/>
    <n v="11.200000000000001"/>
    <n v="1300"/>
    <x v="615"/>
    <n v="220.56"/>
    <s v="naughty"/>
    <n v="0"/>
    <s v="2024 9"/>
  </r>
  <r>
    <x v="1"/>
    <n v="4.8000000000000007"/>
    <n v="1390"/>
    <x v="615"/>
    <n v="528.78"/>
    <s v="nice"/>
    <n v="0"/>
    <s v="2024 9"/>
  </r>
  <r>
    <x v="2"/>
    <n v="8"/>
    <n v="1110"/>
    <x v="615"/>
    <n v="1640.13"/>
    <s v="nice"/>
    <n v="0"/>
    <s v="2024 9"/>
  </r>
  <r>
    <x v="3"/>
    <n v="11.200000000000001"/>
    <n v="1250"/>
    <x v="615"/>
    <n v="1562.6100000000001"/>
    <s v="naughty"/>
    <n v="0"/>
    <s v="2024 9"/>
  </r>
  <r>
    <x v="4"/>
    <n v="6.4"/>
    <n v="680"/>
    <x v="615"/>
    <n v="1267.0500000000002"/>
    <s v="nice"/>
    <n v="0"/>
    <s v="2024 9"/>
  </r>
  <r>
    <x v="0"/>
    <n v="4.8000000000000007"/>
    <n v="1290"/>
    <x v="616"/>
    <n v="2826.5099999999998"/>
    <s v="naughty"/>
    <n v="0"/>
    <s v="2024 9"/>
  </r>
  <r>
    <x v="1"/>
    <n v="4"/>
    <n v="620"/>
    <x v="616"/>
    <n v="480.18"/>
    <s v="nice"/>
    <n v="0"/>
    <s v="2024 9"/>
  </r>
  <r>
    <x v="2"/>
    <n v="5.6000000000000005"/>
    <n v="880"/>
    <x v="616"/>
    <n v="218.73"/>
    <s v="nice"/>
    <n v="0"/>
    <s v="2024 9"/>
  </r>
  <r>
    <x v="3"/>
    <n v="4.8000000000000007"/>
    <n v="1410"/>
    <x v="616"/>
    <n v="2271.7200000000003"/>
    <s v="naughty"/>
    <n v="0"/>
    <s v="2024 9"/>
  </r>
  <r>
    <x v="4"/>
    <n v="6.4"/>
    <n v="1430"/>
    <x v="616"/>
    <n v="1716.81"/>
    <s v="nice"/>
    <n v="0"/>
    <s v="2024 9"/>
  </r>
  <r>
    <x v="0"/>
    <n v="6.4"/>
    <n v="750"/>
    <x v="617"/>
    <n v="1739.04"/>
    <s v="naughty"/>
    <n v="0"/>
    <s v="2024 9"/>
  </r>
  <r>
    <x v="1"/>
    <n v="10.4"/>
    <n v="1240"/>
    <x v="617"/>
    <n v="1789.3200000000002"/>
    <s v="nice"/>
    <n v="0"/>
    <s v="2024 9"/>
  </r>
  <r>
    <x v="2"/>
    <n v="10.4"/>
    <n v="1360"/>
    <x v="617"/>
    <n v="1344.1200000000001"/>
    <s v="nice"/>
    <n v="0"/>
    <s v="2024 9"/>
  </r>
  <r>
    <x v="3"/>
    <n v="12"/>
    <n v="570"/>
    <x v="617"/>
    <n v="1983.54"/>
    <s v="naughty"/>
    <n v="0"/>
    <s v="2024 9"/>
  </r>
  <r>
    <x v="4"/>
    <n v="8.8000000000000007"/>
    <n v="1200"/>
    <x v="617"/>
    <n v="990.66000000000008"/>
    <s v="nice"/>
    <n v="0"/>
    <s v="2024 9"/>
  </r>
  <r>
    <x v="0"/>
    <n v="4.8000000000000007"/>
    <n v="670"/>
    <x v="618"/>
    <n v="986.64"/>
    <s v="naughty"/>
    <n v="0"/>
    <s v="2024 9"/>
  </r>
  <r>
    <x v="1"/>
    <n v="11.200000000000001"/>
    <n v="1130"/>
    <x v="618"/>
    <n v="530.25"/>
    <s v="nice"/>
    <n v="0"/>
    <s v="2024 9"/>
  </r>
  <r>
    <x v="2"/>
    <n v="9.6000000000000014"/>
    <n v="1040"/>
    <x v="618"/>
    <n v="2503.5"/>
    <s v="nice"/>
    <n v="0"/>
    <s v="2024 9"/>
  </r>
  <r>
    <x v="3"/>
    <n v="11.200000000000001"/>
    <n v="1030"/>
    <x v="618"/>
    <n v="2412.42"/>
    <s v="naughty"/>
    <n v="0"/>
    <s v="2024 9"/>
  </r>
  <r>
    <x v="4"/>
    <n v="11.200000000000001"/>
    <n v="820"/>
    <x v="618"/>
    <n v="387.68999999999994"/>
    <s v="nice"/>
    <n v="0"/>
    <s v="2024 9"/>
  </r>
  <r>
    <x v="0"/>
    <n v="4.8000000000000007"/>
    <n v="1180"/>
    <x v="619"/>
    <n v="1197.21"/>
    <s v="naughty"/>
    <n v="0"/>
    <s v="2024 9"/>
  </r>
  <r>
    <x v="1"/>
    <n v="7.2"/>
    <n v="1400"/>
    <x v="619"/>
    <n v="1619.3999999999999"/>
    <s v="nice"/>
    <n v="0"/>
    <s v="2024 9"/>
  </r>
  <r>
    <x v="2"/>
    <n v="4"/>
    <n v="1240"/>
    <x v="619"/>
    <n v="1731.1799999999998"/>
    <s v="nice"/>
    <n v="0"/>
    <s v="2024 9"/>
  </r>
  <r>
    <x v="3"/>
    <n v="12"/>
    <n v="900"/>
    <x v="619"/>
    <n v="1581.06"/>
    <s v="naughty"/>
    <n v="0"/>
    <s v="2024 9"/>
  </r>
  <r>
    <x v="4"/>
    <n v="4"/>
    <n v="500"/>
    <x v="619"/>
    <n v="356.64"/>
    <s v="nice"/>
    <n v="0"/>
    <s v="2024 9"/>
  </r>
  <r>
    <x v="0"/>
    <n v="10.4"/>
    <n v="500"/>
    <x v="620"/>
    <n v="2596.14"/>
    <s v="naughty"/>
    <n v="0"/>
    <s v="2024 9"/>
  </r>
  <r>
    <x v="1"/>
    <n v="6.4"/>
    <n v="660"/>
    <x v="620"/>
    <n v="349.79999999999995"/>
    <s v="nice"/>
    <n v="0"/>
    <s v="2024 9"/>
  </r>
  <r>
    <x v="2"/>
    <n v="4.8000000000000007"/>
    <n v="510"/>
    <x v="620"/>
    <n v="2432.4299999999998"/>
    <s v="nice"/>
    <n v="0"/>
    <s v="2024 9"/>
  </r>
  <r>
    <x v="3"/>
    <n v="4.8000000000000007"/>
    <n v="1370"/>
    <x v="620"/>
    <n v="1487.82"/>
    <s v="naughty"/>
    <n v="0"/>
    <s v="2024 9"/>
  </r>
  <r>
    <x v="4"/>
    <n v="8"/>
    <n v="980"/>
    <x v="620"/>
    <n v="589.23"/>
    <s v="nice"/>
    <n v="0"/>
    <s v="2024 9"/>
  </r>
  <r>
    <x v="0"/>
    <n v="7.2"/>
    <n v="950"/>
    <x v="621"/>
    <n v="2078.16"/>
    <s v="naughty"/>
    <n v="0"/>
    <s v="2024 9"/>
  </r>
  <r>
    <x v="1"/>
    <n v="4.8000000000000007"/>
    <n v="1460"/>
    <x v="621"/>
    <n v="2313.75"/>
    <s v="nice"/>
    <n v="0"/>
    <s v="2024 9"/>
  </r>
  <r>
    <x v="2"/>
    <n v="12"/>
    <n v="1260"/>
    <x v="621"/>
    <n v="643.89"/>
    <s v="nice"/>
    <n v="0"/>
    <s v="2024 9"/>
  </r>
  <r>
    <x v="3"/>
    <n v="10.4"/>
    <n v="530"/>
    <x v="621"/>
    <n v="2397.12"/>
    <s v="naughty"/>
    <n v="0"/>
    <s v="2024 9"/>
  </r>
  <r>
    <x v="4"/>
    <n v="9.6000000000000014"/>
    <n v="700"/>
    <x v="621"/>
    <n v="1353.75"/>
    <s v="nice"/>
    <n v="0"/>
    <s v="2024 9"/>
  </r>
  <r>
    <x v="0"/>
    <n v="8"/>
    <n v="770"/>
    <x v="622"/>
    <n v="887.84999999999991"/>
    <s v="naughty"/>
    <n v="0"/>
    <s v="2024 9"/>
  </r>
  <r>
    <x v="1"/>
    <n v="11.200000000000001"/>
    <n v="920"/>
    <x v="622"/>
    <n v="2427.7799999999997"/>
    <s v="nice"/>
    <n v="0"/>
    <s v="2024 9"/>
  </r>
  <r>
    <x v="2"/>
    <n v="11.200000000000001"/>
    <n v="1490"/>
    <x v="622"/>
    <n v="1853.31"/>
    <s v="nice"/>
    <n v="0"/>
    <s v="2024 9"/>
  </r>
  <r>
    <x v="3"/>
    <n v="5.6000000000000005"/>
    <n v="1410"/>
    <x v="622"/>
    <n v="2699.8500000000004"/>
    <s v="naughty"/>
    <n v="0"/>
    <s v="2024 9"/>
  </r>
  <r>
    <x v="4"/>
    <n v="6.4"/>
    <n v="800"/>
    <x v="622"/>
    <n v="1918.3500000000001"/>
    <s v="nice"/>
    <n v="0"/>
    <s v="2024 9"/>
  </r>
  <r>
    <x v="0"/>
    <n v="8"/>
    <n v="770"/>
    <x v="623"/>
    <n v="2223"/>
    <s v="naughty"/>
    <n v="0"/>
    <s v="2024 9"/>
  </r>
  <r>
    <x v="1"/>
    <n v="11.200000000000001"/>
    <n v="1360"/>
    <x v="623"/>
    <n v="1018.6800000000001"/>
    <s v="nice"/>
    <n v="0"/>
    <s v="2024 9"/>
  </r>
  <r>
    <x v="2"/>
    <n v="5.6000000000000005"/>
    <n v="1280"/>
    <x v="623"/>
    <n v="768.93000000000006"/>
    <s v="nice"/>
    <n v="0"/>
    <s v="2024 9"/>
  </r>
  <r>
    <x v="3"/>
    <n v="4.8000000000000007"/>
    <n v="1290"/>
    <x v="623"/>
    <n v="845.61"/>
    <s v="naughty"/>
    <n v="0"/>
    <s v="2024 9"/>
  </r>
  <r>
    <x v="4"/>
    <n v="4.8000000000000007"/>
    <n v="830"/>
    <x v="623"/>
    <n v="2180.19"/>
    <s v="nice"/>
    <n v="0"/>
    <s v="2024 9"/>
  </r>
  <r>
    <x v="0"/>
    <n v="4.8000000000000007"/>
    <n v="850"/>
    <x v="624"/>
    <n v="1674.84"/>
    <s v="naughty"/>
    <n v="0"/>
    <s v="2024 9"/>
  </r>
  <r>
    <x v="1"/>
    <n v="4.8000000000000007"/>
    <n v="990"/>
    <x v="624"/>
    <n v="2899.92"/>
    <s v="nice"/>
    <n v="0"/>
    <s v="2024 9"/>
  </r>
  <r>
    <x v="2"/>
    <n v="12"/>
    <n v="840"/>
    <x v="624"/>
    <n v="2430.27"/>
    <s v="nice"/>
    <n v="0"/>
    <s v="2024 9"/>
  </r>
  <r>
    <x v="3"/>
    <n v="5.6000000000000005"/>
    <n v="960"/>
    <x v="624"/>
    <n v="70.41"/>
    <s v="naughty"/>
    <n v="0"/>
    <s v="2024 9"/>
  </r>
  <r>
    <x v="4"/>
    <n v="7.2"/>
    <n v="890"/>
    <x v="624"/>
    <n v="426.41999999999996"/>
    <s v="nice"/>
    <n v="0"/>
    <s v="2024 9"/>
  </r>
  <r>
    <x v="0"/>
    <n v="10.4"/>
    <n v="500"/>
    <x v="625"/>
    <n v="152.82"/>
    <s v="naughty"/>
    <n v="0"/>
    <s v="2024 9"/>
  </r>
  <r>
    <x v="1"/>
    <n v="6.4"/>
    <n v="740"/>
    <x v="625"/>
    <n v="2703.9900000000002"/>
    <s v="nice"/>
    <n v="0"/>
    <s v="2024 9"/>
  </r>
  <r>
    <x v="2"/>
    <n v="5.6000000000000005"/>
    <n v="900"/>
    <x v="625"/>
    <n v="648.27"/>
    <s v="nice"/>
    <n v="0"/>
    <s v="2024 9"/>
  </r>
  <r>
    <x v="3"/>
    <n v="4.8000000000000007"/>
    <n v="500"/>
    <x v="625"/>
    <n v="405.72"/>
    <s v="naughty"/>
    <n v="0"/>
    <s v="2024 9"/>
  </r>
  <r>
    <x v="4"/>
    <n v="7.2"/>
    <n v="1190"/>
    <x v="625"/>
    <n v="2216.94"/>
    <s v="nice"/>
    <n v="0"/>
    <s v="2024 9"/>
  </r>
  <r>
    <x v="0"/>
    <n v="8"/>
    <n v="810"/>
    <x v="626"/>
    <n v="1568.79"/>
    <s v="naughty"/>
    <n v="0"/>
    <s v="2024 9"/>
  </r>
  <r>
    <x v="1"/>
    <n v="4.8000000000000007"/>
    <n v="670"/>
    <x v="626"/>
    <n v="1148.0999999999999"/>
    <s v="nice"/>
    <n v="0"/>
    <s v="2024 9"/>
  </r>
  <r>
    <x v="2"/>
    <n v="5.6000000000000005"/>
    <n v="560"/>
    <x v="626"/>
    <n v="2933.64"/>
    <s v="nice"/>
    <n v="0"/>
    <s v="2024 9"/>
  </r>
  <r>
    <x v="3"/>
    <n v="4.8000000000000007"/>
    <n v="1000"/>
    <x v="626"/>
    <n v="923.81999999999994"/>
    <s v="naughty"/>
    <n v="0"/>
    <s v="2024 9"/>
  </r>
  <r>
    <x v="4"/>
    <n v="8"/>
    <n v="1460"/>
    <x v="626"/>
    <n v="2742"/>
    <s v="nice"/>
    <n v="0"/>
    <s v="2024 9"/>
  </r>
  <r>
    <x v="0"/>
    <n v="8.8000000000000007"/>
    <n v="1240"/>
    <x v="627"/>
    <n v="600.78"/>
    <s v="naughty"/>
    <n v="0"/>
    <s v="2024 9"/>
  </r>
  <r>
    <x v="1"/>
    <n v="4"/>
    <n v="860"/>
    <x v="627"/>
    <n v="2789.4900000000002"/>
    <s v="nice"/>
    <n v="0"/>
    <s v="2024 9"/>
  </r>
  <r>
    <x v="2"/>
    <n v="9.6000000000000014"/>
    <n v="1290"/>
    <x v="627"/>
    <n v="2896.62"/>
    <s v="nice"/>
    <n v="0"/>
    <s v="2024 9"/>
  </r>
  <r>
    <x v="3"/>
    <n v="4.8000000000000007"/>
    <n v="970"/>
    <x v="627"/>
    <n v="1954.53"/>
    <s v="naughty"/>
    <n v="0"/>
    <s v="2024 9"/>
  </r>
  <r>
    <x v="4"/>
    <n v="8"/>
    <n v="1160"/>
    <x v="627"/>
    <n v="1488.93"/>
    <s v="nice"/>
    <n v="0"/>
    <s v="2024 9"/>
  </r>
  <r>
    <x v="0"/>
    <n v="6.4"/>
    <n v="780"/>
    <x v="628"/>
    <n v="2042.79"/>
    <s v="naughty"/>
    <n v="0"/>
    <s v="2024 9"/>
  </r>
  <r>
    <x v="1"/>
    <n v="5.6000000000000005"/>
    <n v="1270"/>
    <x v="628"/>
    <n v="2947.6499999999996"/>
    <s v="nice"/>
    <n v="0"/>
    <s v="2024 9"/>
  </r>
  <r>
    <x v="2"/>
    <n v="6.4"/>
    <n v="1430"/>
    <x v="628"/>
    <n v="518.70000000000005"/>
    <s v="nice"/>
    <n v="0"/>
    <s v="2024 9"/>
  </r>
  <r>
    <x v="3"/>
    <n v="8"/>
    <n v="1090"/>
    <x v="628"/>
    <n v="1377.4499999999998"/>
    <s v="naughty"/>
    <n v="0"/>
    <s v="2024 9"/>
  </r>
  <r>
    <x v="4"/>
    <n v="8.8000000000000007"/>
    <n v="950"/>
    <x v="628"/>
    <n v="2751.42"/>
    <s v="nice"/>
    <n v="0"/>
    <s v="2024 9"/>
  </r>
  <r>
    <x v="0"/>
    <n v="4.8000000000000007"/>
    <n v="680"/>
    <x v="629"/>
    <n v="2779.14"/>
    <s v="naughty"/>
    <n v="0"/>
    <s v="2024 9"/>
  </r>
  <r>
    <x v="1"/>
    <n v="4"/>
    <n v="730"/>
    <x v="629"/>
    <n v="2719.4700000000003"/>
    <s v="nice"/>
    <n v="0"/>
    <s v="2024 9"/>
  </r>
  <r>
    <x v="2"/>
    <n v="10.4"/>
    <n v="1090"/>
    <x v="629"/>
    <n v="2296.1999999999998"/>
    <s v="nice"/>
    <n v="0"/>
    <s v="2024 9"/>
  </r>
  <r>
    <x v="3"/>
    <n v="5.6000000000000005"/>
    <n v="960"/>
    <x v="629"/>
    <n v="1097.31"/>
    <s v="naughty"/>
    <n v="0"/>
    <s v="2024 9"/>
  </r>
  <r>
    <x v="4"/>
    <n v="4"/>
    <n v="980"/>
    <x v="629"/>
    <n v="1862.46"/>
    <s v="nice"/>
    <n v="0"/>
    <s v="2024 9"/>
  </r>
  <r>
    <x v="0"/>
    <n v="4"/>
    <n v="500"/>
    <x v="630"/>
    <n v="1227.6600000000001"/>
    <s v="naughty"/>
    <n v="0"/>
    <s v="2024 9"/>
  </r>
  <r>
    <x v="1"/>
    <n v="8"/>
    <n v="860"/>
    <x v="630"/>
    <n v="1953.81"/>
    <s v="nice"/>
    <n v="0"/>
    <s v="2024 9"/>
  </r>
  <r>
    <x v="2"/>
    <n v="8.8000000000000007"/>
    <n v="1410"/>
    <x v="630"/>
    <n v="1102.3799999999999"/>
    <s v="nice"/>
    <n v="0"/>
    <s v="2024 9"/>
  </r>
  <r>
    <x v="3"/>
    <n v="9.6000000000000014"/>
    <n v="1390"/>
    <x v="630"/>
    <n v="2041.2599999999998"/>
    <s v="naughty"/>
    <n v="0"/>
    <s v="2024 9"/>
  </r>
  <r>
    <x v="4"/>
    <n v="8.8000000000000007"/>
    <n v="1350"/>
    <x v="630"/>
    <n v="2727.66"/>
    <s v="nice"/>
    <n v="0"/>
    <s v="2024 9"/>
  </r>
  <r>
    <x v="0"/>
    <n v="5.6000000000000005"/>
    <n v="1330"/>
    <x v="631"/>
    <n v="2971.38"/>
    <s v="naughty"/>
    <n v="0"/>
    <s v="2024 9"/>
  </r>
  <r>
    <x v="1"/>
    <n v="4.8000000000000007"/>
    <n v="1410"/>
    <x v="631"/>
    <n v="1579.1999999999998"/>
    <s v="nice"/>
    <n v="0"/>
    <s v="2024 9"/>
  </r>
  <r>
    <x v="2"/>
    <n v="11.200000000000001"/>
    <n v="1180"/>
    <x v="631"/>
    <n v="344.46"/>
    <s v="nice"/>
    <n v="0"/>
    <s v="2024 9"/>
  </r>
  <r>
    <x v="3"/>
    <n v="9.6000000000000014"/>
    <n v="680"/>
    <x v="631"/>
    <n v="2402.1000000000004"/>
    <s v="naughty"/>
    <n v="0"/>
    <s v="2024 9"/>
  </r>
  <r>
    <x v="4"/>
    <n v="4.8000000000000007"/>
    <n v="1050"/>
    <x v="631"/>
    <n v="246.66"/>
    <s v="nice"/>
    <n v="0"/>
    <s v="2024 9"/>
  </r>
  <r>
    <x v="0"/>
    <n v="5.6000000000000005"/>
    <n v="1130"/>
    <x v="632"/>
    <n v="2110.41"/>
    <s v="naughty"/>
    <n v="0"/>
    <s v="2024 9"/>
  </r>
  <r>
    <x v="1"/>
    <n v="11.200000000000001"/>
    <n v="1310"/>
    <x v="632"/>
    <n v="1259.9100000000001"/>
    <s v="nice"/>
    <n v="0"/>
    <s v="2024 9"/>
  </r>
  <r>
    <x v="2"/>
    <n v="10.4"/>
    <n v="790"/>
    <x v="632"/>
    <n v="536.49"/>
    <s v="nice"/>
    <n v="0"/>
    <s v="2024 9"/>
  </r>
  <r>
    <x v="3"/>
    <n v="11.200000000000001"/>
    <n v="930"/>
    <x v="632"/>
    <n v="2583"/>
    <s v="naughty"/>
    <n v="0"/>
    <s v="2024 9"/>
  </r>
  <r>
    <x v="4"/>
    <n v="5.6000000000000005"/>
    <n v="1030"/>
    <x v="632"/>
    <n v="2639.19"/>
    <s v="nice"/>
    <n v="0"/>
    <s v="2024 9"/>
  </r>
  <r>
    <x v="0"/>
    <n v="4"/>
    <n v="810"/>
    <x v="633"/>
    <n v="2819.1000000000004"/>
    <s v="naughty"/>
    <n v="0"/>
    <s v="2024 9"/>
  </r>
  <r>
    <x v="1"/>
    <n v="12"/>
    <n v="1190"/>
    <x v="633"/>
    <n v="1782.2400000000002"/>
    <s v="nice"/>
    <n v="0"/>
    <s v="2024 9"/>
  </r>
  <r>
    <x v="2"/>
    <n v="5.6000000000000005"/>
    <n v="790"/>
    <x v="633"/>
    <n v="2238.21"/>
    <s v="nice"/>
    <n v="0"/>
    <s v="2024 9"/>
  </r>
  <r>
    <x v="3"/>
    <n v="11.200000000000001"/>
    <n v="1290"/>
    <x v="633"/>
    <n v="513.63"/>
    <s v="naughty"/>
    <n v="0"/>
    <s v="2024 9"/>
  </r>
  <r>
    <x v="4"/>
    <n v="9.6000000000000014"/>
    <n v="620"/>
    <x v="633"/>
    <n v="192.24"/>
    <s v="nice"/>
    <n v="0"/>
    <s v="2024 9"/>
  </r>
  <r>
    <x v="0"/>
    <n v="12"/>
    <n v="610"/>
    <x v="634"/>
    <n v="1118.3700000000001"/>
    <s v="naughty"/>
    <n v="0"/>
    <s v="2024 9"/>
  </r>
  <r>
    <x v="1"/>
    <n v="5.6000000000000005"/>
    <n v="870"/>
    <x v="634"/>
    <n v="2795.43"/>
    <s v="nice"/>
    <n v="0"/>
    <s v="2024 9"/>
  </r>
  <r>
    <x v="2"/>
    <n v="9.6000000000000014"/>
    <n v="690"/>
    <x v="634"/>
    <n v="1849.1399999999999"/>
    <s v="nice"/>
    <n v="0"/>
    <s v="2024 9"/>
  </r>
  <r>
    <x v="3"/>
    <n v="4.8000000000000007"/>
    <n v="1490"/>
    <x v="634"/>
    <n v="1530"/>
    <s v="naughty"/>
    <n v="0"/>
    <s v="2024 9"/>
  </r>
  <r>
    <x v="4"/>
    <n v="8"/>
    <n v="1100"/>
    <x v="634"/>
    <n v="777.78"/>
    <s v="nice"/>
    <n v="0"/>
    <s v="2024 9"/>
  </r>
  <r>
    <x v="0"/>
    <n v="6.4"/>
    <n v="780"/>
    <x v="635"/>
    <n v="2608.11"/>
    <s v="naughty"/>
    <n v="0"/>
    <s v="2024 9"/>
  </r>
  <r>
    <x v="1"/>
    <n v="8"/>
    <n v="630"/>
    <x v="635"/>
    <n v="2104.29"/>
    <s v="nice"/>
    <n v="0"/>
    <s v="2024 9"/>
  </r>
  <r>
    <x v="2"/>
    <n v="6.4"/>
    <n v="1190"/>
    <x v="635"/>
    <n v="272.96999999999997"/>
    <s v="nice"/>
    <n v="0"/>
    <s v="2024 9"/>
  </r>
  <r>
    <x v="3"/>
    <n v="12"/>
    <n v="1040"/>
    <x v="635"/>
    <n v="2253.54"/>
    <s v="naughty"/>
    <n v="0"/>
    <s v="2024 9"/>
  </r>
  <r>
    <x v="4"/>
    <n v="8.8000000000000007"/>
    <n v="1230"/>
    <x v="635"/>
    <n v="2783.55"/>
    <s v="nice"/>
    <n v="0"/>
    <s v="2024 9"/>
  </r>
  <r>
    <x v="0"/>
    <n v="4"/>
    <n v="750"/>
    <x v="636"/>
    <n v="472.08000000000004"/>
    <s v="naughty"/>
    <n v="0"/>
    <s v="2024 9"/>
  </r>
  <r>
    <x v="1"/>
    <n v="5.6000000000000005"/>
    <n v="1120"/>
    <x v="636"/>
    <n v="1994.3999999999999"/>
    <s v="nice"/>
    <n v="0"/>
    <s v="2024 9"/>
  </r>
  <r>
    <x v="2"/>
    <n v="7.2"/>
    <n v="1080"/>
    <x v="636"/>
    <n v="683.09999999999991"/>
    <s v="nice"/>
    <n v="0"/>
    <s v="2024 9"/>
  </r>
  <r>
    <x v="3"/>
    <n v="4"/>
    <n v="1320"/>
    <x v="636"/>
    <n v="2044.1399999999999"/>
    <s v="naughty"/>
    <n v="0"/>
    <s v="2024 9"/>
  </r>
  <r>
    <x v="4"/>
    <n v="4"/>
    <n v="1330"/>
    <x v="636"/>
    <n v="2101.14"/>
    <s v="nice"/>
    <n v="0"/>
    <s v="2024 9"/>
  </r>
  <r>
    <x v="0"/>
    <n v="12"/>
    <n v="620"/>
    <x v="637"/>
    <n v="327.48"/>
    <s v="naughty"/>
    <n v="0"/>
    <s v="2024 9"/>
  </r>
  <r>
    <x v="1"/>
    <n v="12"/>
    <n v="840"/>
    <x v="637"/>
    <n v="2192.0700000000002"/>
    <s v="nice"/>
    <n v="0"/>
    <s v="2024 9"/>
  </r>
  <r>
    <x v="2"/>
    <n v="11.200000000000001"/>
    <n v="1300"/>
    <x v="637"/>
    <n v="973.83"/>
    <s v="nice"/>
    <n v="0"/>
    <s v="2024 9"/>
  </r>
  <r>
    <x v="3"/>
    <n v="6.4"/>
    <n v="870"/>
    <x v="637"/>
    <n v="658.41"/>
    <s v="naughty"/>
    <n v="0"/>
    <s v="2024 9"/>
  </r>
  <r>
    <x v="4"/>
    <n v="8.8000000000000007"/>
    <n v="730"/>
    <x v="637"/>
    <n v="940.34999999999991"/>
    <s v="nice"/>
    <n v="0"/>
    <s v="2024 9"/>
  </r>
  <r>
    <x v="0"/>
    <n v="4"/>
    <n v="750"/>
    <x v="638"/>
    <n v="1630.56"/>
    <s v="naughty"/>
    <n v="0"/>
    <s v="2024 9"/>
  </r>
  <r>
    <x v="1"/>
    <n v="5.6000000000000005"/>
    <n v="710"/>
    <x v="638"/>
    <n v="105.81"/>
    <s v="nice"/>
    <n v="0"/>
    <s v="2024 9"/>
  </r>
  <r>
    <x v="2"/>
    <n v="9.6000000000000014"/>
    <n v="770"/>
    <x v="638"/>
    <n v="2912.73"/>
    <s v="nice"/>
    <n v="0"/>
    <s v="2024 9"/>
  </r>
  <r>
    <x v="3"/>
    <n v="11.200000000000001"/>
    <n v="1450"/>
    <x v="638"/>
    <n v="2605.92"/>
    <s v="naughty"/>
    <n v="0"/>
    <s v="2024 9"/>
  </r>
  <r>
    <x v="4"/>
    <n v="10.4"/>
    <n v="1260"/>
    <x v="638"/>
    <n v="2989.77"/>
    <s v="nice"/>
    <n v="0"/>
    <s v="2024 9"/>
  </r>
  <r>
    <x v="0"/>
    <n v="8"/>
    <n v="770"/>
    <x v="639"/>
    <n v="1714.62"/>
    <s v="naughty"/>
    <n v="0"/>
    <s v="2024 10"/>
  </r>
  <r>
    <x v="1"/>
    <n v="12"/>
    <n v="1160"/>
    <x v="639"/>
    <n v="2186.91"/>
    <s v="nice"/>
    <n v="0"/>
    <s v="2024 10"/>
  </r>
  <r>
    <x v="2"/>
    <n v="4.8000000000000007"/>
    <n v="1430"/>
    <x v="639"/>
    <n v="2016.1799999999998"/>
    <s v="nice"/>
    <n v="0"/>
    <s v="2024 10"/>
  </r>
  <r>
    <x v="3"/>
    <n v="4"/>
    <n v="870"/>
    <x v="639"/>
    <n v="1620.48"/>
    <s v="naughty"/>
    <n v="0"/>
    <s v="2024 10"/>
  </r>
  <r>
    <x v="4"/>
    <n v="4.8000000000000007"/>
    <n v="1480"/>
    <x v="639"/>
    <n v="2519.8200000000002"/>
    <s v="nice"/>
    <n v="0"/>
    <s v="2024 10"/>
  </r>
  <r>
    <x v="0"/>
    <n v="11.200000000000001"/>
    <n v="1260"/>
    <x v="640"/>
    <n v="2394.2400000000002"/>
    <s v="naughty"/>
    <n v="0"/>
    <s v="2024 10"/>
  </r>
  <r>
    <x v="1"/>
    <n v="6.4"/>
    <n v="560"/>
    <x v="640"/>
    <n v="2117.19"/>
    <s v="nice"/>
    <n v="0"/>
    <s v="2024 10"/>
  </r>
  <r>
    <x v="2"/>
    <n v="5.6000000000000005"/>
    <n v="1020"/>
    <x v="640"/>
    <n v="1825.5"/>
    <s v="nice"/>
    <n v="0"/>
    <s v="2024 10"/>
  </r>
  <r>
    <x v="3"/>
    <n v="12"/>
    <n v="840"/>
    <x v="640"/>
    <n v="136.47"/>
    <s v="naughty"/>
    <n v="0"/>
    <s v="2024 10"/>
  </r>
  <r>
    <x v="4"/>
    <n v="7.2"/>
    <n v="770"/>
    <x v="640"/>
    <n v="2014.8600000000001"/>
    <s v="nice"/>
    <n v="0"/>
    <s v="2024 10"/>
  </r>
  <r>
    <x v="0"/>
    <n v="8"/>
    <n v="840"/>
    <x v="641"/>
    <n v="2386.83"/>
    <s v="naughty"/>
    <n v="0"/>
    <s v="2024 10"/>
  </r>
  <r>
    <x v="1"/>
    <n v="10.4"/>
    <n v="1190"/>
    <x v="641"/>
    <n v="2951.2200000000003"/>
    <s v="nice"/>
    <n v="0"/>
    <s v="2024 10"/>
  </r>
  <r>
    <x v="2"/>
    <n v="8.8000000000000007"/>
    <n v="1050"/>
    <x v="641"/>
    <n v="1416.6"/>
    <s v="nice"/>
    <n v="0"/>
    <s v="2024 10"/>
  </r>
  <r>
    <x v="3"/>
    <n v="4.8000000000000007"/>
    <n v="520"/>
    <x v="641"/>
    <n v="2775.18"/>
    <s v="naughty"/>
    <n v="0"/>
    <s v="2024 10"/>
  </r>
  <r>
    <x v="4"/>
    <n v="11.200000000000001"/>
    <n v="560"/>
    <x v="641"/>
    <n v="2596.83"/>
    <s v="nice"/>
    <n v="0"/>
    <s v="2024 10"/>
  </r>
  <r>
    <x v="0"/>
    <n v="8"/>
    <n v="860"/>
    <x v="642"/>
    <n v="122.07"/>
    <s v="naughty"/>
    <n v="0"/>
    <s v="2024 10"/>
  </r>
  <r>
    <x v="1"/>
    <n v="6.4"/>
    <n v="670"/>
    <x v="642"/>
    <n v="923.61"/>
    <s v="nice"/>
    <n v="0"/>
    <s v="2024 10"/>
  </r>
  <r>
    <x v="2"/>
    <n v="8"/>
    <n v="670"/>
    <x v="642"/>
    <n v="1928.6100000000001"/>
    <s v="nice"/>
    <n v="0"/>
    <s v="2024 10"/>
  </r>
  <r>
    <x v="3"/>
    <n v="9.6000000000000014"/>
    <n v="1380"/>
    <x v="642"/>
    <n v="2383.44"/>
    <s v="naughty"/>
    <n v="0"/>
    <s v="2024 10"/>
  </r>
  <r>
    <x v="4"/>
    <n v="12"/>
    <n v="1460"/>
    <x v="642"/>
    <n v="870.78"/>
    <s v="nice"/>
    <n v="0"/>
    <s v="2024 10"/>
  </r>
  <r>
    <x v="0"/>
    <n v="7.2"/>
    <n v="790"/>
    <x v="643"/>
    <n v="2728.77"/>
    <s v="naughty"/>
    <n v="0"/>
    <s v="2024 10"/>
  </r>
  <r>
    <x v="1"/>
    <n v="11.200000000000001"/>
    <n v="1410"/>
    <x v="643"/>
    <n v="241.26"/>
    <s v="nice"/>
    <n v="0"/>
    <s v="2024 10"/>
  </r>
  <r>
    <x v="2"/>
    <n v="8.8000000000000007"/>
    <n v="1160"/>
    <x v="643"/>
    <n v="281.67"/>
    <s v="nice"/>
    <n v="0"/>
    <s v="2024 10"/>
  </r>
  <r>
    <x v="3"/>
    <n v="7.2"/>
    <n v="1250"/>
    <x v="643"/>
    <n v="2142.96"/>
    <s v="naughty"/>
    <n v="0"/>
    <s v="2024 10"/>
  </r>
  <r>
    <x v="4"/>
    <n v="7.2"/>
    <n v="1070"/>
    <x v="643"/>
    <n v="1589.13"/>
    <s v="nice"/>
    <n v="0"/>
    <s v="2024 10"/>
  </r>
  <r>
    <x v="0"/>
    <n v="10.4"/>
    <n v="790"/>
    <x v="644"/>
    <n v="306.36"/>
    <s v="naughty"/>
    <n v="0"/>
    <s v="2024 10"/>
  </r>
  <r>
    <x v="1"/>
    <n v="7.2"/>
    <n v="840"/>
    <x v="644"/>
    <n v="1499.58"/>
    <s v="nice"/>
    <n v="0"/>
    <s v="2024 10"/>
  </r>
  <r>
    <x v="2"/>
    <n v="9.6000000000000014"/>
    <n v="1240"/>
    <x v="644"/>
    <n v="676.05"/>
    <s v="nice"/>
    <n v="0"/>
    <s v="2024 10"/>
  </r>
  <r>
    <x v="3"/>
    <n v="10.4"/>
    <n v="1220"/>
    <x v="644"/>
    <n v="1747.77"/>
    <s v="naughty"/>
    <n v="0"/>
    <s v="2024 10"/>
  </r>
  <r>
    <x v="4"/>
    <n v="11.200000000000001"/>
    <n v="1380"/>
    <x v="644"/>
    <n v="1043.0999999999999"/>
    <s v="nice"/>
    <n v="0"/>
    <s v="2024 10"/>
  </r>
  <r>
    <x v="0"/>
    <n v="11.200000000000001"/>
    <n v="640"/>
    <x v="645"/>
    <n v="1428.48"/>
    <s v="naughty"/>
    <n v="0"/>
    <s v="2024 10"/>
  </r>
  <r>
    <x v="1"/>
    <n v="12"/>
    <n v="840"/>
    <x v="645"/>
    <n v="1146.21"/>
    <s v="nice"/>
    <n v="0"/>
    <s v="2024 10"/>
  </r>
  <r>
    <x v="2"/>
    <n v="4.8000000000000007"/>
    <n v="1340"/>
    <x v="645"/>
    <n v="372"/>
    <s v="nice"/>
    <n v="0"/>
    <s v="2024 10"/>
  </r>
  <r>
    <x v="3"/>
    <n v="10.4"/>
    <n v="660"/>
    <x v="645"/>
    <n v="2041.5"/>
    <s v="naughty"/>
    <n v="0"/>
    <s v="2024 10"/>
  </r>
  <r>
    <x v="4"/>
    <n v="5.6000000000000005"/>
    <n v="1330"/>
    <x v="645"/>
    <n v="2762.16"/>
    <s v="nice"/>
    <n v="0"/>
    <s v="2024 10"/>
  </r>
  <r>
    <x v="0"/>
    <n v="9.6000000000000014"/>
    <n v="770"/>
    <x v="646"/>
    <n v="1168.32"/>
    <s v="naughty"/>
    <n v="0"/>
    <s v="2024 10"/>
  </r>
  <r>
    <x v="1"/>
    <n v="4"/>
    <n v="1200"/>
    <x v="646"/>
    <n v="2888.25"/>
    <s v="nice"/>
    <n v="0"/>
    <s v="2024 10"/>
  </r>
  <r>
    <x v="2"/>
    <n v="6.4"/>
    <n v="1020"/>
    <x v="646"/>
    <n v="1816.8000000000002"/>
    <s v="nice"/>
    <n v="0"/>
    <s v="2024 10"/>
  </r>
  <r>
    <x v="3"/>
    <n v="9.6000000000000014"/>
    <n v="830"/>
    <x v="646"/>
    <n v="739.34999999999991"/>
    <s v="naughty"/>
    <n v="0"/>
    <s v="2024 10"/>
  </r>
  <r>
    <x v="4"/>
    <n v="6.4"/>
    <n v="1410"/>
    <x v="646"/>
    <n v="878.76"/>
    <s v="nice"/>
    <n v="0"/>
    <s v="2024 10"/>
  </r>
  <r>
    <x v="0"/>
    <n v="12"/>
    <n v="910"/>
    <x v="647"/>
    <n v="2952.57"/>
    <s v="naughty"/>
    <n v="0"/>
    <s v="2024 10"/>
  </r>
  <r>
    <x v="1"/>
    <n v="9.6000000000000014"/>
    <n v="820"/>
    <x v="647"/>
    <n v="925.71"/>
    <s v="nice"/>
    <n v="0"/>
    <s v="2024 10"/>
  </r>
  <r>
    <x v="2"/>
    <n v="12"/>
    <n v="960"/>
    <x v="647"/>
    <n v="1174.02"/>
    <s v="nice"/>
    <n v="0"/>
    <s v="2024 10"/>
  </r>
  <r>
    <x v="3"/>
    <n v="4.8000000000000007"/>
    <n v="740"/>
    <x v="647"/>
    <n v="1646.73"/>
    <s v="naughty"/>
    <n v="0"/>
    <s v="2024 10"/>
  </r>
  <r>
    <x v="4"/>
    <n v="12"/>
    <n v="1310"/>
    <x v="647"/>
    <n v="2446.17"/>
    <s v="nice"/>
    <n v="0"/>
    <s v="2024 10"/>
  </r>
  <r>
    <x v="0"/>
    <n v="9.6000000000000014"/>
    <n v="1430"/>
    <x v="648"/>
    <n v="2726.64"/>
    <s v="naughty"/>
    <n v="0"/>
    <s v="2024 10"/>
  </r>
  <r>
    <x v="1"/>
    <n v="8"/>
    <n v="1460"/>
    <x v="648"/>
    <n v="1624.53"/>
    <s v="nice"/>
    <n v="0"/>
    <s v="2024 10"/>
  </r>
  <r>
    <x v="2"/>
    <n v="10.4"/>
    <n v="1160"/>
    <x v="648"/>
    <n v="1757.67"/>
    <s v="nice"/>
    <n v="0"/>
    <s v="2024 10"/>
  </r>
  <r>
    <x v="3"/>
    <n v="4.8000000000000007"/>
    <n v="790"/>
    <x v="648"/>
    <n v="2458.6499999999996"/>
    <s v="naughty"/>
    <n v="0"/>
    <s v="2024 10"/>
  </r>
  <r>
    <x v="4"/>
    <n v="11.200000000000001"/>
    <n v="1120"/>
    <x v="648"/>
    <n v="2421.48"/>
    <s v="nice"/>
    <n v="0"/>
    <s v="2024 10"/>
  </r>
  <r>
    <x v="0"/>
    <n v="5.6000000000000005"/>
    <n v="1290"/>
    <x v="649"/>
    <n v="1131.72"/>
    <s v="naughty"/>
    <n v="0"/>
    <s v="2024 10"/>
  </r>
  <r>
    <x v="1"/>
    <n v="6.4"/>
    <n v="1460"/>
    <x v="649"/>
    <n v="1963.1100000000001"/>
    <s v="nice"/>
    <n v="0"/>
    <s v="2024 10"/>
  </r>
  <r>
    <x v="2"/>
    <n v="8"/>
    <n v="950"/>
    <x v="649"/>
    <n v="334.83"/>
    <s v="nice"/>
    <n v="0"/>
    <s v="2024 10"/>
  </r>
  <r>
    <x v="3"/>
    <n v="12"/>
    <n v="1190"/>
    <x v="649"/>
    <n v="1198.3499999999999"/>
    <s v="naughty"/>
    <n v="0"/>
    <s v="2024 10"/>
  </r>
  <r>
    <x v="4"/>
    <n v="6.4"/>
    <n v="1080"/>
    <x v="649"/>
    <n v="1297.68"/>
    <s v="nice"/>
    <n v="0"/>
    <s v="2024 10"/>
  </r>
  <r>
    <x v="0"/>
    <n v="5.6000000000000005"/>
    <n v="1020"/>
    <x v="650"/>
    <n v="649.11"/>
    <s v="naughty"/>
    <n v="0"/>
    <s v="2024 10"/>
  </r>
  <r>
    <x v="1"/>
    <n v="8"/>
    <n v="840"/>
    <x v="650"/>
    <n v="1878.66"/>
    <s v="nice"/>
    <n v="0"/>
    <s v="2024 10"/>
  </r>
  <r>
    <x v="2"/>
    <n v="8"/>
    <n v="1370"/>
    <x v="650"/>
    <n v="2892.93"/>
    <s v="nice"/>
    <n v="0"/>
    <s v="2024 10"/>
  </r>
  <r>
    <x v="3"/>
    <n v="5.6000000000000005"/>
    <n v="980"/>
    <x v="650"/>
    <n v="67.260000000000005"/>
    <s v="naughty"/>
    <n v="0"/>
    <s v="2024 10"/>
  </r>
  <r>
    <x v="4"/>
    <n v="12"/>
    <n v="1100"/>
    <x v="650"/>
    <n v="453.39"/>
    <s v="nice"/>
    <n v="0"/>
    <s v="2024 10"/>
  </r>
  <r>
    <x v="0"/>
    <n v="5.6000000000000005"/>
    <n v="1350"/>
    <x v="651"/>
    <n v="320.39999999999998"/>
    <s v="naughty"/>
    <n v="0"/>
    <s v="2024 10"/>
  </r>
  <r>
    <x v="1"/>
    <n v="6.4"/>
    <n v="850"/>
    <x v="651"/>
    <n v="1665.5099999999998"/>
    <s v="nice"/>
    <n v="0"/>
    <s v="2024 10"/>
  </r>
  <r>
    <x v="2"/>
    <n v="4.8000000000000007"/>
    <n v="1380"/>
    <x v="651"/>
    <n v="1166.73"/>
    <s v="nice"/>
    <n v="0"/>
    <s v="2024 10"/>
  </r>
  <r>
    <x v="3"/>
    <n v="6.4"/>
    <n v="570"/>
    <x v="651"/>
    <n v="1656.06"/>
    <s v="naughty"/>
    <n v="0"/>
    <s v="2024 10"/>
  </r>
  <r>
    <x v="4"/>
    <n v="8"/>
    <n v="1490"/>
    <x v="651"/>
    <n v="276.18"/>
    <s v="nice"/>
    <n v="0"/>
    <s v="2024 10"/>
  </r>
  <r>
    <x v="0"/>
    <n v="4.8000000000000007"/>
    <n v="820"/>
    <x v="652"/>
    <n v="741.36"/>
    <s v="naughty"/>
    <n v="0"/>
    <s v="2024 10"/>
  </r>
  <r>
    <x v="1"/>
    <n v="8"/>
    <n v="1060"/>
    <x v="652"/>
    <n v="1018.8000000000001"/>
    <s v="nice"/>
    <n v="0"/>
    <s v="2024 10"/>
  </r>
  <r>
    <x v="2"/>
    <n v="11.200000000000001"/>
    <n v="1140"/>
    <x v="652"/>
    <n v="1839.3600000000001"/>
    <s v="nice"/>
    <n v="0"/>
    <s v="2024 10"/>
  </r>
  <r>
    <x v="3"/>
    <n v="4"/>
    <n v="860"/>
    <x v="652"/>
    <n v="2349.75"/>
    <s v="naughty"/>
    <n v="0"/>
    <s v="2024 10"/>
  </r>
  <r>
    <x v="4"/>
    <n v="5.6000000000000005"/>
    <n v="1500"/>
    <x v="652"/>
    <n v="2066.9700000000003"/>
    <s v="nice"/>
    <n v="0"/>
    <s v="2024 10"/>
  </r>
  <r>
    <x v="0"/>
    <n v="6.4"/>
    <n v="1380"/>
    <x v="653"/>
    <n v="1747.47"/>
    <s v="naughty"/>
    <n v="0"/>
    <s v="2024 10"/>
  </r>
  <r>
    <x v="1"/>
    <n v="10.4"/>
    <n v="1240"/>
    <x v="653"/>
    <n v="307.53000000000003"/>
    <s v="nice"/>
    <n v="0"/>
    <s v="2024 10"/>
  </r>
  <r>
    <x v="2"/>
    <n v="6.4"/>
    <n v="1440"/>
    <x v="653"/>
    <n v="1731.75"/>
    <s v="nice"/>
    <n v="0"/>
    <s v="2024 10"/>
  </r>
  <r>
    <x v="3"/>
    <n v="11.200000000000001"/>
    <n v="1340"/>
    <x v="653"/>
    <n v="2219.91"/>
    <s v="naughty"/>
    <n v="0"/>
    <s v="2024 10"/>
  </r>
  <r>
    <x v="4"/>
    <n v="8.8000000000000007"/>
    <n v="1100"/>
    <x v="653"/>
    <n v="416.40000000000003"/>
    <s v="nice"/>
    <n v="0"/>
    <s v="2024 10"/>
  </r>
  <r>
    <x v="0"/>
    <n v="12"/>
    <n v="1080"/>
    <x v="654"/>
    <n v="1933.9499999999998"/>
    <s v="naughty"/>
    <n v="0"/>
    <s v="2024 10"/>
  </r>
  <r>
    <x v="1"/>
    <n v="8.8000000000000007"/>
    <n v="1230"/>
    <x v="654"/>
    <n v="2382"/>
    <s v="nice"/>
    <n v="0"/>
    <s v="2024 10"/>
  </r>
  <r>
    <x v="2"/>
    <n v="9.6000000000000014"/>
    <n v="760"/>
    <x v="654"/>
    <n v="970.05000000000007"/>
    <s v="nice"/>
    <n v="0"/>
    <s v="2024 10"/>
  </r>
  <r>
    <x v="3"/>
    <n v="8.8000000000000007"/>
    <n v="660"/>
    <x v="654"/>
    <n v="2996.2200000000003"/>
    <s v="naughty"/>
    <n v="0"/>
    <s v="2024 10"/>
  </r>
  <r>
    <x v="4"/>
    <n v="7.2"/>
    <n v="1160"/>
    <x v="654"/>
    <n v="1318.77"/>
    <s v="nice"/>
    <n v="0"/>
    <s v="2024 10"/>
  </r>
  <r>
    <x v="0"/>
    <n v="5.6000000000000005"/>
    <n v="1450"/>
    <x v="655"/>
    <n v="980.33999999999992"/>
    <s v="naughty"/>
    <n v="0"/>
    <s v="2024 10"/>
  </r>
  <r>
    <x v="1"/>
    <n v="6.4"/>
    <n v="770"/>
    <x v="655"/>
    <n v="264.51"/>
    <s v="nice"/>
    <n v="0"/>
    <s v="2024 10"/>
  </r>
  <r>
    <x v="2"/>
    <n v="4.8000000000000007"/>
    <n v="680"/>
    <x v="655"/>
    <n v="54.54"/>
    <s v="nice"/>
    <n v="0"/>
    <s v="2024 10"/>
  </r>
  <r>
    <x v="3"/>
    <n v="9.6000000000000014"/>
    <n v="590"/>
    <x v="655"/>
    <n v="2091.9299999999998"/>
    <s v="naughty"/>
    <n v="0"/>
    <s v="2024 10"/>
  </r>
  <r>
    <x v="4"/>
    <n v="8"/>
    <n v="1420"/>
    <x v="655"/>
    <n v="366"/>
    <s v="nice"/>
    <n v="0"/>
    <s v="2024 10"/>
  </r>
  <r>
    <x v="0"/>
    <n v="5.6000000000000005"/>
    <n v="1240"/>
    <x v="656"/>
    <n v="2883.18"/>
    <s v="naughty"/>
    <n v="0"/>
    <s v="2024 10"/>
  </r>
  <r>
    <x v="1"/>
    <n v="12"/>
    <n v="1070"/>
    <x v="656"/>
    <n v="686.58"/>
    <s v="nice"/>
    <n v="0"/>
    <s v="2024 10"/>
  </r>
  <r>
    <x v="2"/>
    <n v="8.8000000000000007"/>
    <n v="570"/>
    <x v="656"/>
    <n v="2578.3200000000002"/>
    <s v="nice"/>
    <n v="0"/>
    <s v="2024 10"/>
  </r>
  <r>
    <x v="3"/>
    <n v="6.4"/>
    <n v="530"/>
    <x v="656"/>
    <n v="1386"/>
    <s v="naughty"/>
    <n v="0"/>
    <s v="2024 10"/>
  </r>
  <r>
    <x v="4"/>
    <n v="12"/>
    <n v="1010"/>
    <x v="656"/>
    <n v="607.86"/>
    <s v="nice"/>
    <n v="0"/>
    <s v="2024 10"/>
  </r>
  <r>
    <x v="0"/>
    <n v="8"/>
    <n v="500"/>
    <x v="657"/>
    <n v="422.54999999999995"/>
    <s v="naughty"/>
    <n v="0"/>
    <s v="2024 10"/>
  </r>
  <r>
    <x v="1"/>
    <n v="5.6000000000000005"/>
    <n v="930"/>
    <x v="657"/>
    <n v="2469.81"/>
    <s v="nice"/>
    <n v="0"/>
    <s v="2024 10"/>
  </r>
  <r>
    <x v="2"/>
    <n v="7.2"/>
    <n v="920"/>
    <x v="657"/>
    <n v="2520.42"/>
    <s v="nice"/>
    <n v="0"/>
    <s v="2024 10"/>
  </r>
  <r>
    <x v="3"/>
    <n v="10.4"/>
    <n v="680"/>
    <x v="657"/>
    <n v="2283.7200000000003"/>
    <s v="naughty"/>
    <n v="0"/>
    <s v="2024 10"/>
  </r>
  <r>
    <x v="4"/>
    <n v="4"/>
    <n v="1050"/>
    <x v="657"/>
    <n v="197.49"/>
    <s v="nice"/>
    <n v="0"/>
    <s v="2024 10"/>
  </r>
  <r>
    <x v="0"/>
    <n v="12"/>
    <n v="1110"/>
    <x v="658"/>
    <n v="2004.5700000000002"/>
    <s v="naughty"/>
    <n v="0"/>
    <s v="2024 10"/>
  </r>
  <r>
    <x v="1"/>
    <n v="11.200000000000001"/>
    <n v="1090"/>
    <x v="658"/>
    <n v="355.77"/>
    <s v="nice"/>
    <n v="0"/>
    <s v="2024 10"/>
  </r>
  <r>
    <x v="2"/>
    <n v="9.6000000000000014"/>
    <n v="1350"/>
    <x v="658"/>
    <n v="579.84"/>
    <s v="nice"/>
    <n v="0"/>
    <s v="2024 10"/>
  </r>
  <r>
    <x v="3"/>
    <n v="12"/>
    <n v="890"/>
    <x v="658"/>
    <n v="1051.44"/>
    <s v="naughty"/>
    <n v="0"/>
    <s v="2024 10"/>
  </r>
  <r>
    <x v="4"/>
    <n v="9.6000000000000014"/>
    <n v="1210"/>
    <x v="658"/>
    <n v="1851.81"/>
    <s v="nice"/>
    <n v="0"/>
    <s v="2024 10"/>
  </r>
  <r>
    <x v="0"/>
    <n v="5.6000000000000005"/>
    <n v="520"/>
    <x v="659"/>
    <n v="1009.4100000000001"/>
    <s v="naughty"/>
    <n v="0"/>
    <s v="2024 10"/>
  </r>
  <r>
    <x v="1"/>
    <n v="9.6000000000000014"/>
    <n v="870"/>
    <x v="659"/>
    <n v="581.49"/>
    <s v="nice"/>
    <n v="0"/>
    <s v="2024 10"/>
  </r>
  <r>
    <x v="2"/>
    <n v="6.4"/>
    <n v="1450"/>
    <x v="659"/>
    <n v="1562.52"/>
    <s v="nice"/>
    <n v="0"/>
    <s v="2024 10"/>
  </r>
  <r>
    <x v="3"/>
    <n v="4.8000000000000007"/>
    <n v="820"/>
    <x v="659"/>
    <n v="2616.1799999999998"/>
    <s v="naughty"/>
    <n v="0"/>
    <s v="2024 10"/>
  </r>
  <r>
    <x v="4"/>
    <n v="9.6000000000000014"/>
    <n v="870"/>
    <x v="659"/>
    <n v="1466.67"/>
    <s v="nice"/>
    <n v="0"/>
    <s v="2024 10"/>
  </r>
  <r>
    <x v="0"/>
    <n v="5.6000000000000005"/>
    <n v="820"/>
    <x v="660"/>
    <n v="2546.13"/>
    <s v="naughty"/>
    <n v="0"/>
    <s v="2024 10"/>
  </r>
  <r>
    <x v="1"/>
    <n v="6.4"/>
    <n v="910"/>
    <x v="660"/>
    <n v="2109.54"/>
    <s v="nice"/>
    <n v="0"/>
    <s v="2024 10"/>
  </r>
  <r>
    <x v="2"/>
    <n v="10.4"/>
    <n v="1360"/>
    <x v="660"/>
    <n v="1855.38"/>
    <s v="nice"/>
    <n v="0"/>
    <s v="2024 10"/>
  </r>
  <r>
    <x v="3"/>
    <n v="4.8000000000000007"/>
    <n v="1040"/>
    <x v="660"/>
    <n v="1417.32"/>
    <s v="naughty"/>
    <n v="0"/>
    <s v="2024 10"/>
  </r>
  <r>
    <x v="4"/>
    <n v="4"/>
    <n v="560"/>
    <x v="660"/>
    <n v="2746.2"/>
    <s v="nice"/>
    <n v="0"/>
    <s v="2024 10"/>
  </r>
  <r>
    <x v="0"/>
    <n v="5.6000000000000005"/>
    <n v="1200"/>
    <x v="661"/>
    <n v="886.92"/>
    <s v="naughty"/>
    <n v="0"/>
    <s v="2024 10"/>
  </r>
  <r>
    <x v="1"/>
    <n v="7.2"/>
    <n v="1070"/>
    <x v="661"/>
    <n v="2724.45"/>
    <s v="nice"/>
    <n v="0"/>
    <s v="2024 10"/>
  </r>
  <r>
    <x v="2"/>
    <n v="4.8000000000000007"/>
    <n v="1010"/>
    <x v="661"/>
    <n v="2452.23"/>
    <s v="nice"/>
    <n v="0"/>
    <s v="2024 10"/>
  </r>
  <r>
    <x v="3"/>
    <n v="4.8000000000000007"/>
    <n v="940"/>
    <x v="661"/>
    <n v="949.68000000000006"/>
    <s v="naughty"/>
    <n v="0"/>
    <s v="2024 10"/>
  </r>
  <r>
    <x v="4"/>
    <n v="4"/>
    <n v="690"/>
    <x v="661"/>
    <n v="1212.57"/>
    <s v="nice"/>
    <n v="0"/>
    <s v="2024 10"/>
  </r>
  <r>
    <x v="0"/>
    <n v="9.6000000000000014"/>
    <n v="1390"/>
    <x v="662"/>
    <n v="1650"/>
    <s v="naughty"/>
    <n v="0"/>
    <s v="2024 10"/>
  </r>
  <r>
    <x v="1"/>
    <n v="4"/>
    <n v="840"/>
    <x v="662"/>
    <n v="1944.75"/>
    <s v="nice"/>
    <n v="0"/>
    <s v="2024 10"/>
  </r>
  <r>
    <x v="2"/>
    <n v="5.6000000000000005"/>
    <n v="1080"/>
    <x v="662"/>
    <n v="605.93999999999994"/>
    <s v="nice"/>
    <n v="0"/>
    <s v="2024 10"/>
  </r>
  <r>
    <x v="3"/>
    <n v="4.8000000000000007"/>
    <n v="840"/>
    <x v="662"/>
    <n v="2245.38"/>
    <s v="naughty"/>
    <n v="0"/>
    <s v="2024 10"/>
  </r>
  <r>
    <x v="4"/>
    <n v="8.8000000000000007"/>
    <n v="1180"/>
    <x v="662"/>
    <n v="581.93999999999994"/>
    <s v="nice"/>
    <n v="0"/>
    <s v="2024 10"/>
  </r>
  <r>
    <x v="0"/>
    <n v="10.4"/>
    <n v="730"/>
    <x v="663"/>
    <n v="1599.5700000000002"/>
    <s v="naughty"/>
    <n v="0"/>
    <s v="2024 10"/>
  </r>
  <r>
    <x v="1"/>
    <n v="8"/>
    <n v="1150"/>
    <x v="663"/>
    <n v="811.65000000000009"/>
    <s v="nice"/>
    <n v="0"/>
    <s v="2024 10"/>
  </r>
  <r>
    <x v="2"/>
    <n v="4.8000000000000007"/>
    <n v="1020"/>
    <x v="663"/>
    <n v="2535.54"/>
    <s v="nice"/>
    <n v="0"/>
    <s v="2024 10"/>
  </r>
  <r>
    <x v="3"/>
    <n v="12"/>
    <n v="610"/>
    <x v="663"/>
    <n v="1524.21"/>
    <s v="naughty"/>
    <n v="0"/>
    <s v="2024 10"/>
  </r>
  <r>
    <x v="4"/>
    <n v="8"/>
    <n v="670"/>
    <x v="663"/>
    <n v="201.06"/>
    <s v="nice"/>
    <n v="0"/>
    <s v="2024 10"/>
  </r>
  <r>
    <x v="0"/>
    <n v="11.200000000000001"/>
    <n v="520"/>
    <x v="664"/>
    <n v="1612.8600000000001"/>
    <s v="naughty"/>
    <n v="0"/>
    <s v="2024 10"/>
  </r>
  <r>
    <x v="1"/>
    <n v="11.200000000000001"/>
    <n v="670"/>
    <x v="664"/>
    <n v="884.58"/>
    <s v="nice"/>
    <n v="0"/>
    <s v="2024 10"/>
  </r>
  <r>
    <x v="2"/>
    <n v="8.8000000000000007"/>
    <n v="830"/>
    <x v="664"/>
    <n v="2803.83"/>
    <s v="nice"/>
    <n v="0"/>
    <s v="2024 10"/>
  </r>
  <r>
    <x v="3"/>
    <n v="12"/>
    <n v="1070"/>
    <x v="664"/>
    <n v="1449.09"/>
    <s v="naughty"/>
    <n v="0"/>
    <s v="2024 10"/>
  </r>
  <r>
    <x v="4"/>
    <n v="5.6000000000000005"/>
    <n v="700"/>
    <x v="664"/>
    <n v="2597.31"/>
    <s v="nice"/>
    <n v="0"/>
    <s v="2024 10"/>
  </r>
  <r>
    <x v="0"/>
    <n v="5.6000000000000005"/>
    <n v="1500"/>
    <x v="665"/>
    <n v="746.28"/>
    <s v="naughty"/>
    <n v="0"/>
    <s v="2024 10"/>
  </r>
  <r>
    <x v="1"/>
    <n v="12"/>
    <n v="730"/>
    <x v="665"/>
    <n v="1035.93"/>
    <s v="nice"/>
    <n v="0"/>
    <s v="2024 10"/>
  </r>
  <r>
    <x v="2"/>
    <n v="7.2"/>
    <n v="1260"/>
    <x v="665"/>
    <n v="1998.2400000000002"/>
    <s v="nice"/>
    <n v="0"/>
    <s v="2024 10"/>
  </r>
  <r>
    <x v="3"/>
    <n v="11.200000000000001"/>
    <n v="1130"/>
    <x v="665"/>
    <n v="2685.93"/>
    <s v="naughty"/>
    <n v="0"/>
    <s v="2024 10"/>
  </r>
  <r>
    <x v="4"/>
    <n v="12"/>
    <n v="570"/>
    <x v="665"/>
    <n v="2009.16"/>
    <s v="nice"/>
    <n v="0"/>
    <s v="2024 10"/>
  </r>
  <r>
    <x v="0"/>
    <n v="9.6000000000000014"/>
    <n v="830"/>
    <x v="666"/>
    <n v="1874.58"/>
    <s v="naughty"/>
    <n v="0"/>
    <s v="2024 10"/>
  </r>
  <r>
    <x v="1"/>
    <n v="5.6000000000000005"/>
    <n v="540"/>
    <x v="666"/>
    <n v="855.18000000000006"/>
    <s v="nice"/>
    <n v="0"/>
    <s v="2024 10"/>
  </r>
  <r>
    <x v="2"/>
    <n v="12"/>
    <n v="970"/>
    <x v="666"/>
    <n v="1903.1399999999999"/>
    <s v="nice"/>
    <n v="0"/>
    <s v="2024 10"/>
  </r>
  <r>
    <x v="3"/>
    <n v="8.8000000000000007"/>
    <n v="920"/>
    <x v="666"/>
    <n v="1151.97"/>
    <s v="naughty"/>
    <n v="0"/>
    <s v="2024 10"/>
  </r>
  <r>
    <x v="4"/>
    <n v="9.6000000000000014"/>
    <n v="670"/>
    <x v="666"/>
    <n v="1277.25"/>
    <s v="nice"/>
    <n v="0"/>
    <s v="2024 10"/>
  </r>
  <r>
    <x v="0"/>
    <n v="11.200000000000001"/>
    <n v="680"/>
    <x v="667"/>
    <n v="157.26"/>
    <s v="naughty"/>
    <n v="0"/>
    <s v="2024 10"/>
  </r>
  <r>
    <x v="1"/>
    <n v="9.6000000000000014"/>
    <n v="1250"/>
    <x v="667"/>
    <n v="1767.4499999999998"/>
    <s v="nice"/>
    <n v="0"/>
    <s v="2024 10"/>
  </r>
  <r>
    <x v="2"/>
    <n v="11.200000000000001"/>
    <n v="1180"/>
    <x v="667"/>
    <n v="1346.1"/>
    <s v="nice"/>
    <n v="0"/>
    <s v="2024 10"/>
  </r>
  <r>
    <x v="3"/>
    <n v="4.8000000000000007"/>
    <n v="540"/>
    <x v="667"/>
    <n v="2410.83"/>
    <s v="naughty"/>
    <n v="0"/>
    <s v="2024 10"/>
  </r>
  <r>
    <x v="4"/>
    <n v="9.6000000000000014"/>
    <n v="840"/>
    <x v="667"/>
    <n v="1157.67"/>
    <s v="nice"/>
    <n v="0"/>
    <s v="2024 10"/>
  </r>
  <r>
    <x v="0"/>
    <n v="5.6000000000000005"/>
    <n v="1230"/>
    <x v="668"/>
    <n v="847.77"/>
    <s v="naughty"/>
    <n v="0"/>
    <s v="2024 10"/>
  </r>
  <r>
    <x v="1"/>
    <n v="7.2"/>
    <n v="930"/>
    <x v="668"/>
    <n v="603.48"/>
    <s v="nice"/>
    <n v="0"/>
    <s v="2024 10"/>
  </r>
  <r>
    <x v="2"/>
    <n v="4"/>
    <n v="1140"/>
    <x v="668"/>
    <n v="2399.9700000000003"/>
    <s v="nice"/>
    <n v="0"/>
    <s v="2024 10"/>
  </r>
  <r>
    <x v="3"/>
    <n v="7.2"/>
    <n v="1010"/>
    <x v="668"/>
    <n v="513.27"/>
    <s v="naughty"/>
    <n v="0"/>
    <s v="2024 10"/>
  </r>
  <r>
    <x v="4"/>
    <n v="4.8000000000000007"/>
    <n v="640"/>
    <x v="668"/>
    <n v="2464.86"/>
    <s v="nice"/>
    <n v="0"/>
    <s v="2024 10"/>
  </r>
  <r>
    <x v="0"/>
    <n v="11.200000000000001"/>
    <n v="570"/>
    <x v="669"/>
    <n v="1841.73"/>
    <s v="naughty"/>
    <n v="0"/>
    <s v="2024 10"/>
  </r>
  <r>
    <x v="1"/>
    <n v="4.8000000000000007"/>
    <n v="1500"/>
    <x v="669"/>
    <n v="2842.38"/>
    <s v="nice"/>
    <n v="0"/>
    <s v="2024 10"/>
  </r>
  <r>
    <x v="2"/>
    <n v="8"/>
    <n v="740"/>
    <x v="669"/>
    <n v="396.63"/>
    <s v="nice"/>
    <n v="0"/>
    <s v="2024 10"/>
  </r>
  <r>
    <x v="3"/>
    <n v="8.8000000000000007"/>
    <n v="1460"/>
    <x v="669"/>
    <n v="416.15999999999997"/>
    <s v="naughty"/>
    <n v="0"/>
    <s v="2024 10"/>
  </r>
  <r>
    <x v="4"/>
    <n v="10.4"/>
    <n v="1420"/>
    <x v="669"/>
    <n v="1870.5"/>
    <s v="nice"/>
    <n v="0"/>
    <s v="2024 10"/>
  </r>
  <r>
    <x v="0"/>
    <n v="8"/>
    <n v="690"/>
    <x v="670"/>
    <n v="1862.5500000000002"/>
    <s v="naughty"/>
    <n v="0"/>
    <s v="2024 11"/>
  </r>
  <r>
    <x v="1"/>
    <n v="4.8000000000000007"/>
    <n v="920"/>
    <x v="670"/>
    <n v="1899.06"/>
    <s v="nice"/>
    <n v="0"/>
    <s v="2024 11"/>
  </r>
  <r>
    <x v="2"/>
    <n v="9.6000000000000014"/>
    <n v="750"/>
    <x v="670"/>
    <n v="1626.5700000000002"/>
    <s v="nice"/>
    <n v="0"/>
    <s v="2024 11"/>
  </r>
  <r>
    <x v="3"/>
    <n v="7.2"/>
    <n v="1130"/>
    <x v="670"/>
    <n v="2960.37"/>
    <s v="naughty"/>
    <n v="0"/>
    <s v="2024 11"/>
  </r>
  <r>
    <x v="4"/>
    <n v="10.4"/>
    <n v="920"/>
    <x v="670"/>
    <n v="1689.1499999999999"/>
    <s v="nice"/>
    <n v="0"/>
    <s v="2024 11"/>
  </r>
  <r>
    <x v="0"/>
    <n v="4"/>
    <n v="950"/>
    <x v="671"/>
    <n v="2417.0700000000002"/>
    <s v="naughty"/>
    <n v="0"/>
    <s v="2024 11"/>
  </r>
  <r>
    <x v="1"/>
    <n v="12"/>
    <n v="1070"/>
    <x v="671"/>
    <n v="2760.5099999999998"/>
    <s v="nice"/>
    <n v="0"/>
    <s v="2024 11"/>
  </r>
  <r>
    <x v="2"/>
    <n v="8"/>
    <n v="890"/>
    <x v="671"/>
    <n v="2967.6000000000004"/>
    <s v="nice"/>
    <n v="0"/>
    <s v="2024 11"/>
  </r>
  <r>
    <x v="3"/>
    <n v="6.4"/>
    <n v="1230"/>
    <x v="671"/>
    <n v="2166.54"/>
    <s v="naughty"/>
    <n v="0"/>
    <s v="2024 11"/>
  </r>
  <r>
    <x v="4"/>
    <n v="4.8000000000000007"/>
    <n v="1170"/>
    <x v="671"/>
    <n v="2815.83"/>
    <s v="nice"/>
    <n v="0"/>
    <s v="2024 11"/>
  </r>
  <r>
    <x v="0"/>
    <n v="10.4"/>
    <n v="1010"/>
    <x v="672"/>
    <n v="960.66000000000008"/>
    <s v="naughty"/>
    <n v="0"/>
    <s v="2024 11"/>
  </r>
  <r>
    <x v="1"/>
    <n v="6.4"/>
    <n v="750"/>
    <x v="672"/>
    <n v="790.26"/>
    <s v="nice"/>
    <n v="0"/>
    <s v="2024 11"/>
  </r>
  <r>
    <x v="2"/>
    <n v="11.200000000000001"/>
    <n v="1150"/>
    <x v="672"/>
    <n v="2520.2400000000002"/>
    <s v="nice"/>
    <n v="0"/>
    <s v="2024 11"/>
  </r>
  <r>
    <x v="3"/>
    <n v="4"/>
    <n v="1150"/>
    <x v="672"/>
    <n v="1878.81"/>
    <s v="naughty"/>
    <n v="0"/>
    <s v="2024 11"/>
  </r>
  <r>
    <x v="4"/>
    <n v="9.6000000000000014"/>
    <n v="660"/>
    <x v="672"/>
    <n v="1012.89"/>
    <s v="nice"/>
    <n v="0"/>
    <s v="2024 11"/>
  </r>
  <r>
    <x v="0"/>
    <n v="8.8000000000000007"/>
    <n v="860"/>
    <x v="673"/>
    <n v="1823.94"/>
    <s v="naughty"/>
    <n v="0"/>
    <s v="2024 11"/>
  </r>
  <r>
    <x v="1"/>
    <n v="5.6000000000000005"/>
    <n v="1150"/>
    <x v="673"/>
    <n v="1384.8000000000002"/>
    <s v="nice"/>
    <n v="0"/>
    <s v="2024 11"/>
  </r>
  <r>
    <x v="2"/>
    <n v="6.4"/>
    <n v="1250"/>
    <x v="673"/>
    <n v="2285.13"/>
    <s v="nice"/>
    <n v="0"/>
    <s v="2024 11"/>
  </r>
  <r>
    <x v="3"/>
    <n v="12"/>
    <n v="730"/>
    <x v="673"/>
    <n v="1247.19"/>
    <s v="naughty"/>
    <n v="0"/>
    <s v="2024 11"/>
  </r>
  <r>
    <x v="4"/>
    <n v="8.8000000000000007"/>
    <n v="560"/>
    <x v="673"/>
    <n v="843.15000000000009"/>
    <s v="nice"/>
    <n v="0"/>
    <s v="2024 11"/>
  </r>
  <r>
    <x v="0"/>
    <n v="10.4"/>
    <n v="1210"/>
    <x v="674"/>
    <n v="2626.32"/>
    <s v="naughty"/>
    <n v="0"/>
    <s v="2024 11"/>
  </r>
  <r>
    <x v="1"/>
    <n v="5.6000000000000005"/>
    <n v="1110"/>
    <x v="674"/>
    <n v="2425.17"/>
    <s v="nice"/>
    <n v="0"/>
    <s v="2024 11"/>
  </r>
  <r>
    <x v="2"/>
    <n v="6.4"/>
    <n v="1100"/>
    <x v="674"/>
    <n v="2048.34"/>
    <s v="nice"/>
    <n v="0"/>
    <s v="2024 11"/>
  </r>
  <r>
    <x v="3"/>
    <n v="4"/>
    <n v="610"/>
    <x v="674"/>
    <n v="1267.98"/>
    <s v="naughty"/>
    <n v="0"/>
    <s v="2024 11"/>
  </r>
  <r>
    <x v="4"/>
    <n v="9.6000000000000014"/>
    <n v="1440"/>
    <x v="674"/>
    <n v="243.29999999999998"/>
    <s v="nice"/>
    <n v="0"/>
    <s v="2024 11"/>
  </r>
  <r>
    <x v="0"/>
    <n v="6.4"/>
    <n v="1430"/>
    <x v="675"/>
    <n v="2346.0299999999997"/>
    <s v="naughty"/>
    <n v="0"/>
    <s v="2024 11"/>
  </r>
  <r>
    <x v="1"/>
    <n v="8"/>
    <n v="1310"/>
    <x v="675"/>
    <n v="1905"/>
    <s v="nice"/>
    <n v="0"/>
    <s v="2024 11"/>
  </r>
  <r>
    <x v="2"/>
    <n v="12"/>
    <n v="630"/>
    <x v="675"/>
    <n v="2747.43"/>
    <s v="nice"/>
    <n v="0"/>
    <s v="2024 11"/>
  </r>
  <r>
    <x v="3"/>
    <n v="10.4"/>
    <n v="1020"/>
    <x v="675"/>
    <n v="1935.63"/>
    <s v="naughty"/>
    <n v="0"/>
    <s v="2024 11"/>
  </r>
  <r>
    <x v="4"/>
    <n v="11.200000000000001"/>
    <n v="820"/>
    <x v="675"/>
    <n v="1202.28"/>
    <s v="nice"/>
    <n v="0"/>
    <s v="2024 11"/>
  </r>
  <r>
    <x v="0"/>
    <n v="8.8000000000000007"/>
    <n v="610"/>
    <x v="676"/>
    <n v="1768.6799999999998"/>
    <s v="naughty"/>
    <n v="0"/>
    <s v="2024 11"/>
  </r>
  <r>
    <x v="1"/>
    <n v="12"/>
    <n v="1080"/>
    <x v="676"/>
    <n v="1573.71"/>
    <s v="nice"/>
    <n v="0"/>
    <s v="2024 11"/>
  </r>
  <r>
    <x v="2"/>
    <n v="6.4"/>
    <n v="1190"/>
    <x v="676"/>
    <n v="2394.63"/>
    <s v="nice"/>
    <n v="0"/>
    <s v="2024 11"/>
  </r>
  <r>
    <x v="3"/>
    <n v="7.2"/>
    <n v="950"/>
    <x v="676"/>
    <n v="1344.93"/>
    <s v="naughty"/>
    <n v="0"/>
    <s v="2024 11"/>
  </r>
  <r>
    <x v="4"/>
    <n v="4.8000000000000007"/>
    <n v="1420"/>
    <x v="676"/>
    <n v="890.87999999999988"/>
    <s v="nice"/>
    <n v="0"/>
    <s v="2024 11"/>
  </r>
  <r>
    <x v="0"/>
    <n v="8"/>
    <n v="730"/>
    <x v="677"/>
    <n v="1095.96"/>
    <s v="naughty"/>
    <n v="0"/>
    <s v="2024 11"/>
  </r>
  <r>
    <x v="1"/>
    <n v="10.4"/>
    <n v="940"/>
    <x v="677"/>
    <n v="2920.44"/>
    <s v="nice"/>
    <n v="0"/>
    <s v="2024 11"/>
  </r>
  <r>
    <x v="2"/>
    <n v="10.4"/>
    <n v="630"/>
    <x v="677"/>
    <n v="675.59999999999991"/>
    <s v="nice"/>
    <n v="0"/>
    <s v="2024 11"/>
  </r>
  <r>
    <x v="3"/>
    <n v="12"/>
    <n v="890"/>
    <x v="677"/>
    <n v="2333.31"/>
    <s v="naughty"/>
    <n v="0"/>
    <s v="2024 11"/>
  </r>
  <r>
    <x v="4"/>
    <n v="4.8000000000000007"/>
    <n v="730"/>
    <x v="677"/>
    <n v="1289.52"/>
    <s v="nice"/>
    <n v="0"/>
    <s v="2024 11"/>
  </r>
  <r>
    <x v="0"/>
    <n v="10.4"/>
    <n v="980"/>
    <x v="678"/>
    <n v="1215"/>
    <s v="naughty"/>
    <n v="0"/>
    <s v="2024 11"/>
  </r>
  <r>
    <x v="1"/>
    <n v="12"/>
    <n v="1300"/>
    <x v="678"/>
    <n v="44.55"/>
    <s v="nice"/>
    <n v="0"/>
    <s v="2024 11"/>
  </r>
  <r>
    <x v="2"/>
    <n v="4.8000000000000007"/>
    <n v="1260"/>
    <x v="678"/>
    <n v="1633.53"/>
    <s v="nice"/>
    <n v="0"/>
    <s v="2024 11"/>
  </r>
  <r>
    <x v="3"/>
    <n v="12"/>
    <n v="1450"/>
    <x v="678"/>
    <n v="2845.08"/>
    <s v="naughty"/>
    <n v="0"/>
    <s v="2024 11"/>
  </r>
  <r>
    <x v="4"/>
    <n v="5.6000000000000005"/>
    <n v="540"/>
    <x v="678"/>
    <n v="2284.86"/>
    <s v="nice"/>
    <n v="0"/>
    <s v="2024 11"/>
  </r>
  <r>
    <x v="0"/>
    <n v="9.6000000000000014"/>
    <n v="760"/>
    <x v="679"/>
    <n v="474.78"/>
    <s v="naughty"/>
    <n v="0"/>
    <s v="2024 11"/>
  </r>
  <r>
    <x v="1"/>
    <n v="6.4"/>
    <n v="960"/>
    <x v="679"/>
    <n v="902.87999999999988"/>
    <s v="nice"/>
    <n v="0"/>
    <s v="2024 11"/>
  </r>
  <r>
    <x v="2"/>
    <n v="4.8000000000000007"/>
    <n v="850"/>
    <x v="679"/>
    <n v="2684.64"/>
    <s v="nice"/>
    <n v="0"/>
    <s v="2024 11"/>
  </r>
  <r>
    <x v="3"/>
    <n v="8.8000000000000007"/>
    <n v="980"/>
    <x v="679"/>
    <n v="1026.6600000000001"/>
    <s v="naughty"/>
    <n v="0"/>
    <s v="2024 11"/>
  </r>
  <r>
    <x v="4"/>
    <n v="4"/>
    <n v="530"/>
    <x v="679"/>
    <n v="1911.69"/>
    <s v="nice"/>
    <n v="0"/>
    <s v="2024 11"/>
  </r>
  <r>
    <x v="0"/>
    <n v="4.8000000000000007"/>
    <n v="1280"/>
    <x v="680"/>
    <n v="2001.84"/>
    <s v="naughty"/>
    <n v="0"/>
    <s v="2024 11"/>
  </r>
  <r>
    <x v="1"/>
    <n v="12"/>
    <n v="640"/>
    <x v="680"/>
    <n v="775.89"/>
    <s v="nice"/>
    <n v="0"/>
    <s v="2024 11"/>
  </r>
  <r>
    <x v="2"/>
    <n v="5.6000000000000005"/>
    <n v="1200"/>
    <x v="680"/>
    <n v="569.52"/>
    <s v="nice"/>
    <n v="0"/>
    <s v="2024 11"/>
  </r>
  <r>
    <x v="3"/>
    <n v="12"/>
    <n v="660"/>
    <x v="680"/>
    <n v="324.29999999999995"/>
    <s v="naughty"/>
    <n v="0"/>
    <s v="2024 11"/>
  </r>
  <r>
    <x v="4"/>
    <n v="8"/>
    <n v="1230"/>
    <x v="680"/>
    <n v="1232.1299999999999"/>
    <s v="nice"/>
    <n v="0"/>
    <s v="2024 11"/>
  </r>
  <r>
    <x v="0"/>
    <n v="11.200000000000001"/>
    <n v="1170"/>
    <x v="681"/>
    <n v="2100.69"/>
    <s v="naughty"/>
    <n v="0"/>
    <s v="2024 11"/>
  </r>
  <r>
    <x v="1"/>
    <n v="4"/>
    <n v="860"/>
    <x v="681"/>
    <n v="2093.64"/>
    <s v="nice"/>
    <n v="0"/>
    <s v="2024 11"/>
  </r>
  <r>
    <x v="2"/>
    <n v="6.4"/>
    <n v="1050"/>
    <x v="681"/>
    <n v="2898.57"/>
    <s v="nice"/>
    <n v="0"/>
    <s v="2024 11"/>
  </r>
  <r>
    <x v="3"/>
    <n v="4"/>
    <n v="1210"/>
    <x v="681"/>
    <n v="902.04"/>
    <s v="naughty"/>
    <n v="0"/>
    <s v="2024 11"/>
  </r>
  <r>
    <x v="4"/>
    <n v="7.2"/>
    <n v="1120"/>
    <x v="681"/>
    <n v="1071.75"/>
    <s v="nice"/>
    <n v="0"/>
    <s v="2024 11"/>
  </r>
  <r>
    <x v="0"/>
    <n v="9.6000000000000014"/>
    <n v="840"/>
    <x v="682"/>
    <n v="2028.03"/>
    <s v="naughty"/>
    <n v="0"/>
    <s v="2024 11"/>
  </r>
  <r>
    <x v="1"/>
    <n v="8.8000000000000007"/>
    <n v="950"/>
    <x v="682"/>
    <n v="819.96"/>
    <s v="nice"/>
    <n v="0"/>
    <s v="2024 11"/>
  </r>
  <r>
    <x v="2"/>
    <n v="8"/>
    <n v="1310"/>
    <x v="682"/>
    <n v="2127.33"/>
    <s v="nice"/>
    <n v="0"/>
    <s v="2024 11"/>
  </r>
  <r>
    <x v="3"/>
    <n v="11.200000000000001"/>
    <n v="1250"/>
    <x v="682"/>
    <n v="1075.02"/>
    <s v="naughty"/>
    <n v="0"/>
    <s v="2024 11"/>
  </r>
  <r>
    <x v="4"/>
    <n v="12"/>
    <n v="1110"/>
    <x v="682"/>
    <n v="1500.48"/>
    <s v="nice"/>
    <n v="0"/>
    <s v="2024 11"/>
  </r>
  <r>
    <x v="0"/>
    <n v="6.4"/>
    <n v="810"/>
    <x v="683"/>
    <n v="1239.1200000000001"/>
    <s v="naughty"/>
    <n v="0"/>
    <s v="2024 11"/>
  </r>
  <r>
    <x v="1"/>
    <n v="11.200000000000001"/>
    <n v="750"/>
    <x v="683"/>
    <n v="249.99"/>
    <s v="nice"/>
    <n v="0"/>
    <s v="2024 11"/>
  </r>
  <r>
    <x v="2"/>
    <n v="10.4"/>
    <n v="700"/>
    <x v="683"/>
    <n v="1681.62"/>
    <s v="nice"/>
    <n v="0"/>
    <s v="2024 11"/>
  </r>
  <r>
    <x v="3"/>
    <n v="5.6000000000000005"/>
    <n v="630"/>
    <x v="683"/>
    <n v="240.03000000000003"/>
    <s v="naughty"/>
    <n v="0"/>
    <s v="2024 11"/>
  </r>
  <r>
    <x v="4"/>
    <n v="6.4"/>
    <n v="1310"/>
    <x v="683"/>
    <n v="1419.1200000000001"/>
    <s v="nice"/>
    <n v="0"/>
    <s v="2024 11"/>
  </r>
  <r>
    <x v="0"/>
    <n v="11.200000000000001"/>
    <n v="960"/>
    <x v="684"/>
    <n v="217.11"/>
    <s v="naughty"/>
    <n v="0"/>
    <s v="2024 11"/>
  </r>
  <r>
    <x v="1"/>
    <n v="8"/>
    <n v="560"/>
    <x v="684"/>
    <n v="2591.31"/>
    <s v="nice"/>
    <n v="0"/>
    <s v="2024 11"/>
  </r>
  <r>
    <x v="2"/>
    <n v="5.6000000000000005"/>
    <n v="1470"/>
    <x v="684"/>
    <n v="1286.31"/>
    <s v="nice"/>
    <n v="0"/>
    <s v="2024 11"/>
  </r>
  <r>
    <x v="3"/>
    <n v="11.200000000000001"/>
    <n v="1460"/>
    <x v="684"/>
    <n v="1137"/>
    <s v="naughty"/>
    <n v="0"/>
    <s v="2024 11"/>
  </r>
  <r>
    <x v="4"/>
    <n v="6.4"/>
    <n v="810"/>
    <x v="684"/>
    <n v="1378.5"/>
    <s v="nice"/>
    <n v="0"/>
    <s v="2024 11"/>
  </r>
  <r>
    <x v="0"/>
    <n v="4"/>
    <n v="1220"/>
    <x v="685"/>
    <n v="1310.5500000000002"/>
    <s v="naughty"/>
    <n v="0"/>
    <s v="2024 11"/>
  </r>
  <r>
    <x v="1"/>
    <n v="10.4"/>
    <n v="880"/>
    <x v="685"/>
    <n v="2356.7400000000002"/>
    <s v="nice"/>
    <n v="0"/>
    <s v="2024 11"/>
  </r>
  <r>
    <x v="2"/>
    <n v="5.6000000000000005"/>
    <n v="1170"/>
    <x v="685"/>
    <n v="1430.16"/>
    <s v="nice"/>
    <n v="0"/>
    <s v="2024 11"/>
  </r>
  <r>
    <x v="3"/>
    <n v="8"/>
    <n v="1170"/>
    <x v="685"/>
    <n v="684.56999999999994"/>
    <s v="naughty"/>
    <n v="0"/>
    <s v="2024 11"/>
  </r>
  <r>
    <x v="4"/>
    <n v="8.8000000000000007"/>
    <n v="710"/>
    <x v="685"/>
    <n v="2199.1499999999996"/>
    <s v="nice"/>
    <n v="0"/>
    <s v="2024 11"/>
  </r>
  <r>
    <x v="0"/>
    <n v="4.8000000000000007"/>
    <n v="980"/>
    <x v="686"/>
    <n v="2316.9900000000002"/>
    <s v="naughty"/>
    <n v="0"/>
    <s v="2024 11"/>
  </r>
  <r>
    <x v="1"/>
    <n v="4.8000000000000007"/>
    <n v="1260"/>
    <x v="686"/>
    <n v="1855.7400000000002"/>
    <s v="nice"/>
    <n v="0"/>
    <s v="2024 11"/>
  </r>
  <r>
    <x v="2"/>
    <n v="4.8000000000000007"/>
    <n v="1260"/>
    <x v="686"/>
    <n v="1470.24"/>
    <s v="nice"/>
    <n v="0"/>
    <s v="2024 11"/>
  </r>
  <r>
    <x v="3"/>
    <n v="12"/>
    <n v="1340"/>
    <x v="686"/>
    <n v="1519.23"/>
    <s v="naughty"/>
    <n v="0"/>
    <s v="2024 11"/>
  </r>
  <r>
    <x v="4"/>
    <n v="8"/>
    <n v="990"/>
    <x v="686"/>
    <n v="1866.96"/>
    <s v="nice"/>
    <n v="0"/>
    <s v="2024 11"/>
  </r>
  <r>
    <x v="0"/>
    <n v="8"/>
    <n v="1480"/>
    <x v="687"/>
    <n v="2093.0700000000002"/>
    <s v="naughty"/>
    <n v="0"/>
    <s v="2024 11"/>
  </r>
  <r>
    <x v="1"/>
    <n v="7.2"/>
    <n v="1030"/>
    <x v="687"/>
    <n v="1548"/>
    <s v="nice"/>
    <n v="0"/>
    <s v="2024 11"/>
  </r>
  <r>
    <x v="2"/>
    <n v="8.8000000000000007"/>
    <n v="710"/>
    <x v="687"/>
    <n v="529.68000000000006"/>
    <s v="nice"/>
    <n v="0"/>
    <s v="2024 11"/>
  </r>
  <r>
    <x v="3"/>
    <n v="12"/>
    <n v="780"/>
    <x v="687"/>
    <n v="2336.3999999999996"/>
    <s v="naughty"/>
    <n v="0"/>
    <s v="2024 11"/>
  </r>
  <r>
    <x v="4"/>
    <n v="6.4"/>
    <n v="1070"/>
    <x v="687"/>
    <n v="1416.03"/>
    <s v="nice"/>
    <n v="0"/>
    <s v="2024 11"/>
  </r>
  <r>
    <x v="0"/>
    <n v="11.200000000000001"/>
    <n v="1270"/>
    <x v="688"/>
    <n v="2889.1499999999996"/>
    <s v="naughty"/>
    <n v="0"/>
    <s v="2024 11"/>
  </r>
  <r>
    <x v="1"/>
    <n v="10.4"/>
    <n v="1160"/>
    <x v="688"/>
    <n v="125.88"/>
    <s v="nice"/>
    <n v="0"/>
    <s v="2024 11"/>
  </r>
  <r>
    <x v="2"/>
    <n v="6.4"/>
    <n v="1150"/>
    <x v="688"/>
    <n v="1076.01"/>
    <s v="nice"/>
    <n v="0"/>
    <s v="2024 11"/>
  </r>
  <r>
    <x v="3"/>
    <n v="5.6000000000000005"/>
    <n v="1370"/>
    <x v="688"/>
    <n v="52.41"/>
    <s v="naughty"/>
    <n v="0"/>
    <s v="2024 11"/>
  </r>
  <r>
    <x v="4"/>
    <n v="7.2"/>
    <n v="1470"/>
    <x v="688"/>
    <n v="1068.3000000000002"/>
    <s v="nice"/>
    <n v="0"/>
    <s v="2024 11"/>
  </r>
  <r>
    <x v="0"/>
    <n v="7.2"/>
    <n v="900"/>
    <x v="689"/>
    <n v="1247.4000000000001"/>
    <s v="naughty"/>
    <n v="0"/>
    <s v="2024 11"/>
  </r>
  <r>
    <x v="1"/>
    <n v="9.6000000000000014"/>
    <n v="1130"/>
    <x v="689"/>
    <n v="845.19"/>
    <s v="nice"/>
    <n v="0"/>
    <s v="2024 11"/>
  </r>
  <r>
    <x v="2"/>
    <n v="4"/>
    <n v="710"/>
    <x v="689"/>
    <n v="490.68"/>
    <s v="nice"/>
    <n v="0"/>
    <s v="2024 11"/>
  </r>
  <r>
    <x v="3"/>
    <n v="11.200000000000001"/>
    <n v="1010"/>
    <x v="689"/>
    <n v="1334.4"/>
    <s v="naughty"/>
    <n v="0"/>
    <s v="2024 11"/>
  </r>
  <r>
    <x v="4"/>
    <n v="10.4"/>
    <n v="1020"/>
    <x v="689"/>
    <n v="2955.2400000000002"/>
    <s v="nice"/>
    <n v="0"/>
    <s v="2024 11"/>
  </r>
  <r>
    <x v="0"/>
    <n v="11.200000000000001"/>
    <n v="850"/>
    <x v="690"/>
    <n v="2682.18"/>
    <s v="naughty"/>
    <n v="0"/>
    <s v="2024 11"/>
  </r>
  <r>
    <x v="1"/>
    <n v="4"/>
    <n v="670"/>
    <x v="690"/>
    <n v="1645.17"/>
    <s v="nice"/>
    <n v="0"/>
    <s v="2024 11"/>
  </r>
  <r>
    <x v="2"/>
    <n v="11.200000000000001"/>
    <n v="730"/>
    <x v="690"/>
    <n v="2265.12"/>
    <s v="nice"/>
    <n v="0"/>
    <s v="2024 11"/>
  </r>
  <r>
    <x v="3"/>
    <n v="5.6000000000000005"/>
    <n v="1430"/>
    <x v="690"/>
    <n v="1444.3799999999999"/>
    <s v="naughty"/>
    <n v="0"/>
    <s v="2024 11"/>
  </r>
  <r>
    <x v="4"/>
    <n v="12"/>
    <n v="790"/>
    <x v="690"/>
    <n v="1078.53"/>
    <s v="nice"/>
    <n v="0"/>
    <s v="2024 11"/>
  </r>
  <r>
    <x v="0"/>
    <n v="4"/>
    <n v="530"/>
    <x v="691"/>
    <n v="126.60000000000001"/>
    <s v="naughty"/>
    <n v="0"/>
    <s v="2024 11"/>
  </r>
  <r>
    <x v="1"/>
    <n v="5.6000000000000005"/>
    <n v="680"/>
    <x v="691"/>
    <n v="1549.08"/>
    <s v="nice"/>
    <n v="0"/>
    <s v="2024 11"/>
  </r>
  <r>
    <x v="2"/>
    <n v="7.2"/>
    <n v="1450"/>
    <x v="691"/>
    <n v="1094.5500000000002"/>
    <s v="nice"/>
    <n v="0"/>
    <s v="2024 11"/>
  </r>
  <r>
    <x v="3"/>
    <n v="8.8000000000000007"/>
    <n v="920"/>
    <x v="691"/>
    <n v="99.18"/>
    <s v="naughty"/>
    <n v="0"/>
    <s v="2024 11"/>
  </r>
  <r>
    <x v="4"/>
    <n v="11.200000000000001"/>
    <n v="1360"/>
    <x v="691"/>
    <n v="686.73"/>
    <s v="nice"/>
    <n v="0"/>
    <s v="2024 11"/>
  </r>
  <r>
    <x v="0"/>
    <n v="4.8000000000000007"/>
    <n v="900"/>
    <x v="692"/>
    <n v="2532.48"/>
    <s v="naughty"/>
    <n v="0"/>
    <s v="2024 11"/>
  </r>
  <r>
    <x v="1"/>
    <n v="10.4"/>
    <n v="710"/>
    <x v="692"/>
    <n v="2933.46"/>
    <s v="nice"/>
    <n v="0"/>
    <s v="2024 11"/>
  </r>
  <r>
    <x v="2"/>
    <n v="5.6000000000000005"/>
    <n v="1200"/>
    <x v="692"/>
    <n v="2006.22"/>
    <s v="nice"/>
    <n v="0"/>
    <s v="2024 11"/>
  </r>
  <r>
    <x v="3"/>
    <n v="8.8000000000000007"/>
    <n v="1300"/>
    <x v="692"/>
    <n v="268.64999999999998"/>
    <s v="naughty"/>
    <n v="0"/>
    <s v="2024 11"/>
  </r>
  <r>
    <x v="4"/>
    <n v="12"/>
    <n v="950"/>
    <x v="692"/>
    <n v="2252.19"/>
    <s v="nice"/>
    <n v="0"/>
    <s v="2024 11"/>
  </r>
  <r>
    <x v="0"/>
    <n v="11.200000000000001"/>
    <n v="870"/>
    <x v="693"/>
    <n v="2421.33"/>
    <s v="naughty"/>
    <n v="0"/>
    <s v="2024 11"/>
  </r>
  <r>
    <x v="1"/>
    <n v="8"/>
    <n v="840"/>
    <x v="693"/>
    <n v="1720.3500000000001"/>
    <s v="nice"/>
    <n v="0"/>
    <s v="2024 11"/>
  </r>
  <r>
    <x v="2"/>
    <n v="10.4"/>
    <n v="820"/>
    <x v="693"/>
    <n v="1345.02"/>
    <s v="nice"/>
    <n v="0"/>
    <s v="2024 11"/>
  </r>
  <r>
    <x v="3"/>
    <n v="8.8000000000000007"/>
    <n v="1090"/>
    <x v="693"/>
    <n v="2938.62"/>
    <s v="naughty"/>
    <n v="0"/>
    <s v="2024 11"/>
  </r>
  <r>
    <x v="4"/>
    <n v="4.8000000000000007"/>
    <n v="1270"/>
    <x v="693"/>
    <n v="1995.33"/>
    <s v="nice"/>
    <n v="0"/>
    <s v="2024 11"/>
  </r>
  <r>
    <x v="0"/>
    <n v="4"/>
    <n v="800"/>
    <x v="694"/>
    <n v="2723.19"/>
    <s v="naughty"/>
    <n v="0"/>
    <s v="2024 11"/>
  </r>
  <r>
    <x v="1"/>
    <n v="8"/>
    <n v="770"/>
    <x v="694"/>
    <n v="383.61"/>
    <s v="nice"/>
    <n v="0"/>
    <s v="2024 11"/>
  </r>
  <r>
    <x v="2"/>
    <n v="8"/>
    <n v="1400"/>
    <x v="694"/>
    <n v="605.09999999999991"/>
    <s v="nice"/>
    <n v="0"/>
    <s v="2024 11"/>
  </r>
  <r>
    <x v="3"/>
    <n v="4"/>
    <n v="1270"/>
    <x v="694"/>
    <n v="1069.1100000000001"/>
    <s v="naughty"/>
    <n v="0"/>
    <s v="2024 11"/>
  </r>
  <r>
    <x v="4"/>
    <n v="5.6000000000000005"/>
    <n v="700"/>
    <x v="694"/>
    <n v="487.56000000000006"/>
    <s v="nice"/>
    <n v="0"/>
    <s v="2024 11"/>
  </r>
  <r>
    <x v="0"/>
    <n v="4.8000000000000007"/>
    <n v="1070"/>
    <x v="695"/>
    <n v="493.77"/>
    <s v="naughty"/>
    <n v="0"/>
    <s v="2024 11"/>
  </r>
  <r>
    <x v="1"/>
    <n v="12"/>
    <n v="550"/>
    <x v="695"/>
    <n v="1718.94"/>
    <s v="nice"/>
    <n v="0"/>
    <s v="2024 11"/>
  </r>
  <r>
    <x v="2"/>
    <n v="8"/>
    <n v="1000"/>
    <x v="695"/>
    <n v="2255.31"/>
    <s v="nice"/>
    <n v="0"/>
    <s v="2024 11"/>
  </r>
  <r>
    <x v="3"/>
    <n v="5.6000000000000005"/>
    <n v="1280"/>
    <x v="695"/>
    <n v="201.78000000000003"/>
    <s v="naughty"/>
    <n v="0"/>
    <s v="2024 11"/>
  </r>
  <r>
    <x v="4"/>
    <n v="10.4"/>
    <n v="1240"/>
    <x v="695"/>
    <n v="1997.6399999999999"/>
    <s v="nice"/>
    <n v="0"/>
    <s v="2024 11"/>
  </r>
  <r>
    <x v="0"/>
    <n v="8.8000000000000007"/>
    <n v="1400"/>
    <x v="696"/>
    <n v="1571.1000000000001"/>
    <s v="naughty"/>
    <n v="0"/>
    <s v="2024 11"/>
  </r>
  <r>
    <x v="1"/>
    <n v="10.4"/>
    <n v="860"/>
    <x v="696"/>
    <n v="2836.29"/>
    <s v="nice"/>
    <n v="0"/>
    <s v="2024 11"/>
  </r>
  <r>
    <x v="2"/>
    <n v="8"/>
    <n v="820"/>
    <x v="696"/>
    <n v="454.91999999999996"/>
    <s v="nice"/>
    <n v="0"/>
    <s v="2024 11"/>
  </r>
  <r>
    <x v="3"/>
    <n v="5.6000000000000005"/>
    <n v="880"/>
    <x v="696"/>
    <n v="1559.46"/>
    <s v="naughty"/>
    <n v="0"/>
    <s v="2024 11"/>
  </r>
  <r>
    <x v="4"/>
    <n v="11.200000000000001"/>
    <n v="1260"/>
    <x v="696"/>
    <n v="2648.8500000000004"/>
    <s v="nice"/>
    <n v="0"/>
    <s v="2024 11"/>
  </r>
  <r>
    <x v="0"/>
    <n v="10.4"/>
    <n v="960"/>
    <x v="697"/>
    <n v="2211.1799999999998"/>
    <s v="naughty"/>
    <n v="0"/>
    <s v="2024 11"/>
  </r>
  <r>
    <x v="1"/>
    <n v="5.6000000000000005"/>
    <n v="530"/>
    <x v="697"/>
    <n v="1989.3000000000002"/>
    <s v="nice"/>
    <n v="0"/>
    <s v="2024 11"/>
  </r>
  <r>
    <x v="2"/>
    <n v="8.8000000000000007"/>
    <n v="890"/>
    <x v="697"/>
    <n v="2916.45"/>
    <s v="nice"/>
    <n v="0"/>
    <s v="2024 11"/>
  </r>
  <r>
    <x v="3"/>
    <n v="7.2"/>
    <n v="970"/>
    <x v="697"/>
    <n v="692.76"/>
    <s v="naughty"/>
    <n v="0"/>
    <s v="2024 11"/>
  </r>
  <r>
    <x v="4"/>
    <n v="10.4"/>
    <n v="530"/>
    <x v="697"/>
    <n v="2165.67"/>
    <s v="nice"/>
    <n v="0"/>
    <s v="2024 11"/>
  </r>
  <r>
    <x v="0"/>
    <n v="8.8000000000000007"/>
    <n v="690"/>
    <x v="698"/>
    <n v="888.59999999999991"/>
    <s v="naughty"/>
    <n v="0"/>
    <s v="2024 11"/>
  </r>
  <r>
    <x v="1"/>
    <n v="7.2"/>
    <n v="1340"/>
    <x v="698"/>
    <n v="1962"/>
    <s v="nice"/>
    <n v="0"/>
    <s v="2024 11"/>
  </r>
  <r>
    <x v="2"/>
    <n v="7.2"/>
    <n v="840"/>
    <x v="698"/>
    <n v="2350.02"/>
    <s v="nice"/>
    <n v="0"/>
    <s v="2024 11"/>
  </r>
  <r>
    <x v="3"/>
    <n v="8.8000000000000007"/>
    <n v="1340"/>
    <x v="698"/>
    <n v="802.34999999999991"/>
    <s v="naughty"/>
    <n v="0"/>
    <s v="2024 11"/>
  </r>
  <r>
    <x v="4"/>
    <n v="11.200000000000001"/>
    <n v="1000"/>
    <x v="698"/>
    <n v="394.53"/>
    <s v="nice"/>
    <n v="0"/>
    <s v="2024 11"/>
  </r>
  <r>
    <x v="0"/>
    <n v="4"/>
    <n v="680"/>
    <x v="699"/>
    <n v="1885.53"/>
    <s v="naughty"/>
    <n v="0"/>
    <s v="2024 11"/>
  </r>
  <r>
    <x v="1"/>
    <n v="11.200000000000001"/>
    <n v="1190"/>
    <x v="699"/>
    <n v="2693.8500000000004"/>
    <s v="nice"/>
    <n v="0"/>
    <s v="2024 11"/>
  </r>
  <r>
    <x v="2"/>
    <n v="4"/>
    <n v="1470"/>
    <x v="699"/>
    <n v="1359.78"/>
    <s v="nice"/>
    <n v="0"/>
    <s v="2024 11"/>
  </r>
  <r>
    <x v="3"/>
    <n v="12"/>
    <n v="730"/>
    <x v="699"/>
    <n v="1859.7599999999998"/>
    <s v="naughty"/>
    <n v="0"/>
    <s v="2024 11"/>
  </r>
  <r>
    <x v="4"/>
    <n v="4.8000000000000007"/>
    <n v="900"/>
    <x v="699"/>
    <n v="969.44999999999993"/>
    <s v="nice"/>
    <n v="0"/>
    <s v="2024 11"/>
  </r>
  <r>
    <x v="0"/>
    <n v="10.4"/>
    <n v="1190"/>
    <x v="700"/>
    <n v="1514.67"/>
    <s v="naughty"/>
    <n v="1199"/>
    <s v="2024 12"/>
  </r>
  <r>
    <x v="1"/>
    <n v="6.4"/>
    <n v="1350"/>
    <x v="700"/>
    <n v="2963.7"/>
    <s v="nice"/>
    <n v="9950"/>
    <s v="2024 12"/>
  </r>
  <r>
    <x v="2"/>
    <n v="4.8000000000000007"/>
    <n v="630"/>
    <x v="700"/>
    <n v="928.53"/>
    <s v="nice"/>
    <n v="4016"/>
    <s v="2024 12"/>
  </r>
  <r>
    <x v="3"/>
    <n v="6.4"/>
    <n v="1470"/>
    <x v="700"/>
    <n v="975.03"/>
    <s v="naughty"/>
    <n v="8150"/>
    <s v="2024 12"/>
  </r>
  <r>
    <x v="4"/>
    <n v="9.6000000000000014"/>
    <n v="1180"/>
    <x v="700"/>
    <n v="2241.06"/>
    <s v="nice"/>
    <n v="9256"/>
    <s v="2024 12"/>
  </r>
  <r>
    <x v="0"/>
    <n v="5.6000000000000005"/>
    <n v="1470"/>
    <x v="701"/>
    <n v="1982.73"/>
    <s v="naughty"/>
    <n v="5592"/>
    <s v="2024 12"/>
  </r>
  <r>
    <x v="1"/>
    <n v="6.4"/>
    <n v="1320"/>
    <x v="701"/>
    <n v="2271.48"/>
    <s v="nice"/>
    <n v="3434"/>
    <s v="2024 12"/>
  </r>
  <r>
    <x v="2"/>
    <n v="8"/>
    <n v="1220"/>
    <x v="701"/>
    <n v="2733.6000000000004"/>
    <s v="nice"/>
    <n v="4091"/>
    <s v="2024 12"/>
  </r>
  <r>
    <x v="3"/>
    <n v="5.6000000000000005"/>
    <n v="1460"/>
    <x v="701"/>
    <n v="2932.05"/>
    <s v="naughty"/>
    <n v="7900"/>
    <s v="2024 12"/>
  </r>
  <r>
    <x v="4"/>
    <n v="8.8000000000000007"/>
    <n v="1480"/>
    <x v="701"/>
    <n v="1151.46"/>
    <s v="nice"/>
    <n v="3964"/>
    <s v="2024 12"/>
  </r>
  <r>
    <x v="0"/>
    <n v="8.8000000000000007"/>
    <n v="1400"/>
    <x v="702"/>
    <n v="1434.69"/>
    <s v="naughty"/>
    <n v="765"/>
    <s v="2024 12"/>
  </r>
  <r>
    <x v="1"/>
    <n v="4.8000000000000007"/>
    <n v="1170"/>
    <x v="702"/>
    <n v="389.70000000000005"/>
    <s v="nice"/>
    <n v="744"/>
    <s v="2024 12"/>
  </r>
  <r>
    <x v="2"/>
    <n v="4"/>
    <n v="1410"/>
    <x v="702"/>
    <n v="1645.1999999999998"/>
    <s v="nice"/>
    <n v="8861"/>
    <s v="2024 12"/>
  </r>
  <r>
    <x v="3"/>
    <n v="4"/>
    <n v="660"/>
    <x v="702"/>
    <n v="239.31"/>
    <s v="naughty"/>
    <n v="3083"/>
    <s v="2024 12"/>
  </r>
  <r>
    <x v="4"/>
    <n v="8"/>
    <n v="550"/>
    <x v="702"/>
    <n v="553.53"/>
    <s v="nice"/>
    <n v="3817"/>
    <s v="2024 12"/>
  </r>
  <r>
    <x v="0"/>
    <n v="4"/>
    <n v="770"/>
    <x v="703"/>
    <n v="345.63"/>
    <s v="naughty"/>
    <n v="3537"/>
    <s v="2024 12"/>
  </r>
  <r>
    <x v="1"/>
    <n v="10.4"/>
    <n v="720"/>
    <x v="703"/>
    <n v="1962.4499999999998"/>
    <s v="nice"/>
    <n v="7345"/>
    <s v="2024 12"/>
  </r>
  <r>
    <x v="2"/>
    <n v="8.8000000000000007"/>
    <n v="600"/>
    <x v="703"/>
    <n v="1872.87"/>
    <s v="nice"/>
    <n v="6991"/>
    <s v="2024 12"/>
  </r>
  <r>
    <x v="3"/>
    <n v="7.2"/>
    <n v="840"/>
    <x v="703"/>
    <n v="2702.73"/>
    <s v="naughty"/>
    <n v="7792"/>
    <s v="2024 12"/>
  </r>
  <r>
    <x v="4"/>
    <n v="4.8000000000000007"/>
    <n v="800"/>
    <x v="703"/>
    <n v="1869.9900000000002"/>
    <s v="nice"/>
    <n v="4643"/>
    <s v="2024 12"/>
  </r>
  <r>
    <x v="0"/>
    <n v="8"/>
    <n v="1500"/>
    <x v="704"/>
    <n v="906"/>
    <s v="naughty"/>
    <n v="8335"/>
    <s v="2024 12"/>
  </r>
  <r>
    <x v="1"/>
    <n v="4.8000000000000007"/>
    <n v="1280"/>
    <x v="704"/>
    <n v="364.59000000000003"/>
    <s v="nice"/>
    <n v="7775"/>
    <s v="2024 12"/>
  </r>
  <r>
    <x v="2"/>
    <n v="8"/>
    <n v="1060"/>
    <x v="704"/>
    <n v="1191.81"/>
    <s v="nice"/>
    <n v="9576"/>
    <s v="2024 12"/>
  </r>
  <r>
    <x v="3"/>
    <n v="7.2"/>
    <n v="1390"/>
    <x v="704"/>
    <n v="2532"/>
    <s v="naughty"/>
    <n v="9974"/>
    <s v="2024 12"/>
  </r>
  <r>
    <x v="4"/>
    <n v="10.4"/>
    <n v="640"/>
    <x v="704"/>
    <n v="803.64"/>
    <s v="nice"/>
    <n v="3837"/>
    <s v="2024 12"/>
  </r>
  <r>
    <x v="0"/>
    <n v="11.200000000000001"/>
    <n v="1160"/>
    <x v="705"/>
    <n v="1123.74"/>
    <s v="naughty"/>
    <n v="7550"/>
    <s v="2024 12"/>
  </r>
  <r>
    <x v="1"/>
    <n v="8.8000000000000007"/>
    <n v="830"/>
    <x v="705"/>
    <n v="341.34000000000003"/>
    <s v="nice"/>
    <n v="8224"/>
    <s v="2024 12"/>
  </r>
  <r>
    <x v="2"/>
    <n v="8.8000000000000007"/>
    <n v="1100"/>
    <x v="705"/>
    <n v="1677.09"/>
    <s v="nice"/>
    <n v="7108"/>
    <s v="2024 12"/>
  </r>
  <r>
    <x v="3"/>
    <n v="12"/>
    <n v="870"/>
    <x v="705"/>
    <n v="2900.73"/>
    <s v="naughty"/>
    <n v="909"/>
    <s v="2024 12"/>
  </r>
  <r>
    <x v="4"/>
    <n v="7.2"/>
    <n v="1300"/>
    <x v="705"/>
    <n v="572.43000000000006"/>
    <s v="nice"/>
    <n v="4030"/>
    <s v="2024 12"/>
  </r>
  <r>
    <x v="0"/>
    <n v="4.8000000000000007"/>
    <n v="1160"/>
    <x v="706"/>
    <n v="2167.98"/>
    <s v="naughty"/>
    <n v="754"/>
    <s v="2024 12"/>
  </r>
  <r>
    <x v="1"/>
    <n v="4.8000000000000007"/>
    <n v="1400"/>
    <x v="706"/>
    <n v="349.65"/>
    <s v="nice"/>
    <n v="3738"/>
    <s v="2024 12"/>
  </r>
  <r>
    <x v="2"/>
    <n v="5.6000000000000005"/>
    <n v="800"/>
    <x v="706"/>
    <n v="1108.4100000000001"/>
    <s v="nice"/>
    <n v="730"/>
    <s v="2024 12"/>
  </r>
  <r>
    <x v="3"/>
    <n v="7.2"/>
    <n v="1490"/>
    <x v="706"/>
    <n v="2835.75"/>
    <s v="naughty"/>
    <n v="4595"/>
    <s v="2024 12"/>
  </r>
  <r>
    <x v="4"/>
    <n v="6.4"/>
    <n v="1300"/>
    <x v="706"/>
    <n v="941.37000000000012"/>
    <s v="nice"/>
    <n v="16762"/>
    <s v="2024 12"/>
  </r>
  <r>
    <x v="0"/>
    <n v="4.8000000000000007"/>
    <n v="670"/>
    <x v="707"/>
    <n v="2265.7799999999997"/>
    <s v="naughty"/>
    <n v="5005"/>
    <s v="2024 12"/>
  </r>
  <r>
    <x v="1"/>
    <n v="7.2"/>
    <n v="1490"/>
    <x v="707"/>
    <n v="2462.16"/>
    <s v="nice"/>
    <n v="16827"/>
    <s v="2024 12"/>
  </r>
  <r>
    <x v="2"/>
    <n v="6.4"/>
    <n v="1110"/>
    <x v="707"/>
    <n v="2270.79"/>
    <s v="nice"/>
    <n v="14067"/>
    <s v="2024 12"/>
  </r>
  <r>
    <x v="3"/>
    <n v="11.200000000000001"/>
    <n v="1300"/>
    <x v="707"/>
    <n v="349.98"/>
    <s v="naughty"/>
    <n v="15336"/>
    <s v="2024 12"/>
  </r>
  <r>
    <x v="4"/>
    <n v="4"/>
    <n v="1050"/>
    <x v="707"/>
    <n v="570.81000000000006"/>
    <s v="nice"/>
    <n v="17095"/>
    <s v="2024 12"/>
  </r>
  <r>
    <x v="0"/>
    <n v="8.8000000000000007"/>
    <n v="820"/>
    <x v="708"/>
    <n v="1980.6000000000001"/>
    <s v="naughty"/>
    <n v="2910"/>
    <s v="2024 12"/>
  </r>
  <r>
    <x v="1"/>
    <n v="8"/>
    <n v="1020"/>
    <x v="708"/>
    <n v="277.86"/>
    <s v="nice"/>
    <n v="11510"/>
    <s v="2024 12"/>
  </r>
  <r>
    <x v="2"/>
    <n v="4"/>
    <n v="900"/>
    <x v="708"/>
    <n v="2593.2599999999998"/>
    <s v="nice"/>
    <n v="17842"/>
    <s v="2024 12"/>
  </r>
  <r>
    <x v="3"/>
    <n v="8"/>
    <n v="810"/>
    <x v="708"/>
    <n v="1207.8000000000002"/>
    <s v="naughty"/>
    <n v="4070"/>
    <s v="2024 12"/>
  </r>
  <r>
    <x v="4"/>
    <n v="11.200000000000001"/>
    <n v="600"/>
    <x v="708"/>
    <n v="1294.3499999999999"/>
    <s v="nice"/>
    <n v="2584"/>
    <s v="2024 12"/>
  </r>
  <r>
    <x v="0"/>
    <n v="4"/>
    <n v="1170"/>
    <x v="709"/>
    <n v="2153.16"/>
    <s v="naughty"/>
    <n v="14227"/>
    <s v="2024 12"/>
  </r>
  <r>
    <x v="1"/>
    <n v="9.6000000000000014"/>
    <n v="1130"/>
    <x v="709"/>
    <n v="1507.8000000000002"/>
    <s v="nice"/>
    <n v="5220"/>
    <s v="2024 12"/>
  </r>
  <r>
    <x v="2"/>
    <n v="4.8000000000000007"/>
    <n v="1260"/>
    <x v="709"/>
    <n v="148.59"/>
    <s v="nice"/>
    <n v="11255"/>
    <s v="2024 12"/>
  </r>
  <r>
    <x v="3"/>
    <n v="8"/>
    <n v="560"/>
    <x v="709"/>
    <n v="1224.24"/>
    <s v="naughty"/>
    <n v="9498"/>
    <s v="2024 12"/>
  </r>
  <r>
    <x v="4"/>
    <n v="4"/>
    <n v="1280"/>
    <x v="709"/>
    <n v="2369.5500000000002"/>
    <s v="nice"/>
    <n v="17777"/>
    <s v="2024 12"/>
  </r>
  <r>
    <x v="0"/>
    <n v="11.200000000000001"/>
    <n v="650"/>
    <x v="710"/>
    <n v="2830.41"/>
    <s v="naughty"/>
    <n v="9831"/>
    <s v="2024 12"/>
  </r>
  <r>
    <x v="1"/>
    <n v="12"/>
    <n v="890"/>
    <x v="710"/>
    <n v="1837.6799999999998"/>
    <s v="nice"/>
    <n v="10452"/>
    <s v="2024 12"/>
  </r>
  <r>
    <x v="2"/>
    <n v="6.4"/>
    <n v="1040"/>
    <x v="710"/>
    <n v="1826.8500000000001"/>
    <s v="nice"/>
    <n v="12827"/>
    <s v="2024 12"/>
  </r>
  <r>
    <x v="3"/>
    <n v="9.6000000000000014"/>
    <n v="610"/>
    <x v="710"/>
    <n v="1728.8999999999999"/>
    <s v="naughty"/>
    <n v="8404"/>
    <s v="2024 12"/>
  </r>
  <r>
    <x v="4"/>
    <n v="10.4"/>
    <n v="960"/>
    <x v="710"/>
    <n v="1974"/>
    <s v="nice"/>
    <n v="9083"/>
    <s v="2024 12"/>
  </r>
  <r>
    <x v="0"/>
    <n v="11.200000000000001"/>
    <n v="1320"/>
    <x v="711"/>
    <n v="2088.2400000000002"/>
    <s v="naughty"/>
    <n v="9116"/>
    <s v="2024 12"/>
  </r>
  <r>
    <x v="1"/>
    <n v="11.200000000000001"/>
    <n v="850"/>
    <x v="711"/>
    <n v="1363.77"/>
    <s v="nice"/>
    <n v="4533"/>
    <s v="2024 12"/>
  </r>
  <r>
    <x v="2"/>
    <n v="7.2"/>
    <n v="1200"/>
    <x v="711"/>
    <n v="2261.37"/>
    <s v="nice"/>
    <n v="13626"/>
    <s v="2024 12"/>
  </r>
  <r>
    <x v="3"/>
    <n v="7.2"/>
    <n v="850"/>
    <x v="711"/>
    <n v="1572.78"/>
    <s v="naughty"/>
    <n v="12443"/>
    <s v="2024 12"/>
  </r>
  <r>
    <x v="4"/>
    <n v="8.8000000000000007"/>
    <n v="730"/>
    <x v="711"/>
    <n v="339.09000000000003"/>
    <s v="nice"/>
    <n v="19216"/>
    <s v="2024 12"/>
  </r>
  <r>
    <x v="0"/>
    <n v="4.8000000000000007"/>
    <n v="540"/>
    <x v="712"/>
    <n v="1106.49"/>
    <s v="naughty"/>
    <n v="1633"/>
    <s v="2024 12"/>
  </r>
  <r>
    <x v="1"/>
    <n v="6.4"/>
    <n v="1330"/>
    <x v="712"/>
    <n v="1331.6399999999999"/>
    <s v="nice"/>
    <n v="4716"/>
    <s v="2024 12"/>
  </r>
  <r>
    <x v="2"/>
    <n v="5.6000000000000005"/>
    <n v="730"/>
    <x v="712"/>
    <n v="1147.8600000000001"/>
    <s v="nice"/>
    <n v="7621"/>
    <s v="2024 12"/>
  </r>
  <r>
    <x v="3"/>
    <n v="4.8000000000000007"/>
    <n v="670"/>
    <x v="712"/>
    <n v="221.79000000000002"/>
    <s v="naughty"/>
    <n v="14365"/>
    <s v="2024 12"/>
  </r>
  <r>
    <x v="4"/>
    <n v="10.4"/>
    <n v="1380"/>
    <x v="712"/>
    <n v="1831.1399999999999"/>
    <s v="nice"/>
    <n v="4982"/>
    <s v="2024 12"/>
  </r>
  <r>
    <x v="0"/>
    <n v="6.4"/>
    <n v="1080"/>
    <x v="713"/>
    <n v="246.18"/>
    <s v="naughty"/>
    <n v="19816"/>
    <s v="2024 12"/>
  </r>
  <r>
    <x v="1"/>
    <n v="8.8000000000000007"/>
    <n v="1100"/>
    <x v="713"/>
    <n v="2861.61"/>
    <s v="nice"/>
    <n v="16930"/>
    <s v="2024 12"/>
  </r>
  <r>
    <x v="2"/>
    <n v="11.200000000000001"/>
    <n v="1390"/>
    <x v="713"/>
    <n v="1581.4499999999998"/>
    <s v="nice"/>
    <n v="11744"/>
    <s v="2024 12"/>
  </r>
  <r>
    <x v="3"/>
    <n v="6.4"/>
    <n v="1380"/>
    <x v="713"/>
    <n v="1209.4499999999998"/>
    <s v="naughty"/>
    <n v="10125"/>
    <s v="2024 12"/>
  </r>
  <r>
    <x v="4"/>
    <n v="9.6000000000000014"/>
    <n v="750"/>
    <x v="713"/>
    <n v="528.87"/>
    <s v="nice"/>
    <n v="9276"/>
    <s v="2024 12"/>
  </r>
  <r>
    <x v="0"/>
    <n v="11.200000000000001"/>
    <n v="810"/>
    <x v="714"/>
    <n v="1858.47"/>
    <s v="naughty"/>
    <n v="1587"/>
    <s v="2024 12"/>
  </r>
  <r>
    <x v="1"/>
    <n v="9.6000000000000014"/>
    <n v="570"/>
    <x v="714"/>
    <n v="1635"/>
    <s v="nice"/>
    <n v="5783"/>
    <s v="2024 12"/>
  </r>
  <r>
    <x v="2"/>
    <n v="11.200000000000001"/>
    <n v="820"/>
    <x v="714"/>
    <n v="1728.96"/>
    <s v="nice"/>
    <n v="18086"/>
    <s v="2024 12"/>
  </r>
  <r>
    <x v="3"/>
    <n v="8.8000000000000007"/>
    <n v="1080"/>
    <x v="714"/>
    <n v="1505.5500000000002"/>
    <s v="naughty"/>
    <n v="9058"/>
    <s v="2024 12"/>
  </r>
  <r>
    <x v="4"/>
    <n v="8"/>
    <n v="930"/>
    <x v="714"/>
    <n v="560.06999999999994"/>
    <s v="nice"/>
    <n v="6480"/>
    <s v="2024 12"/>
  </r>
  <r>
    <x v="0"/>
    <n v="7.2"/>
    <n v="820"/>
    <x v="715"/>
    <n v="1492.44"/>
    <s v="naughty"/>
    <n v="7473"/>
    <s v="2024 12"/>
  </r>
  <r>
    <x v="1"/>
    <n v="10.4"/>
    <n v="960"/>
    <x v="715"/>
    <n v="2098.3200000000002"/>
    <s v="nice"/>
    <n v="3935"/>
    <s v="2024 12"/>
  </r>
  <r>
    <x v="2"/>
    <n v="5.6000000000000005"/>
    <n v="860"/>
    <x v="715"/>
    <n v="657.33"/>
    <s v="nice"/>
    <n v="19468"/>
    <s v="2024 12"/>
  </r>
  <r>
    <x v="3"/>
    <n v="10.4"/>
    <n v="980"/>
    <x v="715"/>
    <n v="246"/>
    <s v="naughty"/>
    <n v="9925"/>
    <s v="2024 12"/>
  </r>
  <r>
    <x v="4"/>
    <n v="6.4"/>
    <n v="770"/>
    <x v="715"/>
    <n v="1660.7400000000002"/>
    <s v="nice"/>
    <n v="9632"/>
    <s v="2024 12"/>
  </r>
  <r>
    <x v="0"/>
    <n v="5.6000000000000005"/>
    <n v="1300"/>
    <x v="716"/>
    <n v="96"/>
    <s v="naughty"/>
    <n v="16249"/>
    <s v="2024 12"/>
  </r>
  <r>
    <x v="1"/>
    <n v="7.2"/>
    <n v="1330"/>
    <x v="716"/>
    <n v="868.02"/>
    <s v="nice"/>
    <n v="6712"/>
    <s v="2024 12"/>
  </r>
  <r>
    <x v="2"/>
    <n v="7.2"/>
    <n v="1020"/>
    <x v="716"/>
    <n v="2220.33"/>
    <s v="nice"/>
    <n v="5344"/>
    <s v="2024 12"/>
  </r>
  <r>
    <x v="3"/>
    <n v="12"/>
    <n v="1500"/>
    <x v="716"/>
    <n v="2374.5299999999997"/>
    <s v="naughty"/>
    <n v="4198"/>
    <s v="2024 12"/>
  </r>
  <r>
    <x v="4"/>
    <n v="7.2"/>
    <n v="1160"/>
    <x v="716"/>
    <n v="2129.94"/>
    <s v="nice"/>
    <n v="11846"/>
    <s v="2024 12"/>
  </r>
  <r>
    <x v="0"/>
    <n v="4.8000000000000007"/>
    <n v="1390"/>
    <x v="717"/>
    <n v="1470.93"/>
    <s v="naughty"/>
    <n v="15999"/>
    <s v="2024 12"/>
  </r>
  <r>
    <x v="1"/>
    <n v="4.8000000000000007"/>
    <n v="510"/>
    <x v="717"/>
    <n v="2631.6000000000004"/>
    <s v="nice"/>
    <n v="4843"/>
    <s v="2024 12"/>
  </r>
  <r>
    <x v="2"/>
    <n v="4.8000000000000007"/>
    <n v="770"/>
    <x v="717"/>
    <n v="2400"/>
    <s v="nice"/>
    <n v="7303"/>
    <s v="2024 12"/>
  </r>
  <r>
    <x v="3"/>
    <n v="7.2"/>
    <n v="940"/>
    <x v="717"/>
    <n v="1813.3500000000001"/>
    <s v="naughty"/>
    <n v="2450"/>
    <s v="2024 12"/>
  </r>
  <r>
    <x v="4"/>
    <n v="9.6000000000000014"/>
    <n v="940"/>
    <x v="717"/>
    <n v="2801.0099999999998"/>
    <s v="nice"/>
    <n v="19712"/>
    <s v="2024 12"/>
  </r>
  <r>
    <x v="0"/>
    <n v="6.4"/>
    <n v="910"/>
    <x v="718"/>
    <n v="1528.35"/>
    <s v="naughty"/>
    <n v="4769"/>
    <s v="2024 12"/>
  </r>
  <r>
    <x v="1"/>
    <n v="4"/>
    <n v="560"/>
    <x v="718"/>
    <n v="272.58"/>
    <s v="nice"/>
    <n v="18965"/>
    <s v="2024 12"/>
  </r>
  <r>
    <x v="2"/>
    <n v="6.4"/>
    <n v="900"/>
    <x v="718"/>
    <n v="1831.3500000000001"/>
    <s v="nice"/>
    <n v="16537"/>
    <s v="2024 12"/>
  </r>
  <r>
    <x v="3"/>
    <n v="6.4"/>
    <n v="920"/>
    <x v="718"/>
    <n v="940.41000000000008"/>
    <s v="naughty"/>
    <n v="18826"/>
    <s v="2024 12"/>
  </r>
  <r>
    <x v="4"/>
    <n v="10.4"/>
    <n v="1390"/>
    <x v="718"/>
    <n v="768.36"/>
    <s v="nice"/>
    <n v="19074"/>
    <s v="2024 12"/>
  </r>
  <r>
    <x v="0"/>
    <n v="5.6000000000000005"/>
    <n v="1490"/>
    <x v="719"/>
    <n v="1151.6100000000001"/>
    <s v="naughty"/>
    <n v="4929"/>
    <s v="2024 12"/>
  </r>
  <r>
    <x v="1"/>
    <n v="6.4"/>
    <n v="1230"/>
    <x v="719"/>
    <n v="1463.58"/>
    <s v="nice"/>
    <n v="6657"/>
    <s v="2024 12"/>
  </r>
  <r>
    <x v="2"/>
    <n v="11.200000000000001"/>
    <n v="1090"/>
    <x v="719"/>
    <n v="1681.38"/>
    <s v="nice"/>
    <n v="19073"/>
    <s v="2024 12"/>
  </r>
  <r>
    <x v="3"/>
    <n v="12"/>
    <n v="1010"/>
    <x v="719"/>
    <n v="356.43"/>
    <s v="naughty"/>
    <n v="625329"/>
    <s v="2024 12"/>
  </r>
  <r>
    <x v="4"/>
    <n v="10.4"/>
    <n v="1240"/>
    <x v="719"/>
    <n v="1880.73"/>
    <s v="nice"/>
    <n v="1094002"/>
    <s v="2024 12"/>
  </r>
  <r>
    <x v="0"/>
    <n v="12"/>
    <n v="550"/>
    <x v="720"/>
    <n v="1755.27"/>
    <s v="naughty"/>
    <n v="620232"/>
    <s v="2024 12"/>
  </r>
  <r>
    <x v="1"/>
    <n v="5.6000000000000005"/>
    <n v="1410"/>
    <x v="720"/>
    <n v="2723.0099999999998"/>
    <s v="nice"/>
    <n v="674033"/>
    <s v="2024 12"/>
  </r>
  <r>
    <x v="2"/>
    <n v="8"/>
    <n v="1130"/>
    <x v="720"/>
    <n v="1139.07"/>
    <s v="nice"/>
    <n v="974643"/>
    <s v="2024 12"/>
  </r>
  <r>
    <x v="3"/>
    <n v="4"/>
    <n v="810"/>
    <x v="720"/>
    <n v="470.70000000000005"/>
    <s v="naughty"/>
    <n v="1059684"/>
    <s v="2024 12"/>
  </r>
  <r>
    <x v="4"/>
    <n v="4.8000000000000007"/>
    <n v="950"/>
    <x v="720"/>
    <n v="754.83"/>
    <s v="nice"/>
    <n v="780690"/>
    <s v="2024 12"/>
  </r>
  <r>
    <x v="0"/>
    <n v="9.6000000000000014"/>
    <n v="940"/>
    <x v="721"/>
    <n v="1633.23"/>
    <s v="naughty"/>
    <n v="994095"/>
    <s v="2024 12"/>
  </r>
  <r>
    <x v="1"/>
    <n v="8"/>
    <n v="1500"/>
    <x v="721"/>
    <n v="1002.9000000000001"/>
    <s v="nice"/>
    <n v="725575"/>
    <s v="2024 12"/>
  </r>
  <r>
    <x v="2"/>
    <n v="10.4"/>
    <n v="1460"/>
    <x v="721"/>
    <n v="1547.4900000000002"/>
    <s v="nice"/>
    <n v="987025"/>
    <s v="2024 12"/>
  </r>
  <r>
    <x v="3"/>
    <n v="6.4"/>
    <n v="1450"/>
    <x v="721"/>
    <n v="2937.7200000000003"/>
    <s v="naughty"/>
    <n v="895929"/>
    <s v="2024 12"/>
  </r>
  <r>
    <x v="4"/>
    <n v="8"/>
    <n v="1260"/>
    <x v="721"/>
    <n v="428.61"/>
    <s v="nice"/>
    <n v="621300"/>
    <s v="2024 12"/>
  </r>
  <r>
    <x v="0"/>
    <n v="6.4"/>
    <n v="1210"/>
    <x v="722"/>
    <n v="55.53"/>
    <s v="naughty"/>
    <n v="993925"/>
    <s v="2024 12"/>
  </r>
  <r>
    <x v="1"/>
    <n v="7.2"/>
    <n v="1090"/>
    <x v="722"/>
    <n v="1217.94"/>
    <s v="nice"/>
    <n v="623918"/>
    <s v="2024 12"/>
  </r>
  <r>
    <x v="2"/>
    <n v="12"/>
    <n v="1030"/>
    <x v="722"/>
    <n v="1855.77"/>
    <s v="nice"/>
    <n v="1111196"/>
    <s v="2024 12"/>
  </r>
  <r>
    <x v="3"/>
    <n v="6.4"/>
    <n v="1110"/>
    <x v="722"/>
    <n v="118.97999999999999"/>
    <s v="naughty"/>
    <n v="1148734"/>
    <s v="2024 12"/>
  </r>
  <r>
    <x v="4"/>
    <n v="4"/>
    <n v="1380"/>
    <x v="722"/>
    <n v="1400.94"/>
    <s v="nice"/>
    <n v="708754"/>
    <s v="2024 12"/>
  </r>
  <r>
    <x v="0"/>
    <n v="6.4"/>
    <n v="1120"/>
    <x v="723"/>
    <n v="2069.67"/>
    <s v="naughty"/>
    <n v="663645"/>
    <s v="2024 12"/>
  </r>
  <r>
    <x v="1"/>
    <n v="8.8000000000000007"/>
    <n v="1270"/>
    <x v="723"/>
    <n v="1650.48"/>
    <s v="nice"/>
    <n v="644116"/>
    <s v="2024 12"/>
  </r>
  <r>
    <x v="2"/>
    <n v="11.200000000000001"/>
    <n v="1030"/>
    <x v="723"/>
    <n v="2856.42"/>
    <s v="nice"/>
    <n v="863997"/>
    <s v="2024 12"/>
  </r>
  <r>
    <x v="3"/>
    <n v="8"/>
    <n v="960"/>
    <x v="723"/>
    <n v="1544.34"/>
    <s v="naughty"/>
    <n v="972773"/>
    <s v="2024 12"/>
  </r>
  <r>
    <x v="4"/>
    <n v="12"/>
    <n v="860"/>
    <x v="723"/>
    <n v="1721.6399999999999"/>
    <s v="nice"/>
    <n v="733043"/>
    <s v="2024 12"/>
  </r>
  <r>
    <x v="0"/>
    <n v="10.4"/>
    <n v="1280"/>
    <x v="724"/>
    <n v="1893.5099999999998"/>
    <s v="naughty"/>
    <n v="1145549"/>
    <s v="2024 12"/>
  </r>
  <r>
    <x v="1"/>
    <n v="7.2"/>
    <n v="690"/>
    <x v="724"/>
    <n v="1980.42"/>
    <s v="nice"/>
    <n v="847934"/>
    <s v="2024 12"/>
  </r>
  <r>
    <x v="2"/>
    <n v="4.8000000000000007"/>
    <n v="1380"/>
    <x v="724"/>
    <n v="382.08"/>
    <s v="nice"/>
    <n v="1169030"/>
    <s v="2024 12"/>
  </r>
  <r>
    <x v="3"/>
    <n v="4.8000000000000007"/>
    <n v="900"/>
    <x v="724"/>
    <n v="2330.31"/>
    <s v="naughty"/>
    <n v="924224"/>
    <s v="2024 12"/>
  </r>
  <r>
    <x v="4"/>
    <n v="11.200000000000001"/>
    <n v="880"/>
    <x v="724"/>
    <n v="469.04999999999995"/>
    <s v="nice"/>
    <n v="1013019"/>
    <s v="2024 12"/>
  </r>
  <r>
    <x v="0"/>
    <n v="10.4"/>
    <n v="990"/>
    <x v="725"/>
    <n v="1155.99"/>
    <s v="naughty"/>
    <n v="1115811"/>
    <s v="2024 12"/>
  </r>
  <r>
    <x v="1"/>
    <n v="11.200000000000001"/>
    <n v="1130"/>
    <x v="725"/>
    <n v="1709.8500000000001"/>
    <s v="nice"/>
    <n v="946918"/>
    <s v="2024 12"/>
  </r>
  <r>
    <x v="2"/>
    <n v="11.200000000000001"/>
    <n v="1190"/>
    <x v="725"/>
    <n v="789.08999999999992"/>
    <s v="nice"/>
    <n v="813358"/>
    <s v="2024 12"/>
  </r>
  <r>
    <x v="3"/>
    <n v="7.2"/>
    <n v="1050"/>
    <x v="725"/>
    <n v="2246.16"/>
    <s v="naughty"/>
    <n v="1112922"/>
    <s v="2024 12"/>
  </r>
  <r>
    <x v="4"/>
    <n v="12"/>
    <n v="620"/>
    <x v="725"/>
    <n v="1247.31"/>
    <s v="nice"/>
    <n v="1110831"/>
    <s v="2024 12"/>
  </r>
  <r>
    <x v="0"/>
    <n v="4"/>
    <n v="650"/>
    <x v="726"/>
    <n v="1578.3000000000002"/>
    <s v="naughty"/>
    <n v="1604"/>
    <s v="2024 12"/>
  </r>
  <r>
    <x v="1"/>
    <n v="10.4"/>
    <n v="1370"/>
    <x v="726"/>
    <n v="2837.31"/>
    <s v="nice"/>
    <n v="302"/>
    <s v="2024 12"/>
  </r>
  <r>
    <x v="2"/>
    <n v="7.2"/>
    <n v="650"/>
    <x v="726"/>
    <n v="1904.91"/>
    <s v="nice"/>
    <n v="6410"/>
    <s v="2024 12"/>
  </r>
  <r>
    <x v="3"/>
    <n v="9.6000000000000014"/>
    <n v="1120"/>
    <x v="726"/>
    <n v="568.79999999999995"/>
    <s v="naughty"/>
    <n v="2129"/>
    <s v="2024 12"/>
  </r>
  <r>
    <x v="4"/>
    <n v="16"/>
    <n v="620"/>
    <x v="726"/>
    <n v="751.65000000000009"/>
    <s v="nice"/>
    <n v="3915"/>
    <s v="2024 12"/>
  </r>
  <r>
    <x v="0"/>
    <n v="12"/>
    <n v="1470"/>
    <x v="727"/>
    <n v="1598.25"/>
    <s v="naughty"/>
    <n v="5842"/>
    <s v="2024 12"/>
  </r>
  <r>
    <x v="1"/>
    <n v="11.200000000000001"/>
    <n v="600"/>
    <x v="727"/>
    <n v="1440.3600000000001"/>
    <s v="nice"/>
    <n v="439"/>
    <s v="2024 12"/>
  </r>
  <r>
    <x v="2"/>
    <n v="5.6000000000000005"/>
    <n v="1160"/>
    <x v="727"/>
    <n v="1835.4299999999998"/>
    <s v="nice"/>
    <n v="1294"/>
    <s v="2024 12"/>
  </r>
  <r>
    <x v="4"/>
    <n v="4.8000000000000007"/>
    <n v="1170"/>
    <x v="727"/>
    <n v="2274.21"/>
    <s v="nice"/>
    <n v="9584"/>
    <s v="2024 12"/>
  </r>
  <r>
    <x v="4"/>
    <n v="12"/>
    <n v="620"/>
    <x v="727"/>
    <n v="568.95000000000005"/>
    <s v="nice"/>
    <n v="6680"/>
    <s v="2024 12"/>
  </r>
  <r>
    <x v="0"/>
    <n v="7.2"/>
    <n v="1030"/>
    <x v="728"/>
    <n v="1790.16"/>
    <s v="naughty"/>
    <n v="5467"/>
    <s v="2024 12"/>
  </r>
  <r>
    <x v="1"/>
    <n v="9.6000000000000014"/>
    <n v="930"/>
    <x v="728"/>
    <n v="2277"/>
    <s v="nice"/>
    <n v="3364"/>
    <s v="2024 12"/>
  </r>
  <r>
    <x v="3"/>
    <n v="5.6000000000000005"/>
    <n v="550"/>
    <x v="728"/>
    <n v="712.41"/>
    <s v="naughty"/>
    <n v="7701"/>
    <s v="2024 12"/>
  </r>
  <r>
    <x v="4"/>
    <n v="4"/>
    <n v="740"/>
    <x v="728"/>
    <n v="2112.0299999999997"/>
    <s v="nice"/>
    <n v="1859"/>
    <s v="2024 12"/>
  </r>
  <r>
    <x v="4"/>
    <n v="12"/>
    <n v="620"/>
    <x v="728"/>
    <n v="646.41"/>
    <s v="nice"/>
    <n v="3129"/>
    <s v="2024 12"/>
  </r>
  <r>
    <x v="0"/>
    <n v="4"/>
    <n v="510"/>
    <x v="729"/>
    <n v="1076.79"/>
    <s v="naughty"/>
    <n v="5902"/>
    <s v="2024 12"/>
  </r>
  <r>
    <x v="2"/>
    <n v="5.6000000000000005"/>
    <n v="1190"/>
    <x v="729"/>
    <n v="1082.73"/>
    <s v="nice"/>
    <n v="5562"/>
    <s v="2024 12"/>
  </r>
  <r>
    <x v="3"/>
    <n v="7.2"/>
    <n v="1170"/>
    <x v="729"/>
    <n v="218.25"/>
    <s v="naughty"/>
    <n v="9552"/>
    <s v="2024 12"/>
  </r>
  <r>
    <x v="4"/>
    <n v="5.6000000000000005"/>
    <n v="620"/>
    <x v="729"/>
    <n v="693.54"/>
    <s v="nice"/>
    <n v="777"/>
    <s v="2024 12"/>
  </r>
  <r>
    <x v="4"/>
    <n v="12"/>
    <n v="620"/>
    <x v="729"/>
    <n v="110.85000000000001"/>
    <s v="nice"/>
    <n v="5551"/>
    <s v="2024 12"/>
  </r>
  <r>
    <x v="1"/>
    <n v="6.4"/>
    <n v="1230"/>
    <x v="730"/>
    <n v="518.81999999999994"/>
    <s v="nice"/>
    <n v="6976"/>
    <s v="2024 12"/>
  </r>
  <r>
    <x v="2"/>
    <n v="5.6000000000000005"/>
    <n v="1120"/>
    <x v="730"/>
    <n v="1622.16"/>
    <s v="nice"/>
    <n v="3313"/>
    <s v="2024 12"/>
  </r>
  <r>
    <x v="3"/>
    <n v="12"/>
    <n v="1420"/>
    <x v="730"/>
    <n v="1042.0500000000002"/>
    <s v="naughty"/>
    <n v="5298"/>
    <s v="2024 12"/>
  </r>
  <r>
    <x v="4"/>
    <n v="5.6000000000000005"/>
    <n v="1380"/>
    <x v="730"/>
    <n v="755.34"/>
    <s v="nice"/>
    <n v="5447"/>
    <s v="2024 12"/>
  </r>
  <r>
    <x v="4"/>
    <n v="12"/>
    <n v="620"/>
    <x v="730"/>
    <n v="73.949999999999989"/>
    <s v="nice"/>
    <n v="9687"/>
    <s v="2024 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4E0781-5E90-4FAD-A22C-CA72B6DA6D3C}" name="rd_KPI3"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2">
  <location ref="R39:R40" firstHeaderRow="1" firstDataRow="1" firstDataCol="0"/>
  <pivotFields count="14">
    <pivotField showAll="0"/>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showAll="0"/>
    <pivotField showAll="0"/>
    <pivotField showAll="0"/>
    <pivotField showAll="0"/>
    <pivotField showAll="0">
      <items count="5">
        <item x="3"/>
        <item x="2"/>
        <item x="1"/>
        <item x="0"/>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Items count="1">
    <i/>
  </rowItems>
  <colItems count="1">
    <i/>
  </colItems>
  <dataFields count="1">
    <dataField name="Average of Sleeping hours" fld="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CD5F5D8-3816-4DE3-9BCE-4DE624C8CD65}" name="KPI_sleep4"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5">
  <location ref="AH6:AH7" firstHeaderRow="1" firstDataRow="1" firstDataCol="0" rowPageCount="1" colPageCount="1"/>
  <pivotFields count="11">
    <pivotField showAll="0">
      <items count="6">
        <item h="1" x="0"/>
        <item h="1" x="1"/>
        <item h="1" x="2"/>
        <item x="3"/>
        <item h="1"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pivotField showAll="0"/>
    <pivotField showAll="0"/>
    <pivotField showAll="0" defaultSubtotal="0">
      <items count="14">
        <item x="0"/>
        <item x="1"/>
        <item x="2"/>
        <item x="3"/>
        <item x="4"/>
        <item x="5"/>
        <item x="6"/>
        <item x="7"/>
        <item x="8"/>
        <item x="9"/>
        <item x="10"/>
        <item x="11"/>
        <item x="12"/>
        <item x="13"/>
      </items>
    </pivotField>
    <pivotField showAll="0" defaultSubtotal="0"/>
    <pivotField axis="axisPage" showAll="0" defaultSubtotal="0">
      <items count="5">
        <item x="0"/>
        <item x="1"/>
        <item x="2"/>
        <item x="3"/>
        <item x="4"/>
      </items>
    </pivotField>
  </pivotFields>
  <rowItems count="1">
    <i/>
  </rowItems>
  <colItems count="1">
    <i/>
  </colItems>
  <pageFields count="1">
    <pageField fld="10" item="1" hier="-1"/>
  </pageFields>
  <dataFields count="1">
    <dataField name="Average of Sleeping hours" fld="1" subtotal="average" baseField="9"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1CDD0F7-C506-4EAD-9DD1-8D21F9A59CBB}" name="KPI_sleep2"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5">
  <location ref="AC6:AC7" firstHeaderRow="1" firstDataRow="1" firstDataCol="0" rowPageCount="1" colPageCount="1"/>
  <pivotFields count="11">
    <pivotField showAll="0">
      <items count="6">
        <item h="1" x="0"/>
        <item h="1" x="1"/>
        <item h="1" x="2"/>
        <item x="3"/>
        <item h="1"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pivotField showAll="0"/>
    <pivotField showAll="0"/>
    <pivotField showAll="0" defaultSubtotal="0">
      <items count="14">
        <item x="0"/>
        <item x="1"/>
        <item x="2"/>
        <item x="3"/>
        <item x="4"/>
        <item x="5"/>
        <item x="6"/>
        <item x="7"/>
        <item x="8"/>
        <item x="9"/>
        <item x="10"/>
        <item x="11"/>
        <item x="12"/>
        <item x="13"/>
      </items>
    </pivotField>
    <pivotField showAll="0" defaultSubtotal="0"/>
    <pivotField axis="axisPage" showAll="0" defaultSubtotal="0">
      <items count="5">
        <item x="0"/>
        <item x="1"/>
        <item x="2"/>
        <item x="3"/>
        <item x="4"/>
      </items>
    </pivotField>
  </pivotFields>
  <rowItems count="1">
    <i/>
  </rowItems>
  <colItems count="1">
    <i/>
  </colItems>
  <pageFields count="1">
    <pageField fld="10" item="2" hier="-1"/>
  </pageFields>
  <dataFields count="1">
    <dataField name="Average of Sleeping hours" fld="1" subtotal="average" baseField="9" baseItem="1"/>
  </dataFields>
  <chartFormats count="4">
    <chartFormat chart="0" format="0" series="1">
      <pivotArea type="data" outline="0" fieldPosition="0">
        <references count="2">
          <reference field="4294967294" count="1" selected="0">
            <x v="0"/>
          </reference>
          <reference field="10" count="1" selected="0">
            <x v="1"/>
          </reference>
        </references>
      </pivotArea>
    </chartFormat>
    <chartFormat chart="0" format="1" series="1">
      <pivotArea type="data" outline="0" fieldPosition="0">
        <references count="2">
          <reference field="4294967294" count="1" selected="0">
            <x v="0"/>
          </reference>
          <reference field="10" count="1" selected="0">
            <x v="2"/>
          </reference>
        </references>
      </pivotArea>
    </chartFormat>
    <chartFormat chart="2" format="4" series="1">
      <pivotArea type="data" outline="0" fieldPosition="0">
        <references count="2">
          <reference field="4294967294" count="1" selected="0">
            <x v="0"/>
          </reference>
          <reference field="10" count="1" selected="0">
            <x v="1"/>
          </reference>
        </references>
      </pivotArea>
    </chartFormat>
    <chartFormat chart="2" format="5" series="1">
      <pivotArea type="data" outline="0" fieldPosition="0">
        <references count="2">
          <reference field="4294967294" count="1" selected="0">
            <x v="0"/>
          </reference>
          <reference field="1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F2EB1B6-2B3A-46A3-A376-0683437DAC33}" name="KPI_sleep"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5">
  <location ref="Y6:AA19" firstHeaderRow="1" firstDataRow="2" firstDataCol="1" rowPageCount="1" colPageCount="1"/>
  <pivotFields count="11">
    <pivotField axis="axisPage" multipleItemSelectionAllowed="1" showAll="0">
      <items count="6">
        <item h="1" x="0"/>
        <item h="1" x="1"/>
        <item h="1" x="2"/>
        <item x="3"/>
        <item h="1"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pivotField showAll="0"/>
    <pivotField showAll="0"/>
    <pivotField axis="axisRow" showAll="0" defaultSubtotal="0">
      <items count="14">
        <item x="0"/>
        <item x="1"/>
        <item x="2"/>
        <item x="3"/>
        <item x="4"/>
        <item x="5"/>
        <item x="6"/>
        <item x="7"/>
        <item x="8"/>
        <item x="9"/>
        <item x="10"/>
        <item x="11"/>
        <item x="12"/>
        <item x="13"/>
      </items>
    </pivotField>
    <pivotField showAll="0" defaultSubtotal="0"/>
    <pivotField axis="axisCol" showAll="0" defaultSubtotal="0">
      <items count="5">
        <item x="0"/>
        <item x="1"/>
        <item x="2"/>
        <item x="3"/>
        <item x="4"/>
      </items>
    </pivotField>
  </pivotFields>
  <rowFields count="1">
    <field x="8"/>
  </rowFields>
  <rowItems count="12">
    <i>
      <x v="1"/>
    </i>
    <i>
      <x v="2"/>
    </i>
    <i>
      <x v="3"/>
    </i>
    <i>
      <x v="4"/>
    </i>
    <i>
      <x v="5"/>
    </i>
    <i>
      <x v="6"/>
    </i>
    <i>
      <x v="7"/>
    </i>
    <i>
      <x v="8"/>
    </i>
    <i>
      <x v="9"/>
    </i>
    <i>
      <x v="10"/>
    </i>
    <i>
      <x v="11"/>
    </i>
    <i>
      <x v="12"/>
    </i>
  </rowItems>
  <colFields count="1">
    <field x="10"/>
  </colFields>
  <colItems count="2">
    <i>
      <x v="1"/>
    </i>
    <i>
      <x v="2"/>
    </i>
  </colItems>
  <pageFields count="1">
    <pageField fld="0" hier="-1"/>
  </pageFields>
  <dataFields count="1">
    <dataField name="Average of Sleeping hours" fld="1" subtotal="average" baseField="7" baseItem="5"/>
  </dataFields>
  <chartFormats count="2">
    <chartFormat chart="2" format="4" series="1">
      <pivotArea type="data" outline="0" fieldPosition="0">
        <references count="2">
          <reference field="4294967294" count="1" selected="0">
            <x v="0"/>
          </reference>
          <reference field="10" count="1" selected="0">
            <x v="1"/>
          </reference>
        </references>
      </pivotArea>
    </chartFormat>
    <chartFormat chart="2" format="5" series="1">
      <pivotArea type="data" outline="0" fieldPosition="0">
        <references count="2">
          <reference field="4294967294" count="1" selected="0">
            <x v="0"/>
          </reference>
          <reference field="1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AEC8EEC-2181-46E4-960F-226404AD571D}" name="KPI-year"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N5:O6" firstHeaderRow="1" firstDataRow="1" firstDataCol="1" rowPageCount="1" colPageCount="1"/>
  <pivotFields count="11">
    <pivotField axis="axisRow" showAll="0">
      <items count="6">
        <item h="1" x="0"/>
        <item h="1" x="1"/>
        <item h="1" x="2"/>
        <item h="1" x="3"/>
        <item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pivotField showAll="0"/>
    <pivotField showAll="0"/>
    <pivotField showAll="0" defaultSubtotal="0"/>
    <pivotField showAll="0" defaultSubtotal="0"/>
    <pivotField axis="axisPage" showAll="0" defaultSubtotal="0">
      <items count="5">
        <item x="0"/>
        <item x="1"/>
        <item x="2"/>
        <item x="3"/>
        <item x="4"/>
      </items>
    </pivotField>
  </pivotFields>
  <rowFields count="1">
    <field x="0"/>
  </rowFields>
  <rowItems count="1">
    <i>
      <x v="4"/>
    </i>
  </rowItems>
  <colItems count="1">
    <i/>
  </colItems>
  <pageFields count="1">
    <pageField fld="10" item="2" hier="-1"/>
  </pageFields>
  <dataFields count="1">
    <dataField name="Sum of Sleeping hours"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8775005-8E53-4BF8-8E65-86F45788AFFD}" name="rd_deliveries"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4">
  <location ref="B7:C13" firstHeaderRow="1" firstDataRow="1" firstDataCol="1"/>
  <pivotFields count="14">
    <pivotField axis="axisRow" showAll="0" sortType="ascending">
      <items count="6">
        <item x="0"/>
        <item x="1"/>
        <item x="2"/>
        <item x="3"/>
        <item x="4"/>
        <item t="default"/>
      </items>
      <autoSortScope>
        <pivotArea dataOnly="0" outline="0" fieldPosition="0">
          <references count="1">
            <reference field="4294967294" count="1" selected="0">
              <x v="0"/>
            </reference>
          </references>
        </pivotArea>
      </autoSortScope>
    </pivotField>
    <pivotField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dataField="1" showAll="0"/>
    <pivotField showAll="0"/>
    <pivotField showAll="0"/>
    <pivotField showAll="0"/>
    <pivotField showAll="0">
      <items count="5">
        <item x="3"/>
        <item x="2"/>
        <item x="1"/>
        <item x="0"/>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Fields count="1">
    <field x="0"/>
  </rowFields>
  <rowItems count="6">
    <i>
      <x v="1"/>
    </i>
    <i>
      <x v="2"/>
    </i>
    <i>
      <x v="4"/>
    </i>
    <i>
      <x/>
    </i>
    <i>
      <x v="3"/>
    </i>
    <i t="grand">
      <x/>
    </i>
  </rowItems>
  <colItems count="1">
    <i/>
  </colItems>
  <dataFields count="1">
    <dataField name="Sum of Gift deliveries" fld="6" baseField="0" baseItem="2" numFmtId="166"/>
  </dataField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6BAE96-6403-474A-B93E-1F1078F49359}" name="rd_sleep"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8">
  <location ref="R7:S13" firstHeaderRow="1" firstDataRow="1" firstDataCol="1"/>
  <pivotFields count="14">
    <pivotField axis="axisRow" showAll="0">
      <items count="6">
        <item x="0"/>
        <item x="1"/>
        <item x="2"/>
        <item x="3"/>
        <item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showAll="0"/>
    <pivotField showAll="0"/>
    <pivotField showAll="0"/>
    <pivotField showAll="0"/>
    <pivotField showAll="0">
      <items count="5">
        <item x="3"/>
        <item x="2"/>
        <item x="1"/>
        <item x="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6">
        <item sd="0" x="0"/>
        <item x="1"/>
        <item x="2"/>
        <item sd="0" x="3"/>
        <item sd="0" x="4"/>
        <item t="default"/>
      </items>
    </pivotField>
  </pivotFields>
  <rowFields count="1">
    <field x="0"/>
  </rowFields>
  <rowItems count="6">
    <i>
      <x/>
    </i>
    <i>
      <x v="1"/>
    </i>
    <i>
      <x v="2"/>
    </i>
    <i>
      <x v="3"/>
    </i>
    <i>
      <x v="4"/>
    </i>
    <i t="grand">
      <x/>
    </i>
  </rowItems>
  <colItems count="1">
    <i/>
  </colItems>
  <dataFields count="1">
    <dataField name="Average of Sleeping hours" fld="1" subtotal="average" baseField="0" baseItem="0" numFmtId="2"/>
  </dataFields>
  <chartFormats count="2">
    <chartFormat chart="5"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3F2DA9E-87D1-4975-9F0F-9E14D9A2F00D}" name="rd_gifts"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2">
  <location ref="B40:B41" firstHeaderRow="1" firstDataRow="1" firstDataCol="0"/>
  <pivotFields count="14">
    <pivotField showAll="0" sortType="ascending">
      <autoSortScope>
        <pivotArea dataOnly="0" outline="0" fieldPosition="0">
          <references count="1">
            <reference field="4294967294" count="1" selected="0">
              <x v="0"/>
            </reference>
          </references>
        </pivotArea>
      </autoSortScope>
    </pivotField>
    <pivotField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dataField="1" showAll="0"/>
    <pivotField showAll="0"/>
    <pivotField showAll="0"/>
    <pivotField showAll="0"/>
    <pivotField showAll="0">
      <items count="5">
        <item x="3"/>
        <item x="2"/>
        <item x="1"/>
        <item x="0"/>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Items count="1">
    <i/>
  </rowItems>
  <colItems count="1">
    <i/>
  </colItems>
  <dataFields count="1">
    <dataField name="Sum of Gift deliveries" fld="6" baseField="0" baseItem="4" numFmtId="3"/>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53278C2-15AA-487A-9AE0-DF2C038D7EED}" name="rd_carrots"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6">
  <location ref="J7:K18" firstHeaderRow="1" firstDataRow="1" firstDataCol="1"/>
  <pivotFields count="14">
    <pivotField showAll="0">
      <items count="6">
        <item x="0"/>
        <item x="1"/>
        <item x="2"/>
        <item x="3"/>
        <item x="4"/>
        <item t="default"/>
      </items>
    </pivotField>
    <pivotField showAll="0"/>
    <pivotField dataField="1" showAll="0"/>
    <pivotField axis="axisRow"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showAll="0"/>
    <pivotField showAll="0"/>
    <pivotField showAll="0"/>
    <pivotField showAll="0"/>
    <pivotField showAll="0">
      <items count="5">
        <item x="3"/>
        <item x="2"/>
        <item x="1"/>
        <item x="0"/>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 axis="axisRow" showAll="0">
      <items count="7">
        <item sd="0" x="0"/>
        <item sd="0" x="1"/>
        <item sd="0" x="2"/>
        <item sd="0" x="3"/>
        <item sd="0" x="4"/>
        <item sd="0" x="5"/>
        <item t="default"/>
      </items>
    </pivotField>
    <pivotField axis="axisRow" showAll="0">
      <items count="6">
        <item sd="0" x="0"/>
        <item x="1"/>
        <item x="2"/>
        <item sd="0" x="3"/>
        <item sd="0" x="4"/>
        <item t="default"/>
      </items>
    </pivotField>
  </pivotFields>
  <rowFields count="4">
    <field x="13"/>
    <field x="12"/>
    <field x="11"/>
    <field x="3"/>
  </rowFields>
  <rowItems count="11">
    <i>
      <x v="1"/>
    </i>
    <i r="1">
      <x v="1"/>
    </i>
    <i r="1">
      <x v="2"/>
    </i>
    <i r="1">
      <x v="3"/>
    </i>
    <i r="1">
      <x v="4"/>
    </i>
    <i>
      <x v="2"/>
    </i>
    <i r="1">
      <x v="1"/>
    </i>
    <i r="1">
      <x v="2"/>
    </i>
    <i r="1">
      <x v="3"/>
    </i>
    <i r="1">
      <x v="4"/>
    </i>
    <i t="grand">
      <x/>
    </i>
  </rowItems>
  <colItems count="1">
    <i/>
  </colItems>
  <dataFields count="1">
    <dataField name="Average of Carrots eaten" fld="2" subtotal="average" baseField="8" baseItem="2"/>
  </dataFields>
  <chartFormats count="2">
    <chartFormat chart="0"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9D2A0AB-D1D1-400A-9FB5-0C93E5B657C9}" name="rd_flightspeed"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4">
  <location ref="X7:Y11" firstHeaderRow="1" firstDataRow="1" firstDataCol="1"/>
  <pivotFields count="14">
    <pivotField showAll="0"/>
    <pivotField showAll="0"/>
    <pivotField showAll="0"/>
    <pivotField dataField="1"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showAll="0"/>
    <pivotField axis="axisRow" showAll="0">
      <items count="4">
        <item x="1"/>
        <item x="0"/>
        <item x="2"/>
        <item t="default"/>
      </items>
    </pivotField>
    <pivotField showAll="0"/>
    <pivotField showAll="0"/>
    <pivotField showAll="0">
      <items count="5">
        <item x="3"/>
        <item x="2"/>
        <item x="1"/>
        <item x="0"/>
        <item t="default"/>
      </items>
    </pivotField>
    <pivotField showAll="0" defaultSubtotal="0"/>
    <pivotField showAll="0" defaultSubtotal="0"/>
    <pivotField showAll="0" defaultSubtotal="0">
      <items count="5">
        <item x="0"/>
        <item x="1"/>
        <item x="2"/>
        <item x="3"/>
        <item x="4"/>
      </items>
    </pivotField>
  </pivotFields>
  <rowFields count="1">
    <field x="7"/>
  </rowFields>
  <rowItems count="4">
    <i>
      <x/>
    </i>
    <i>
      <x v="1"/>
    </i>
    <i>
      <x v="2"/>
    </i>
    <i t="grand">
      <x/>
    </i>
  </rowItems>
  <colItems count="1">
    <i/>
  </colItems>
  <dataFields count="1">
    <dataField name="Count of Date" fld="3" subtotal="count" baseField="0" baseItem="0"/>
  </dataFields>
  <chartFormats count="8">
    <chartFormat chart="0" format="0"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3" format="6">
      <pivotArea type="data" outline="0" fieldPosition="0">
        <references count="2">
          <reference field="4294967294" count="1" selected="0">
            <x v="0"/>
          </reference>
          <reference field="7" count="1" selected="0">
            <x v="0"/>
          </reference>
        </references>
      </pivotArea>
    </chartFormat>
    <chartFormat chart="3" format="7">
      <pivotArea type="data" outline="0" fieldPosition="0">
        <references count="2">
          <reference field="4294967294" count="1" selected="0">
            <x v="0"/>
          </reference>
          <reference field="7" count="1" selected="0">
            <x v="1"/>
          </reference>
        </references>
      </pivotArea>
    </chartFormat>
    <chartFormat chart="3" format="8">
      <pivotArea type="data" outline="0" fieldPosition="0">
        <references count="2">
          <reference field="4294967294" count="1" selected="0">
            <x v="0"/>
          </reference>
          <reference field="7" count="1" selected="0">
            <x v="2"/>
          </reference>
        </references>
      </pivotArea>
    </chartFormat>
    <chartFormat chart="0" format="1">
      <pivotArea type="data" outline="0" fieldPosition="0">
        <references count="2">
          <reference field="4294967294" count="1" selected="0">
            <x v="0"/>
          </reference>
          <reference field="7" count="1" selected="0">
            <x v="0"/>
          </reference>
        </references>
      </pivotArea>
    </chartFormat>
    <chartFormat chart="0" format="2">
      <pivotArea type="data" outline="0" fieldPosition="0">
        <references count="2">
          <reference field="4294967294" count="1" selected="0">
            <x v="0"/>
          </reference>
          <reference field="7" count="1" selected="0">
            <x v="1"/>
          </reference>
        </references>
      </pivotArea>
    </chartFormat>
    <chartFormat chart="0" format="3">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EC3C776-92CD-4AC6-9AD4-1E0EF0F9A26F}" name="rd_Carrots2"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2">
  <location ref="J39:J40" firstHeaderRow="1" firstDataRow="1" firstDataCol="0"/>
  <pivotFields count="14">
    <pivotField showAll="0"/>
    <pivotField showAll="0"/>
    <pivotField dataField="1"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items count="3">
        <item x="0"/>
        <item x="1"/>
        <item t="default"/>
      </items>
    </pivotField>
    <pivotField showAll="0"/>
    <pivotField showAll="0"/>
    <pivotField showAll="0"/>
    <pivotField showAll="0"/>
    <pivotField showAll="0">
      <items count="5">
        <item x="3"/>
        <item x="2"/>
        <item x="1"/>
        <item x="0"/>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Items count="1">
    <i/>
  </rowItems>
  <colItems count="1">
    <i/>
  </colItems>
  <dataFields count="1">
    <dataField name="Sum of Carrots eaten"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A82DEE0-86D7-4A24-AA69-6A1C02097EE2}" name="PivotTable5"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1">
  <location ref="K3:L38" firstHeaderRow="1" firstDataRow="2" firstDataCol="1"/>
  <pivotFields count="11">
    <pivotField axis="axisCol" showAll="0">
      <items count="6">
        <item h="1" x="0"/>
        <item h="1" x="1"/>
        <item h="1" x="2"/>
        <item h="1" x="3"/>
        <item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pivotField showAll="0"/>
    <pivotField showAll="0"/>
    <pivotField axis="axisRow" showAll="0">
      <items count="15">
        <item sd="0" x="0"/>
        <item sd="0" x="1"/>
        <item x="2"/>
        <item x="3"/>
        <item x="4"/>
        <item x="5"/>
        <item x="6"/>
        <item x="7"/>
        <item x="8"/>
        <item x="9"/>
        <item x="10"/>
        <item x="11"/>
        <item x="12"/>
        <item sd="0" x="13"/>
        <item t="default"/>
      </items>
    </pivotField>
    <pivotField axis="axisRow" showAll="0">
      <items count="7">
        <item sd="0" x="0"/>
        <item x="1"/>
        <item x="2"/>
        <item x="3"/>
        <item x="4"/>
        <item sd="0" x="5"/>
        <item t="default"/>
      </items>
    </pivotField>
    <pivotField axis="axisRow" showAll="0">
      <items count="6">
        <item sd="0" x="0"/>
        <item x="1"/>
        <item x="2"/>
        <item sd="0" x="3"/>
        <item sd="0" x="4"/>
        <item t="default"/>
      </items>
    </pivotField>
  </pivotFields>
  <rowFields count="3">
    <field x="10"/>
    <field x="9"/>
    <field x="8"/>
  </rowFields>
  <rowItems count="34">
    <i>
      <x v="1"/>
    </i>
    <i r="1">
      <x v="1"/>
    </i>
    <i r="2">
      <x v="1"/>
    </i>
    <i r="2">
      <x v="2"/>
    </i>
    <i r="2">
      <x v="3"/>
    </i>
    <i r="1">
      <x v="2"/>
    </i>
    <i r="2">
      <x v="4"/>
    </i>
    <i r="2">
      <x v="5"/>
    </i>
    <i r="2">
      <x v="6"/>
    </i>
    <i r="1">
      <x v="3"/>
    </i>
    <i r="2">
      <x v="7"/>
    </i>
    <i r="2">
      <x v="8"/>
    </i>
    <i r="2">
      <x v="9"/>
    </i>
    <i r="1">
      <x v="4"/>
    </i>
    <i r="2">
      <x v="10"/>
    </i>
    <i r="2">
      <x v="11"/>
    </i>
    <i r="2">
      <x v="12"/>
    </i>
    <i>
      <x v="2"/>
    </i>
    <i r="1">
      <x v="1"/>
    </i>
    <i r="2">
      <x v="1"/>
    </i>
    <i r="2">
      <x v="2"/>
    </i>
    <i r="2">
      <x v="3"/>
    </i>
    <i r="1">
      <x v="2"/>
    </i>
    <i r="2">
      <x v="4"/>
    </i>
    <i r="2">
      <x v="5"/>
    </i>
    <i r="2">
      <x v="6"/>
    </i>
    <i r="1">
      <x v="3"/>
    </i>
    <i r="2">
      <x v="7"/>
    </i>
    <i r="2">
      <x v="8"/>
    </i>
    <i r="2">
      <x v="9"/>
    </i>
    <i r="1">
      <x v="4"/>
    </i>
    <i r="2">
      <x v="10"/>
    </i>
    <i r="2">
      <x v="11"/>
    </i>
    <i r="2">
      <x v="12"/>
    </i>
  </rowItems>
  <colFields count="1">
    <field x="0"/>
  </colFields>
  <colItems count="1">
    <i>
      <x v="4"/>
    </i>
  </colItems>
  <dataFields count="1">
    <dataField name="Sum of Sleeping hours" fld="1" baseField="0" baseItem="0"/>
  </dataFields>
  <chartFormats count="2">
    <chartFormat chart="2"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9A3E27A-8882-48DB-9057-366D25E631B3}" name="KPI_previous"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S5:T6" firstHeaderRow="1" firstDataRow="1" firstDataCol="1" rowPageCount="1" colPageCount="1"/>
  <pivotFields count="11">
    <pivotField axis="axisRow" showAll="0">
      <items count="6">
        <item h="1" x="0"/>
        <item h="1" x="1"/>
        <item h="1" x="2"/>
        <item h="1" x="3"/>
        <item x="4"/>
        <item t="default"/>
      </items>
    </pivotField>
    <pivotField dataField="1" showAll="0"/>
    <pivotField showAll="0"/>
    <pivotField numFmtId="14" showAl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t="default"/>
      </items>
    </pivotField>
    <pivotField showAll="0"/>
    <pivotField showAll="0"/>
    <pivotField showAll="0"/>
    <pivotField showAll="0"/>
    <pivotField showAll="0" defaultSubtotal="0"/>
    <pivotField showAll="0" defaultSubtotal="0"/>
    <pivotField axis="axisPage" showAll="0" defaultSubtotal="0">
      <items count="5">
        <item x="0"/>
        <item x="1"/>
        <item x="2"/>
        <item x="3"/>
        <item x="4"/>
      </items>
    </pivotField>
  </pivotFields>
  <rowFields count="1">
    <field x="0"/>
  </rowFields>
  <rowItems count="1">
    <i>
      <x v="4"/>
    </i>
  </rowItems>
  <colItems count="1">
    <i/>
  </colItems>
  <pageFields count="1">
    <pageField fld="10" item="1" hier="-1"/>
  </pageFields>
  <dataFields count="1">
    <dataField name="Sum of Sleeping hours"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9">
  <rv s="0">
    <v>0</v>
    <v>5</v>
  </rv>
  <rv s="0">
    <v>1</v>
    <v>5</v>
  </rv>
  <rv s="0">
    <v>2</v>
    <v>5</v>
  </rv>
  <rv s="0">
    <v>3</v>
    <v>5</v>
  </rv>
  <rv s="0">
    <v>4</v>
    <v>5</v>
  </rv>
  <rv s="0">
    <v>0</v>
    <v>4</v>
  </rv>
  <rv s="1">
    <v>5</v>
    <v>5</v>
    <v>Badge Unfollow with solid fill</v>
  </rv>
  <rv s="1">
    <v>6</v>
    <v>5</v>
    <v>Badge Follow with solid fill</v>
  </rv>
  <rv s="1">
    <v>5</v>
    <v>4</v>
    <v>Badge Unfollow with solid fill</v>
  </rv>
  <rv s="0">
    <v>7</v>
    <v>5</v>
  </rv>
  <rv s="0">
    <v>8</v>
    <v>5</v>
  </rv>
  <rv s="0">
    <v>9</v>
    <v>5</v>
  </rv>
  <rv s="0">
    <v>9</v>
    <v>4</v>
  </rv>
  <rv s="1">
    <v>10</v>
    <v>4</v>
    <v>A red arrow pointing up
Description automatically generated</v>
  </rv>
  <rv s="0">
    <v>11</v>
    <v>4</v>
  </rv>
  <rv s="0">
    <v>11</v>
    <v>5</v>
  </rv>
  <rv s="1">
    <v>10</v>
    <v>5</v>
    <v>A red arrow pointing up
Description automatically generated</v>
  </rv>
  <rv s="1">
    <v>12</v>
    <v>5</v>
    <v>A carrot with green stems
Description automatically generated</v>
  </rv>
  <rv s="1">
    <v>13</v>
    <v>5</v>
    <v>A white box with a blue bow
Description automatically generated</v>
  </rv>
  <rv s="1">
    <v>14</v>
    <v>5</v>
    <v>A yellow moon and blue zigzag
Description automatically generated</v>
  </rv>
  <rv s="1">
    <v>15</v>
    <v>5</v>
    <v>A white rectangle on a black background
Description automatically generated</v>
  </rv>
  <rv s="0">
    <v>16</v>
    <v>5</v>
  </rv>
  <rv s="0">
    <v>17</v>
    <v>5</v>
  </rv>
  <rv s="1">
    <v>14</v>
    <v>4</v>
    <v>A yellow moon and blue zigzag
Description automatically generated</v>
  </rv>
  <rv s="0">
    <v>17</v>
    <v>4</v>
  </rv>
  <rv s="1">
    <v>12</v>
    <v>4</v>
    <v>A carrot with green stems
Description automatically generated</v>
  </rv>
  <rv s="0">
    <v>18</v>
    <v>5</v>
  </rv>
  <rv s="0">
    <v>18</v>
    <v>4</v>
  </rv>
  <rv s="0">
    <v>19</v>
    <v>5</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indeer2" xr10:uid="{5CD711CA-FCCA-4877-96CB-93B92042FEF7}" sourceName="Reindeer">
  <pivotTables>
    <pivotTable tabId="26" name="PivotTable5"/>
    <pivotTable tabId="26" name="KPI_previous"/>
    <pivotTable tabId="26" name="KPI-year"/>
  </pivotTables>
  <data>
    <tabular pivotCacheId="1156193829">
      <items count="5">
        <i x="0"/>
        <i x="1"/>
        <i x="2"/>
        <i x="3"/>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ughty_or_nice1" xr10:uid="{DB2142E4-EAE5-4891-8CF1-F134EE3452C4}" sourceName="naughty_or_nice">
  <pivotTables>
    <pivotTable tabId="24" name="rd_deliveries"/>
    <pivotTable tabId="24" name="rd_carrots"/>
    <pivotTable tabId="24" name="rd_Carrots2"/>
    <pivotTable tabId="24" name="rd_flightspeed"/>
    <pivotTable tabId="24" name="rd_gifts"/>
    <pivotTable tabId="24" name="rd_KPI3"/>
    <pivotTable tabId="24" name="rd_sleep"/>
  </pivotTables>
  <data>
    <tabular pivotCacheId="273299069">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rted_Agegroup" xr10:uid="{ADC5CB3D-BD5D-4166-B024-90B6C04BF5F8}" sourceName="Sorted Agegroup">
  <pivotTables>
    <pivotTable tabId="24" name="rd_carrots"/>
    <pivotTable tabId="24" name="rd_Carrots2"/>
    <pivotTable tabId="24" name="rd_deliveries"/>
    <pivotTable tabId="24" name="rd_flightspeed"/>
    <pivotTable tabId="24" name="rd_gifts"/>
    <pivotTable tabId="24" name="rd_KPI3"/>
    <pivotTable tabId="24" name="rd_sleep"/>
  </pivotTables>
  <data>
    <tabular pivotCacheId="273299069">
      <items count="4">
        <i x="3" s="1"/>
        <i x="2" s="1"/>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indeer3" xr10:uid="{5D0554B7-B7DD-4A43-A724-94223FAE049B}" sourceName="Reindeer">
  <pivotTables>
    <pivotTable tabId="26" name="KPI_sleep"/>
    <pivotTable tabId="26" name="KPI_sleep2"/>
    <pivotTable tabId="26" name="KPI_sleep4"/>
  </pivotTables>
  <data>
    <tabular pivotCacheId="1156193829">
      <items count="5">
        <i x="0"/>
        <i x="1"/>
        <i x="2"/>
        <i x="3" s="1"/>
        <i x="4"/>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EAB1EBA7-3C43-4B72-9AA6-54F32E9F215D}" sourceName="Reindeer">
  <extLst>
    <x:ext xmlns:x15="http://schemas.microsoft.com/office/spreadsheetml/2010/11/main" uri="{2F2917AC-EB37-4324-AD4E-5DD8C200BD13}">
      <x15:tableSlicerCache tableId="10"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tion_table" xr10:uid="{41B74F32-159C-4324-9413-CCBA735B4A28}" sourceName="Name">
  <extLst>
    <x:ext xmlns:x15="http://schemas.microsoft.com/office/spreadsheetml/2010/11/main" uri="{2F2917AC-EB37-4324-AD4E-5DD8C200BD13}">
      <x15:tableSlicerCache tableId="1" column="1"/>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indeer" xr10:uid="{C123FA06-DFF3-4646-8041-ABCF8D060E11}" sourceName="Reindeer">
  <extLst>
    <x:ext xmlns:x15="http://schemas.microsoft.com/office/spreadsheetml/2010/11/main" uri="{2F2917AC-EB37-4324-AD4E-5DD8C200BD13}">
      <x15:tableSlicerCache tableId="5" column="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indeer1" xr10:uid="{21F78642-CC80-4EFA-895F-4A1BBC501A13}" sourceName="Reindeer">
  <extLst>
    <x:ext xmlns:x15="http://schemas.microsoft.com/office/spreadsheetml/2010/11/main" uri="{2F2917AC-EB37-4324-AD4E-5DD8C200BD13}">
      <x15:tableSlicerCache tableId="3"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ughty_or_nice 1" xr10:uid="{D62B8483-255A-498C-A10B-75D71D0D3976}" cache="Slicer_naughty_or_nice1" caption="naughty_or_nice" showCaption="0" style="Newpink 2" rowHeight="396000"/>
  <slicer name="Sorted Agegroup" xr10:uid="{5B067180-4B40-433B-9A9B-03F6603A1D1B}" cache="Slicer_Sorted_Agegroup" caption="Sorted Agegroup" showCaption="0" style="Newpink 2" rowHeight="396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ption table" xr10:uid="{D0867F5B-9889-4449-AB68-423F688C9102}" cache="Slicer_Option_table" caption="Name" columnCount="4" showCaption="0" style="New"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xr10:uid="{23DA9C05-7AD7-4963-92C5-1AFD695FC9A6}" cache="Slicer_Product" caption="Reindeer" columnCount="5" showCaption="0" style="frosty"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indeer" xr10:uid="{A303AB90-DEB9-4C37-89B6-C0F944F895A2}" cache="Slicer_Reindeer" caption="Reindeer" columnCount="5" showCaption="0" style="frosty"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icer" xr10:uid="{F77760A4-3A48-4829-B77B-B2C1ECC18630}" cache="Slicer_Reindeer1" caption="Reindeer" columnCount="5" showCaption="0" style="frosty"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indeer 1" xr10:uid="{F2E6F6E4-6892-4CAD-BA83-A3D0EEF40680}" cache="Slicer_Reindeer2" caption="Reindeer" columnCount="5" showCaption="0" style="frosty" rowHeight="257175"/>
  <slicer name="Reindeer 2" xr10:uid="{F2DDB043-AABA-4805-B4FD-202A3C037C7C}" cache="Slicer_Reindeer3" caption="Reindeer" columnCount="5" showCaption="0" style="New"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licer 1" xr10:uid="{B0513E6C-A520-4C4E-B5E2-A68A341BB532}" cache="Slicer_Reindeer1" caption="Reindeer" columnCount="5" showCaption="0" style="frosty"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D5B1DE5-9E17-4E3E-882A-D28E1A367CB5}" name="data" displayName="data" ref="B3:L3658" totalsRowShown="0">
  <autoFilter ref="B3:L3658" xr:uid="{4D5B1DE5-9E17-4E3E-882A-D28E1A367CB5}"/>
  <sortState xmlns:xlrd2="http://schemas.microsoft.com/office/spreadsheetml/2017/richdata2" ref="B4:H3658">
    <sortCondition ref="E3:E3658"/>
  </sortState>
  <tableColumns count="11">
    <tableColumn id="1" xr3:uid="{52FF9642-3F07-43E2-B154-BD2046C6EABE}" name="Reindeer"/>
    <tableColumn id="2" xr3:uid="{CC5EE46C-3428-402A-B675-41A74C0EDC95}" name="Sleeping hours"/>
    <tableColumn id="3" xr3:uid="{F0C1BC63-65D7-49F3-9362-EBBD3B8FAFA9}" name="Carrots eaten"/>
    <tableColumn id="4" xr3:uid="{F48945F9-F203-49C9-83D2-E3C04BADA5D3}" name="Date" dataDxfId="47"/>
    <tableColumn id="5" xr3:uid="{AA3B5278-B58E-4124-AACA-6A1E218D1343}" name="flight_speed"/>
    <tableColumn id="6" xr3:uid="{C6E8EBEE-B9C0-4B25-A4F8-B00EE6E35564}" name="naughty_or_nice"/>
    <tableColumn id="7" xr3:uid="{70C5E511-9B42-47A2-AE10-33A45548E395}" name="Gift deliveries"/>
    <tableColumn id="8" xr3:uid="{DC198878-9506-4E0C-83E4-E6A8590427FC}" name="Flight_speed_category" dataDxfId="46">
      <calculatedColumnFormula>_xlfn.XLOOKUP(data[[#This Row],[flight_speed]],$S$4:$S$6,$T$4:$T$6,,-1)</calculatedColumnFormula>
    </tableColumn>
    <tableColumn id="9" xr3:uid="{12A8753D-FE8F-4535-A34E-1B692ECBAED0}" name="Age" dataDxfId="45">
      <calculatedColumnFormula>_xlfn.XLOOKUP(data[[#This Row],[Reindeer]],$S$14:$S$18,$T$14:$T$18)</calculatedColumnFormula>
    </tableColumn>
    <tableColumn id="10" xr3:uid="{F45EB3A7-37BC-4363-A6FE-B73305C77496}" name="Age group" dataDxfId="44">
      <calculatedColumnFormula array="1">_xlfn.IFS(data[[#This Row],[Age]]&lt;=100,"0-100",data[[#This Row],[Age]]&lt;=500,"101-500",data[[#This Row],[Age]]&lt;=1000,"501-1000",1,"&gt;1000")</calculatedColumnFormula>
    </tableColumn>
    <tableColumn id="11" xr3:uid="{A370B86D-9F17-450F-B9AE-AAFDF2B1CD59}" name="Sorted Agegroup" dataDxfId="43">
      <calculatedColumnFormula>REPT(_xlfn.UNICHAR(8203),_xlfn.XLOOKUP(data[[#This Row],[Age group]],$S$23:$S$26,$T$23:$T$26))&amp;data[[#This Row],[Age group]]</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145D0CB-84DD-4434-BF84-D776937F13BD}" name="KPI_carrot" displayName="KPI_carrot" ref="D7:G17" totalsRowShown="0" headerRowDxfId="23" headerRowBorderDxfId="22">
  <autoFilter ref="D7:G17" xr:uid="{5145D0CB-84DD-4434-BF84-D776937F13BD}">
    <filterColumn colId="0">
      <filters>
        <filter val="Rudolph"/>
      </filters>
    </filterColumn>
  </autoFilter>
  <tableColumns count="4">
    <tableColumn id="1" xr3:uid="{0AB6D3CD-EBE7-4895-8BEC-EDF4BA2A4FF4}" name="Reindeer"/>
    <tableColumn id="2" xr3:uid="{B12E5ECA-1F2C-49A6-9603-BFF5A2D385C6}" name="Carrots eaten"/>
    <tableColumn id="3" xr3:uid="{35D5D6C5-6CB2-4F52-93B1-E838F5EE7B77}" name="Year"/>
    <tableColumn id="4" xr3:uid="{5592441B-B846-45FE-9CA0-8EEF61527839}" name="Subtotal Carrots" dataDxfId="21">
      <calculatedColumnFormula>SUBTOTAL(9,KPI_carrot[[#This Row],[Carrots eaten]])</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E5CD8C7-F71E-4ED1-B1B4-BA994EAC3DA3}" name="data_KPI" displayName="data_KPI" ref="B3:I3658" totalsRowShown="0">
  <autoFilter ref="B3:I3658" xr:uid="{4D5B1DE5-9E17-4E3E-882A-D28E1A367CB5}"/>
  <sortState xmlns:xlrd2="http://schemas.microsoft.com/office/spreadsheetml/2017/richdata2" ref="B4:H3658">
    <sortCondition ref="E3:E3658"/>
  </sortState>
  <tableColumns count="8">
    <tableColumn id="1" xr3:uid="{543485B2-3856-4D57-B326-5E9039B2DA24}" name="Reindeer"/>
    <tableColumn id="2" xr3:uid="{C54047D9-F489-45CA-A641-A9891CB6C87A}" name="Sleeping hours"/>
    <tableColumn id="3" xr3:uid="{2DA41E41-A471-4168-9231-161A77973AD4}" name="Carrots eaten"/>
    <tableColumn id="4" xr3:uid="{492F2525-E19B-4225-AD9A-975F03C44934}" name="Date" dataDxfId="20"/>
    <tableColumn id="5" xr3:uid="{3A84B639-95E1-454D-AB06-44CF038D9D2C}" name="flight_speed"/>
    <tableColumn id="6" xr3:uid="{A7FFA043-183B-49E6-8C86-6A0B23DE051B}" name="naughty_or_nice"/>
    <tableColumn id="7" xr3:uid="{CD49F803-EB0A-4069-BCFD-F39B3C91804A}" name="Gift deliveries"/>
    <tableColumn id="8" xr3:uid="{71EC2C28-FE28-4F46-82C0-D773584249C3}" name="year &amp; month" dataDxfId="19">
      <calculatedColumnFormula>YEAR(data_KPI[[#This Row],[Date]])&amp;" "&amp;MONTH(data_KPI[[#This Row],[Date]])</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87DC421-CD09-4EDC-9027-6800E87C0FCC}" name="kilometres" displayName="kilometres" ref="B7:D19" totalsRowShown="0" headerRowDxfId="42" headerRowBorderDxfId="41">
  <autoFilter ref="B7:D19" xr:uid="{E4AF6280-C245-4B6E-A60F-C546D76A52D0}"/>
  <tableColumns count="3">
    <tableColumn id="1" xr3:uid="{331296AA-4C85-4743-9868-E649C17397D0}" name="Months" dataDxfId="40"/>
    <tableColumn id="2" xr3:uid="{E6B30954-0C3D-4CCF-8873-A364C5099427}" name="Rudolph"/>
    <tableColumn id="3" xr3:uid="{EF5FDA0D-CD17-496E-BDC6-F968A9E213AB}" name="Helper line" dataDxfId="39">
      <calculatedColumnFormula>IF(AND(kilometres[[#This Row],[Months]]&gt;=$G$6,kilometres[[#This Row],[Months]]&lt;=$H$6),kilometres[[#This Row],[Rudolph]],NA())</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F65856-FA0A-4DC1-A1D5-5ABB7F251A7E}" name="reindeers" displayName="reindeers" ref="B5:F17" headerRowDxfId="38">
  <autoFilter ref="B5:F17" xr:uid="{3370F29D-95E6-4338-B3FA-8A5233F7B6FD}"/>
  <tableColumns count="5">
    <tableColumn id="1" xr3:uid="{CA8D9E45-6449-4A28-933D-18BC36D6B36F}" name="Months" totalsRowLabel="Total"/>
    <tableColumn id="2" xr3:uid="{053DFFCF-7385-4FD1-B0FA-19AB36A5CF68}" name="Rudolph" dataDxfId="37"/>
    <tableColumn id="6" xr3:uid="{D4FB0931-23A3-4208-AB41-14B6F8E3B70D}" name="Blitzen"/>
    <tableColumn id="4" xr3:uid="{AE22E5F0-9471-4E5F-864C-0F74C7B2CE0B}" name="Cupid"/>
    <tableColumn id="3" xr3:uid="{F7DA98F5-F493-49E3-A495-54254A521171}" name="Dasher"/>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E48E55-BCB4-456A-AE5A-DFF71E0A7F28}" name="option" displayName="option" ref="J5:K9" totalsRowShown="0">
  <autoFilter ref="J5:K9" xr:uid="{27E48E55-BCB4-456A-AE5A-DFF71E0A7F28}">
    <filterColumn colId="0">
      <filters>
        <filter val="Blitzen"/>
      </filters>
    </filterColumn>
  </autoFilter>
  <tableColumns count="2">
    <tableColumn id="1" xr3:uid="{4D3880D5-9332-465D-AA8E-48E8F8C7591C}" name="Name"/>
    <tableColumn id="2" xr3:uid="{F96677D2-E1F6-4A84-A3D8-3F6AC32747B0}" name="ID"/>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5C01D2C-54BD-4C5F-AB65-AD67CA0C9F54}" name="frosty" displayName="frosty" ref="B7:F19" headerRowDxfId="36" headerRowBorderDxfId="35">
  <autoFilter ref="B7:F19" xr:uid="{3370F29D-95E6-4338-B3FA-8A5233F7B6FD}"/>
  <tableColumns count="5">
    <tableColumn id="7" xr3:uid="{D1B7AB1C-CB78-4E2A-AE37-E2D2E8393A71}" name="Nr"/>
    <tableColumn id="1" xr3:uid="{BA90234B-C891-471B-A5BA-F3CD4971939D}" name="Month" totalsRowLabel="Total"/>
    <tableColumn id="2" xr3:uid="{75FA516A-0B65-4C60-AD29-94A3193AAB25}" name="Kilometres" dataDxfId="34"/>
    <tableColumn id="5" xr3:uid="{7EEB30D3-669A-4365-86AA-7D8B15A486DD}" name="Comment" totalsRowFunction="sum" dataDxfId="33"/>
    <tableColumn id="9" xr3:uid="{478560E0-A077-4C31-9064-5F3A5D73D28B}" name="Comment shown" dataDxfId="32">
      <calculatedColumnFormula>IF(AND($K$22,ISBLANK(frosty[[#This Row],[Comment]])=FALSE),frosty[[#This Row],[Comment]],"")</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318C7E0-0BC9-444F-90C5-DC03786A7E2B}" name="frosty_food" displayName="frosty_food" ref="C6:E11" totalsRowShown="0">
  <autoFilter ref="C6:E11" xr:uid="{3C532D02-8909-44DF-A3FB-C150032CD434}"/>
  <tableColumns count="3">
    <tableColumn id="1" xr3:uid="{580FC8A4-DEAE-40C1-A000-3DD9AC537F34}" name="Food"/>
    <tableColumn id="2" xr3:uid="{FBA1D10D-0F20-4A87-8166-73452D94F408}" name="Daily dose"/>
    <tableColumn id="3" xr3:uid="{D99780DC-D695-4B42-9E32-F42326A22FE2}" name="I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7F2416-AE0D-4091-9B6C-67142CC2D9BD}" name="sleeptime" displayName="sleeptime" ref="C6:E11" headerRowDxfId="31">
  <autoFilter ref="C6:E11" xr:uid="{3370F29D-95E6-4338-B3FA-8A5233F7B6FD}">
    <filterColumn colId="0">
      <filters>
        <filter val="Frosty"/>
      </filters>
    </filterColumn>
  </autoFilter>
  <tableColumns count="3">
    <tableColumn id="1" xr3:uid="{46003329-FAF9-494F-A3AF-5B83CB400BDF}" name="Reindeer" totalsRowLabel="Total"/>
    <tableColumn id="4" xr3:uid="{1FD5592F-3A69-41DC-9085-ADCDE62F9864}" name="Sleep time">
      <calculatedColumnFormula>#REF!*#REF!</calculatedColumnFormula>
    </tableColumn>
    <tableColumn id="5" xr3:uid="{C67164B1-E41F-4638-8BCE-79D1F74FCA0B}" name="Helper" totalsRowFunction="sum" dataDxfId="30">
      <calculatedColumnFormula>SUBTOTAL(9,sleeptime[[#This Row],[Sleep time]])</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8F000-A690-4429-AC53-478C1F8EFF66}" name="reindeer_selecter" displayName="reindeer_selecter" ref="C6:F11" headerRowDxfId="29">
  <autoFilter ref="C6:F11" xr:uid="{3370F29D-95E6-4338-B3FA-8A5233F7B6FD}">
    <filterColumn colId="0">
      <filters>
        <filter val="Rudolph"/>
      </filters>
    </filterColumn>
  </autoFilter>
  <tableColumns count="4">
    <tableColumn id="1" xr3:uid="{27830086-DEF6-483F-8D2B-70B1A7AA48FB}" name="Reindeer" totalsRowLabel="Total"/>
    <tableColumn id="4" xr3:uid="{436377EB-C742-4B7E-9B2B-208F5A03597D}" name="Sleep time">
      <calculatedColumnFormula>#REF!*#REF!</calculatedColumnFormula>
    </tableColumn>
    <tableColumn id="5" xr3:uid="{BB08CB78-B721-4670-AA66-42A4747EF02B}" name="Helper" totalsRowFunction="sum" dataDxfId="28">
      <calculatedColumnFormula>SUBTOTAL(9,reindeer_selecter[[#This Row],[Sleep time]])</calculatedColumnFormula>
    </tableColumn>
    <tableColumn id="2" xr3:uid="{7735B6A4-04C3-4A22-862D-0F0E55164E8E}" name="Picture"/>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D893388-69F4-4D76-8BED-7015C7DDDFA9}" name="gifts" displayName="gifts" ref="C7:D17" totalsRowShown="0" headerRowDxfId="27" dataDxfId="26">
  <autoFilter ref="C7:D17" xr:uid="{5E0FF2AD-3F14-4CCD-8DDC-FAA37059B43A}"/>
  <tableColumns count="2">
    <tableColumn id="1" xr3:uid="{B643BAEC-BA01-4E77-A675-4AEDBDFD2E38}" name="Reindeer" dataDxfId="25"/>
    <tableColumn id="2" xr3:uid="{15AE8CC4-F207-4A4F-AD6F-21D009F0E59E}" name="Gifts delivered" dataDxfId="24"/>
  </tableColumns>
  <tableStyleInfo showFirstColumn="0" showLastColumn="0" showRowStripes="1" showColumnStripes="0"/>
</table>
</file>

<file path=xl/theme/theme1.xml><?xml version="1.0" encoding="utf-8"?>
<a:theme xmlns:a="http://schemas.openxmlformats.org/drawingml/2006/main" name="Office Theme">
  <a:themeElements>
    <a:clrScheme name="Winter_PB">
      <a:dk1>
        <a:sysClr val="windowText" lastClr="000000"/>
      </a:dk1>
      <a:lt1>
        <a:sysClr val="window" lastClr="FFFFFF"/>
      </a:lt1>
      <a:dk2>
        <a:srgbClr val="0E2841"/>
      </a:dk2>
      <a:lt2>
        <a:srgbClr val="E8E8E8"/>
      </a:lt2>
      <a:accent1>
        <a:srgbClr val="89B9E7"/>
      </a:accent1>
      <a:accent2>
        <a:srgbClr val="FCB9DA"/>
      </a:accent2>
      <a:accent3>
        <a:srgbClr val="DA98C9"/>
      </a:accent3>
      <a:accent4>
        <a:srgbClr val="6B669E"/>
      </a:accent4>
      <a:accent5>
        <a:srgbClr val="3D5585"/>
      </a:accent5>
      <a:accent6>
        <a:srgbClr val="3E7556"/>
      </a:accent6>
      <a:hlink>
        <a:srgbClr val="2410BC"/>
      </a:hlink>
      <a:folHlink>
        <a:srgbClr val="9E98F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61E5F240-A353-455F-A30A-7E8F6AB35341}" sourceName="Date">
  <pivotTables>
    <pivotTable tabId="24" name="rd_carrots"/>
    <pivotTable tabId="24" name="rd_Carrots2"/>
    <pivotTable tabId="24" name="rd_deliveries"/>
    <pivotTable tabId="24" name="rd_flightspeed"/>
    <pivotTable tabId="24" name="rd_gifts"/>
    <pivotTable tabId="24" name="rd_KPI3"/>
    <pivotTable tabId="24" name="rd_sleep"/>
  </pivotTables>
  <state minimalRefreshVersion="6" lastRefreshVersion="6" pivotCacheId="273299069" filterType="unknown">
    <bounds startDate="2023-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FA7E4DE7-E907-458A-92C0-4CD96A7B3546}" cache="NativeTimeline_Date" caption="Date" showHeader="0" showSelectionLabel="0" showTimeLevel="0" showHorizontalScrollbar="0" level="0" selectionLevel="0" scrollPosition="2023-01-01T00:00:00" style="newblue"/>
</timeline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table" Target="../tables/table8.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0.xml"/><Relationship Id="rId4"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linkedin.com/in/harpreetsghuman/" TargetMode="External"/><Relationship Id="rId3" Type="http://schemas.openxmlformats.org/officeDocument/2006/relationships/hyperlink" Target="https://www.linkedin.com/in/harpreetsghuman/" TargetMode="External"/><Relationship Id="rId7" Type="http://schemas.openxmlformats.org/officeDocument/2006/relationships/hyperlink" Target="https://www.linkedin.com/in/harpreetsghuman/" TargetMode="External"/><Relationship Id="rId2" Type="http://schemas.openxmlformats.org/officeDocument/2006/relationships/hyperlink" Target="https://www.linkedin.com/in/andykriebel/" TargetMode="External"/><Relationship Id="rId1" Type="http://schemas.openxmlformats.org/officeDocument/2006/relationships/hyperlink" Target="https://www.linkedin.com/in/andykriebel/" TargetMode="External"/><Relationship Id="rId6" Type="http://schemas.openxmlformats.org/officeDocument/2006/relationships/hyperlink" Target="https://www.linkedin.com/in/harpreetsghuman/" TargetMode="External"/><Relationship Id="rId5" Type="http://schemas.openxmlformats.org/officeDocument/2006/relationships/hyperlink" Target="https://www.linkedin.com/in/harpreetsghuman/" TargetMode="External"/><Relationship Id="rId10" Type="http://schemas.openxmlformats.org/officeDocument/2006/relationships/drawing" Target="../drawings/drawing11.xml"/><Relationship Id="rId4" Type="http://schemas.openxmlformats.org/officeDocument/2006/relationships/hyperlink" Target="https://www.linkedin.com/in/harpreetsghuman/" TargetMode="External"/><Relationship Id="rId9" Type="http://schemas.openxmlformats.org/officeDocument/2006/relationships/hyperlink" Target="https://www.linkedin.com/in/harpreetsghuman/"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drawing" Target="../drawings/drawing12.xml"/><Relationship Id="rId4" Type="http://schemas.microsoft.com/office/2007/relationships/slicer" Target="../slicers/slicer5.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0.xml"/><Relationship Id="rId7" Type="http://schemas.openxmlformats.org/officeDocument/2006/relationships/table" Target="../tables/table11.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3.vml"/><Relationship Id="rId1" Type="http://schemas.openxmlformats.org/officeDocument/2006/relationships/drawing" Target="../drawings/drawing13.xml"/><Relationship Id="rId5" Type="http://schemas.microsoft.com/office/2007/relationships/slicer" Target="../slicers/slicer7.xml"/><Relationship Id="rId4" Type="http://schemas.microsoft.com/office/2007/relationships/slicer" Target="../slicers/slicer6.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11/relationships/timeline" Target="../timelines/timeline1.xml"/><Relationship Id="rId2" Type="http://schemas.microsoft.com/office/2007/relationships/slicer" Target="../slicers/slicer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5.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7.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25B4-13B3-4900-A671-36DC3001D5AE}">
  <sheetPr codeName="Sheet2">
    <tabColor theme="4"/>
  </sheetPr>
  <dimension ref="B1:T3658"/>
  <sheetViews>
    <sheetView showGridLines="0" zoomScale="90" zoomScaleNormal="90" workbookViewId="0">
      <selection activeCell="C11" sqref="C11"/>
    </sheetView>
  </sheetViews>
  <sheetFormatPr defaultRowHeight="15" x14ac:dyDescent="0.25"/>
  <cols>
    <col min="2" max="2" width="16.42578125" customWidth="1"/>
    <col min="3" max="3" width="17.28515625" customWidth="1"/>
    <col min="4" max="4" width="15.42578125" customWidth="1"/>
    <col min="5" max="5" width="17.42578125" customWidth="1"/>
    <col min="6" max="6" width="15.140625" customWidth="1"/>
    <col min="7" max="7" width="17.7109375" customWidth="1"/>
    <col min="8" max="8" width="16" customWidth="1"/>
  </cols>
  <sheetData>
    <row r="1" spans="2:20" s="32" customFormat="1" ht="40.5" customHeight="1" x14ac:dyDescent="0.25">
      <c r="B1" s="31" t="s">
        <v>38</v>
      </c>
    </row>
    <row r="3" spans="2:20" x14ac:dyDescent="0.25">
      <c r="B3" t="s">
        <v>69</v>
      </c>
      <c r="C3" t="s">
        <v>86</v>
      </c>
      <c r="D3" t="s">
        <v>84</v>
      </c>
      <c r="E3" t="s">
        <v>87</v>
      </c>
      <c r="F3" t="s">
        <v>88</v>
      </c>
      <c r="G3" t="s">
        <v>89</v>
      </c>
      <c r="H3" t="s">
        <v>92</v>
      </c>
      <c r="I3" t="s">
        <v>135</v>
      </c>
      <c r="J3" t="s">
        <v>140</v>
      </c>
      <c r="K3" t="s">
        <v>141</v>
      </c>
      <c r="L3" t="s">
        <v>142</v>
      </c>
      <c r="S3" s="1" t="s">
        <v>143</v>
      </c>
    </row>
    <row r="4" spans="2:20" x14ac:dyDescent="0.25">
      <c r="B4" t="s">
        <v>33</v>
      </c>
      <c r="C4">
        <v>12</v>
      </c>
      <c r="D4">
        <v>120</v>
      </c>
      <c r="E4" s="27">
        <v>44927</v>
      </c>
      <c r="F4">
        <v>666.02</v>
      </c>
      <c r="G4" t="s">
        <v>90</v>
      </c>
      <c r="H4">
        <v>0</v>
      </c>
      <c r="I4" t="str">
        <f>_xlfn.XLOOKUP(data[[#This Row],[flight_speed]],$S$4:$S$6,$T$4:$T$6,,-1)</f>
        <v>fast</v>
      </c>
      <c r="J4">
        <f>_xlfn.XLOOKUP(data[[#This Row],[Reindeer]],$S$14:$S$18,$T$14:$T$18)</f>
        <v>1200</v>
      </c>
      <c r="K4" t="str" cm="1">
        <f t="array" ref="K4">_xlfn.IFS(data[[#This Row],[Age]]&lt;=100,"0-100",data[[#This Row],[Age]]&lt;=500,"101-500",data[[#This Row],[Age]]&lt;=1000,"501-1000",1,"&gt;1000")</f>
        <v>&gt;1000</v>
      </c>
      <c r="L4" t="str">
        <f>REPT(_xlfn.UNICHAR(8203),_xlfn.XLOOKUP(data[[#This Row],[Age group]],$S$23:$S$26,$T$23:$T$26))&amp;data[[#This Row],[Age group]]</f>
        <v>​&gt;1000</v>
      </c>
      <c r="S4">
        <v>0</v>
      </c>
      <c r="T4" t="s">
        <v>138</v>
      </c>
    </row>
    <row r="5" spans="2:20" x14ac:dyDescent="0.25">
      <c r="B5" t="s">
        <v>34</v>
      </c>
      <c r="C5">
        <v>12</v>
      </c>
      <c r="D5">
        <v>700</v>
      </c>
      <c r="E5" s="27">
        <v>44927</v>
      </c>
      <c r="F5">
        <v>977.12999999999988</v>
      </c>
      <c r="G5" t="s">
        <v>91</v>
      </c>
      <c r="H5">
        <v>0</v>
      </c>
      <c r="I5" t="str">
        <f>_xlfn.XLOOKUP(data[[#This Row],[flight_speed]],$S$4:$S$6,$T$4:$T$6,,-1)</f>
        <v>fast</v>
      </c>
      <c r="J5">
        <f>_xlfn.XLOOKUP(data[[#This Row],[Reindeer]],$S$14:$S$18,$T$14:$T$18)</f>
        <v>815</v>
      </c>
      <c r="K5" t="str" cm="1">
        <f t="array" ref="K5">_xlfn.IFS(data[[#This Row],[Age]]&lt;=100,"0-100",data[[#This Row],[Age]]&lt;=500,"101-500",data[[#This Row],[Age]]&lt;=1000,"501-1000",1,"&gt;1000")</f>
        <v>501-1000</v>
      </c>
      <c r="L5" t="str">
        <f>REPT(_xlfn.UNICHAR(8203),_xlfn.XLOOKUP(data[[#This Row],[Age group]],$S$23:$S$26,$T$23:$T$26))&amp;data[[#This Row],[Age group]]</f>
        <v>​​501-1000</v>
      </c>
      <c r="S5">
        <v>600</v>
      </c>
      <c r="T5" t="s">
        <v>137</v>
      </c>
    </row>
    <row r="6" spans="2:20" x14ac:dyDescent="0.25">
      <c r="B6" t="s">
        <v>35</v>
      </c>
      <c r="C6">
        <v>4</v>
      </c>
      <c r="D6">
        <v>1070</v>
      </c>
      <c r="E6" s="27">
        <v>44927</v>
      </c>
      <c r="F6">
        <v>125.13</v>
      </c>
      <c r="G6" t="s">
        <v>91</v>
      </c>
      <c r="H6">
        <v>0</v>
      </c>
      <c r="I6" t="str">
        <f>_xlfn.XLOOKUP(data[[#This Row],[flight_speed]],$S$4:$S$6,$T$4:$T$6,,-1)</f>
        <v>casual</v>
      </c>
      <c r="J6">
        <f>_xlfn.XLOOKUP(data[[#This Row],[Reindeer]],$S$14:$S$18,$T$14:$T$18)</f>
        <v>261</v>
      </c>
      <c r="K6" t="str" cm="1">
        <f t="array" ref="K6">_xlfn.IFS(data[[#This Row],[Age]]&lt;=100,"0-100",data[[#This Row],[Age]]&lt;=500,"101-500",data[[#This Row],[Age]]&lt;=1000,"501-1000",1,"&gt;1000")</f>
        <v>101-500</v>
      </c>
      <c r="L6" t="str">
        <f>REPT(_xlfn.UNICHAR(8203),_xlfn.XLOOKUP(data[[#This Row],[Age group]],$S$23:$S$26,$T$23:$T$26))&amp;data[[#This Row],[Age group]]</f>
        <v>​​​101-500</v>
      </c>
      <c r="S6">
        <v>2000</v>
      </c>
      <c r="T6" t="s">
        <v>136</v>
      </c>
    </row>
    <row r="7" spans="2:20" x14ac:dyDescent="0.25">
      <c r="B7" t="s">
        <v>68</v>
      </c>
      <c r="C7">
        <v>4.8000000000000007</v>
      </c>
      <c r="D7">
        <v>1100</v>
      </c>
      <c r="E7" s="27">
        <v>44927</v>
      </c>
      <c r="F7">
        <v>131.91</v>
      </c>
      <c r="G7" t="s">
        <v>90</v>
      </c>
      <c r="H7">
        <v>0</v>
      </c>
      <c r="I7" t="str">
        <f>_xlfn.XLOOKUP(data[[#This Row],[flight_speed]],$S$4:$S$6,$T$4:$T$6,,-1)</f>
        <v>casual</v>
      </c>
      <c r="J7">
        <f>_xlfn.XLOOKUP(data[[#This Row],[Reindeer]],$S$14:$S$18,$T$14:$T$18)</f>
        <v>35</v>
      </c>
      <c r="K7" t="str" cm="1">
        <f t="array" ref="K7">_xlfn.IFS(data[[#This Row],[Age]]&lt;=100,"0-100",data[[#This Row],[Age]]&lt;=500,"101-500",data[[#This Row],[Age]]&lt;=1000,"501-1000",1,"&gt;1000")</f>
        <v>0-100</v>
      </c>
      <c r="L7" t="str">
        <f>REPT(_xlfn.UNICHAR(8203),_xlfn.XLOOKUP(data[[#This Row],[Age group]],$S$23:$S$26,$T$23:$T$26))&amp;data[[#This Row],[Age group]]</f>
        <v>​​​​0-100</v>
      </c>
    </row>
    <row r="8" spans="2:20" x14ac:dyDescent="0.25">
      <c r="B8" t="s">
        <v>32</v>
      </c>
      <c r="C8">
        <v>4</v>
      </c>
      <c r="D8">
        <v>1360</v>
      </c>
      <c r="E8" s="27">
        <v>44927</v>
      </c>
      <c r="F8">
        <v>362.1</v>
      </c>
      <c r="G8" t="s">
        <v>91</v>
      </c>
      <c r="H8">
        <v>0</v>
      </c>
      <c r="I8" t="str">
        <f>_xlfn.XLOOKUP(data[[#This Row],[flight_speed]],$S$4:$S$6,$T$4:$T$6,,-1)</f>
        <v>casual</v>
      </c>
      <c r="J8">
        <f>_xlfn.XLOOKUP(data[[#This Row],[Reindeer]],$S$14:$S$18,$T$14:$T$18)</f>
        <v>98</v>
      </c>
      <c r="K8" t="str" cm="1">
        <f t="array" ref="K8">_xlfn.IFS(data[[#This Row],[Age]]&lt;=100,"0-100",data[[#This Row],[Age]]&lt;=500,"101-500",data[[#This Row],[Age]]&lt;=1000,"501-1000",1,"&gt;1000")</f>
        <v>0-100</v>
      </c>
      <c r="L8" t="str">
        <f>REPT(_xlfn.UNICHAR(8203),_xlfn.XLOOKUP(data[[#This Row],[Age group]],$S$23:$S$26,$T$23:$T$26))&amp;data[[#This Row],[Age group]]</f>
        <v>​​​​0-100</v>
      </c>
    </row>
    <row r="9" spans="2:20" x14ac:dyDescent="0.25">
      <c r="B9" t="s">
        <v>33</v>
      </c>
      <c r="C9">
        <v>7</v>
      </c>
      <c r="D9">
        <v>78</v>
      </c>
      <c r="E9" s="27">
        <v>44928</v>
      </c>
      <c r="F9">
        <v>707.81</v>
      </c>
      <c r="G9" t="s">
        <v>90</v>
      </c>
      <c r="H9">
        <v>0</v>
      </c>
      <c r="I9" t="str">
        <f>_xlfn.XLOOKUP(data[[#This Row],[flight_speed]],$S$4:$S$6,$T$4:$T$6,,-1)</f>
        <v>fast</v>
      </c>
      <c r="J9">
        <f>_xlfn.XLOOKUP(data[[#This Row],[Reindeer]],$S$14:$S$18,$T$14:$T$18)</f>
        <v>1200</v>
      </c>
      <c r="K9" t="str" cm="1">
        <f t="array" ref="K9">_xlfn.IFS(data[[#This Row],[Age]]&lt;=100,"0-100",data[[#This Row],[Age]]&lt;=500,"101-500",data[[#This Row],[Age]]&lt;=1000,"501-1000",1,"&gt;1000")</f>
        <v>&gt;1000</v>
      </c>
      <c r="L9" t="str">
        <f>REPT(_xlfn.UNICHAR(8203),_xlfn.XLOOKUP(data[[#This Row],[Age group]],$S$23:$S$26,$T$23:$T$26))&amp;data[[#This Row],[Age group]]</f>
        <v>​&gt;1000</v>
      </c>
    </row>
    <row r="10" spans="2:20" x14ac:dyDescent="0.25">
      <c r="B10" t="s">
        <v>34</v>
      </c>
      <c r="C10">
        <v>4</v>
      </c>
      <c r="D10">
        <v>710</v>
      </c>
      <c r="E10" s="27">
        <v>44928</v>
      </c>
      <c r="F10">
        <v>2359.5</v>
      </c>
      <c r="G10" t="s">
        <v>91</v>
      </c>
      <c r="H10">
        <v>0</v>
      </c>
      <c r="I10" t="str">
        <f>_xlfn.XLOOKUP(data[[#This Row],[flight_speed]],$S$4:$S$6,$T$4:$T$6,,-1)</f>
        <v>super fast</v>
      </c>
      <c r="J10">
        <f>_xlfn.XLOOKUP(data[[#This Row],[Reindeer]],$S$14:$S$18,$T$14:$T$18)</f>
        <v>815</v>
      </c>
      <c r="K10" t="str" cm="1">
        <f t="array" ref="K10">_xlfn.IFS(data[[#This Row],[Age]]&lt;=100,"0-100",data[[#This Row],[Age]]&lt;=500,"101-500",data[[#This Row],[Age]]&lt;=1000,"501-1000",1,"&gt;1000")</f>
        <v>501-1000</v>
      </c>
      <c r="L10" t="str">
        <f>REPT(_xlfn.UNICHAR(8203),_xlfn.XLOOKUP(data[[#This Row],[Age group]],$S$23:$S$26,$T$23:$T$26))&amp;data[[#This Row],[Age group]]</f>
        <v>​​501-1000</v>
      </c>
    </row>
    <row r="11" spans="2:20" x14ac:dyDescent="0.25">
      <c r="B11" t="s">
        <v>35</v>
      </c>
      <c r="C11">
        <v>11.200000000000001</v>
      </c>
      <c r="D11">
        <v>1190</v>
      </c>
      <c r="E11" s="27">
        <v>44928</v>
      </c>
      <c r="F11">
        <v>2620.92</v>
      </c>
      <c r="G11" t="s">
        <v>91</v>
      </c>
      <c r="H11">
        <v>0</v>
      </c>
      <c r="I11" t="str">
        <f>_xlfn.XLOOKUP(data[[#This Row],[flight_speed]],$S$4:$S$6,$T$4:$T$6,,-1)</f>
        <v>super fast</v>
      </c>
      <c r="J11">
        <f>_xlfn.XLOOKUP(data[[#This Row],[Reindeer]],$S$14:$S$18,$T$14:$T$18)</f>
        <v>261</v>
      </c>
      <c r="K11" t="str" cm="1">
        <f t="array" ref="K11">_xlfn.IFS(data[[#This Row],[Age]]&lt;=100,"0-100",data[[#This Row],[Age]]&lt;=500,"101-500",data[[#This Row],[Age]]&lt;=1000,"501-1000",1,"&gt;1000")</f>
        <v>101-500</v>
      </c>
      <c r="L11" t="str">
        <f>REPT(_xlfn.UNICHAR(8203),_xlfn.XLOOKUP(data[[#This Row],[Age group]],$S$23:$S$26,$T$23:$T$26))&amp;data[[#This Row],[Age group]]</f>
        <v>​​​101-500</v>
      </c>
    </row>
    <row r="12" spans="2:20" x14ac:dyDescent="0.25">
      <c r="B12" t="s">
        <v>68</v>
      </c>
      <c r="C12">
        <v>12</v>
      </c>
      <c r="D12">
        <v>1270</v>
      </c>
      <c r="E12" s="27">
        <v>44928</v>
      </c>
      <c r="F12">
        <v>1810.62</v>
      </c>
      <c r="G12" t="s">
        <v>90</v>
      </c>
      <c r="H12">
        <v>0</v>
      </c>
      <c r="I12" t="str">
        <f>_xlfn.XLOOKUP(data[[#This Row],[flight_speed]],$S$4:$S$6,$T$4:$T$6,,-1)</f>
        <v>fast</v>
      </c>
      <c r="J12">
        <f>_xlfn.XLOOKUP(data[[#This Row],[Reindeer]],$S$14:$S$18,$T$14:$T$18)</f>
        <v>35</v>
      </c>
      <c r="K12" t="str" cm="1">
        <f t="array" ref="K12">_xlfn.IFS(data[[#This Row],[Age]]&lt;=100,"0-100",data[[#This Row],[Age]]&lt;=500,"101-500",data[[#This Row],[Age]]&lt;=1000,"501-1000",1,"&gt;1000")</f>
        <v>0-100</v>
      </c>
      <c r="L12" t="str">
        <f>REPT(_xlfn.UNICHAR(8203),_xlfn.XLOOKUP(data[[#This Row],[Age group]],$S$23:$S$26,$T$23:$T$26))&amp;data[[#This Row],[Age group]]</f>
        <v>​​​​0-100</v>
      </c>
    </row>
    <row r="13" spans="2:20" x14ac:dyDescent="0.25">
      <c r="B13" t="s">
        <v>32</v>
      </c>
      <c r="C13">
        <v>8</v>
      </c>
      <c r="D13">
        <v>910</v>
      </c>
      <c r="E13" s="27">
        <v>44928</v>
      </c>
      <c r="F13">
        <v>1789.3500000000001</v>
      </c>
      <c r="G13" t="s">
        <v>91</v>
      </c>
      <c r="H13">
        <v>0</v>
      </c>
      <c r="I13" t="str">
        <f>_xlfn.XLOOKUP(data[[#This Row],[flight_speed]],$S$4:$S$6,$T$4:$T$6,,-1)</f>
        <v>fast</v>
      </c>
      <c r="J13">
        <f>_xlfn.XLOOKUP(data[[#This Row],[Reindeer]],$S$14:$S$18,$T$14:$T$18)</f>
        <v>98</v>
      </c>
      <c r="K13" t="str" cm="1">
        <f t="array" ref="K13">_xlfn.IFS(data[[#This Row],[Age]]&lt;=100,"0-100",data[[#This Row],[Age]]&lt;=500,"101-500",data[[#This Row],[Age]]&lt;=1000,"501-1000",1,"&gt;1000")</f>
        <v>0-100</v>
      </c>
      <c r="L13" t="str">
        <f>REPT(_xlfn.UNICHAR(8203),_xlfn.XLOOKUP(data[[#This Row],[Age group]],$S$23:$S$26,$T$23:$T$26))&amp;data[[#This Row],[Age group]]</f>
        <v>​​​​0-100</v>
      </c>
      <c r="S13" s="1" t="s">
        <v>144</v>
      </c>
    </row>
    <row r="14" spans="2:20" x14ac:dyDescent="0.25">
      <c r="B14" t="s">
        <v>33</v>
      </c>
      <c r="C14">
        <v>8</v>
      </c>
      <c r="D14">
        <v>126</v>
      </c>
      <c r="E14" s="27">
        <v>44929</v>
      </c>
      <c r="F14">
        <v>240.38</v>
      </c>
      <c r="G14" t="s">
        <v>90</v>
      </c>
      <c r="H14">
        <v>0</v>
      </c>
      <c r="I14" t="str">
        <f>_xlfn.XLOOKUP(data[[#This Row],[flight_speed]],$S$4:$S$6,$T$4:$T$6,,-1)</f>
        <v>casual</v>
      </c>
      <c r="J14">
        <f>_xlfn.XLOOKUP(data[[#This Row],[Reindeer]],$S$14:$S$18,$T$14:$T$18)</f>
        <v>1200</v>
      </c>
      <c r="K14" t="str" cm="1">
        <f t="array" ref="K14">_xlfn.IFS(data[[#This Row],[Age]]&lt;=100,"0-100",data[[#This Row],[Age]]&lt;=500,"101-500",data[[#This Row],[Age]]&lt;=1000,"501-1000",1,"&gt;1000")</f>
        <v>&gt;1000</v>
      </c>
      <c r="L14" t="str">
        <f>REPT(_xlfn.UNICHAR(8203),_xlfn.XLOOKUP(data[[#This Row],[Age group]],$S$23:$S$26,$T$23:$T$26))&amp;data[[#This Row],[Age group]]</f>
        <v>​&gt;1000</v>
      </c>
      <c r="S14" t="s">
        <v>33</v>
      </c>
      <c r="T14">
        <v>1200</v>
      </c>
    </row>
    <row r="15" spans="2:20" x14ac:dyDescent="0.25">
      <c r="B15" t="s">
        <v>34</v>
      </c>
      <c r="C15">
        <v>10.4</v>
      </c>
      <c r="D15">
        <v>930</v>
      </c>
      <c r="E15" s="27">
        <v>44929</v>
      </c>
      <c r="F15">
        <v>2853.87</v>
      </c>
      <c r="G15" t="s">
        <v>91</v>
      </c>
      <c r="H15">
        <v>0</v>
      </c>
      <c r="I15" t="str">
        <f>_xlfn.XLOOKUP(data[[#This Row],[flight_speed]],$S$4:$S$6,$T$4:$T$6,,-1)</f>
        <v>super fast</v>
      </c>
      <c r="J15">
        <f>_xlfn.XLOOKUP(data[[#This Row],[Reindeer]],$S$14:$S$18,$T$14:$T$18)</f>
        <v>815</v>
      </c>
      <c r="K15" t="str" cm="1">
        <f t="array" ref="K15">_xlfn.IFS(data[[#This Row],[Age]]&lt;=100,"0-100",data[[#This Row],[Age]]&lt;=500,"101-500",data[[#This Row],[Age]]&lt;=1000,"501-1000",1,"&gt;1000")</f>
        <v>501-1000</v>
      </c>
      <c r="L15" t="str">
        <f>REPT(_xlfn.UNICHAR(8203),_xlfn.XLOOKUP(data[[#This Row],[Age group]],$S$23:$S$26,$T$23:$T$26))&amp;data[[#This Row],[Age group]]</f>
        <v>​​501-1000</v>
      </c>
      <c r="S15" t="s">
        <v>34</v>
      </c>
      <c r="T15">
        <v>815</v>
      </c>
    </row>
    <row r="16" spans="2:20" x14ac:dyDescent="0.25">
      <c r="B16" t="s">
        <v>35</v>
      </c>
      <c r="C16">
        <v>11.200000000000001</v>
      </c>
      <c r="D16">
        <v>1400</v>
      </c>
      <c r="E16" s="27">
        <v>44929</v>
      </c>
      <c r="F16">
        <v>2157.2400000000002</v>
      </c>
      <c r="G16" t="s">
        <v>91</v>
      </c>
      <c r="H16">
        <v>0</v>
      </c>
      <c r="I16" t="str">
        <f>_xlfn.XLOOKUP(data[[#This Row],[flight_speed]],$S$4:$S$6,$T$4:$T$6,,-1)</f>
        <v>super fast</v>
      </c>
      <c r="J16">
        <f>_xlfn.XLOOKUP(data[[#This Row],[Reindeer]],$S$14:$S$18,$T$14:$T$18)</f>
        <v>261</v>
      </c>
      <c r="K16" t="str" cm="1">
        <f t="array" ref="K16">_xlfn.IFS(data[[#This Row],[Age]]&lt;=100,"0-100",data[[#This Row],[Age]]&lt;=500,"101-500",data[[#This Row],[Age]]&lt;=1000,"501-1000",1,"&gt;1000")</f>
        <v>101-500</v>
      </c>
      <c r="L16" t="str">
        <f>REPT(_xlfn.UNICHAR(8203),_xlfn.XLOOKUP(data[[#This Row],[Age group]],$S$23:$S$26,$T$23:$T$26))&amp;data[[#This Row],[Age group]]</f>
        <v>​​​101-500</v>
      </c>
      <c r="S16" t="s">
        <v>35</v>
      </c>
      <c r="T16">
        <v>261</v>
      </c>
    </row>
    <row r="17" spans="2:20" x14ac:dyDescent="0.25">
      <c r="B17" t="s">
        <v>68</v>
      </c>
      <c r="C17">
        <v>8</v>
      </c>
      <c r="D17">
        <v>1030</v>
      </c>
      <c r="E17" s="27">
        <v>44929</v>
      </c>
      <c r="F17">
        <v>2197.11</v>
      </c>
      <c r="G17" t="s">
        <v>90</v>
      </c>
      <c r="H17">
        <v>0</v>
      </c>
      <c r="I17" t="str">
        <f>_xlfn.XLOOKUP(data[[#This Row],[flight_speed]],$S$4:$S$6,$T$4:$T$6,,-1)</f>
        <v>super fast</v>
      </c>
      <c r="J17">
        <f>_xlfn.XLOOKUP(data[[#This Row],[Reindeer]],$S$14:$S$18,$T$14:$T$18)</f>
        <v>35</v>
      </c>
      <c r="K17" t="str" cm="1">
        <f t="array" ref="K17">_xlfn.IFS(data[[#This Row],[Age]]&lt;=100,"0-100",data[[#This Row],[Age]]&lt;=500,"101-500",data[[#This Row],[Age]]&lt;=1000,"501-1000",1,"&gt;1000")</f>
        <v>0-100</v>
      </c>
      <c r="L17" t="str">
        <f>REPT(_xlfn.UNICHAR(8203),_xlfn.XLOOKUP(data[[#This Row],[Age group]],$S$23:$S$26,$T$23:$T$26))&amp;data[[#This Row],[Age group]]</f>
        <v>​​​​0-100</v>
      </c>
      <c r="S17" t="s">
        <v>68</v>
      </c>
      <c r="T17">
        <v>35</v>
      </c>
    </row>
    <row r="18" spans="2:20" x14ac:dyDescent="0.25">
      <c r="B18" t="s">
        <v>32</v>
      </c>
      <c r="C18">
        <v>12</v>
      </c>
      <c r="D18">
        <v>620</v>
      </c>
      <c r="E18" s="27">
        <v>44929</v>
      </c>
      <c r="F18">
        <v>1137.18</v>
      </c>
      <c r="G18" t="s">
        <v>91</v>
      </c>
      <c r="H18">
        <v>0</v>
      </c>
      <c r="I18" t="str">
        <f>_xlfn.XLOOKUP(data[[#This Row],[flight_speed]],$S$4:$S$6,$T$4:$T$6,,-1)</f>
        <v>fast</v>
      </c>
      <c r="J18">
        <f>_xlfn.XLOOKUP(data[[#This Row],[Reindeer]],$S$14:$S$18,$T$14:$T$18)</f>
        <v>98</v>
      </c>
      <c r="K18" t="str" cm="1">
        <f t="array" ref="K18">_xlfn.IFS(data[[#This Row],[Age]]&lt;=100,"0-100",data[[#This Row],[Age]]&lt;=500,"101-500",data[[#This Row],[Age]]&lt;=1000,"501-1000",1,"&gt;1000")</f>
        <v>0-100</v>
      </c>
      <c r="L18" t="str">
        <f>REPT(_xlfn.UNICHAR(8203),_xlfn.XLOOKUP(data[[#This Row],[Age group]],$S$23:$S$26,$T$23:$T$26))&amp;data[[#This Row],[Age group]]</f>
        <v>​​​​0-100</v>
      </c>
      <c r="S18" t="s">
        <v>32</v>
      </c>
      <c r="T18">
        <v>98</v>
      </c>
    </row>
    <row r="19" spans="2:20" x14ac:dyDescent="0.25">
      <c r="B19" t="s">
        <v>33</v>
      </c>
      <c r="C19">
        <v>12</v>
      </c>
      <c r="D19">
        <v>116</v>
      </c>
      <c r="E19" s="27">
        <v>44930</v>
      </c>
      <c r="F19">
        <v>740.68</v>
      </c>
      <c r="G19" t="s">
        <v>90</v>
      </c>
      <c r="H19">
        <v>0</v>
      </c>
      <c r="I19" t="str">
        <f>_xlfn.XLOOKUP(data[[#This Row],[flight_speed]],$S$4:$S$6,$T$4:$T$6,,-1)</f>
        <v>fast</v>
      </c>
      <c r="J19">
        <f>_xlfn.XLOOKUP(data[[#This Row],[Reindeer]],$S$14:$S$18,$T$14:$T$18)</f>
        <v>1200</v>
      </c>
      <c r="K19" t="str" cm="1">
        <f t="array" ref="K19">_xlfn.IFS(data[[#This Row],[Age]]&lt;=100,"0-100",data[[#This Row],[Age]]&lt;=500,"101-500",data[[#This Row],[Age]]&lt;=1000,"501-1000",1,"&gt;1000")</f>
        <v>&gt;1000</v>
      </c>
      <c r="L19" t="str">
        <f>REPT(_xlfn.UNICHAR(8203),_xlfn.XLOOKUP(data[[#This Row],[Age group]],$S$23:$S$26,$T$23:$T$26))&amp;data[[#This Row],[Age group]]</f>
        <v>​&gt;1000</v>
      </c>
    </row>
    <row r="20" spans="2:20" x14ac:dyDescent="0.25">
      <c r="B20" t="s">
        <v>34</v>
      </c>
      <c r="C20">
        <v>5.6000000000000005</v>
      </c>
      <c r="D20">
        <v>640</v>
      </c>
      <c r="E20" s="27">
        <v>44930</v>
      </c>
      <c r="F20">
        <v>1993.6499999999999</v>
      </c>
      <c r="G20" t="s">
        <v>91</v>
      </c>
      <c r="H20">
        <v>0</v>
      </c>
      <c r="I20" t="str">
        <f>_xlfn.XLOOKUP(data[[#This Row],[flight_speed]],$S$4:$S$6,$T$4:$T$6,,-1)</f>
        <v>fast</v>
      </c>
      <c r="J20">
        <f>_xlfn.XLOOKUP(data[[#This Row],[Reindeer]],$S$14:$S$18,$T$14:$T$18)</f>
        <v>815</v>
      </c>
      <c r="K20" t="str" cm="1">
        <f t="array" ref="K20">_xlfn.IFS(data[[#This Row],[Age]]&lt;=100,"0-100",data[[#This Row],[Age]]&lt;=500,"101-500",data[[#This Row],[Age]]&lt;=1000,"501-1000",1,"&gt;1000")</f>
        <v>501-1000</v>
      </c>
      <c r="L20" t="str">
        <f>REPT(_xlfn.UNICHAR(8203),_xlfn.XLOOKUP(data[[#This Row],[Age group]],$S$23:$S$26,$T$23:$T$26))&amp;data[[#This Row],[Age group]]</f>
        <v>​​501-1000</v>
      </c>
    </row>
    <row r="21" spans="2:20" x14ac:dyDescent="0.25">
      <c r="B21" t="s">
        <v>35</v>
      </c>
      <c r="C21">
        <v>11.200000000000001</v>
      </c>
      <c r="D21">
        <v>700</v>
      </c>
      <c r="E21" s="27">
        <v>44930</v>
      </c>
      <c r="F21">
        <v>886.71</v>
      </c>
      <c r="G21" t="s">
        <v>91</v>
      </c>
      <c r="H21">
        <v>0</v>
      </c>
      <c r="I21" t="str">
        <f>_xlfn.XLOOKUP(data[[#This Row],[flight_speed]],$S$4:$S$6,$T$4:$T$6,,-1)</f>
        <v>fast</v>
      </c>
      <c r="J21">
        <f>_xlfn.XLOOKUP(data[[#This Row],[Reindeer]],$S$14:$S$18,$T$14:$T$18)</f>
        <v>261</v>
      </c>
      <c r="K21" t="str" cm="1">
        <f t="array" ref="K21">_xlfn.IFS(data[[#This Row],[Age]]&lt;=100,"0-100",data[[#This Row],[Age]]&lt;=500,"101-500",data[[#This Row],[Age]]&lt;=1000,"501-1000",1,"&gt;1000")</f>
        <v>101-500</v>
      </c>
      <c r="L21" t="str">
        <f>REPT(_xlfn.UNICHAR(8203),_xlfn.XLOOKUP(data[[#This Row],[Age group]],$S$23:$S$26,$T$23:$T$26))&amp;data[[#This Row],[Age group]]</f>
        <v>​​​101-500</v>
      </c>
    </row>
    <row r="22" spans="2:20" x14ac:dyDescent="0.25">
      <c r="B22" t="s">
        <v>68</v>
      </c>
      <c r="C22">
        <v>10.4</v>
      </c>
      <c r="D22">
        <v>1170</v>
      </c>
      <c r="E22" s="27">
        <v>44930</v>
      </c>
      <c r="F22">
        <v>1380.1200000000001</v>
      </c>
      <c r="G22" t="s">
        <v>90</v>
      </c>
      <c r="H22">
        <v>0</v>
      </c>
      <c r="I22" t="str">
        <f>_xlfn.XLOOKUP(data[[#This Row],[flight_speed]],$S$4:$S$6,$T$4:$T$6,,-1)</f>
        <v>fast</v>
      </c>
      <c r="J22">
        <f>_xlfn.XLOOKUP(data[[#This Row],[Reindeer]],$S$14:$S$18,$T$14:$T$18)</f>
        <v>35</v>
      </c>
      <c r="K22" t="str" cm="1">
        <f t="array" ref="K22">_xlfn.IFS(data[[#This Row],[Age]]&lt;=100,"0-100",data[[#This Row],[Age]]&lt;=500,"101-500",data[[#This Row],[Age]]&lt;=1000,"501-1000",1,"&gt;1000")</f>
        <v>0-100</v>
      </c>
      <c r="L22" t="str">
        <f>REPT(_xlfn.UNICHAR(8203),_xlfn.XLOOKUP(data[[#This Row],[Age group]],$S$23:$S$26,$T$23:$T$26))&amp;data[[#This Row],[Age group]]</f>
        <v>​​​​0-100</v>
      </c>
      <c r="S22" s="1" t="s">
        <v>145</v>
      </c>
    </row>
    <row r="23" spans="2:20" x14ac:dyDescent="0.25">
      <c r="B23" t="s">
        <v>32</v>
      </c>
      <c r="C23">
        <v>8</v>
      </c>
      <c r="D23">
        <v>1140</v>
      </c>
      <c r="E23" s="27">
        <v>44930</v>
      </c>
      <c r="F23">
        <v>810.54</v>
      </c>
      <c r="G23" t="s">
        <v>91</v>
      </c>
      <c r="H23">
        <v>0</v>
      </c>
      <c r="I23" t="str">
        <f>_xlfn.XLOOKUP(data[[#This Row],[flight_speed]],$S$4:$S$6,$T$4:$T$6,,-1)</f>
        <v>fast</v>
      </c>
      <c r="J23">
        <f>_xlfn.XLOOKUP(data[[#This Row],[Reindeer]],$S$14:$S$18,$T$14:$T$18)</f>
        <v>98</v>
      </c>
      <c r="K23" t="str" cm="1">
        <f t="array" ref="K23">_xlfn.IFS(data[[#This Row],[Age]]&lt;=100,"0-100",data[[#This Row],[Age]]&lt;=500,"101-500",data[[#This Row],[Age]]&lt;=1000,"501-1000",1,"&gt;1000")</f>
        <v>0-100</v>
      </c>
      <c r="L23" t="str">
        <f>REPT(_xlfn.UNICHAR(8203),_xlfn.XLOOKUP(data[[#This Row],[Age group]],$S$23:$S$26,$T$23:$T$26))&amp;data[[#This Row],[Age group]]</f>
        <v>​​​​0-100</v>
      </c>
      <c r="S23" t="s">
        <v>146</v>
      </c>
      <c r="T23">
        <v>4</v>
      </c>
    </row>
    <row r="24" spans="2:20" x14ac:dyDescent="0.25">
      <c r="B24" t="s">
        <v>33</v>
      </c>
      <c r="C24">
        <v>10</v>
      </c>
      <c r="D24">
        <v>139</v>
      </c>
      <c r="E24" s="27">
        <v>44931</v>
      </c>
      <c r="F24">
        <v>704</v>
      </c>
      <c r="G24" t="s">
        <v>90</v>
      </c>
      <c r="H24">
        <v>0</v>
      </c>
      <c r="I24" t="str">
        <f>_xlfn.XLOOKUP(data[[#This Row],[flight_speed]],$S$4:$S$6,$T$4:$T$6,,-1)</f>
        <v>fast</v>
      </c>
      <c r="J24">
        <f>_xlfn.XLOOKUP(data[[#This Row],[Reindeer]],$S$14:$S$18,$T$14:$T$18)</f>
        <v>1200</v>
      </c>
      <c r="K24" t="str" cm="1">
        <f t="array" ref="K24">_xlfn.IFS(data[[#This Row],[Age]]&lt;=100,"0-100",data[[#This Row],[Age]]&lt;=500,"101-500",data[[#This Row],[Age]]&lt;=1000,"501-1000",1,"&gt;1000")</f>
        <v>&gt;1000</v>
      </c>
      <c r="L24" t="str">
        <f>REPT(_xlfn.UNICHAR(8203),_xlfn.XLOOKUP(data[[#This Row],[Age group]],$S$23:$S$26,$T$23:$T$26))&amp;data[[#This Row],[Age group]]</f>
        <v>​&gt;1000</v>
      </c>
      <c r="S24" t="s">
        <v>148</v>
      </c>
      <c r="T24">
        <v>3</v>
      </c>
    </row>
    <row r="25" spans="2:20" x14ac:dyDescent="0.25">
      <c r="B25" t="s">
        <v>34</v>
      </c>
      <c r="C25">
        <v>11.200000000000001</v>
      </c>
      <c r="D25">
        <v>950</v>
      </c>
      <c r="E25" s="27">
        <v>44931</v>
      </c>
      <c r="F25">
        <v>929.97</v>
      </c>
      <c r="G25" t="s">
        <v>91</v>
      </c>
      <c r="H25">
        <v>0</v>
      </c>
      <c r="I25" t="str">
        <f>_xlfn.XLOOKUP(data[[#This Row],[flight_speed]],$S$4:$S$6,$T$4:$T$6,,-1)</f>
        <v>fast</v>
      </c>
      <c r="J25">
        <f>_xlfn.XLOOKUP(data[[#This Row],[Reindeer]],$S$14:$S$18,$T$14:$T$18)</f>
        <v>815</v>
      </c>
      <c r="K25" t="str" cm="1">
        <f t="array" ref="K25">_xlfn.IFS(data[[#This Row],[Age]]&lt;=100,"0-100",data[[#This Row],[Age]]&lt;=500,"101-500",data[[#This Row],[Age]]&lt;=1000,"501-1000",1,"&gt;1000")</f>
        <v>501-1000</v>
      </c>
      <c r="L25" t="str">
        <f>REPT(_xlfn.UNICHAR(8203),_xlfn.XLOOKUP(data[[#This Row],[Age group]],$S$23:$S$26,$T$23:$T$26))&amp;data[[#This Row],[Age group]]</f>
        <v>​​501-1000</v>
      </c>
      <c r="S25" t="s">
        <v>147</v>
      </c>
      <c r="T25">
        <v>2</v>
      </c>
    </row>
    <row r="26" spans="2:20" x14ac:dyDescent="0.25">
      <c r="B26" t="s">
        <v>35</v>
      </c>
      <c r="C26">
        <v>8</v>
      </c>
      <c r="D26">
        <v>1220</v>
      </c>
      <c r="E26" s="27">
        <v>44931</v>
      </c>
      <c r="F26">
        <v>1651.2599999999998</v>
      </c>
      <c r="G26" t="s">
        <v>91</v>
      </c>
      <c r="H26">
        <v>0</v>
      </c>
      <c r="I26" t="str">
        <f>_xlfn.XLOOKUP(data[[#This Row],[flight_speed]],$S$4:$S$6,$T$4:$T$6,,-1)</f>
        <v>fast</v>
      </c>
      <c r="J26">
        <f>_xlfn.XLOOKUP(data[[#This Row],[Reindeer]],$S$14:$S$18,$T$14:$T$18)</f>
        <v>261</v>
      </c>
      <c r="K26" t="str" cm="1">
        <f t="array" ref="K26">_xlfn.IFS(data[[#This Row],[Age]]&lt;=100,"0-100",data[[#This Row],[Age]]&lt;=500,"101-500",data[[#This Row],[Age]]&lt;=1000,"501-1000",1,"&gt;1000")</f>
        <v>101-500</v>
      </c>
      <c r="L26" t="str">
        <f>REPT(_xlfn.UNICHAR(8203),_xlfn.XLOOKUP(data[[#This Row],[Age group]],$S$23:$S$26,$T$23:$T$26))&amp;data[[#This Row],[Age group]]</f>
        <v>​​​101-500</v>
      </c>
      <c r="S26" t="s">
        <v>149</v>
      </c>
      <c r="T26">
        <v>1</v>
      </c>
    </row>
    <row r="27" spans="2:20" x14ac:dyDescent="0.25">
      <c r="B27" t="s">
        <v>68</v>
      </c>
      <c r="C27">
        <v>10.4</v>
      </c>
      <c r="D27">
        <v>1060</v>
      </c>
      <c r="E27" s="27">
        <v>44931</v>
      </c>
      <c r="F27">
        <v>1902.3000000000002</v>
      </c>
      <c r="G27" t="s">
        <v>90</v>
      </c>
      <c r="H27">
        <v>0</v>
      </c>
      <c r="I27" t="str">
        <f>_xlfn.XLOOKUP(data[[#This Row],[flight_speed]],$S$4:$S$6,$T$4:$T$6,,-1)</f>
        <v>fast</v>
      </c>
      <c r="J27">
        <f>_xlfn.XLOOKUP(data[[#This Row],[Reindeer]],$S$14:$S$18,$T$14:$T$18)</f>
        <v>35</v>
      </c>
      <c r="K27" t="str" cm="1">
        <f t="array" ref="K27">_xlfn.IFS(data[[#This Row],[Age]]&lt;=100,"0-100",data[[#This Row],[Age]]&lt;=500,"101-500",data[[#This Row],[Age]]&lt;=1000,"501-1000",1,"&gt;1000")</f>
        <v>0-100</v>
      </c>
      <c r="L27" t="str">
        <f>REPT(_xlfn.UNICHAR(8203),_xlfn.XLOOKUP(data[[#This Row],[Age group]],$S$23:$S$26,$T$23:$T$26))&amp;data[[#This Row],[Age group]]</f>
        <v>​​​​0-100</v>
      </c>
    </row>
    <row r="28" spans="2:20" x14ac:dyDescent="0.25">
      <c r="B28" t="s">
        <v>32</v>
      </c>
      <c r="C28">
        <v>11.200000000000001</v>
      </c>
      <c r="D28">
        <v>890</v>
      </c>
      <c r="E28" s="27">
        <v>44931</v>
      </c>
      <c r="F28">
        <v>2420.3999999999996</v>
      </c>
      <c r="G28" t="s">
        <v>91</v>
      </c>
      <c r="H28">
        <v>0</v>
      </c>
      <c r="I28" t="str">
        <f>_xlfn.XLOOKUP(data[[#This Row],[flight_speed]],$S$4:$S$6,$T$4:$T$6,,-1)</f>
        <v>super fast</v>
      </c>
      <c r="J28">
        <f>_xlfn.XLOOKUP(data[[#This Row],[Reindeer]],$S$14:$S$18,$T$14:$T$18)</f>
        <v>98</v>
      </c>
      <c r="K28" t="str" cm="1">
        <f t="array" ref="K28">_xlfn.IFS(data[[#This Row],[Age]]&lt;=100,"0-100",data[[#This Row],[Age]]&lt;=500,"101-500",data[[#This Row],[Age]]&lt;=1000,"501-1000",1,"&gt;1000")</f>
        <v>0-100</v>
      </c>
      <c r="L28" t="str">
        <f>REPT(_xlfn.UNICHAR(8203),_xlfn.XLOOKUP(data[[#This Row],[Age group]],$S$23:$S$26,$T$23:$T$26))&amp;data[[#This Row],[Age group]]</f>
        <v>​​​​0-100</v>
      </c>
    </row>
    <row r="29" spans="2:20" x14ac:dyDescent="0.25">
      <c r="B29" t="s">
        <v>33</v>
      </c>
      <c r="C29">
        <v>9</v>
      </c>
      <c r="D29">
        <v>70</v>
      </c>
      <c r="E29" s="27">
        <v>44932</v>
      </c>
      <c r="F29">
        <v>198.88</v>
      </c>
      <c r="G29" t="s">
        <v>90</v>
      </c>
      <c r="H29">
        <v>0</v>
      </c>
      <c r="I29" t="str">
        <f>_xlfn.XLOOKUP(data[[#This Row],[flight_speed]],$S$4:$S$6,$T$4:$T$6,,-1)</f>
        <v>casual</v>
      </c>
      <c r="J29">
        <f>_xlfn.XLOOKUP(data[[#This Row],[Reindeer]],$S$14:$S$18,$T$14:$T$18)</f>
        <v>1200</v>
      </c>
      <c r="K29" t="str" cm="1">
        <f t="array" ref="K29">_xlfn.IFS(data[[#This Row],[Age]]&lt;=100,"0-100",data[[#This Row],[Age]]&lt;=500,"101-500",data[[#This Row],[Age]]&lt;=1000,"501-1000",1,"&gt;1000")</f>
        <v>&gt;1000</v>
      </c>
      <c r="L29" t="str">
        <f>REPT(_xlfn.UNICHAR(8203),_xlfn.XLOOKUP(data[[#This Row],[Age group]],$S$23:$S$26,$T$23:$T$26))&amp;data[[#This Row],[Age group]]</f>
        <v>​&gt;1000</v>
      </c>
    </row>
    <row r="30" spans="2:20" x14ac:dyDescent="0.25">
      <c r="B30" t="s">
        <v>34</v>
      </c>
      <c r="C30">
        <v>12</v>
      </c>
      <c r="D30">
        <v>1090</v>
      </c>
      <c r="E30" s="27">
        <v>44932</v>
      </c>
      <c r="F30">
        <v>2752.68</v>
      </c>
      <c r="G30" t="s">
        <v>91</v>
      </c>
      <c r="H30">
        <v>0</v>
      </c>
      <c r="I30" t="str">
        <f>_xlfn.XLOOKUP(data[[#This Row],[flight_speed]],$S$4:$S$6,$T$4:$T$6,,-1)</f>
        <v>super fast</v>
      </c>
      <c r="J30">
        <f>_xlfn.XLOOKUP(data[[#This Row],[Reindeer]],$S$14:$S$18,$T$14:$T$18)</f>
        <v>815</v>
      </c>
      <c r="K30" t="str" cm="1">
        <f t="array" ref="K30">_xlfn.IFS(data[[#This Row],[Age]]&lt;=100,"0-100",data[[#This Row],[Age]]&lt;=500,"101-500",data[[#This Row],[Age]]&lt;=1000,"501-1000",1,"&gt;1000")</f>
        <v>501-1000</v>
      </c>
      <c r="L30" t="str">
        <f>REPT(_xlfn.UNICHAR(8203),_xlfn.XLOOKUP(data[[#This Row],[Age group]],$S$23:$S$26,$T$23:$T$26))&amp;data[[#This Row],[Age group]]</f>
        <v>​​501-1000</v>
      </c>
    </row>
    <row r="31" spans="2:20" x14ac:dyDescent="0.25">
      <c r="B31" t="s">
        <v>35</v>
      </c>
      <c r="C31">
        <v>10.4</v>
      </c>
      <c r="D31">
        <v>520</v>
      </c>
      <c r="E31" s="27">
        <v>44932</v>
      </c>
      <c r="F31">
        <v>1655.4900000000002</v>
      </c>
      <c r="G31" t="s">
        <v>91</v>
      </c>
      <c r="H31">
        <v>0</v>
      </c>
      <c r="I31" t="str">
        <f>_xlfn.XLOOKUP(data[[#This Row],[flight_speed]],$S$4:$S$6,$T$4:$T$6,,-1)</f>
        <v>fast</v>
      </c>
      <c r="J31">
        <f>_xlfn.XLOOKUP(data[[#This Row],[Reindeer]],$S$14:$S$18,$T$14:$T$18)</f>
        <v>261</v>
      </c>
      <c r="K31" t="str" cm="1">
        <f t="array" ref="K31">_xlfn.IFS(data[[#This Row],[Age]]&lt;=100,"0-100",data[[#This Row],[Age]]&lt;=500,"101-500",data[[#This Row],[Age]]&lt;=1000,"501-1000",1,"&gt;1000")</f>
        <v>101-500</v>
      </c>
      <c r="L31" t="str">
        <f>REPT(_xlfn.UNICHAR(8203),_xlfn.XLOOKUP(data[[#This Row],[Age group]],$S$23:$S$26,$T$23:$T$26))&amp;data[[#This Row],[Age group]]</f>
        <v>​​​101-500</v>
      </c>
    </row>
    <row r="32" spans="2:20" x14ac:dyDescent="0.25">
      <c r="B32" t="s">
        <v>68</v>
      </c>
      <c r="C32">
        <v>4</v>
      </c>
      <c r="D32">
        <v>940</v>
      </c>
      <c r="E32" s="27">
        <v>44932</v>
      </c>
      <c r="F32">
        <v>1407.66</v>
      </c>
      <c r="G32" t="s">
        <v>90</v>
      </c>
      <c r="H32">
        <v>0</v>
      </c>
      <c r="I32" t="str">
        <f>_xlfn.XLOOKUP(data[[#This Row],[flight_speed]],$S$4:$S$6,$T$4:$T$6,,-1)</f>
        <v>fast</v>
      </c>
      <c r="J32">
        <f>_xlfn.XLOOKUP(data[[#This Row],[Reindeer]],$S$14:$S$18,$T$14:$T$18)</f>
        <v>35</v>
      </c>
      <c r="K32" t="str" cm="1">
        <f t="array" ref="K32">_xlfn.IFS(data[[#This Row],[Age]]&lt;=100,"0-100",data[[#This Row],[Age]]&lt;=500,"101-500",data[[#This Row],[Age]]&lt;=1000,"501-1000",1,"&gt;1000")</f>
        <v>0-100</v>
      </c>
      <c r="L32" t="str">
        <f>REPT(_xlfn.UNICHAR(8203),_xlfn.XLOOKUP(data[[#This Row],[Age group]],$S$23:$S$26,$T$23:$T$26))&amp;data[[#This Row],[Age group]]</f>
        <v>​​​​0-100</v>
      </c>
    </row>
    <row r="33" spans="2:12" x14ac:dyDescent="0.25">
      <c r="B33" t="s">
        <v>32</v>
      </c>
      <c r="C33">
        <v>6.4</v>
      </c>
      <c r="D33">
        <v>910</v>
      </c>
      <c r="E33" s="27">
        <v>44932</v>
      </c>
      <c r="F33">
        <v>970.92</v>
      </c>
      <c r="G33" t="s">
        <v>91</v>
      </c>
      <c r="H33">
        <v>0</v>
      </c>
      <c r="I33" t="str">
        <f>_xlfn.XLOOKUP(data[[#This Row],[flight_speed]],$S$4:$S$6,$T$4:$T$6,,-1)</f>
        <v>fast</v>
      </c>
      <c r="J33">
        <f>_xlfn.XLOOKUP(data[[#This Row],[Reindeer]],$S$14:$S$18,$T$14:$T$18)</f>
        <v>98</v>
      </c>
      <c r="K33" t="str" cm="1">
        <f t="array" ref="K33">_xlfn.IFS(data[[#This Row],[Age]]&lt;=100,"0-100",data[[#This Row],[Age]]&lt;=500,"101-500",data[[#This Row],[Age]]&lt;=1000,"501-1000",1,"&gt;1000")</f>
        <v>0-100</v>
      </c>
      <c r="L33" t="str">
        <f>REPT(_xlfn.UNICHAR(8203),_xlfn.XLOOKUP(data[[#This Row],[Age group]],$S$23:$S$26,$T$23:$T$26))&amp;data[[#This Row],[Age group]]</f>
        <v>​​​​0-100</v>
      </c>
    </row>
    <row r="34" spans="2:12" x14ac:dyDescent="0.25">
      <c r="B34" t="s">
        <v>33</v>
      </c>
      <c r="C34">
        <v>13</v>
      </c>
      <c r="D34">
        <v>94</v>
      </c>
      <c r="E34" s="27">
        <v>44933</v>
      </c>
      <c r="F34">
        <v>994.08</v>
      </c>
      <c r="G34" t="s">
        <v>90</v>
      </c>
      <c r="H34">
        <v>0</v>
      </c>
      <c r="I34" t="str">
        <f>_xlfn.XLOOKUP(data[[#This Row],[flight_speed]],$S$4:$S$6,$T$4:$T$6,,-1)</f>
        <v>fast</v>
      </c>
      <c r="J34">
        <f>_xlfn.XLOOKUP(data[[#This Row],[Reindeer]],$S$14:$S$18,$T$14:$T$18)</f>
        <v>1200</v>
      </c>
      <c r="K34" t="str" cm="1">
        <f t="array" ref="K34">_xlfn.IFS(data[[#This Row],[Age]]&lt;=100,"0-100",data[[#This Row],[Age]]&lt;=500,"101-500",data[[#This Row],[Age]]&lt;=1000,"501-1000",1,"&gt;1000")</f>
        <v>&gt;1000</v>
      </c>
      <c r="L34" t="str">
        <f>REPT(_xlfn.UNICHAR(8203),_xlfn.XLOOKUP(data[[#This Row],[Age group]],$S$23:$S$26,$T$23:$T$26))&amp;data[[#This Row],[Age group]]</f>
        <v>​&gt;1000</v>
      </c>
    </row>
    <row r="35" spans="2:12" x14ac:dyDescent="0.25">
      <c r="B35" t="s">
        <v>34</v>
      </c>
      <c r="C35">
        <v>9.6000000000000014</v>
      </c>
      <c r="D35">
        <v>1240</v>
      </c>
      <c r="E35" s="27">
        <v>44933</v>
      </c>
      <c r="F35">
        <v>760.5</v>
      </c>
      <c r="G35" t="s">
        <v>91</v>
      </c>
      <c r="H35">
        <v>0</v>
      </c>
      <c r="I35" t="str">
        <f>_xlfn.XLOOKUP(data[[#This Row],[flight_speed]],$S$4:$S$6,$T$4:$T$6,,-1)</f>
        <v>fast</v>
      </c>
      <c r="J35">
        <f>_xlfn.XLOOKUP(data[[#This Row],[Reindeer]],$S$14:$S$18,$T$14:$T$18)</f>
        <v>815</v>
      </c>
      <c r="K35" t="str" cm="1">
        <f t="array" ref="K35">_xlfn.IFS(data[[#This Row],[Age]]&lt;=100,"0-100",data[[#This Row],[Age]]&lt;=500,"101-500",data[[#This Row],[Age]]&lt;=1000,"501-1000",1,"&gt;1000")</f>
        <v>501-1000</v>
      </c>
      <c r="L35" t="str">
        <f>REPT(_xlfn.UNICHAR(8203),_xlfn.XLOOKUP(data[[#This Row],[Age group]],$S$23:$S$26,$T$23:$T$26))&amp;data[[#This Row],[Age group]]</f>
        <v>​​501-1000</v>
      </c>
    </row>
    <row r="36" spans="2:12" x14ac:dyDescent="0.25">
      <c r="B36" t="s">
        <v>35</v>
      </c>
      <c r="C36">
        <v>7.2</v>
      </c>
      <c r="D36">
        <v>690</v>
      </c>
      <c r="E36" s="27">
        <v>44933</v>
      </c>
      <c r="F36">
        <v>2562.21</v>
      </c>
      <c r="G36" t="s">
        <v>91</v>
      </c>
      <c r="H36">
        <v>0</v>
      </c>
      <c r="I36" t="str">
        <f>_xlfn.XLOOKUP(data[[#This Row],[flight_speed]],$S$4:$S$6,$T$4:$T$6,,-1)</f>
        <v>super fast</v>
      </c>
      <c r="J36">
        <f>_xlfn.XLOOKUP(data[[#This Row],[Reindeer]],$S$14:$S$18,$T$14:$T$18)</f>
        <v>261</v>
      </c>
      <c r="K36" t="str" cm="1">
        <f t="array" ref="K36">_xlfn.IFS(data[[#This Row],[Age]]&lt;=100,"0-100",data[[#This Row],[Age]]&lt;=500,"101-500",data[[#This Row],[Age]]&lt;=1000,"501-1000",1,"&gt;1000")</f>
        <v>101-500</v>
      </c>
      <c r="L36" t="str">
        <f>REPT(_xlfn.UNICHAR(8203),_xlfn.XLOOKUP(data[[#This Row],[Age group]],$S$23:$S$26,$T$23:$T$26))&amp;data[[#This Row],[Age group]]</f>
        <v>​​​101-500</v>
      </c>
    </row>
    <row r="37" spans="2:12" x14ac:dyDescent="0.25">
      <c r="B37" t="s">
        <v>68</v>
      </c>
      <c r="C37">
        <v>10.4</v>
      </c>
      <c r="D37">
        <v>690</v>
      </c>
      <c r="E37" s="27">
        <v>44933</v>
      </c>
      <c r="F37">
        <v>1180.68</v>
      </c>
      <c r="G37" t="s">
        <v>90</v>
      </c>
      <c r="H37">
        <v>0</v>
      </c>
      <c r="I37" t="str">
        <f>_xlfn.XLOOKUP(data[[#This Row],[flight_speed]],$S$4:$S$6,$T$4:$T$6,,-1)</f>
        <v>fast</v>
      </c>
      <c r="J37">
        <f>_xlfn.XLOOKUP(data[[#This Row],[Reindeer]],$S$14:$S$18,$T$14:$T$18)</f>
        <v>35</v>
      </c>
      <c r="K37" t="str" cm="1">
        <f t="array" ref="K37">_xlfn.IFS(data[[#This Row],[Age]]&lt;=100,"0-100",data[[#This Row],[Age]]&lt;=500,"101-500",data[[#This Row],[Age]]&lt;=1000,"501-1000",1,"&gt;1000")</f>
        <v>0-100</v>
      </c>
      <c r="L37" t="str">
        <f>REPT(_xlfn.UNICHAR(8203),_xlfn.XLOOKUP(data[[#This Row],[Age group]],$S$23:$S$26,$T$23:$T$26))&amp;data[[#This Row],[Age group]]</f>
        <v>​​​​0-100</v>
      </c>
    </row>
    <row r="38" spans="2:12" x14ac:dyDescent="0.25">
      <c r="B38" t="s">
        <v>32</v>
      </c>
      <c r="C38">
        <v>4</v>
      </c>
      <c r="D38">
        <v>1360</v>
      </c>
      <c r="E38" s="27">
        <v>44933</v>
      </c>
      <c r="F38">
        <v>1941.3899999999999</v>
      </c>
      <c r="G38" t="s">
        <v>91</v>
      </c>
      <c r="H38">
        <v>0</v>
      </c>
      <c r="I38" t="str">
        <f>_xlfn.XLOOKUP(data[[#This Row],[flight_speed]],$S$4:$S$6,$T$4:$T$6,,-1)</f>
        <v>fast</v>
      </c>
      <c r="J38">
        <f>_xlfn.XLOOKUP(data[[#This Row],[Reindeer]],$S$14:$S$18,$T$14:$T$18)</f>
        <v>98</v>
      </c>
      <c r="K38" t="str" cm="1">
        <f t="array" ref="K38">_xlfn.IFS(data[[#This Row],[Age]]&lt;=100,"0-100",data[[#This Row],[Age]]&lt;=500,"101-500",data[[#This Row],[Age]]&lt;=1000,"501-1000",1,"&gt;1000")</f>
        <v>0-100</v>
      </c>
      <c r="L38" t="str">
        <f>REPT(_xlfn.UNICHAR(8203),_xlfn.XLOOKUP(data[[#This Row],[Age group]],$S$23:$S$26,$T$23:$T$26))&amp;data[[#This Row],[Age group]]</f>
        <v>​​​​0-100</v>
      </c>
    </row>
    <row r="39" spans="2:12" x14ac:dyDescent="0.25">
      <c r="B39" t="s">
        <v>33</v>
      </c>
      <c r="C39">
        <v>15</v>
      </c>
      <c r="D39">
        <v>84</v>
      </c>
      <c r="E39" s="27">
        <v>44934</v>
      </c>
      <c r="F39">
        <v>292.68</v>
      </c>
      <c r="G39" t="s">
        <v>90</v>
      </c>
      <c r="H39">
        <v>0</v>
      </c>
      <c r="I39" t="str">
        <f>_xlfn.XLOOKUP(data[[#This Row],[flight_speed]],$S$4:$S$6,$T$4:$T$6,,-1)</f>
        <v>casual</v>
      </c>
      <c r="J39">
        <f>_xlfn.XLOOKUP(data[[#This Row],[Reindeer]],$S$14:$S$18,$T$14:$T$18)</f>
        <v>1200</v>
      </c>
      <c r="K39" t="str" cm="1">
        <f t="array" ref="K39">_xlfn.IFS(data[[#This Row],[Age]]&lt;=100,"0-100",data[[#This Row],[Age]]&lt;=500,"101-500",data[[#This Row],[Age]]&lt;=1000,"501-1000",1,"&gt;1000")</f>
        <v>&gt;1000</v>
      </c>
      <c r="L39" t="str">
        <f>REPT(_xlfn.UNICHAR(8203),_xlfn.XLOOKUP(data[[#This Row],[Age group]],$S$23:$S$26,$T$23:$T$26))&amp;data[[#This Row],[Age group]]</f>
        <v>​&gt;1000</v>
      </c>
    </row>
    <row r="40" spans="2:12" x14ac:dyDescent="0.25">
      <c r="B40" t="s">
        <v>34</v>
      </c>
      <c r="C40">
        <v>7.2</v>
      </c>
      <c r="D40">
        <v>620</v>
      </c>
      <c r="E40" s="27">
        <v>44934</v>
      </c>
      <c r="F40">
        <v>2308.02</v>
      </c>
      <c r="G40" t="s">
        <v>91</v>
      </c>
      <c r="H40">
        <v>0</v>
      </c>
      <c r="I40" t="str">
        <f>_xlfn.XLOOKUP(data[[#This Row],[flight_speed]],$S$4:$S$6,$T$4:$T$6,,-1)</f>
        <v>super fast</v>
      </c>
      <c r="J40">
        <f>_xlfn.XLOOKUP(data[[#This Row],[Reindeer]],$S$14:$S$18,$T$14:$T$18)</f>
        <v>815</v>
      </c>
      <c r="K40" t="str" cm="1">
        <f t="array" ref="K40">_xlfn.IFS(data[[#This Row],[Age]]&lt;=100,"0-100",data[[#This Row],[Age]]&lt;=500,"101-500",data[[#This Row],[Age]]&lt;=1000,"501-1000",1,"&gt;1000")</f>
        <v>501-1000</v>
      </c>
      <c r="L40" t="str">
        <f>REPT(_xlfn.UNICHAR(8203),_xlfn.XLOOKUP(data[[#This Row],[Age group]],$S$23:$S$26,$T$23:$T$26))&amp;data[[#This Row],[Age group]]</f>
        <v>​​501-1000</v>
      </c>
    </row>
    <row r="41" spans="2:12" x14ac:dyDescent="0.25">
      <c r="B41" t="s">
        <v>35</v>
      </c>
      <c r="C41">
        <v>6.4</v>
      </c>
      <c r="D41">
        <v>1350</v>
      </c>
      <c r="E41" s="27">
        <v>44934</v>
      </c>
      <c r="F41">
        <v>145.92000000000002</v>
      </c>
      <c r="G41" t="s">
        <v>91</v>
      </c>
      <c r="H41">
        <v>0</v>
      </c>
      <c r="I41" t="str">
        <f>_xlfn.XLOOKUP(data[[#This Row],[flight_speed]],$S$4:$S$6,$T$4:$T$6,,-1)</f>
        <v>casual</v>
      </c>
      <c r="J41">
        <f>_xlfn.XLOOKUP(data[[#This Row],[Reindeer]],$S$14:$S$18,$T$14:$T$18)</f>
        <v>261</v>
      </c>
      <c r="K41" t="str" cm="1">
        <f t="array" ref="K41">_xlfn.IFS(data[[#This Row],[Age]]&lt;=100,"0-100",data[[#This Row],[Age]]&lt;=500,"101-500",data[[#This Row],[Age]]&lt;=1000,"501-1000",1,"&gt;1000")</f>
        <v>101-500</v>
      </c>
      <c r="L41" t="str">
        <f>REPT(_xlfn.UNICHAR(8203),_xlfn.XLOOKUP(data[[#This Row],[Age group]],$S$23:$S$26,$T$23:$T$26))&amp;data[[#This Row],[Age group]]</f>
        <v>​​​101-500</v>
      </c>
    </row>
    <row r="42" spans="2:12" x14ac:dyDescent="0.25">
      <c r="B42" t="s">
        <v>68</v>
      </c>
      <c r="C42">
        <v>12</v>
      </c>
      <c r="D42">
        <v>1010</v>
      </c>
      <c r="E42" s="27">
        <v>44934</v>
      </c>
      <c r="F42">
        <v>460.47</v>
      </c>
      <c r="G42" t="s">
        <v>90</v>
      </c>
      <c r="H42">
        <v>0</v>
      </c>
      <c r="I42" t="str">
        <f>_xlfn.XLOOKUP(data[[#This Row],[flight_speed]],$S$4:$S$6,$T$4:$T$6,,-1)</f>
        <v>casual</v>
      </c>
      <c r="J42">
        <f>_xlfn.XLOOKUP(data[[#This Row],[Reindeer]],$S$14:$S$18,$T$14:$T$18)</f>
        <v>35</v>
      </c>
      <c r="K42" t="str" cm="1">
        <f t="array" ref="K42">_xlfn.IFS(data[[#This Row],[Age]]&lt;=100,"0-100",data[[#This Row],[Age]]&lt;=500,"101-500",data[[#This Row],[Age]]&lt;=1000,"501-1000",1,"&gt;1000")</f>
        <v>0-100</v>
      </c>
      <c r="L42" t="str">
        <f>REPT(_xlfn.UNICHAR(8203),_xlfn.XLOOKUP(data[[#This Row],[Age group]],$S$23:$S$26,$T$23:$T$26))&amp;data[[#This Row],[Age group]]</f>
        <v>​​​​0-100</v>
      </c>
    </row>
    <row r="43" spans="2:12" x14ac:dyDescent="0.25">
      <c r="B43" t="s">
        <v>32</v>
      </c>
      <c r="C43">
        <v>8</v>
      </c>
      <c r="D43">
        <v>540</v>
      </c>
      <c r="E43" s="27">
        <v>44934</v>
      </c>
      <c r="F43">
        <v>2499.5700000000002</v>
      </c>
      <c r="G43" t="s">
        <v>91</v>
      </c>
      <c r="H43">
        <v>0</v>
      </c>
      <c r="I43" t="str">
        <f>_xlfn.XLOOKUP(data[[#This Row],[flight_speed]],$S$4:$S$6,$T$4:$T$6,,-1)</f>
        <v>super fast</v>
      </c>
      <c r="J43">
        <f>_xlfn.XLOOKUP(data[[#This Row],[Reindeer]],$S$14:$S$18,$T$14:$T$18)</f>
        <v>98</v>
      </c>
      <c r="K43" t="str" cm="1">
        <f t="array" ref="K43">_xlfn.IFS(data[[#This Row],[Age]]&lt;=100,"0-100",data[[#This Row],[Age]]&lt;=500,"101-500",data[[#This Row],[Age]]&lt;=1000,"501-1000",1,"&gt;1000")</f>
        <v>0-100</v>
      </c>
      <c r="L43" t="str">
        <f>REPT(_xlfn.UNICHAR(8203),_xlfn.XLOOKUP(data[[#This Row],[Age group]],$S$23:$S$26,$T$23:$T$26))&amp;data[[#This Row],[Age group]]</f>
        <v>​​​​0-100</v>
      </c>
    </row>
    <row r="44" spans="2:12" x14ac:dyDescent="0.25">
      <c r="B44" t="s">
        <v>33</v>
      </c>
      <c r="C44">
        <v>10</v>
      </c>
      <c r="D44">
        <v>138</v>
      </c>
      <c r="E44" s="27">
        <v>44935</v>
      </c>
      <c r="F44">
        <v>905.16</v>
      </c>
      <c r="G44" t="s">
        <v>90</v>
      </c>
      <c r="H44">
        <v>0</v>
      </c>
      <c r="I44" t="str">
        <f>_xlfn.XLOOKUP(data[[#This Row],[flight_speed]],$S$4:$S$6,$T$4:$T$6,,-1)</f>
        <v>fast</v>
      </c>
      <c r="J44">
        <f>_xlfn.XLOOKUP(data[[#This Row],[Reindeer]],$S$14:$S$18,$T$14:$T$18)</f>
        <v>1200</v>
      </c>
      <c r="K44" t="str" cm="1">
        <f t="array" ref="K44">_xlfn.IFS(data[[#This Row],[Age]]&lt;=100,"0-100",data[[#This Row],[Age]]&lt;=500,"101-500",data[[#This Row],[Age]]&lt;=1000,"501-1000",1,"&gt;1000")</f>
        <v>&gt;1000</v>
      </c>
      <c r="L44" t="str">
        <f>REPT(_xlfn.UNICHAR(8203),_xlfn.XLOOKUP(data[[#This Row],[Age group]],$S$23:$S$26,$T$23:$T$26))&amp;data[[#This Row],[Age group]]</f>
        <v>​&gt;1000</v>
      </c>
    </row>
    <row r="45" spans="2:12" x14ac:dyDescent="0.25">
      <c r="B45" t="s">
        <v>34</v>
      </c>
      <c r="C45">
        <v>7.2</v>
      </c>
      <c r="D45">
        <v>1190</v>
      </c>
      <c r="E45" s="27">
        <v>44935</v>
      </c>
      <c r="F45">
        <v>1051.53</v>
      </c>
      <c r="G45" t="s">
        <v>91</v>
      </c>
      <c r="H45">
        <v>0</v>
      </c>
      <c r="I45" t="str">
        <f>_xlfn.XLOOKUP(data[[#This Row],[flight_speed]],$S$4:$S$6,$T$4:$T$6,,-1)</f>
        <v>fast</v>
      </c>
      <c r="J45">
        <f>_xlfn.XLOOKUP(data[[#This Row],[Reindeer]],$S$14:$S$18,$T$14:$T$18)</f>
        <v>815</v>
      </c>
      <c r="K45" t="str" cm="1">
        <f t="array" ref="K45">_xlfn.IFS(data[[#This Row],[Age]]&lt;=100,"0-100",data[[#This Row],[Age]]&lt;=500,"101-500",data[[#This Row],[Age]]&lt;=1000,"501-1000",1,"&gt;1000")</f>
        <v>501-1000</v>
      </c>
      <c r="L45" t="str">
        <f>REPT(_xlfn.UNICHAR(8203),_xlfn.XLOOKUP(data[[#This Row],[Age group]],$S$23:$S$26,$T$23:$T$26))&amp;data[[#This Row],[Age group]]</f>
        <v>​​501-1000</v>
      </c>
    </row>
    <row r="46" spans="2:12" x14ac:dyDescent="0.25">
      <c r="B46" t="s">
        <v>35</v>
      </c>
      <c r="C46">
        <v>11.200000000000001</v>
      </c>
      <c r="D46">
        <v>1030</v>
      </c>
      <c r="E46" s="27">
        <v>44935</v>
      </c>
      <c r="F46">
        <v>1150.08</v>
      </c>
      <c r="G46" t="s">
        <v>91</v>
      </c>
      <c r="H46">
        <v>0</v>
      </c>
      <c r="I46" t="str">
        <f>_xlfn.XLOOKUP(data[[#This Row],[flight_speed]],$S$4:$S$6,$T$4:$T$6,,-1)</f>
        <v>fast</v>
      </c>
      <c r="J46">
        <f>_xlfn.XLOOKUP(data[[#This Row],[Reindeer]],$S$14:$S$18,$T$14:$T$18)</f>
        <v>261</v>
      </c>
      <c r="K46" t="str" cm="1">
        <f t="array" ref="K46">_xlfn.IFS(data[[#This Row],[Age]]&lt;=100,"0-100",data[[#This Row],[Age]]&lt;=500,"101-500",data[[#This Row],[Age]]&lt;=1000,"501-1000",1,"&gt;1000")</f>
        <v>101-500</v>
      </c>
      <c r="L46" t="str">
        <f>REPT(_xlfn.UNICHAR(8203),_xlfn.XLOOKUP(data[[#This Row],[Age group]],$S$23:$S$26,$T$23:$T$26))&amp;data[[#This Row],[Age group]]</f>
        <v>​​​101-500</v>
      </c>
    </row>
    <row r="47" spans="2:12" x14ac:dyDescent="0.25">
      <c r="B47" t="s">
        <v>68</v>
      </c>
      <c r="C47">
        <v>11.200000000000001</v>
      </c>
      <c r="D47">
        <v>650</v>
      </c>
      <c r="E47" s="27">
        <v>44935</v>
      </c>
      <c r="F47">
        <v>1415.76</v>
      </c>
      <c r="G47" t="s">
        <v>90</v>
      </c>
      <c r="H47">
        <v>0</v>
      </c>
      <c r="I47" t="str">
        <f>_xlfn.XLOOKUP(data[[#This Row],[flight_speed]],$S$4:$S$6,$T$4:$T$6,,-1)</f>
        <v>fast</v>
      </c>
      <c r="J47">
        <f>_xlfn.XLOOKUP(data[[#This Row],[Reindeer]],$S$14:$S$18,$T$14:$T$18)</f>
        <v>35</v>
      </c>
      <c r="K47" t="str" cm="1">
        <f t="array" ref="K47">_xlfn.IFS(data[[#This Row],[Age]]&lt;=100,"0-100",data[[#This Row],[Age]]&lt;=500,"101-500",data[[#This Row],[Age]]&lt;=1000,"501-1000",1,"&gt;1000")</f>
        <v>0-100</v>
      </c>
      <c r="L47" t="str">
        <f>REPT(_xlfn.UNICHAR(8203),_xlfn.XLOOKUP(data[[#This Row],[Age group]],$S$23:$S$26,$T$23:$T$26))&amp;data[[#This Row],[Age group]]</f>
        <v>​​​​0-100</v>
      </c>
    </row>
    <row r="48" spans="2:12" x14ac:dyDescent="0.25">
      <c r="B48" t="s">
        <v>32</v>
      </c>
      <c r="C48">
        <v>4.8000000000000007</v>
      </c>
      <c r="D48">
        <v>1170</v>
      </c>
      <c r="E48" s="27">
        <v>44935</v>
      </c>
      <c r="F48">
        <v>2.4000000000000004</v>
      </c>
      <c r="G48" t="s">
        <v>91</v>
      </c>
      <c r="H48">
        <v>0</v>
      </c>
      <c r="I48" t="str">
        <f>_xlfn.XLOOKUP(data[[#This Row],[flight_speed]],$S$4:$S$6,$T$4:$T$6,,-1)</f>
        <v>casual</v>
      </c>
      <c r="J48">
        <f>_xlfn.XLOOKUP(data[[#This Row],[Reindeer]],$S$14:$S$18,$T$14:$T$18)</f>
        <v>98</v>
      </c>
      <c r="K48" t="str" cm="1">
        <f t="array" ref="K48">_xlfn.IFS(data[[#This Row],[Age]]&lt;=100,"0-100",data[[#This Row],[Age]]&lt;=500,"101-500",data[[#This Row],[Age]]&lt;=1000,"501-1000",1,"&gt;1000")</f>
        <v>0-100</v>
      </c>
      <c r="L48" t="str">
        <f>REPT(_xlfn.UNICHAR(8203),_xlfn.XLOOKUP(data[[#This Row],[Age group]],$S$23:$S$26,$T$23:$T$26))&amp;data[[#This Row],[Age group]]</f>
        <v>​​​​0-100</v>
      </c>
    </row>
    <row r="49" spans="2:12" x14ac:dyDescent="0.25">
      <c r="B49" t="s">
        <v>33</v>
      </c>
      <c r="C49">
        <v>8</v>
      </c>
      <c r="D49">
        <v>78</v>
      </c>
      <c r="E49" s="27">
        <v>44936</v>
      </c>
      <c r="F49">
        <v>180.78</v>
      </c>
      <c r="G49" t="s">
        <v>90</v>
      </c>
      <c r="H49">
        <v>0</v>
      </c>
      <c r="I49" t="str">
        <f>_xlfn.XLOOKUP(data[[#This Row],[flight_speed]],$S$4:$S$6,$T$4:$T$6,,-1)</f>
        <v>casual</v>
      </c>
      <c r="J49">
        <f>_xlfn.XLOOKUP(data[[#This Row],[Reindeer]],$S$14:$S$18,$T$14:$T$18)</f>
        <v>1200</v>
      </c>
      <c r="K49" t="str" cm="1">
        <f t="array" ref="K49">_xlfn.IFS(data[[#This Row],[Age]]&lt;=100,"0-100",data[[#This Row],[Age]]&lt;=500,"101-500",data[[#This Row],[Age]]&lt;=1000,"501-1000",1,"&gt;1000")</f>
        <v>&gt;1000</v>
      </c>
      <c r="L49" t="str">
        <f>REPT(_xlfn.UNICHAR(8203),_xlfn.XLOOKUP(data[[#This Row],[Age group]],$S$23:$S$26,$T$23:$T$26))&amp;data[[#This Row],[Age group]]</f>
        <v>​&gt;1000</v>
      </c>
    </row>
    <row r="50" spans="2:12" x14ac:dyDescent="0.25">
      <c r="B50" t="s">
        <v>34</v>
      </c>
      <c r="C50">
        <v>5.6000000000000005</v>
      </c>
      <c r="D50">
        <v>1250</v>
      </c>
      <c r="E50" s="27">
        <v>44936</v>
      </c>
      <c r="F50">
        <v>2924.2799999999997</v>
      </c>
      <c r="G50" t="s">
        <v>91</v>
      </c>
      <c r="H50">
        <v>0</v>
      </c>
      <c r="I50" t="str">
        <f>_xlfn.XLOOKUP(data[[#This Row],[flight_speed]],$S$4:$S$6,$T$4:$T$6,,-1)</f>
        <v>super fast</v>
      </c>
      <c r="J50">
        <f>_xlfn.XLOOKUP(data[[#This Row],[Reindeer]],$S$14:$S$18,$T$14:$T$18)</f>
        <v>815</v>
      </c>
      <c r="K50" t="str" cm="1">
        <f t="array" ref="K50">_xlfn.IFS(data[[#This Row],[Age]]&lt;=100,"0-100",data[[#This Row],[Age]]&lt;=500,"101-500",data[[#This Row],[Age]]&lt;=1000,"501-1000",1,"&gt;1000")</f>
        <v>501-1000</v>
      </c>
      <c r="L50" t="str">
        <f>REPT(_xlfn.UNICHAR(8203),_xlfn.XLOOKUP(data[[#This Row],[Age group]],$S$23:$S$26,$T$23:$T$26))&amp;data[[#This Row],[Age group]]</f>
        <v>​​501-1000</v>
      </c>
    </row>
    <row r="51" spans="2:12" x14ac:dyDescent="0.25">
      <c r="B51" t="s">
        <v>35</v>
      </c>
      <c r="C51">
        <v>7.2</v>
      </c>
      <c r="D51">
        <v>790</v>
      </c>
      <c r="E51" s="27">
        <v>44936</v>
      </c>
      <c r="F51">
        <v>2496.54</v>
      </c>
      <c r="G51" t="s">
        <v>91</v>
      </c>
      <c r="H51">
        <v>0</v>
      </c>
      <c r="I51" t="str">
        <f>_xlfn.XLOOKUP(data[[#This Row],[flight_speed]],$S$4:$S$6,$T$4:$T$6,,-1)</f>
        <v>super fast</v>
      </c>
      <c r="J51">
        <f>_xlfn.XLOOKUP(data[[#This Row],[Reindeer]],$S$14:$S$18,$T$14:$T$18)</f>
        <v>261</v>
      </c>
      <c r="K51" t="str" cm="1">
        <f t="array" ref="K51">_xlfn.IFS(data[[#This Row],[Age]]&lt;=100,"0-100",data[[#This Row],[Age]]&lt;=500,"101-500",data[[#This Row],[Age]]&lt;=1000,"501-1000",1,"&gt;1000")</f>
        <v>101-500</v>
      </c>
      <c r="L51" t="str">
        <f>REPT(_xlfn.UNICHAR(8203),_xlfn.XLOOKUP(data[[#This Row],[Age group]],$S$23:$S$26,$T$23:$T$26))&amp;data[[#This Row],[Age group]]</f>
        <v>​​​101-500</v>
      </c>
    </row>
    <row r="52" spans="2:12" x14ac:dyDescent="0.25">
      <c r="B52" t="s">
        <v>68</v>
      </c>
      <c r="C52">
        <v>4.8000000000000007</v>
      </c>
      <c r="D52">
        <v>740</v>
      </c>
      <c r="E52" s="27">
        <v>44936</v>
      </c>
      <c r="F52">
        <v>1175.6100000000001</v>
      </c>
      <c r="G52" t="s">
        <v>90</v>
      </c>
      <c r="H52">
        <v>0</v>
      </c>
      <c r="I52" t="str">
        <f>_xlfn.XLOOKUP(data[[#This Row],[flight_speed]],$S$4:$S$6,$T$4:$T$6,,-1)</f>
        <v>fast</v>
      </c>
      <c r="J52">
        <f>_xlfn.XLOOKUP(data[[#This Row],[Reindeer]],$S$14:$S$18,$T$14:$T$18)</f>
        <v>35</v>
      </c>
      <c r="K52" t="str" cm="1">
        <f t="array" ref="K52">_xlfn.IFS(data[[#This Row],[Age]]&lt;=100,"0-100",data[[#This Row],[Age]]&lt;=500,"101-500",data[[#This Row],[Age]]&lt;=1000,"501-1000",1,"&gt;1000")</f>
        <v>0-100</v>
      </c>
      <c r="L52" t="str">
        <f>REPT(_xlfn.UNICHAR(8203),_xlfn.XLOOKUP(data[[#This Row],[Age group]],$S$23:$S$26,$T$23:$T$26))&amp;data[[#This Row],[Age group]]</f>
        <v>​​​​0-100</v>
      </c>
    </row>
    <row r="53" spans="2:12" x14ac:dyDescent="0.25">
      <c r="B53" t="s">
        <v>32</v>
      </c>
      <c r="C53">
        <v>4.8000000000000007</v>
      </c>
      <c r="D53">
        <v>1190</v>
      </c>
      <c r="E53" s="27">
        <v>44936</v>
      </c>
      <c r="F53">
        <v>1663.29</v>
      </c>
      <c r="G53" t="s">
        <v>91</v>
      </c>
      <c r="H53">
        <v>0</v>
      </c>
      <c r="I53" t="str">
        <f>_xlfn.XLOOKUP(data[[#This Row],[flight_speed]],$S$4:$S$6,$T$4:$T$6,,-1)</f>
        <v>fast</v>
      </c>
      <c r="J53">
        <f>_xlfn.XLOOKUP(data[[#This Row],[Reindeer]],$S$14:$S$18,$T$14:$T$18)</f>
        <v>98</v>
      </c>
      <c r="K53" t="str" cm="1">
        <f t="array" ref="K53">_xlfn.IFS(data[[#This Row],[Age]]&lt;=100,"0-100",data[[#This Row],[Age]]&lt;=500,"101-500",data[[#This Row],[Age]]&lt;=1000,"501-1000",1,"&gt;1000")</f>
        <v>0-100</v>
      </c>
      <c r="L53" t="str">
        <f>REPT(_xlfn.UNICHAR(8203),_xlfn.XLOOKUP(data[[#This Row],[Age group]],$S$23:$S$26,$T$23:$T$26))&amp;data[[#This Row],[Age group]]</f>
        <v>​​​​0-100</v>
      </c>
    </row>
    <row r="54" spans="2:12" x14ac:dyDescent="0.25">
      <c r="B54" t="s">
        <v>33</v>
      </c>
      <c r="C54">
        <v>11</v>
      </c>
      <c r="D54">
        <v>114</v>
      </c>
      <c r="E54" s="27">
        <v>44937</v>
      </c>
      <c r="F54">
        <v>652.89</v>
      </c>
      <c r="G54" t="s">
        <v>90</v>
      </c>
      <c r="H54">
        <v>0</v>
      </c>
      <c r="I54" t="str">
        <f>_xlfn.XLOOKUP(data[[#This Row],[flight_speed]],$S$4:$S$6,$T$4:$T$6,,-1)</f>
        <v>fast</v>
      </c>
      <c r="J54">
        <f>_xlfn.XLOOKUP(data[[#This Row],[Reindeer]],$S$14:$S$18,$T$14:$T$18)</f>
        <v>1200</v>
      </c>
      <c r="K54" t="str" cm="1">
        <f t="array" ref="K54">_xlfn.IFS(data[[#This Row],[Age]]&lt;=100,"0-100",data[[#This Row],[Age]]&lt;=500,"101-500",data[[#This Row],[Age]]&lt;=1000,"501-1000",1,"&gt;1000")</f>
        <v>&gt;1000</v>
      </c>
      <c r="L54" t="str">
        <f>REPT(_xlfn.UNICHAR(8203),_xlfn.XLOOKUP(data[[#This Row],[Age group]],$S$23:$S$26,$T$23:$T$26))&amp;data[[#This Row],[Age group]]</f>
        <v>​&gt;1000</v>
      </c>
    </row>
    <row r="55" spans="2:12" x14ac:dyDescent="0.25">
      <c r="B55" t="s">
        <v>34</v>
      </c>
      <c r="C55">
        <v>7.2</v>
      </c>
      <c r="D55">
        <v>1430</v>
      </c>
      <c r="E55" s="27">
        <v>44937</v>
      </c>
      <c r="F55">
        <v>489.68999999999994</v>
      </c>
      <c r="G55" t="s">
        <v>91</v>
      </c>
      <c r="H55">
        <v>0</v>
      </c>
      <c r="I55" t="str">
        <f>_xlfn.XLOOKUP(data[[#This Row],[flight_speed]],$S$4:$S$6,$T$4:$T$6,,-1)</f>
        <v>casual</v>
      </c>
      <c r="J55">
        <f>_xlfn.XLOOKUP(data[[#This Row],[Reindeer]],$S$14:$S$18,$T$14:$T$18)</f>
        <v>815</v>
      </c>
      <c r="K55" t="str" cm="1">
        <f t="array" ref="K55">_xlfn.IFS(data[[#This Row],[Age]]&lt;=100,"0-100",data[[#This Row],[Age]]&lt;=500,"101-500",data[[#This Row],[Age]]&lt;=1000,"501-1000",1,"&gt;1000")</f>
        <v>501-1000</v>
      </c>
      <c r="L55" t="str">
        <f>REPT(_xlfn.UNICHAR(8203),_xlfn.XLOOKUP(data[[#This Row],[Age group]],$S$23:$S$26,$T$23:$T$26))&amp;data[[#This Row],[Age group]]</f>
        <v>​​501-1000</v>
      </c>
    </row>
    <row r="56" spans="2:12" x14ac:dyDescent="0.25">
      <c r="B56" t="s">
        <v>35</v>
      </c>
      <c r="C56">
        <v>8</v>
      </c>
      <c r="D56">
        <v>880</v>
      </c>
      <c r="E56" s="27">
        <v>44937</v>
      </c>
      <c r="F56">
        <v>984.99</v>
      </c>
      <c r="G56" t="s">
        <v>91</v>
      </c>
      <c r="H56">
        <v>0</v>
      </c>
      <c r="I56" t="str">
        <f>_xlfn.XLOOKUP(data[[#This Row],[flight_speed]],$S$4:$S$6,$T$4:$T$6,,-1)</f>
        <v>fast</v>
      </c>
      <c r="J56">
        <f>_xlfn.XLOOKUP(data[[#This Row],[Reindeer]],$S$14:$S$18,$T$14:$T$18)</f>
        <v>261</v>
      </c>
      <c r="K56" t="str" cm="1">
        <f t="array" ref="K56">_xlfn.IFS(data[[#This Row],[Age]]&lt;=100,"0-100",data[[#This Row],[Age]]&lt;=500,"101-500",data[[#This Row],[Age]]&lt;=1000,"501-1000",1,"&gt;1000")</f>
        <v>101-500</v>
      </c>
      <c r="L56" t="str">
        <f>REPT(_xlfn.UNICHAR(8203),_xlfn.XLOOKUP(data[[#This Row],[Age group]],$S$23:$S$26,$T$23:$T$26))&amp;data[[#This Row],[Age group]]</f>
        <v>​​​101-500</v>
      </c>
    </row>
    <row r="57" spans="2:12" x14ac:dyDescent="0.25">
      <c r="B57" t="s">
        <v>68</v>
      </c>
      <c r="C57">
        <v>7.2</v>
      </c>
      <c r="D57">
        <v>1420</v>
      </c>
      <c r="E57" s="27">
        <v>44937</v>
      </c>
      <c r="F57">
        <v>489.48</v>
      </c>
      <c r="G57" t="s">
        <v>90</v>
      </c>
      <c r="H57">
        <v>0</v>
      </c>
      <c r="I57" t="str">
        <f>_xlfn.XLOOKUP(data[[#This Row],[flight_speed]],$S$4:$S$6,$T$4:$T$6,,-1)</f>
        <v>casual</v>
      </c>
      <c r="J57">
        <f>_xlfn.XLOOKUP(data[[#This Row],[Reindeer]],$S$14:$S$18,$T$14:$T$18)</f>
        <v>35</v>
      </c>
      <c r="K57" t="str" cm="1">
        <f t="array" ref="K57">_xlfn.IFS(data[[#This Row],[Age]]&lt;=100,"0-100",data[[#This Row],[Age]]&lt;=500,"101-500",data[[#This Row],[Age]]&lt;=1000,"501-1000",1,"&gt;1000")</f>
        <v>0-100</v>
      </c>
      <c r="L57" t="str">
        <f>REPT(_xlfn.UNICHAR(8203),_xlfn.XLOOKUP(data[[#This Row],[Age group]],$S$23:$S$26,$T$23:$T$26))&amp;data[[#This Row],[Age group]]</f>
        <v>​​​​0-100</v>
      </c>
    </row>
    <row r="58" spans="2:12" x14ac:dyDescent="0.25">
      <c r="B58" t="s">
        <v>32</v>
      </c>
      <c r="C58">
        <v>8.8000000000000007</v>
      </c>
      <c r="D58">
        <v>1440</v>
      </c>
      <c r="E58" s="27">
        <v>44937</v>
      </c>
      <c r="F58">
        <v>1182.78</v>
      </c>
      <c r="G58" t="s">
        <v>91</v>
      </c>
      <c r="H58">
        <v>0</v>
      </c>
      <c r="I58" t="str">
        <f>_xlfn.XLOOKUP(data[[#This Row],[flight_speed]],$S$4:$S$6,$T$4:$T$6,,-1)</f>
        <v>fast</v>
      </c>
      <c r="J58">
        <f>_xlfn.XLOOKUP(data[[#This Row],[Reindeer]],$S$14:$S$18,$T$14:$T$18)</f>
        <v>98</v>
      </c>
      <c r="K58" t="str" cm="1">
        <f t="array" ref="K58">_xlfn.IFS(data[[#This Row],[Age]]&lt;=100,"0-100",data[[#This Row],[Age]]&lt;=500,"101-500",data[[#This Row],[Age]]&lt;=1000,"501-1000",1,"&gt;1000")</f>
        <v>0-100</v>
      </c>
      <c r="L58" t="str">
        <f>REPT(_xlfn.UNICHAR(8203),_xlfn.XLOOKUP(data[[#This Row],[Age group]],$S$23:$S$26,$T$23:$T$26))&amp;data[[#This Row],[Age group]]</f>
        <v>​​​​0-100</v>
      </c>
    </row>
    <row r="59" spans="2:12" x14ac:dyDescent="0.25">
      <c r="B59" t="s">
        <v>33</v>
      </c>
      <c r="C59">
        <v>11</v>
      </c>
      <c r="D59">
        <v>81</v>
      </c>
      <c r="E59" s="27">
        <v>44938</v>
      </c>
      <c r="F59">
        <v>556.01</v>
      </c>
      <c r="G59" t="s">
        <v>90</v>
      </c>
      <c r="H59">
        <v>0</v>
      </c>
      <c r="I59" t="str">
        <f>_xlfn.XLOOKUP(data[[#This Row],[flight_speed]],$S$4:$S$6,$T$4:$T$6,,-1)</f>
        <v>casual</v>
      </c>
      <c r="J59">
        <f>_xlfn.XLOOKUP(data[[#This Row],[Reindeer]],$S$14:$S$18,$T$14:$T$18)</f>
        <v>1200</v>
      </c>
      <c r="K59" t="str" cm="1">
        <f t="array" ref="K59">_xlfn.IFS(data[[#This Row],[Age]]&lt;=100,"0-100",data[[#This Row],[Age]]&lt;=500,"101-500",data[[#This Row],[Age]]&lt;=1000,"501-1000",1,"&gt;1000")</f>
        <v>&gt;1000</v>
      </c>
      <c r="L59" t="str">
        <f>REPT(_xlfn.UNICHAR(8203),_xlfn.XLOOKUP(data[[#This Row],[Age group]],$S$23:$S$26,$T$23:$T$26))&amp;data[[#This Row],[Age group]]</f>
        <v>​&gt;1000</v>
      </c>
    </row>
    <row r="60" spans="2:12" x14ac:dyDescent="0.25">
      <c r="B60" t="s">
        <v>34</v>
      </c>
      <c r="C60">
        <v>7.2</v>
      </c>
      <c r="D60">
        <v>940</v>
      </c>
      <c r="E60" s="27">
        <v>44938</v>
      </c>
      <c r="F60">
        <v>1930.8600000000001</v>
      </c>
      <c r="G60" t="s">
        <v>91</v>
      </c>
      <c r="H60">
        <v>0</v>
      </c>
      <c r="I60" t="str">
        <f>_xlfn.XLOOKUP(data[[#This Row],[flight_speed]],$S$4:$S$6,$T$4:$T$6,,-1)</f>
        <v>fast</v>
      </c>
      <c r="J60">
        <f>_xlfn.XLOOKUP(data[[#This Row],[Reindeer]],$S$14:$S$18,$T$14:$T$18)</f>
        <v>815</v>
      </c>
      <c r="K60" t="str" cm="1">
        <f t="array" ref="K60">_xlfn.IFS(data[[#This Row],[Age]]&lt;=100,"0-100",data[[#This Row],[Age]]&lt;=500,"101-500",data[[#This Row],[Age]]&lt;=1000,"501-1000",1,"&gt;1000")</f>
        <v>501-1000</v>
      </c>
      <c r="L60" t="str">
        <f>REPT(_xlfn.UNICHAR(8203),_xlfn.XLOOKUP(data[[#This Row],[Age group]],$S$23:$S$26,$T$23:$T$26))&amp;data[[#This Row],[Age group]]</f>
        <v>​​501-1000</v>
      </c>
    </row>
    <row r="61" spans="2:12" x14ac:dyDescent="0.25">
      <c r="B61" t="s">
        <v>35</v>
      </c>
      <c r="C61">
        <v>6.4</v>
      </c>
      <c r="D61">
        <v>980</v>
      </c>
      <c r="E61" s="27">
        <v>44938</v>
      </c>
      <c r="F61">
        <v>1736.13</v>
      </c>
      <c r="G61" t="s">
        <v>91</v>
      </c>
      <c r="H61">
        <v>0</v>
      </c>
      <c r="I61" t="str">
        <f>_xlfn.XLOOKUP(data[[#This Row],[flight_speed]],$S$4:$S$6,$T$4:$T$6,,-1)</f>
        <v>fast</v>
      </c>
      <c r="J61">
        <f>_xlfn.XLOOKUP(data[[#This Row],[Reindeer]],$S$14:$S$18,$T$14:$T$18)</f>
        <v>261</v>
      </c>
      <c r="K61" t="str" cm="1">
        <f t="array" ref="K61">_xlfn.IFS(data[[#This Row],[Age]]&lt;=100,"0-100",data[[#This Row],[Age]]&lt;=500,"101-500",data[[#This Row],[Age]]&lt;=1000,"501-1000",1,"&gt;1000")</f>
        <v>101-500</v>
      </c>
      <c r="L61" t="str">
        <f>REPT(_xlfn.UNICHAR(8203),_xlfn.XLOOKUP(data[[#This Row],[Age group]],$S$23:$S$26,$T$23:$T$26))&amp;data[[#This Row],[Age group]]</f>
        <v>​​​101-500</v>
      </c>
    </row>
    <row r="62" spans="2:12" x14ac:dyDescent="0.25">
      <c r="B62" t="s">
        <v>68</v>
      </c>
      <c r="C62">
        <v>8</v>
      </c>
      <c r="D62">
        <v>1000</v>
      </c>
      <c r="E62" s="27">
        <v>44938</v>
      </c>
      <c r="F62">
        <v>602.91</v>
      </c>
      <c r="G62" t="s">
        <v>90</v>
      </c>
      <c r="H62">
        <v>0</v>
      </c>
      <c r="I62" t="str">
        <f>_xlfn.XLOOKUP(data[[#This Row],[flight_speed]],$S$4:$S$6,$T$4:$T$6,,-1)</f>
        <v>fast</v>
      </c>
      <c r="J62">
        <f>_xlfn.XLOOKUP(data[[#This Row],[Reindeer]],$S$14:$S$18,$T$14:$T$18)</f>
        <v>35</v>
      </c>
      <c r="K62" t="str" cm="1">
        <f t="array" ref="K62">_xlfn.IFS(data[[#This Row],[Age]]&lt;=100,"0-100",data[[#This Row],[Age]]&lt;=500,"101-500",data[[#This Row],[Age]]&lt;=1000,"501-1000",1,"&gt;1000")</f>
        <v>0-100</v>
      </c>
      <c r="L62" t="str">
        <f>REPT(_xlfn.UNICHAR(8203),_xlfn.XLOOKUP(data[[#This Row],[Age group]],$S$23:$S$26,$T$23:$T$26))&amp;data[[#This Row],[Age group]]</f>
        <v>​​​​0-100</v>
      </c>
    </row>
    <row r="63" spans="2:12" x14ac:dyDescent="0.25">
      <c r="B63" t="s">
        <v>32</v>
      </c>
      <c r="C63">
        <v>6.4</v>
      </c>
      <c r="D63">
        <v>520</v>
      </c>
      <c r="E63" s="27">
        <v>44938</v>
      </c>
      <c r="F63">
        <v>1458.66</v>
      </c>
      <c r="G63" t="s">
        <v>91</v>
      </c>
      <c r="H63">
        <v>0</v>
      </c>
      <c r="I63" t="str">
        <f>_xlfn.XLOOKUP(data[[#This Row],[flight_speed]],$S$4:$S$6,$T$4:$T$6,,-1)</f>
        <v>fast</v>
      </c>
      <c r="J63">
        <f>_xlfn.XLOOKUP(data[[#This Row],[Reindeer]],$S$14:$S$18,$T$14:$T$18)</f>
        <v>98</v>
      </c>
      <c r="K63" t="str" cm="1">
        <f t="array" ref="K63">_xlfn.IFS(data[[#This Row],[Age]]&lt;=100,"0-100",data[[#This Row],[Age]]&lt;=500,"101-500",data[[#This Row],[Age]]&lt;=1000,"501-1000",1,"&gt;1000")</f>
        <v>0-100</v>
      </c>
      <c r="L63" t="str">
        <f>REPT(_xlfn.UNICHAR(8203),_xlfn.XLOOKUP(data[[#This Row],[Age group]],$S$23:$S$26,$T$23:$T$26))&amp;data[[#This Row],[Age group]]</f>
        <v>​​​​0-100</v>
      </c>
    </row>
    <row r="64" spans="2:12" x14ac:dyDescent="0.25">
      <c r="B64" t="s">
        <v>33</v>
      </c>
      <c r="C64">
        <v>14</v>
      </c>
      <c r="D64">
        <v>145</v>
      </c>
      <c r="E64" s="27">
        <v>44939</v>
      </c>
      <c r="F64">
        <v>328.95</v>
      </c>
      <c r="G64" t="s">
        <v>90</v>
      </c>
      <c r="H64">
        <v>0</v>
      </c>
      <c r="I64" t="str">
        <f>_xlfn.XLOOKUP(data[[#This Row],[flight_speed]],$S$4:$S$6,$T$4:$T$6,,-1)</f>
        <v>casual</v>
      </c>
      <c r="J64">
        <f>_xlfn.XLOOKUP(data[[#This Row],[Reindeer]],$S$14:$S$18,$T$14:$T$18)</f>
        <v>1200</v>
      </c>
      <c r="K64" t="str" cm="1">
        <f t="array" ref="K64">_xlfn.IFS(data[[#This Row],[Age]]&lt;=100,"0-100",data[[#This Row],[Age]]&lt;=500,"101-500",data[[#This Row],[Age]]&lt;=1000,"501-1000",1,"&gt;1000")</f>
        <v>&gt;1000</v>
      </c>
      <c r="L64" t="str">
        <f>REPT(_xlfn.UNICHAR(8203),_xlfn.XLOOKUP(data[[#This Row],[Age group]],$S$23:$S$26,$T$23:$T$26))&amp;data[[#This Row],[Age group]]</f>
        <v>​&gt;1000</v>
      </c>
    </row>
    <row r="65" spans="2:12" x14ac:dyDescent="0.25">
      <c r="B65" t="s">
        <v>34</v>
      </c>
      <c r="C65">
        <v>8.8000000000000007</v>
      </c>
      <c r="D65">
        <v>740</v>
      </c>
      <c r="E65" s="27">
        <v>44939</v>
      </c>
      <c r="F65">
        <v>370.62</v>
      </c>
      <c r="G65" t="s">
        <v>91</v>
      </c>
      <c r="H65">
        <v>0</v>
      </c>
      <c r="I65" t="str">
        <f>_xlfn.XLOOKUP(data[[#This Row],[flight_speed]],$S$4:$S$6,$T$4:$T$6,,-1)</f>
        <v>casual</v>
      </c>
      <c r="J65">
        <f>_xlfn.XLOOKUP(data[[#This Row],[Reindeer]],$S$14:$S$18,$T$14:$T$18)</f>
        <v>815</v>
      </c>
      <c r="K65" t="str" cm="1">
        <f t="array" ref="K65">_xlfn.IFS(data[[#This Row],[Age]]&lt;=100,"0-100",data[[#This Row],[Age]]&lt;=500,"101-500",data[[#This Row],[Age]]&lt;=1000,"501-1000",1,"&gt;1000")</f>
        <v>501-1000</v>
      </c>
      <c r="L65" t="str">
        <f>REPT(_xlfn.UNICHAR(8203),_xlfn.XLOOKUP(data[[#This Row],[Age group]],$S$23:$S$26,$T$23:$T$26))&amp;data[[#This Row],[Age group]]</f>
        <v>​​501-1000</v>
      </c>
    </row>
    <row r="66" spans="2:12" x14ac:dyDescent="0.25">
      <c r="B66" t="s">
        <v>35</v>
      </c>
      <c r="C66">
        <v>9.6000000000000014</v>
      </c>
      <c r="D66">
        <v>1440</v>
      </c>
      <c r="E66" s="27">
        <v>44939</v>
      </c>
      <c r="F66">
        <v>2306.19</v>
      </c>
      <c r="G66" t="s">
        <v>91</v>
      </c>
      <c r="H66">
        <v>0</v>
      </c>
      <c r="I66" t="str">
        <f>_xlfn.XLOOKUP(data[[#This Row],[flight_speed]],$S$4:$S$6,$T$4:$T$6,,-1)</f>
        <v>super fast</v>
      </c>
      <c r="J66">
        <f>_xlfn.XLOOKUP(data[[#This Row],[Reindeer]],$S$14:$S$18,$T$14:$T$18)</f>
        <v>261</v>
      </c>
      <c r="K66" t="str" cm="1">
        <f t="array" ref="K66">_xlfn.IFS(data[[#This Row],[Age]]&lt;=100,"0-100",data[[#This Row],[Age]]&lt;=500,"101-500",data[[#This Row],[Age]]&lt;=1000,"501-1000",1,"&gt;1000")</f>
        <v>101-500</v>
      </c>
      <c r="L66" t="str">
        <f>REPT(_xlfn.UNICHAR(8203),_xlfn.XLOOKUP(data[[#This Row],[Age group]],$S$23:$S$26,$T$23:$T$26))&amp;data[[#This Row],[Age group]]</f>
        <v>​​​101-500</v>
      </c>
    </row>
    <row r="67" spans="2:12" x14ac:dyDescent="0.25">
      <c r="B67" t="s">
        <v>68</v>
      </c>
      <c r="C67">
        <v>8.8000000000000007</v>
      </c>
      <c r="D67">
        <v>1130</v>
      </c>
      <c r="E67" s="27">
        <v>44939</v>
      </c>
      <c r="F67">
        <v>2718.7200000000003</v>
      </c>
      <c r="G67" t="s">
        <v>90</v>
      </c>
      <c r="H67">
        <v>0</v>
      </c>
      <c r="I67" t="str">
        <f>_xlfn.XLOOKUP(data[[#This Row],[flight_speed]],$S$4:$S$6,$T$4:$T$6,,-1)</f>
        <v>super fast</v>
      </c>
      <c r="J67">
        <f>_xlfn.XLOOKUP(data[[#This Row],[Reindeer]],$S$14:$S$18,$T$14:$T$18)</f>
        <v>35</v>
      </c>
      <c r="K67" t="str" cm="1">
        <f t="array" ref="K67">_xlfn.IFS(data[[#This Row],[Age]]&lt;=100,"0-100",data[[#This Row],[Age]]&lt;=500,"101-500",data[[#This Row],[Age]]&lt;=1000,"501-1000",1,"&gt;1000")</f>
        <v>0-100</v>
      </c>
      <c r="L67" t="str">
        <f>REPT(_xlfn.UNICHAR(8203),_xlfn.XLOOKUP(data[[#This Row],[Age group]],$S$23:$S$26,$T$23:$T$26))&amp;data[[#This Row],[Age group]]</f>
        <v>​​​​0-100</v>
      </c>
    </row>
    <row r="68" spans="2:12" x14ac:dyDescent="0.25">
      <c r="B68" t="s">
        <v>32</v>
      </c>
      <c r="C68">
        <v>6.4</v>
      </c>
      <c r="D68">
        <v>1390</v>
      </c>
      <c r="E68" s="27">
        <v>44939</v>
      </c>
      <c r="F68">
        <v>336.6</v>
      </c>
      <c r="G68" t="s">
        <v>91</v>
      </c>
      <c r="H68">
        <v>0</v>
      </c>
      <c r="I68" t="str">
        <f>_xlfn.XLOOKUP(data[[#This Row],[flight_speed]],$S$4:$S$6,$T$4:$T$6,,-1)</f>
        <v>casual</v>
      </c>
      <c r="J68">
        <f>_xlfn.XLOOKUP(data[[#This Row],[Reindeer]],$S$14:$S$18,$T$14:$T$18)</f>
        <v>98</v>
      </c>
      <c r="K68" t="str" cm="1">
        <f t="array" ref="K68">_xlfn.IFS(data[[#This Row],[Age]]&lt;=100,"0-100",data[[#This Row],[Age]]&lt;=500,"101-500",data[[#This Row],[Age]]&lt;=1000,"501-1000",1,"&gt;1000")</f>
        <v>0-100</v>
      </c>
      <c r="L68" t="str">
        <f>REPT(_xlfn.UNICHAR(8203),_xlfn.XLOOKUP(data[[#This Row],[Age group]],$S$23:$S$26,$T$23:$T$26))&amp;data[[#This Row],[Age group]]</f>
        <v>​​​​0-100</v>
      </c>
    </row>
    <row r="69" spans="2:12" x14ac:dyDescent="0.25">
      <c r="B69" t="s">
        <v>33</v>
      </c>
      <c r="C69">
        <v>8</v>
      </c>
      <c r="D69">
        <v>62</v>
      </c>
      <c r="E69" s="27">
        <v>44940</v>
      </c>
      <c r="F69">
        <v>268.02</v>
      </c>
      <c r="G69" t="s">
        <v>90</v>
      </c>
      <c r="H69">
        <v>0</v>
      </c>
      <c r="I69" t="str">
        <f>_xlfn.XLOOKUP(data[[#This Row],[flight_speed]],$S$4:$S$6,$T$4:$T$6,,-1)</f>
        <v>casual</v>
      </c>
      <c r="J69">
        <f>_xlfn.XLOOKUP(data[[#This Row],[Reindeer]],$S$14:$S$18,$T$14:$T$18)</f>
        <v>1200</v>
      </c>
      <c r="K69" t="str" cm="1">
        <f t="array" ref="K69">_xlfn.IFS(data[[#This Row],[Age]]&lt;=100,"0-100",data[[#This Row],[Age]]&lt;=500,"101-500",data[[#This Row],[Age]]&lt;=1000,"501-1000",1,"&gt;1000")</f>
        <v>&gt;1000</v>
      </c>
      <c r="L69" t="str">
        <f>REPT(_xlfn.UNICHAR(8203),_xlfn.XLOOKUP(data[[#This Row],[Age group]],$S$23:$S$26,$T$23:$T$26))&amp;data[[#This Row],[Age group]]</f>
        <v>​&gt;1000</v>
      </c>
    </row>
    <row r="70" spans="2:12" x14ac:dyDescent="0.25">
      <c r="B70" t="s">
        <v>34</v>
      </c>
      <c r="C70">
        <v>7.2</v>
      </c>
      <c r="D70">
        <v>1330</v>
      </c>
      <c r="E70" s="27">
        <v>44940</v>
      </c>
      <c r="F70">
        <v>916.02</v>
      </c>
      <c r="G70" t="s">
        <v>91</v>
      </c>
      <c r="H70">
        <v>0</v>
      </c>
      <c r="I70" t="str">
        <f>_xlfn.XLOOKUP(data[[#This Row],[flight_speed]],$S$4:$S$6,$T$4:$T$6,,-1)</f>
        <v>fast</v>
      </c>
      <c r="J70">
        <f>_xlfn.XLOOKUP(data[[#This Row],[Reindeer]],$S$14:$S$18,$T$14:$T$18)</f>
        <v>815</v>
      </c>
      <c r="K70" t="str" cm="1">
        <f t="array" ref="K70">_xlfn.IFS(data[[#This Row],[Age]]&lt;=100,"0-100",data[[#This Row],[Age]]&lt;=500,"101-500",data[[#This Row],[Age]]&lt;=1000,"501-1000",1,"&gt;1000")</f>
        <v>501-1000</v>
      </c>
      <c r="L70" t="str">
        <f>REPT(_xlfn.UNICHAR(8203),_xlfn.XLOOKUP(data[[#This Row],[Age group]],$S$23:$S$26,$T$23:$T$26))&amp;data[[#This Row],[Age group]]</f>
        <v>​​501-1000</v>
      </c>
    </row>
    <row r="71" spans="2:12" x14ac:dyDescent="0.25">
      <c r="B71" t="s">
        <v>35</v>
      </c>
      <c r="C71">
        <v>5.6000000000000005</v>
      </c>
      <c r="D71">
        <v>560</v>
      </c>
      <c r="E71" s="27">
        <v>44940</v>
      </c>
      <c r="F71">
        <v>1127.28</v>
      </c>
      <c r="G71" t="s">
        <v>91</v>
      </c>
      <c r="H71">
        <v>0</v>
      </c>
      <c r="I71" t="str">
        <f>_xlfn.XLOOKUP(data[[#This Row],[flight_speed]],$S$4:$S$6,$T$4:$T$6,,-1)</f>
        <v>fast</v>
      </c>
      <c r="J71">
        <f>_xlfn.XLOOKUP(data[[#This Row],[Reindeer]],$S$14:$S$18,$T$14:$T$18)</f>
        <v>261</v>
      </c>
      <c r="K71" t="str" cm="1">
        <f t="array" ref="K71">_xlfn.IFS(data[[#This Row],[Age]]&lt;=100,"0-100",data[[#This Row],[Age]]&lt;=500,"101-500",data[[#This Row],[Age]]&lt;=1000,"501-1000",1,"&gt;1000")</f>
        <v>101-500</v>
      </c>
      <c r="L71" t="str">
        <f>REPT(_xlfn.UNICHAR(8203),_xlfn.XLOOKUP(data[[#This Row],[Age group]],$S$23:$S$26,$T$23:$T$26))&amp;data[[#This Row],[Age group]]</f>
        <v>​​​101-500</v>
      </c>
    </row>
    <row r="72" spans="2:12" x14ac:dyDescent="0.25">
      <c r="B72" t="s">
        <v>68</v>
      </c>
      <c r="C72">
        <v>11.200000000000001</v>
      </c>
      <c r="D72">
        <v>1290</v>
      </c>
      <c r="E72" s="27">
        <v>44940</v>
      </c>
      <c r="F72">
        <v>2336.0099999999998</v>
      </c>
      <c r="G72" t="s">
        <v>90</v>
      </c>
      <c r="H72">
        <v>0</v>
      </c>
      <c r="I72" t="str">
        <f>_xlfn.XLOOKUP(data[[#This Row],[flight_speed]],$S$4:$S$6,$T$4:$T$6,,-1)</f>
        <v>super fast</v>
      </c>
      <c r="J72">
        <f>_xlfn.XLOOKUP(data[[#This Row],[Reindeer]],$S$14:$S$18,$T$14:$T$18)</f>
        <v>35</v>
      </c>
      <c r="K72" t="str" cm="1">
        <f t="array" ref="K72">_xlfn.IFS(data[[#This Row],[Age]]&lt;=100,"0-100",data[[#This Row],[Age]]&lt;=500,"101-500",data[[#This Row],[Age]]&lt;=1000,"501-1000",1,"&gt;1000")</f>
        <v>0-100</v>
      </c>
      <c r="L72" t="str">
        <f>REPT(_xlfn.UNICHAR(8203),_xlfn.XLOOKUP(data[[#This Row],[Age group]],$S$23:$S$26,$T$23:$T$26))&amp;data[[#This Row],[Age group]]</f>
        <v>​​​​0-100</v>
      </c>
    </row>
    <row r="73" spans="2:12" x14ac:dyDescent="0.25">
      <c r="B73" t="s">
        <v>32</v>
      </c>
      <c r="C73">
        <v>4</v>
      </c>
      <c r="D73">
        <v>1300</v>
      </c>
      <c r="E73" s="27">
        <v>44940</v>
      </c>
      <c r="F73">
        <v>953.28</v>
      </c>
      <c r="G73" t="s">
        <v>91</v>
      </c>
      <c r="H73">
        <v>0</v>
      </c>
      <c r="I73" t="str">
        <f>_xlfn.XLOOKUP(data[[#This Row],[flight_speed]],$S$4:$S$6,$T$4:$T$6,,-1)</f>
        <v>fast</v>
      </c>
      <c r="J73">
        <f>_xlfn.XLOOKUP(data[[#This Row],[Reindeer]],$S$14:$S$18,$T$14:$T$18)</f>
        <v>98</v>
      </c>
      <c r="K73" t="str" cm="1">
        <f t="array" ref="K73">_xlfn.IFS(data[[#This Row],[Age]]&lt;=100,"0-100",data[[#This Row],[Age]]&lt;=500,"101-500",data[[#This Row],[Age]]&lt;=1000,"501-1000",1,"&gt;1000")</f>
        <v>0-100</v>
      </c>
      <c r="L73" t="str">
        <f>REPT(_xlfn.UNICHAR(8203),_xlfn.XLOOKUP(data[[#This Row],[Age group]],$S$23:$S$26,$T$23:$T$26))&amp;data[[#This Row],[Age group]]</f>
        <v>​​​​0-100</v>
      </c>
    </row>
    <row r="74" spans="2:12" x14ac:dyDescent="0.25">
      <c r="B74" t="s">
        <v>33</v>
      </c>
      <c r="C74">
        <v>12</v>
      </c>
      <c r="D74">
        <v>121</v>
      </c>
      <c r="E74" s="27">
        <v>44941</v>
      </c>
      <c r="F74">
        <v>687.88</v>
      </c>
      <c r="G74" t="s">
        <v>90</v>
      </c>
      <c r="H74">
        <v>0</v>
      </c>
      <c r="I74" t="str">
        <f>_xlfn.XLOOKUP(data[[#This Row],[flight_speed]],$S$4:$S$6,$T$4:$T$6,,-1)</f>
        <v>fast</v>
      </c>
      <c r="J74">
        <f>_xlfn.XLOOKUP(data[[#This Row],[Reindeer]],$S$14:$S$18,$T$14:$T$18)</f>
        <v>1200</v>
      </c>
      <c r="K74" t="str" cm="1">
        <f t="array" ref="K74">_xlfn.IFS(data[[#This Row],[Age]]&lt;=100,"0-100",data[[#This Row],[Age]]&lt;=500,"101-500",data[[#This Row],[Age]]&lt;=1000,"501-1000",1,"&gt;1000")</f>
        <v>&gt;1000</v>
      </c>
      <c r="L74" t="str">
        <f>REPT(_xlfn.UNICHAR(8203),_xlfn.XLOOKUP(data[[#This Row],[Age group]],$S$23:$S$26,$T$23:$T$26))&amp;data[[#This Row],[Age group]]</f>
        <v>​&gt;1000</v>
      </c>
    </row>
    <row r="75" spans="2:12" x14ac:dyDescent="0.25">
      <c r="B75" t="s">
        <v>34</v>
      </c>
      <c r="C75">
        <v>11.200000000000001</v>
      </c>
      <c r="D75">
        <v>1070</v>
      </c>
      <c r="E75" s="27">
        <v>44941</v>
      </c>
      <c r="F75">
        <v>2373.75</v>
      </c>
      <c r="G75" t="s">
        <v>91</v>
      </c>
      <c r="H75">
        <v>0</v>
      </c>
      <c r="I75" t="str">
        <f>_xlfn.XLOOKUP(data[[#This Row],[flight_speed]],$S$4:$S$6,$T$4:$T$6,,-1)</f>
        <v>super fast</v>
      </c>
      <c r="J75">
        <f>_xlfn.XLOOKUP(data[[#This Row],[Reindeer]],$S$14:$S$18,$T$14:$T$18)</f>
        <v>815</v>
      </c>
      <c r="K75" t="str" cm="1">
        <f t="array" ref="K75">_xlfn.IFS(data[[#This Row],[Age]]&lt;=100,"0-100",data[[#This Row],[Age]]&lt;=500,"101-500",data[[#This Row],[Age]]&lt;=1000,"501-1000",1,"&gt;1000")</f>
        <v>501-1000</v>
      </c>
      <c r="L75" t="str">
        <f>REPT(_xlfn.UNICHAR(8203),_xlfn.XLOOKUP(data[[#This Row],[Age group]],$S$23:$S$26,$T$23:$T$26))&amp;data[[#This Row],[Age group]]</f>
        <v>​​501-1000</v>
      </c>
    </row>
    <row r="76" spans="2:12" x14ac:dyDescent="0.25">
      <c r="B76" t="s">
        <v>35</v>
      </c>
      <c r="C76">
        <v>5.6000000000000005</v>
      </c>
      <c r="D76">
        <v>990</v>
      </c>
      <c r="E76" s="27">
        <v>44941</v>
      </c>
      <c r="F76">
        <v>1090.83</v>
      </c>
      <c r="G76" t="s">
        <v>91</v>
      </c>
      <c r="H76">
        <v>0</v>
      </c>
      <c r="I76" t="str">
        <f>_xlfn.XLOOKUP(data[[#This Row],[flight_speed]],$S$4:$S$6,$T$4:$T$6,,-1)</f>
        <v>fast</v>
      </c>
      <c r="J76">
        <f>_xlfn.XLOOKUP(data[[#This Row],[Reindeer]],$S$14:$S$18,$T$14:$T$18)</f>
        <v>261</v>
      </c>
      <c r="K76" t="str" cm="1">
        <f t="array" ref="K76">_xlfn.IFS(data[[#This Row],[Age]]&lt;=100,"0-100",data[[#This Row],[Age]]&lt;=500,"101-500",data[[#This Row],[Age]]&lt;=1000,"501-1000",1,"&gt;1000")</f>
        <v>101-500</v>
      </c>
      <c r="L76" t="str">
        <f>REPT(_xlfn.UNICHAR(8203),_xlfn.XLOOKUP(data[[#This Row],[Age group]],$S$23:$S$26,$T$23:$T$26))&amp;data[[#This Row],[Age group]]</f>
        <v>​​​101-500</v>
      </c>
    </row>
    <row r="77" spans="2:12" x14ac:dyDescent="0.25">
      <c r="B77" t="s">
        <v>68</v>
      </c>
      <c r="C77">
        <v>11.200000000000001</v>
      </c>
      <c r="D77">
        <v>860</v>
      </c>
      <c r="E77" s="27">
        <v>44941</v>
      </c>
      <c r="F77">
        <v>206.19</v>
      </c>
      <c r="G77" t="s">
        <v>90</v>
      </c>
      <c r="H77">
        <v>0</v>
      </c>
      <c r="I77" t="str">
        <f>_xlfn.XLOOKUP(data[[#This Row],[flight_speed]],$S$4:$S$6,$T$4:$T$6,,-1)</f>
        <v>casual</v>
      </c>
      <c r="J77">
        <f>_xlfn.XLOOKUP(data[[#This Row],[Reindeer]],$S$14:$S$18,$T$14:$T$18)</f>
        <v>35</v>
      </c>
      <c r="K77" t="str" cm="1">
        <f t="array" ref="K77">_xlfn.IFS(data[[#This Row],[Age]]&lt;=100,"0-100",data[[#This Row],[Age]]&lt;=500,"101-500",data[[#This Row],[Age]]&lt;=1000,"501-1000",1,"&gt;1000")</f>
        <v>0-100</v>
      </c>
      <c r="L77" t="str">
        <f>REPT(_xlfn.UNICHAR(8203),_xlfn.XLOOKUP(data[[#This Row],[Age group]],$S$23:$S$26,$T$23:$T$26))&amp;data[[#This Row],[Age group]]</f>
        <v>​​​​0-100</v>
      </c>
    </row>
    <row r="78" spans="2:12" x14ac:dyDescent="0.25">
      <c r="B78" t="s">
        <v>32</v>
      </c>
      <c r="C78">
        <v>5.6000000000000005</v>
      </c>
      <c r="D78">
        <v>530</v>
      </c>
      <c r="E78" s="27">
        <v>44941</v>
      </c>
      <c r="F78">
        <v>733.02</v>
      </c>
      <c r="G78" t="s">
        <v>91</v>
      </c>
      <c r="H78">
        <v>0</v>
      </c>
      <c r="I78" t="str">
        <f>_xlfn.XLOOKUP(data[[#This Row],[flight_speed]],$S$4:$S$6,$T$4:$T$6,,-1)</f>
        <v>fast</v>
      </c>
      <c r="J78">
        <f>_xlfn.XLOOKUP(data[[#This Row],[Reindeer]],$S$14:$S$18,$T$14:$T$18)</f>
        <v>98</v>
      </c>
      <c r="K78" t="str" cm="1">
        <f t="array" ref="K78">_xlfn.IFS(data[[#This Row],[Age]]&lt;=100,"0-100",data[[#This Row],[Age]]&lt;=500,"101-500",data[[#This Row],[Age]]&lt;=1000,"501-1000",1,"&gt;1000")</f>
        <v>0-100</v>
      </c>
      <c r="L78" t="str">
        <f>REPT(_xlfn.UNICHAR(8203),_xlfn.XLOOKUP(data[[#This Row],[Age group]],$S$23:$S$26,$T$23:$T$26))&amp;data[[#This Row],[Age group]]</f>
        <v>​​​​0-100</v>
      </c>
    </row>
    <row r="79" spans="2:12" x14ac:dyDescent="0.25">
      <c r="B79" t="s">
        <v>33</v>
      </c>
      <c r="C79">
        <v>10</v>
      </c>
      <c r="D79">
        <v>65</v>
      </c>
      <c r="E79" s="27">
        <v>44942</v>
      </c>
      <c r="F79">
        <v>642.30999999999995</v>
      </c>
      <c r="G79" t="s">
        <v>90</v>
      </c>
      <c r="H79">
        <v>0</v>
      </c>
      <c r="I79" t="str">
        <f>_xlfn.XLOOKUP(data[[#This Row],[flight_speed]],$S$4:$S$6,$T$4:$T$6,,-1)</f>
        <v>fast</v>
      </c>
      <c r="J79">
        <f>_xlfn.XLOOKUP(data[[#This Row],[Reindeer]],$S$14:$S$18,$T$14:$T$18)</f>
        <v>1200</v>
      </c>
      <c r="K79" t="str" cm="1">
        <f t="array" ref="K79">_xlfn.IFS(data[[#This Row],[Age]]&lt;=100,"0-100",data[[#This Row],[Age]]&lt;=500,"101-500",data[[#This Row],[Age]]&lt;=1000,"501-1000",1,"&gt;1000")</f>
        <v>&gt;1000</v>
      </c>
      <c r="L79" t="str">
        <f>REPT(_xlfn.UNICHAR(8203),_xlfn.XLOOKUP(data[[#This Row],[Age group]],$S$23:$S$26,$T$23:$T$26))&amp;data[[#This Row],[Age group]]</f>
        <v>​&gt;1000</v>
      </c>
    </row>
    <row r="80" spans="2:12" x14ac:dyDescent="0.25">
      <c r="B80" t="s">
        <v>34</v>
      </c>
      <c r="C80">
        <v>12</v>
      </c>
      <c r="D80">
        <v>1210</v>
      </c>
      <c r="E80" s="27">
        <v>44942</v>
      </c>
      <c r="F80">
        <v>2286.54</v>
      </c>
      <c r="G80" t="s">
        <v>91</v>
      </c>
      <c r="H80">
        <v>0</v>
      </c>
      <c r="I80" t="str">
        <f>_xlfn.XLOOKUP(data[[#This Row],[flight_speed]],$S$4:$S$6,$T$4:$T$6,,-1)</f>
        <v>super fast</v>
      </c>
      <c r="J80">
        <f>_xlfn.XLOOKUP(data[[#This Row],[Reindeer]],$S$14:$S$18,$T$14:$T$18)</f>
        <v>815</v>
      </c>
      <c r="K80" t="str" cm="1">
        <f t="array" ref="K80">_xlfn.IFS(data[[#This Row],[Age]]&lt;=100,"0-100",data[[#This Row],[Age]]&lt;=500,"101-500",data[[#This Row],[Age]]&lt;=1000,"501-1000",1,"&gt;1000")</f>
        <v>501-1000</v>
      </c>
      <c r="L80" t="str">
        <f>REPT(_xlfn.UNICHAR(8203),_xlfn.XLOOKUP(data[[#This Row],[Age group]],$S$23:$S$26,$T$23:$T$26))&amp;data[[#This Row],[Age group]]</f>
        <v>​​501-1000</v>
      </c>
    </row>
    <row r="81" spans="2:12" x14ac:dyDescent="0.25">
      <c r="B81" t="s">
        <v>35</v>
      </c>
      <c r="C81">
        <v>11.200000000000001</v>
      </c>
      <c r="D81">
        <v>780</v>
      </c>
      <c r="E81" s="27">
        <v>44942</v>
      </c>
      <c r="F81">
        <v>174.03</v>
      </c>
      <c r="G81" t="s">
        <v>91</v>
      </c>
      <c r="H81">
        <v>0</v>
      </c>
      <c r="I81" t="str">
        <f>_xlfn.XLOOKUP(data[[#This Row],[flight_speed]],$S$4:$S$6,$T$4:$T$6,,-1)</f>
        <v>casual</v>
      </c>
      <c r="J81">
        <f>_xlfn.XLOOKUP(data[[#This Row],[Reindeer]],$S$14:$S$18,$T$14:$T$18)</f>
        <v>261</v>
      </c>
      <c r="K81" t="str" cm="1">
        <f t="array" ref="K81">_xlfn.IFS(data[[#This Row],[Age]]&lt;=100,"0-100",data[[#This Row],[Age]]&lt;=500,"101-500",data[[#This Row],[Age]]&lt;=1000,"501-1000",1,"&gt;1000")</f>
        <v>101-500</v>
      </c>
      <c r="L81" t="str">
        <f>REPT(_xlfn.UNICHAR(8203),_xlfn.XLOOKUP(data[[#This Row],[Age group]],$S$23:$S$26,$T$23:$T$26))&amp;data[[#This Row],[Age group]]</f>
        <v>​​​101-500</v>
      </c>
    </row>
    <row r="82" spans="2:12" x14ac:dyDescent="0.25">
      <c r="B82" t="s">
        <v>68</v>
      </c>
      <c r="C82">
        <v>4.8000000000000007</v>
      </c>
      <c r="D82">
        <v>730</v>
      </c>
      <c r="E82" s="27">
        <v>44942</v>
      </c>
      <c r="F82">
        <v>2884.68</v>
      </c>
      <c r="G82" t="s">
        <v>90</v>
      </c>
      <c r="H82">
        <v>0</v>
      </c>
      <c r="I82" t="str">
        <f>_xlfn.XLOOKUP(data[[#This Row],[flight_speed]],$S$4:$S$6,$T$4:$T$6,,-1)</f>
        <v>super fast</v>
      </c>
      <c r="J82">
        <f>_xlfn.XLOOKUP(data[[#This Row],[Reindeer]],$S$14:$S$18,$T$14:$T$18)</f>
        <v>35</v>
      </c>
      <c r="K82" t="str" cm="1">
        <f t="array" ref="K82">_xlfn.IFS(data[[#This Row],[Age]]&lt;=100,"0-100",data[[#This Row],[Age]]&lt;=500,"101-500",data[[#This Row],[Age]]&lt;=1000,"501-1000",1,"&gt;1000")</f>
        <v>0-100</v>
      </c>
      <c r="L82" t="str">
        <f>REPT(_xlfn.UNICHAR(8203),_xlfn.XLOOKUP(data[[#This Row],[Age group]],$S$23:$S$26,$T$23:$T$26))&amp;data[[#This Row],[Age group]]</f>
        <v>​​​​0-100</v>
      </c>
    </row>
    <row r="83" spans="2:12" x14ac:dyDescent="0.25">
      <c r="B83" t="s">
        <v>32</v>
      </c>
      <c r="C83">
        <v>6.4</v>
      </c>
      <c r="D83">
        <v>1480</v>
      </c>
      <c r="E83" s="27">
        <v>44942</v>
      </c>
      <c r="F83">
        <v>1146.78</v>
      </c>
      <c r="G83" t="s">
        <v>91</v>
      </c>
      <c r="H83">
        <v>0</v>
      </c>
      <c r="I83" t="str">
        <f>_xlfn.XLOOKUP(data[[#This Row],[flight_speed]],$S$4:$S$6,$T$4:$T$6,,-1)</f>
        <v>fast</v>
      </c>
      <c r="J83">
        <f>_xlfn.XLOOKUP(data[[#This Row],[Reindeer]],$S$14:$S$18,$T$14:$T$18)</f>
        <v>98</v>
      </c>
      <c r="K83" t="str" cm="1">
        <f t="array" ref="K83">_xlfn.IFS(data[[#This Row],[Age]]&lt;=100,"0-100",data[[#This Row],[Age]]&lt;=500,"101-500",data[[#This Row],[Age]]&lt;=1000,"501-1000",1,"&gt;1000")</f>
        <v>0-100</v>
      </c>
      <c r="L83" t="str">
        <f>REPT(_xlfn.UNICHAR(8203),_xlfn.XLOOKUP(data[[#This Row],[Age group]],$S$23:$S$26,$T$23:$T$26))&amp;data[[#This Row],[Age group]]</f>
        <v>​​​​0-100</v>
      </c>
    </row>
    <row r="84" spans="2:12" x14ac:dyDescent="0.25">
      <c r="B84" t="s">
        <v>33</v>
      </c>
      <c r="C84">
        <v>11</v>
      </c>
      <c r="D84">
        <v>99</v>
      </c>
      <c r="E84" s="27">
        <v>44943</v>
      </c>
      <c r="F84">
        <v>491.82</v>
      </c>
      <c r="G84" t="s">
        <v>90</v>
      </c>
      <c r="H84">
        <v>0</v>
      </c>
      <c r="I84" t="str">
        <f>_xlfn.XLOOKUP(data[[#This Row],[flight_speed]],$S$4:$S$6,$T$4:$T$6,,-1)</f>
        <v>casual</v>
      </c>
      <c r="J84">
        <f>_xlfn.XLOOKUP(data[[#This Row],[Reindeer]],$S$14:$S$18,$T$14:$T$18)</f>
        <v>1200</v>
      </c>
      <c r="K84" t="str" cm="1">
        <f t="array" ref="K84">_xlfn.IFS(data[[#This Row],[Age]]&lt;=100,"0-100",data[[#This Row],[Age]]&lt;=500,"101-500",data[[#This Row],[Age]]&lt;=1000,"501-1000",1,"&gt;1000")</f>
        <v>&gt;1000</v>
      </c>
      <c r="L84" t="str">
        <f>REPT(_xlfn.UNICHAR(8203),_xlfn.XLOOKUP(data[[#This Row],[Age group]],$S$23:$S$26,$T$23:$T$26))&amp;data[[#This Row],[Age group]]</f>
        <v>​&gt;1000</v>
      </c>
    </row>
    <row r="85" spans="2:12" x14ac:dyDescent="0.25">
      <c r="B85" t="s">
        <v>34</v>
      </c>
      <c r="C85">
        <v>9.6000000000000014</v>
      </c>
      <c r="D85">
        <v>1290</v>
      </c>
      <c r="E85" s="27">
        <v>44943</v>
      </c>
      <c r="F85">
        <v>2071.2599999999998</v>
      </c>
      <c r="G85" t="s">
        <v>91</v>
      </c>
      <c r="H85">
        <v>0</v>
      </c>
      <c r="I85" t="str">
        <f>_xlfn.XLOOKUP(data[[#This Row],[flight_speed]],$S$4:$S$6,$T$4:$T$6,,-1)</f>
        <v>super fast</v>
      </c>
      <c r="J85">
        <f>_xlfn.XLOOKUP(data[[#This Row],[Reindeer]],$S$14:$S$18,$T$14:$T$18)</f>
        <v>815</v>
      </c>
      <c r="K85" t="str" cm="1">
        <f t="array" ref="K85">_xlfn.IFS(data[[#This Row],[Age]]&lt;=100,"0-100",data[[#This Row],[Age]]&lt;=500,"101-500",data[[#This Row],[Age]]&lt;=1000,"501-1000",1,"&gt;1000")</f>
        <v>501-1000</v>
      </c>
      <c r="L85" t="str">
        <f>REPT(_xlfn.UNICHAR(8203),_xlfn.XLOOKUP(data[[#This Row],[Age group]],$S$23:$S$26,$T$23:$T$26))&amp;data[[#This Row],[Age group]]</f>
        <v>​​501-1000</v>
      </c>
    </row>
    <row r="86" spans="2:12" x14ac:dyDescent="0.25">
      <c r="B86" t="s">
        <v>35</v>
      </c>
      <c r="C86">
        <v>6.4</v>
      </c>
      <c r="D86">
        <v>590</v>
      </c>
      <c r="E86" s="27">
        <v>44943</v>
      </c>
      <c r="F86">
        <v>998.94</v>
      </c>
      <c r="G86" t="s">
        <v>91</v>
      </c>
      <c r="H86">
        <v>0</v>
      </c>
      <c r="I86" t="str">
        <f>_xlfn.XLOOKUP(data[[#This Row],[flight_speed]],$S$4:$S$6,$T$4:$T$6,,-1)</f>
        <v>fast</v>
      </c>
      <c r="J86">
        <f>_xlfn.XLOOKUP(data[[#This Row],[Reindeer]],$S$14:$S$18,$T$14:$T$18)</f>
        <v>261</v>
      </c>
      <c r="K86" t="str" cm="1">
        <f t="array" ref="K86">_xlfn.IFS(data[[#This Row],[Age]]&lt;=100,"0-100",data[[#This Row],[Age]]&lt;=500,"101-500",data[[#This Row],[Age]]&lt;=1000,"501-1000",1,"&gt;1000")</f>
        <v>101-500</v>
      </c>
      <c r="L86" t="str">
        <f>REPT(_xlfn.UNICHAR(8203),_xlfn.XLOOKUP(data[[#This Row],[Age group]],$S$23:$S$26,$T$23:$T$26))&amp;data[[#This Row],[Age group]]</f>
        <v>​​​101-500</v>
      </c>
    </row>
    <row r="87" spans="2:12" x14ac:dyDescent="0.25">
      <c r="B87" t="s">
        <v>68</v>
      </c>
      <c r="C87">
        <v>11.200000000000001</v>
      </c>
      <c r="D87">
        <v>550</v>
      </c>
      <c r="E87" s="27">
        <v>44943</v>
      </c>
      <c r="F87">
        <v>803.91000000000008</v>
      </c>
      <c r="G87" t="s">
        <v>90</v>
      </c>
      <c r="H87">
        <v>0</v>
      </c>
      <c r="I87" t="str">
        <f>_xlfn.XLOOKUP(data[[#This Row],[flight_speed]],$S$4:$S$6,$T$4:$T$6,,-1)</f>
        <v>fast</v>
      </c>
      <c r="J87">
        <f>_xlfn.XLOOKUP(data[[#This Row],[Reindeer]],$S$14:$S$18,$T$14:$T$18)</f>
        <v>35</v>
      </c>
      <c r="K87" t="str" cm="1">
        <f t="array" ref="K87">_xlfn.IFS(data[[#This Row],[Age]]&lt;=100,"0-100",data[[#This Row],[Age]]&lt;=500,"101-500",data[[#This Row],[Age]]&lt;=1000,"501-1000",1,"&gt;1000")</f>
        <v>0-100</v>
      </c>
      <c r="L87" t="str">
        <f>REPT(_xlfn.UNICHAR(8203),_xlfn.XLOOKUP(data[[#This Row],[Age group]],$S$23:$S$26,$T$23:$T$26))&amp;data[[#This Row],[Age group]]</f>
        <v>​​​​0-100</v>
      </c>
    </row>
    <row r="88" spans="2:12" x14ac:dyDescent="0.25">
      <c r="B88" t="s">
        <v>32</v>
      </c>
      <c r="C88">
        <v>8</v>
      </c>
      <c r="D88">
        <v>980</v>
      </c>
      <c r="E88" s="27">
        <v>44943</v>
      </c>
      <c r="F88">
        <v>1823.16</v>
      </c>
      <c r="G88" t="s">
        <v>91</v>
      </c>
      <c r="H88">
        <v>0</v>
      </c>
      <c r="I88" t="str">
        <f>_xlfn.XLOOKUP(data[[#This Row],[flight_speed]],$S$4:$S$6,$T$4:$T$6,,-1)</f>
        <v>fast</v>
      </c>
      <c r="J88">
        <f>_xlfn.XLOOKUP(data[[#This Row],[Reindeer]],$S$14:$S$18,$T$14:$T$18)</f>
        <v>98</v>
      </c>
      <c r="K88" t="str" cm="1">
        <f t="array" ref="K88">_xlfn.IFS(data[[#This Row],[Age]]&lt;=100,"0-100",data[[#This Row],[Age]]&lt;=500,"101-500",data[[#This Row],[Age]]&lt;=1000,"501-1000",1,"&gt;1000")</f>
        <v>0-100</v>
      </c>
      <c r="L88" t="str">
        <f>REPT(_xlfn.UNICHAR(8203),_xlfn.XLOOKUP(data[[#This Row],[Age group]],$S$23:$S$26,$T$23:$T$26))&amp;data[[#This Row],[Age group]]</f>
        <v>​​​​0-100</v>
      </c>
    </row>
    <row r="89" spans="2:12" x14ac:dyDescent="0.25">
      <c r="B89" t="s">
        <v>33</v>
      </c>
      <c r="C89">
        <v>8</v>
      </c>
      <c r="D89">
        <v>97</v>
      </c>
      <c r="E89" s="27">
        <v>44944</v>
      </c>
      <c r="F89">
        <v>910.91</v>
      </c>
      <c r="G89" t="s">
        <v>90</v>
      </c>
      <c r="H89">
        <v>0</v>
      </c>
      <c r="I89" t="str">
        <f>_xlfn.XLOOKUP(data[[#This Row],[flight_speed]],$S$4:$S$6,$T$4:$T$6,,-1)</f>
        <v>fast</v>
      </c>
      <c r="J89">
        <f>_xlfn.XLOOKUP(data[[#This Row],[Reindeer]],$S$14:$S$18,$T$14:$T$18)</f>
        <v>1200</v>
      </c>
      <c r="K89" t="str" cm="1">
        <f t="array" ref="K89">_xlfn.IFS(data[[#This Row],[Age]]&lt;=100,"0-100",data[[#This Row],[Age]]&lt;=500,"101-500",data[[#This Row],[Age]]&lt;=1000,"501-1000",1,"&gt;1000")</f>
        <v>&gt;1000</v>
      </c>
      <c r="L89" t="str">
        <f>REPT(_xlfn.UNICHAR(8203),_xlfn.XLOOKUP(data[[#This Row],[Age group]],$S$23:$S$26,$T$23:$T$26))&amp;data[[#This Row],[Age group]]</f>
        <v>​&gt;1000</v>
      </c>
    </row>
    <row r="90" spans="2:12" x14ac:dyDescent="0.25">
      <c r="B90" t="s">
        <v>34</v>
      </c>
      <c r="C90">
        <v>4</v>
      </c>
      <c r="D90">
        <v>800</v>
      </c>
      <c r="E90" s="27">
        <v>44944</v>
      </c>
      <c r="F90">
        <v>2445.1499999999996</v>
      </c>
      <c r="G90" t="s">
        <v>91</v>
      </c>
      <c r="H90">
        <v>0</v>
      </c>
      <c r="I90" t="str">
        <f>_xlfn.XLOOKUP(data[[#This Row],[flight_speed]],$S$4:$S$6,$T$4:$T$6,,-1)</f>
        <v>super fast</v>
      </c>
      <c r="J90">
        <f>_xlfn.XLOOKUP(data[[#This Row],[Reindeer]],$S$14:$S$18,$T$14:$T$18)</f>
        <v>815</v>
      </c>
      <c r="K90" t="str" cm="1">
        <f t="array" ref="K90">_xlfn.IFS(data[[#This Row],[Age]]&lt;=100,"0-100",data[[#This Row],[Age]]&lt;=500,"101-500",data[[#This Row],[Age]]&lt;=1000,"501-1000",1,"&gt;1000")</f>
        <v>501-1000</v>
      </c>
      <c r="L90" t="str">
        <f>REPT(_xlfn.UNICHAR(8203),_xlfn.XLOOKUP(data[[#This Row],[Age group]],$S$23:$S$26,$T$23:$T$26))&amp;data[[#This Row],[Age group]]</f>
        <v>​​501-1000</v>
      </c>
    </row>
    <row r="91" spans="2:12" x14ac:dyDescent="0.25">
      <c r="B91" t="s">
        <v>35</v>
      </c>
      <c r="C91">
        <v>4.8000000000000007</v>
      </c>
      <c r="D91">
        <v>550</v>
      </c>
      <c r="E91" s="27">
        <v>44944</v>
      </c>
      <c r="F91">
        <v>2597.19</v>
      </c>
      <c r="G91" t="s">
        <v>91</v>
      </c>
      <c r="H91">
        <v>0</v>
      </c>
      <c r="I91" t="str">
        <f>_xlfn.XLOOKUP(data[[#This Row],[flight_speed]],$S$4:$S$6,$T$4:$T$6,,-1)</f>
        <v>super fast</v>
      </c>
      <c r="J91">
        <f>_xlfn.XLOOKUP(data[[#This Row],[Reindeer]],$S$14:$S$18,$T$14:$T$18)</f>
        <v>261</v>
      </c>
      <c r="K91" t="str" cm="1">
        <f t="array" ref="K91">_xlfn.IFS(data[[#This Row],[Age]]&lt;=100,"0-100",data[[#This Row],[Age]]&lt;=500,"101-500",data[[#This Row],[Age]]&lt;=1000,"501-1000",1,"&gt;1000")</f>
        <v>101-500</v>
      </c>
      <c r="L91" t="str">
        <f>REPT(_xlfn.UNICHAR(8203),_xlfn.XLOOKUP(data[[#This Row],[Age group]],$S$23:$S$26,$T$23:$T$26))&amp;data[[#This Row],[Age group]]</f>
        <v>​​​101-500</v>
      </c>
    </row>
    <row r="92" spans="2:12" x14ac:dyDescent="0.25">
      <c r="B92" t="s">
        <v>68</v>
      </c>
      <c r="C92">
        <v>5.6000000000000005</v>
      </c>
      <c r="D92">
        <v>570</v>
      </c>
      <c r="E92" s="27">
        <v>44944</v>
      </c>
      <c r="F92">
        <v>2635.02</v>
      </c>
      <c r="G92" t="s">
        <v>90</v>
      </c>
      <c r="H92">
        <v>0</v>
      </c>
      <c r="I92" t="str">
        <f>_xlfn.XLOOKUP(data[[#This Row],[flight_speed]],$S$4:$S$6,$T$4:$T$6,,-1)</f>
        <v>super fast</v>
      </c>
      <c r="J92">
        <f>_xlfn.XLOOKUP(data[[#This Row],[Reindeer]],$S$14:$S$18,$T$14:$T$18)</f>
        <v>35</v>
      </c>
      <c r="K92" t="str" cm="1">
        <f t="array" ref="K92">_xlfn.IFS(data[[#This Row],[Age]]&lt;=100,"0-100",data[[#This Row],[Age]]&lt;=500,"101-500",data[[#This Row],[Age]]&lt;=1000,"501-1000",1,"&gt;1000")</f>
        <v>0-100</v>
      </c>
      <c r="L92" t="str">
        <f>REPT(_xlfn.UNICHAR(8203),_xlfn.XLOOKUP(data[[#This Row],[Age group]],$S$23:$S$26,$T$23:$T$26))&amp;data[[#This Row],[Age group]]</f>
        <v>​​​​0-100</v>
      </c>
    </row>
    <row r="93" spans="2:12" x14ac:dyDescent="0.25">
      <c r="B93" t="s">
        <v>32</v>
      </c>
      <c r="C93">
        <v>4</v>
      </c>
      <c r="D93">
        <v>750</v>
      </c>
      <c r="E93" s="27">
        <v>44944</v>
      </c>
      <c r="F93">
        <v>1495.8899999999999</v>
      </c>
      <c r="G93" t="s">
        <v>91</v>
      </c>
      <c r="H93">
        <v>0</v>
      </c>
      <c r="I93" t="str">
        <f>_xlfn.XLOOKUP(data[[#This Row],[flight_speed]],$S$4:$S$6,$T$4:$T$6,,-1)</f>
        <v>fast</v>
      </c>
      <c r="J93">
        <f>_xlfn.XLOOKUP(data[[#This Row],[Reindeer]],$S$14:$S$18,$T$14:$T$18)</f>
        <v>98</v>
      </c>
      <c r="K93" t="str" cm="1">
        <f t="array" ref="K93">_xlfn.IFS(data[[#This Row],[Age]]&lt;=100,"0-100",data[[#This Row],[Age]]&lt;=500,"101-500",data[[#This Row],[Age]]&lt;=1000,"501-1000",1,"&gt;1000")</f>
        <v>0-100</v>
      </c>
      <c r="L93" t="str">
        <f>REPT(_xlfn.UNICHAR(8203),_xlfn.XLOOKUP(data[[#This Row],[Age group]],$S$23:$S$26,$T$23:$T$26))&amp;data[[#This Row],[Age group]]</f>
        <v>​​​​0-100</v>
      </c>
    </row>
    <row r="94" spans="2:12" x14ac:dyDescent="0.25">
      <c r="B94" t="s">
        <v>33</v>
      </c>
      <c r="C94">
        <v>13</v>
      </c>
      <c r="D94">
        <v>66</v>
      </c>
      <c r="E94" s="27">
        <v>44945</v>
      </c>
      <c r="F94">
        <v>568.29999999999995</v>
      </c>
      <c r="G94" t="s">
        <v>90</v>
      </c>
      <c r="H94">
        <v>0</v>
      </c>
      <c r="I94" t="str">
        <f>_xlfn.XLOOKUP(data[[#This Row],[flight_speed]],$S$4:$S$6,$T$4:$T$6,,-1)</f>
        <v>casual</v>
      </c>
      <c r="J94">
        <f>_xlfn.XLOOKUP(data[[#This Row],[Reindeer]],$S$14:$S$18,$T$14:$T$18)</f>
        <v>1200</v>
      </c>
      <c r="K94" t="str" cm="1">
        <f t="array" ref="K94">_xlfn.IFS(data[[#This Row],[Age]]&lt;=100,"0-100",data[[#This Row],[Age]]&lt;=500,"101-500",data[[#This Row],[Age]]&lt;=1000,"501-1000",1,"&gt;1000")</f>
        <v>&gt;1000</v>
      </c>
      <c r="L94" t="str">
        <f>REPT(_xlfn.UNICHAR(8203),_xlfn.XLOOKUP(data[[#This Row],[Age group]],$S$23:$S$26,$T$23:$T$26))&amp;data[[#This Row],[Age group]]</f>
        <v>​&gt;1000</v>
      </c>
    </row>
    <row r="95" spans="2:12" x14ac:dyDescent="0.25">
      <c r="B95" t="s">
        <v>34</v>
      </c>
      <c r="C95">
        <v>12</v>
      </c>
      <c r="D95">
        <v>970</v>
      </c>
      <c r="E95" s="27">
        <v>44945</v>
      </c>
      <c r="F95">
        <v>984.54</v>
      </c>
      <c r="G95" t="s">
        <v>91</v>
      </c>
      <c r="H95">
        <v>0</v>
      </c>
      <c r="I95" t="str">
        <f>_xlfn.XLOOKUP(data[[#This Row],[flight_speed]],$S$4:$S$6,$T$4:$T$6,,-1)</f>
        <v>fast</v>
      </c>
      <c r="J95">
        <f>_xlfn.XLOOKUP(data[[#This Row],[Reindeer]],$S$14:$S$18,$T$14:$T$18)</f>
        <v>815</v>
      </c>
      <c r="K95" t="str" cm="1">
        <f t="array" ref="K95">_xlfn.IFS(data[[#This Row],[Age]]&lt;=100,"0-100",data[[#This Row],[Age]]&lt;=500,"101-500",data[[#This Row],[Age]]&lt;=1000,"501-1000",1,"&gt;1000")</f>
        <v>501-1000</v>
      </c>
      <c r="L95" t="str">
        <f>REPT(_xlfn.UNICHAR(8203),_xlfn.XLOOKUP(data[[#This Row],[Age group]],$S$23:$S$26,$T$23:$T$26))&amp;data[[#This Row],[Age group]]</f>
        <v>​​501-1000</v>
      </c>
    </row>
    <row r="96" spans="2:12" x14ac:dyDescent="0.25">
      <c r="B96" t="s">
        <v>35</v>
      </c>
      <c r="C96">
        <v>6.4</v>
      </c>
      <c r="D96">
        <v>1240</v>
      </c>
      <c r="E96" s="27">
        <v>44945</v>
      </c>
      <c r="F96">
        <v>2470.41</v>
      </c>
      <c r="G96" t="s">
        <v>91</v>
      </c>
      <c r="H96">
        <v>0</v>
      </c>
      <c r="I96" t="str">
        <f>_xlfn.XLOOKUP(data[[#This Row],[flight_speed]],$S$4:$S$6,$T$4:$T$6,,-1)</f>
        <v>super fast</v>
      </c>
      <c r="J96">
        <f>_xlfn.XLOOKUP(data[[#This Row],[Reindeer]],$S$14:$S$18,$T$14:$T$18)</f>
        <v>261</v>
      </c>
      <c r="K96" t="str" cm="1">
        <f t="array" ref="K96">_xlfn.IFS(data[[#This Row],[Age]]&lt;=100,"0-100",data[[#This Row],[Age]]&lt;=500,"101-500",data[[#This Row],[Age]]&lt;=1000,"501-1000",1,"&gt;1000")</f>
        <v>101-500</v>
      </c>
      <c r="L96" t="str">
        <f>REPT(_xlfn.UNICHAR(8203),_xlfn.XLOOKUP(data[[#This Row],[Age group]],$S$23:$S$26,$T$23:$T$26))&amp;data[[#This Row],[Age group]]</f>
        <v>​​​101-500</v>
      </c>
    </row>
    <row r="97" spans="2:12" x14ac:dyDescent="0.25">
      <c r="B97" t="s">
        <v>68</v>
      </c>
      <c r="C97">
        <v>4</v>
      </c>
      <c r="D97">
        <v>1100</v>
      </c>
      <c r="E97" s="27">
        <v>44945</v>
      </c>
      <c r="F97">
        <v>1420.35</v>
      </c>
      <c r="G97" t="s">
        <v>90</v>
      </c>
      <c r="H97">
        <v>0</v>
      </c>
      <c r="I97" t="str">
        <f>_xlfn.XLOOKUP(data[[#This Row],[flight_speed]],$S$4:$S$6,$T$4:$T$6,,-1)</f>
        <v>fast</v>
      </c>
      <c r="J97">
        <f>_xlfn.XLOOKUP(data[[#This Row],[Reindeer]],$S$14:$S$18,$T$14:$T$18)</f>
        <v>35</v>
      </c>
      <c r="K97" t="str" cm="1">
        <f t="array" ref="K97">_xlfn.IFS(data[[#This Row],[Age]]&lt;=100,"0-100",data[[#This Row],[Age]]&lt;=500,"101-500",data[[#This Row],[Age]]&lt;=1000,"501-1000",1,"&gt;1000")</f>
        <v>0-100</v>
      </c>
      <c r="L97" t="str">
        <f>REPT(_xlfn.UNICHAR(8203),_xlfn.XLOOKUP(data[[#This Row],[Age group]],$S$23:$S$26,$T$23:$T$26))&amp;data[[#This Row],[Age group]]</f>
        <v>​​​​0-100</v>
      </c>
    </row>
    <row r="98" spans="2:12" x14ac:dyDescent="0.25">
      <c r="B98" t="s">
        <v>32</v>
      </c>
      <c r="C98">
        <v>7.2</v>
      </c>
      <c r="D98">
        <v>900</v>
      </c>
      <c r="E98" s="27">
        <v>44945</v>
      </c>
      <c r="F98">
        <v>2816.4900000000002</v>
      </c>
      <c r="G98" t="s">
        <v>91</v>
      </c>
      <c r="H98">
        <v>0</v>
      </c>
      <c r="I98" t="str">
        <f>_xlfn.XLOOKUP(data[[#This Row],[flight_speed]],$S$4:$S$6,$T$4:$T$6,,-1)</f>
        <v>super fast</v>
      </c>
      <c r="J98">
        <f>_xlfn.XLOOKUP(data[[#This Row],[Reindeer]],$S$14:$S$18,$T$14:$T$18)</f>
        <v>98</v>
      </c>
      <c r="K98" t="str" cm="1">
        <f t="array" ref="K98">_xlfn.IFS(data[[#This Row],[Age]]&lt;=100,"0-100",data[[#This Row],[Age]]&lt;=500,"101-500",data[[#This Row],[Age]]&lt;=1000,"501-1000",1,"&gt;1000")</f>
        <v>0-100</v>
      </c>
      <c r="L98" t="str">
        <f>REPT(_xlfn.UNICHAR(8203),_xlfn.XLOOKUP(data[[#This Row],[Age group]],$S$23:$S$26,$T$23:$T$26))&amp;data[[#This Row],[Age group]]</f>
        <v>​​​​0-100</v>
      </c>
    </row>
    <row r="99" spans="2:12" x14ac:dyDescent="0.25">
      <c r="B99" t="s">
        <v>33</v>
      </c>
      <c r="C99">
        <v>10</v>
      </c>
      <c r="D99">
        <v>114</v>
      </c>
      <c r="E99" s="27">
        <v>44946</v>
      </c>
      <c r="F99">
        <v>679.68</v>
      </c>
      <c r="G99" t="s">
        <v>90</v>
      </c>
      <c r="H99">
        <v>0</v>
      </c>
      <c r="I99" t="str">
        <f>_xlfn.XLOOKUP(data[[#This Row],[flight_speed]],$S$4:$S$6,$T$4:$T$6,,-1)</f>
        <v>fast</v>
      </c>
      <c r="J99">
        <f>_xlfn.XLOOKUP(data[[#This Row],[Reindeer]],$S$14:$S$18,$T$14:$T$18)</f>
        <v>1200</v>
      </c>
      <c r="K99" t="str" cm="1">
        <f t="array" ref="K99">_xlfn.IFS(data[[#This Row],[Age]]&lt;=100,"0-100",data[[#This Row],[Age]]&lt;=500,"101-500",data[[#This Row],[Age]]&lt;=1000,"501-1000",1,"&gt;1000")</f>
        <v>&gt;1000</v>
      </c>
      <c r="L99" t="str">
        <f>REPT(_xlfn.UNICHAR(8203),_xlfn.XLOOKUP(data[[#This Row],[Age group]],$S$23:$S$26,$T$23:$T$26))&amp;data[[#This Row],[Age group]]</f>
        <v>​&gt;1000</v>
      </c>
    </row>
    <row r="100" spans="2:12" x14ac:dyDescent="0.25">
      <c r="B100" t="s">
        <v>34</v>
      </c>
      <c r="C100">
        <v>4.8000000000000007</v>
      </c>
      <c r="D100">
        <v>500</v>
      </c>
      <c r="E100" s="27">
        <v>44946</v>
      </c>
      <c r="F100">
        <v>956.91000000000008</v>
      </c>
      <c r="G100" t="s">
        <v>91</v>
      </c>
      <c r="H100">
        <v>0</v>
      </c>
      <c r="I100" t="str">
        <f>_xlfn.XLOOKUP(data[[#This Row],[flight_speed]],$S$4:$S$6,$T$4:$T$6,,-1)</f>
        <v>fast</v>
      </c>
      <c r="J100">
        <f>_xlfn.XLOOKUP(data[[#This Row],[Reindeer]],$S$14:$S$18,$T$14:$T$18)</f>
        <v>815</v>
      </c>
      <c r="K100" t="str" cm="1">
        <f t="array" ref="K100">_xlfn.IFS(data[[#This Row],[Age]]&lt;=100,"0-100",data[[#This Row],[Age]]&lt;=500,"101-500",data[[#This Row],[Age]]&lt;=1000,"501-1000",1,"&gt;1000")</f>
        <v>501-1000</v>
      </c>
      <c r="L100" t="str">
        <f>REPT(_xlfn.UNICHAR(8203),_xlfn.XLOOKUP(data[[#This Row],[Age group]],$S$23:$S$26,$T$23:$T$26))&amp;data[[#This Row],[Age group]]</f>
        <v>​​501-1000</v>
      </c>
    </row>
    <row r="101" spans="2:12" x14ac:dyDescent="0.25">
      <c r="B101" t="s">
        <v>35</v>
      </c>
      <c r="C101">
        <v>11.200000000000001</v>
      </c>
      <c r="D101">
        <v>670</v>
      </c>
      <c r="E101" s="27">
        <v>44946</v>
      </c>
      <c r="F101">
        <v>1457.5500000000002</v>
      </c>
      <c r="G101" t="s">
        <v>91</v>
      </c>
      <c r="H101">
        <v>0</v>
      </c>
      <c r="I101" t="str">
        <f>_xlfn.XLOOKUP(data[[#This Row],[flight_speed]],$S$4:$S$6,$T$4:$T$6,,-1)</f>
        <v>fast</v>
      </c>
      <c r="J101">
        <f>_xlfn.XLOOKUP(data[[#This Row],[Reindeer]],$S$14:$S$18,$T$14:$T$18)</f>
        <v>261</v>
      </c>
      <c r="K101" t="str" cm="1">
        <f t="array" ref="K101">_xlfn.IFS(data[[#This Row],[Age]]&lt;=100,"0-100",data[[#This Row],[Age]]&lt;=500,"101-500",data[[#This Row],[Age]]&lt;=1000,"501-1000",1,"&gt;1000")</f>
        <v>101-500</v>
      </c>
      <c r="L101" t="str">
        <f>REPT(_xlfn.UNICHAR(8203),_xlfn.XLOOKUP(data[[#This Row],[Age group]],$S$23:$S$26,$T$23:$T$26))&amp;data[[#This Row],[Age group]]</f>
        <v>​​​101-500</v>
      </c>
    </row>
    <row r="102" spans="2:12" x14ac:dyDescent="0.25">
      <c r="B102" t="s">
        <v>68</v>
      </c>
      <c r="C102">
        <v>10.4</v>
      </c>
      <c r="D102">
        <v>970</v>
      </c>
      <c r="E102" s="27">
        <v>44946</v>
      </c>
      <c r="F102">
        <v>1874.6399999999999</v>
      </c>
      <c r="G102" t="s">
        <v>90</v>
      </c>
      <c r="H102">
        <v>0</v>
      </c>
      <c r="I102" t="str">
        <f>_xlfn.XLOOKUP(data[[#This Row],[flight_speed]],$S$4:$S$6,$T$4:$T$6,,-1)</f>
        <v>fast</v>
      </c>
      <c r="J102">
        <f>_xlfn.XLOOKUP(data[[#This Row],[Reindeer]],$S$14:$S$18,$T$14:$T$18)</f>
        <v>35</v>
      </c>
      <c r="K102" t="str" cm="1">
        <f t="array" ref="K102">_xlfn.IFS(data[[#This Row],[Age]]&lt;=100,"0-100",data[[#This Row],[Age]]&lt;=500,"101-500",data[[#This Row],[Age]]&lt;=1000,"501-1000",1,"&gt;1000")</f>
        <v>0-100</v>
      </c>
      <c r="L102" t="str">
        <f>REPT(_xlfn.UNICHAR(8203),_xlfn.XLOOKUP(data[[#This Row],[Age group]],$S$23:$S$26,$T$23:$T$26))&amp;data[[#This Row],[Age group]]</f>
        <v>​​​​0-100</v>
      </c>
    </row>
    <row r="103" spans="2:12" x14ac:dyDescent="0.25">
      <c r="B103" t="s">
        <v>32</v>
      </c>
      <c r="C103">
        <v>4</v>
      </c>
      <c r="D103">
        <v>1050</v>
      </c>
      <c r="E103" s="27">
        <v>44946</v>
      </c>
      <c r="F103">
        <v>2754.87</v>
      </c>
      <c r="G103" t="s">
        <v>91</v>
      </c>
      <c r="H103">
        <v>0</v>
      </c>
      <c r="I103" t="str">
        <f>_xlfn.XLOOKUP(data[[#This Row],[flight_speed]],$S$4:$S$6,$T$4:$T$6,,-1)</f>
        <v>super fast</v>
      </c>
      <c r="J103">
        <f>_xlfn.XLOOKUP(data[[#This Row],[Reindeer]],$S$14:$S$18,$T$14:$T$18)</f>
        <v>98</v>
      </c>
      <c r="K103" t="str" cm="1">
        <f t="array" ref="K103">_xlfn.IFS(data[[#This Row],[Age]]&lt;=100,"0-100",data[[#This Row],[Age]]&lt;=500,"101-500",data[[#This Row],[Age]]&lt;=1000,"501-1000",1,"&gt;1000")</f>
        <v>0-100</v>
      </c>
      <c r="L103" t="str">
        <f>REPT(_xlfn.UNICHAR(8203),_xlfn.XLOOKUP(data[[#This Row],[Age group]],$S$23:$S$26,$T$23:$T$26))&amp;data[[#This Row],[Age group]]</f>
        <v>​​​​0-100</v>
      </c>
    </row>
    <row r="104" spans="2:12" x14ac:dyDescent="0.25">
      <c r="B104" t="s">
        <v>33</v>
      </c>
      <c r="C104">
        <v>8</v>
      </c>
      <c r="D104">
        <v>80</v>
      </c>
      <c r="E104" s="27">
        <v>44947</v>
      </c>
      <c r="F104">
        <v>166.45</v>
      </c>
      <c r="G104" t="s">
        <v>90</v>
      </c>
      <c r="H104">
        <v>0</v>
      </c>
      <c r="I104" t="str">
        <f>_xlfn.XLOOKUP(data[[#This Row],[flight_speed]],$S$4:$S$6,$T$4:$T$6,,-1)</f>
        <v>casual</v>
      </c>
      <c r="J104">
        <f>_xlfn.XLOOKUP(data[[#This Row],[Reindeer]],$S$14:$S$18,$T$14:$T$18)</f>
        <v>1200</v>
      </c>
      <c r="K104" t="str" cm="1">
        <f t="array" ref="K104">_xlfn.IFS(data[[#This Row],[Age]]&lt;=100,"0-100",data[[#This Row],[Age]]&lt;=500,"101-500",data[[#This Row],[Age]]&lt;=1000,"501-1000",1,"&gt;1000")</f>
        <v>&gt;1000</v>
      </c>
      <c r="L104" t="str">
        <f>REPT(_xlfn.UNICHAR(8203),_xlfn.XLOOKUP(data[[#This Row],[Age group]],$S$23:$S$26,$T$23:$T$26))&amp;data[[#This Row],[Age group]]</f>
        <v>​&gt;1000</v>
      </c>
    </row>
    <row r="105" spans="2:12" x14ac:dyDescent="0.25">
      <c r="B105" t="s">
        <v>34</v>
      </c>
      <c r="C105">
        <v>12</v>
      </c>
      <c r="D105">
        <v>1160</v>
      </c>
      <c r="E105" s="27">
        <v>44947</v>
      </c>
      <c r="F105">
        <v>2348.3999999999996</v>
      </c>
      <c r="G105" t="s">
        <v>91</v>
      </c>
      <c r="H105">
        <v>0</v>
      </c>
      <c r="I105" t="str">
        <f>_xlfn.XLOOKUP(data[[#This Row],[flight_speed]],$S$4:$S$6,$T$4:$T$6,,-1)</f>
        <v>super fast</v>
      </c>
      <c r="J105">
        <f>_xlfn.XLOOKUP(data[[#This Row],[Reindeer]],$S$14:$S$18,$T$14:$T$18)</f>
        <v>815</v>
      </c>
      <c r="K105" t="str" cm="1">
        <f t="array" ref="K105">_xlfn.IFS(data[[#This Row],[Age]]&lt;=100,"0-100",data[[#This Row],[Age]]&lt;=500,"101-500",data[[#This Row],[Age]]&lt;=1000,"501-1000",1,"&gt;1000")</f>
        <v>501-1000</v>
      </c>
      <c r="L105" t="str">
        <f>REPT(_xlfn.UNICHAR(8203),_xlfn.XLOOKUP(data[[#This Row],[Age group]],$S$23:$S$26,$T$23:$T$26))&amp;data[[#This Row],[Age group]]</f>
        <v>​​501-1000</v>
      </c>
    </row>
    <row r="106" spans="2:12" x14ac:dyDescent="0.25">
      <c r="B106" t="s">
        <v>35</v>
      </c>
      <c r="C106">
        <v>4</v>
      </c>
      <c r="D106">
        <v>550</v>
      </c>
      <c r="E106" s="27">
        <v>44947</v>
      </c>
      <c r="F106">
        <v>1861.1399999999999</v>
      </c>
      <c r="G106" t="s">
        <v>91</v>
      </c>
      <c r="H106">
        <v>0</v>
      </c>
      <c r="I106" t="str">
        <f>_xlfn.XLOOKUP(data[[#This Row],[flight_speed]],$S$4:$S$6,$T$4:$T$6,,-1)</f>
        <v>fast</v>
      </c>
      <c r="J106">
        <f>_xlfn.XLOOKUP(data[[#This Row],[Reindeer]],$S$14:$S$18,$T$14:$T$18)</f>
        <v>261</v>
      </c>
      <c r="K106" t="str" cm="1">
        <f t="array" ref="K106">_xlfn.IFS(data[[#This Row],[Age]]&lt;=100,"0-100",data[[#This Row],[Age]]&lt;=500,"101-500",data[[#This Row],[Age]]&lt;=1000,"501-1000",1,"&gt;1000")</f>
        <v>101-500</v>
      </c>
      <c r="L106" t="str">
        <f>REPT(_xlfn.UNICHAR(8203),_xlfn.XLOOKUP(data[[#This Row],[Age group]],$S$23:$S$26,$T$23:$T$26))&amp;data[[#This Row],[Age group]]</f>
        <v>​​​101-500</v>
      </c>
    </row>
    <row r="107" spans="2:12" x14ac:dyDescent="0.25">
      <c r="B107" t="s">
        <v>68</v>
      </c>
      <c r="C107">
        <v>9.6000000000000014</v>
      </c>
      <c r="D107">
        <v>1410</v>
      </c>
      <c r="E107" s="27">
        <v>44947</v>
      </c>
      <c r="F107">
        <v>174.63</v>
      </c>
      <c r="G107" t="s">
        <v>90</v>
      </c>
      <c r="H107">
        <v>0</v>
      </c>
      <c r="I107" t="str">
        <f>_xlfn.XLOOKUP(data[[#This Row],[flight_speed]],$S$4:$S$6,$T$4:$T$6,,-1)</f>
        <v>casual</v>
      </c>
      <c r="J107">
        <f>_xlfn.XLOOKUP(data[[#This Row],[Reindeer]],$S$14:$S$18,$T$14:$T$18)</f>
        <v>35</v>
      </c>
      <c r="K107" t="str" cm="1">
        <f t="array" ref="K107">_xlfn.IFS(data[[#This Row],[Age]]&lt;=100,"0-100",data[[#This Row],[Age]]&lt;=500,"101-500",data[[#This Row],[Age]]&lt;=1000,"501-1000",1,"&gt;1000")</f>
        <v>0-100</v>
      </c>
      <c r="L107" t="str">
        <f>REPT(_xlfn.UNICHAR(8203),_xlfn.XLOOKUP(data[[#This Row],[Age group]],$S$23:$S$26,$T$23:$T$26))&amp;data[[#This Row],[Age group]]</f>
        <v>​​​​0-100</v>
      </c>
    </row>
    <row r="108" spans="2:12" x14ac:dyDescent="0.25">
      <c r="B108" t="s">
        <v>32</v>
      </c>
      <c r="C108">
        <v>10.4</v>
      </c>
      <c r="D108">
        <v>1160</v>
      </c>
      <c r="E108" s="27">
        <v>44947</v>
      </c>
      <c r="F108">
        <v>1820.6399999999999</v>
      </c>
      <c r="G108" t="s">
        <v>91</v>
      </c>
      <c r="H108">
        <v>0</v>
      </c>
      <c r="I108" t="str">
        <f>_xlfn.XLOOKUP(data[[#This Row],[flight_speed]],$S$4:$S$6,$T$4:$T$6,,-1)</f>
        <v>fast</v>
      </c>
      <c r="J108">
        <f>_xlfn.XLOOKUP(data[[#This Row],[Reindeer]],$S$14:$S$18,$T$14:$T$18)</f>
        <v>98</v>
      </c>
      <c r="K108" t="str" cm="1">
        <f t="array" ref="K108">_xlfn.IFS(data[[#This Row],[Age]]&lt;=100,"0-100",data[[#This Row],[Age]]&lt;=500,"101-500",data[[#This Row],[Age]]&lt;=1000,"501-1000",1,"&gt;1000")</f>
        <v>0-100</v>
      </c>
      <c r="L108" t="str">
        <f>REPT(_xlfn.UNICHAR(8203),_xlfn.XLOOKUP(data[[#This Row],[Age group]],$S$23:$S$26,$T$23:$T$26))&amp;data[[#This Row],[Age group]]</f>
        <v>​​​​0-100</v>
      </c>
    </row>
    <row r="109" spans="2:12" x14ac:dyDescent="0.25">
      <c r="B109" t="s">
        <v>33</v>
      </c>
      <c r="C109">
        <v>15</v>
      </c>
      <c r="D109">
        <v>87</v>
      </c>
      <c r="E109" s="27">
        <v>44948</v>
      </c>
      <c r="F109">
        <v>854.1</v>
      </c>
      <c r="G109" t="s">
        <v>90</v>
      </c>
      <c r="H109">
        <v>0</v>
      </c>
      <c r="I109" t="str">
        <f>_xlfn.XLOOKUP(data[[#This Row],[flight_speed]],$S$4:$S$6,$T$4:$T$6,,-1)</f>
        <v>fast</v>
      </c>
      <c r="J109">
        <f>_xlfn.XLOOKUP(data[[#This Row],[Reindeer]],$S$14:$S$18,$T$14:$T$18)</f>
        <v>1200</v>
      </c>
      <c r="K109" t="str" cm="1">
        <f t="array" ref="K109">_xlfn.IFS(data[[#This Row],[Age]]&lt;=100,"0-100",data[[#This Row],[Age]]&lt;=500,"101-500",data[[#This Row],[Age]]&lt;=1000,"501-1000",1,"&gt;1000")</f>
        <v>&gt;1000</v>
      </c>
      <c r="L109" t="str">
        <f>REPT(_xlfn.UNICHAR(8203),_xlfn.XLOOKUP(data[[#This Row],[Age group]],$S$23:$S$26,$T$23:$T$26))&amp;data[[#This Row],[Age group]]</f>
        <v>​&gt;1000</v>
      </c>
    </row>
    <row r="110" spans="2:12" x14ac:dyDescent="0.25">
      <c r="B110" t="s">
        <v>34</v>
      </c>
      <c r="C110">
        <v>4</v>
      </c>
      <c r="D110">
        <v>600</v>
      </c>
      <c r="E110" s="27">
        <v>44948</v>
      </c>
      <c r="F110">
        <v>346.17</v>
      </c>
      <c r="G110" t="s">
        <v>91</v>
      </c>
      <c r="H110">
        <v>0</v>
      </c>
      <c r="I110" t="str">
        <f>_xlfn.XLOOKUP(data[[#This Row],[flight_speed]],$S$4:$S$6,$T$4:$T$6,,-1)</f>
        <v>casual</v>
      </c>
      <c r="J110">
        <f>_xlfn.XLOOKUP(data[[#This Row],[Reindeer]],$S$14:$S$18,$T$14:$T$18)</f>
        <v>815</v>
      </c>
      <c r="K110" t="str" cm="1">
        <f t="array" ref="K110">_xlfn.IFS(data[[#This Row],[Age]]&lt;=100,"0-100",data[[#This Row],[Age]]&lt;=500,"101-500",data[[#This Row],[Age]]&lt;=1000,"501-1000",1,"&gt;1000")</f>
        <v>501-1000</v>
      </c>
      <c r="L110" t="str">
        <f>REPT(_xlfn.UNICHAR(8203),_xlfn.XLOOKUP(data[[#This Row],[Age group]],$S$23:$S$26,$T$23:$T$26))&amp;data[[#This Row],[Age group]]</f>
        <v>​​501-1000</v>
      </c>
    </row>
    <row r="111" spans="2:12" x14ac:dyDescent="0.25">
      <c r="B111" t="s">
        <v>35</v>
      </c>
      <c r="C111">
        <v>12</v>
      </c>
      <c r="D111">
        <v>770</v>
      </c>
      <c r="E111" s="27">
        <v>44948</v>
      </c>
      <c r="F111">
        <v>2835.33</v>
      </c>
      <c r="G111" t="s">
        <v>91</v>
      </c>
      <c r="H111">
        <v>0</v>
      </c>
      <c r="I111" t="str">
        <f>_xlfn.XLOOKUP(data[[#This Row],[flight_speed]],$S$4:$S$6,$T$4:$T$6,,-1)</f>
        <v>super fast</v>
      </c>
      <c r="J111">
        <f>_xlfn.XLOOKUP(data[[#This Row],[Reindeer]],$S$14:$S$18,$T$14:$T$18)</f>
        <v>261</v>
      </c>
      <c r="K111" t="str" cm="1">
        <f t="array" ref="K111">_xlfn.IFS(data[[#This Row],[Age]]&lt;=100,"0-100",data[[#This Row],[Age]]&lt;=500,"101-500",data[[#This Row],[Age]]&lt;=1000,"501-1000",1,"&gt;1000")</f>
        <v>101-500</v>
      </c>
      <c r="L111" t="str">
        <f>REPT(_xlfn.UNICHAR(8203),_xlfn.XLOOKUP(data[[#This Row],[Age group]],$S$23:$S$26,$T$23:$T$26))&amp;data[[#This Row],[Age group]]</f>
        <v>​​​101-500</v>
      </c>
    </row>
    <row r="112" spans="2:12" x14ac:dyDescent="0.25">
      <c r="B112" t="s">
        <v>68</v>
      </c>
      <c r="C112">
        <v>4.8000000000000007</v>
      </c>
      <c r="D112">
        <v>1070</v>
      </c>
      <c r="E112" s="27">
        <v>44948</v>
      </c>
      <c r="F112">
        <v>1663.1999999999998</v>
      </c>
      <c r="G112" t="s">
        <v>90</v>
      </c>
      <c r="H112">
        <v>0</v>
      </c>
      <c r="I112" t="str">
        <f>_xlfn.XLOOKUP(data[[#This Row],[flight_speed]],$S$4:$S$6,$T$4:$T$6,,-1)</f>
        <v>fast</v>
      </c>
      <c r="J112">
        <f>_xlfn.XLOOKUP(data[[#This Row],[Reindeer]],$S$14:$S$18,$T$14:$T$18)</f>
        <v>35</v>
      </c>
      <c r="K112" t="str" cm="1">
        <f t="array" ref="K112">_xlfn.IFS(data[[#This Row],[Age]]&lt;=100,"0-100",data[[#This Row],[Age]]&lt;=500,"101-500",data[[#This Row],[Age]]&lt;=1000,"501-1000",1,"&gt;1000")</f>
        <v>0-100</v>
      </c>
      <c r="L112" t="str">
        <f>REPT(_xlfn.UNICHAR(8203),_xlfn.XLOOKUP(data[[#This Row],[Age group]],$S$23:$S$26,$T$23:$T$26))&amp;data[[#This Row],[Age group]]</f>
        <v>​​​​0-100</v>
      </c>
    </row>
    <row r="113" spans="2:12" x14ac:dyDescent="0.25">
      <c r="B113" t="s">
        <v>32</v>
      </c>
      <c r="C113">
        <v>12</v>
      </c>
      <c r="D113">
        <v>1340</v>
      </c>
      <c r="E113" s="27">
        <v>44948</v>
      </c>
      <c r="F113">
        <v>1101.42</v>
      </c>
      <c r="G113" t="s">
        <v>91</v>
      </c>
      <c r="H113">
        <v>0</v>
      </c>
      <c r="I113" t="str">
        <f>_xlfn.XLOOKUP(data[[#This Row],[flight_speed]],$S$4:$S$6,$T$4:$T$6,,-1)</f>
        <v>fast</v>
      </c>
      <c r="J113">
        <f>_xlfn.XLOOKUP(data[[#This Row],[Reindeer]],$S$14:$S$18,$T$14:$T$18)</f>
        <v>98</v>
      </c>
      <c r="K113" t="str" cm="1">
        <f t="array" ref="K113">_xlfn.IFS(data[[#This Row],[Age]]&lt;=100,"0-100",data[[#This Row],[Age]]&lt;=500,"101-500",data[[#This Row],[Age]]&lt;=1000,"501-1000",1,"&gt;1000")</f>
        <v>0-100</v>
      </c>
      <c r="L113" t="str">
        <f>REPT(_xlfn.UNICHAR(8203),_xlfn.XLOOKUP(data[[#This Row],[Age group]],$S$23:$S$26,$T$23:$T$26))&amp;data[[#This Row],[Age group]]</f>
        <v>​​​​0-100</v>
      </c>
    </row>
    <row r="114" spans="2:12" x14ac:dyDescent="0.25">
      <c r="B114" t="s">
        <v>33</v>
      </c>
      <c r="C114">
        <v>12</v>
      </c>
      <c r="D114">
        <v>87</v>
      </c>
      <c r="E114" s="27">
        <v>44949</v>
      </c>
      <c r="F114">
        <v>841.37</v>
      </c>
      <c r="G114" t="s">
        <v>90</v>
      </c>
      <c r="H114">
        <v>0</v>
      </c>
      <c r="I114" t="str">
        <f>_xlfn.XLOOKUP(data[[#This Row],[flight_speed]],$S$4:$S$6,$T$4:$T$6,,-1)</f>
        <v>fast</v>
      </c>
      <c r="J114">
        <f>_xlfn.XLOOKUP(data[[#This Row],[Reindeer]],$S$14:$S$18,$T$14:$T$18)</f>
        <v>1200</v>
      </c>
      <c r="K114" t="str" cm="1">
        <f t="array" ref="K114">_xlfn.IFS(data[[#This Row],[Age]]&lt;=100,"0-100",data[[#This Row],[Age]]&lt;=500,"101-500",data[[#This Row],[Age]]&lt;=1000,"501-1000",1,"&gt;1000")</f>
        <v>&gt;1000</v>
      </c>
      <c r="L114" t="str">
        <f>REPT(_xlfn.UNICHAR(8203),_xlfn.XLOOKUP(data[[#This Row],[Age group]],$S$23:$S$26,$T$23:$T$26))&amp;data[[#This Row],[Age group]]</f>
        <v>​&gt;1000</v>
      </c>
    </row>
    <row r="115" spans="2:12" x14ac:dyDescent="0.25">
      <c r="B115" t="s">
        <v>34</v>
      </c>
      <c r="C115">
        <v>11.200000000000001</v>
      </c>
      <c r="D115">
        <v>1020</v>
      </c>
      <c r="E115" s="27">
        <v>44949</v>
      </c>
      <c r="F115">
        <v>1013.5500000000001</v>
      </c>
      <c r="G115" t="s">
        <v>91</v>
      </c>
      <c r="H115">
        <v>0</v>
      </c>
      <c r="I115" t="str">
        <f>_xlfn.XLOOKUP(data[[#This Row],[flight_speed]],$S$4:$S$6,$T$4:$T$6,,-1)</f>
        <v>fast</v>
      </c>
      <c r="J115">
        <f>_xlfn.XLOOKUP(data[[#This Row],[Reindeer]],$S$14:$S$18,$T$14:$T$18)</f>
        <v>815</v>
      </c>
      <c r="K115" t="str" cm="1">
        <f t="array" ref="K115">_xlfn.IFS(data[[#This Row],[Age]]&lt;=100,"0-100",data[[#This Row],[Age]]&lt;=500,"101-500",data[[#This Row],[Age]]&lt;=1000,"501-1000",1,"&gt;1000")</f>
        <v>501-1000</v>
      </c>
      <c r="L115" t="str">
        <f>REPT(_xlfn.UNICHAR(8203),_xlfn.XLOOKUP(data[[#This Row],[Age group]],$S$23:$S$26,$T$23:$T$26))&amp;data[[#This Row],[Age group]]</f>
        <v>​​501-1000</v>
      </c>
    </row>
    <row r="116" spans="2:12" x14ac:dyDescent="0.25">
      <c r="B116" t="s">
        <v>35</v>
      </c>
      <c r="C116">
        <v>5.6000000000000005</v>
      </c>
      <c r="D116">
        <v>930</v>
      </c>
      <c r="E116" s="27">
        <v>44949</v>
      </c>
      <c r="F116">
        <v>229.64999999999998</v>
      </c>
      <c r="G116" t="s">
        <v>91</v>
      </c>
      <c r="H116">
        <v>0</v>
      </c>
      <c r="I116" t="str">
        <f>_xlfn.XLOOKUP(data[[#This Row],[flight_speed]],$S$4:$S$6,$T$4:$T$6,,-1)</f>
        <v>casual</v>
      </c>
      <c r="J116">
        <f>_xlfn.XLOOKUP(data[[#This Row],[Reindeer]],$S$14:$S$18,$T$14:$T$18)</f>
        <v>261</v>
      </c>
      <c r="K116" t="str" cm="1">
        <f t="array" ref="K116">_xlfn.IFS(data[[#This Row],[Age]]&lt;=100,"0-100",data[[#This Row],[Age]]&lt;=500,"101-500",data[[#This Row],[Age]]&lt;=1000,"501-1000",1,"&gt;1000")</f>
        <v>101-500</v>
      </c>
      <c r="L116" t="str">
        <f>REPT(_xlfn.UNICHAR(8203),_xlfn.XLOOKUP(data[[#This Row],[Age group]],$S$23:$S$26,$T$23:$T$26))&amp;data[[#This Row],[Age group]]</f>
        <v>​​​101-500</v>
      </c>
    </row>
    <row r="117" spans="2:12" x14ac:dyDescent="0.25">
      <c r="B117" t="s">
        <v>68</v>
      </c>
      <c r="C117">
        <v>5.6000000000000005</v>
      </c>
      <c r="D117">
        <v>930</v>
      </c>
      <c r="E117" s="27">
        <v>44949</v>
      </c>
      <c r="F117">
        <v>351.78000000000003</v>
      </c>
      <c r="G117" t="s">
        <v>90</v>
      </c>
      <c r="H117">
        <v>0</v>
      </c>
      <c r="I117" t="str">
        <f>_xlfn.XLOOKUP(data[[#This Row],[flight_speed]],$S$4:$S$6,$T$4:$T$6,,-1)</f>
        <v>casual</v>
      </c>
      <c r="J117">
        <f>_xlfn.XLOOKUP(data[[#This Row],[Reindeer]],$S$14:$S$18,$T$14:$T$18)</f>
        <v>35</v>
      </c>
      <c r="K117" t="str" cm="1">
        <f t="array" ref="K117">_xlfn.IFS(data[[#This Row],[Age]]&lt;=100,"0-100",data[[#This Row],[Age]]&lt;=500,"101-500",data[[#This Row],[Age]]&lt;=1000,"501-1000",1,"&gt;1000")</f>
        <v>0-100</v>
      </c>
      <c r="L117" t="str">
        <f>REPT(_xlfn.UNICHAR(8203),_xlfn.XLOOKUP(data[[#This Row],[Age group]],$S$23:$S$26,$T$23:$T$26))&amp;data[[#This Row],[Age group]]</f>
        <v>​​​​0-100</v>
      </c>
    </row>
    <row r="118" spans="2:12" x14ac:dyDescent="0.25">
      <c r="B118" t="s">
        <v>32</v>
      </c>
      <c r="C118">
        <v>6.4</v>
      </c>
      <c r="D118">
        <v>920</v>
      </c>
      <c r="E118" s="27">
        <v>44949</v>
      </c>
      <c r="F118">
        <v>146.04</v>
      </c>
      <c r="G118" t="s">
        <v>91</v>
      </c>
      <c r="H118">
        <v>0</v>
      </c>
      <c r="I118" t="str">
        <f>_xlfn.XLOOKUP(data[[#This Row],[flight_speed]],$S$4:$S$6,$T$4:$T$6,,-1)</f>
        <v>casual</v>
      </c>
      <c r="J118">
        <f>_xlfn.XLOOKUP(data[[#This Row],[Reindeer]],$S$14:$S$18,$T$14:$T$18)</f>
        <v>98</v>
      </c>
      <c r="K118" t="str" cm="1">
        <f t="array" ref="K118">_xlfn.IFS(data[[#This Row],[Age]]&lt;=100,"0-100",data[[#This Row],[Age]]&lt;=500,"101-500",data[[#This Row],[Age]]&lt;=1000,"501-1000",1,"&gt;1000")</f>
        <v>0-100</v>
      </c>
      <c r="L118" t="str">
        <f>REPT(_xlfn.UNICHAR(8203),_xlfn.XLOOKUP(data[[#This Row],[Age group]],$S$23:$S$26,$T$23:$T$26))&amp;data[[#This Row],[Age group]]</f>
        <v>​​​​0-100</v>
      </c>
    </row>
    <row r="119" spans="2:12" x14ac:dyDescent="0.25">
      <c r="B119" t="s">
        <v>33</v>
      </c>
      <c r="C119">
        <v>6</v>
      </c>
      <c r="D119">
        <v>107</v>
      </c>
      <c r="E119" s="27">
        <v>44950</v>
      </c>
      <c r="F119">
        <v>871.95</v>
      </c>
      <c r="G119" t="s">
        <v>90</v>
      </c>
      <c r="H119">
        <v>0</v>
      </c>
      <c r="I119" t="str">
        <f>_xlfn.XLOOKUP(data[[#This Row],[flight_speed]],$S$4:$S$6,$T$4:$T$6,,-1)</f>
        <v>fast</v>
      </c>
      <c r="J119">
        <f>_xlfn.XLOOKUP(data[[#This Row],[Reindeer]],$S$14:$S$18,$T$14:$T$18)</f>
        <v>1200</v>
      </c>
      <c r="K119" t="str" cm="1">
        <f t="array" ref="K119">_xlfn.IFS(data[[#This Row],[Age]]&lt;=100,"0-100",data[[#This Row],[Age]]&lt;=500,"101-500",data[[#This Row],[Age]]&lt;=1000,"501-1000",1,"&gt;1000")</f>
        <v>&gt;1000</v>
      </c>
      <c r="L119" t="str">
        <f>REPT(_xlfn.UNICHAR(8203),_xlfn.XLOOKUP(data[[#This Row],[Age group]],$S$23:$S$26,$T$23:$T$26))&amp;data[[#This Row],[Age group]]</f>
        <v>​&gt;1000</v>
      </c>
    </row>
    <row r="120" spans="2:12" x14ac:dyDescent="0.25">
      <c r="B120" t="s">
        <v>34</v>
      </c>
      <c r="C120">
        <v>8.8000000000000007</v>
      </c>
      <c r="D120">
        <v>940</v>
      </c>
      <c r="E120" s="27">
        <v>44950</v>
      </c>
      <c r="F120">
        <v>476.58000000000004</v>
      </c>
      <c r="G120" t="s">
        <v>91</v>
      </c>
      <c r="H120">
        <v>0</v>
      </c>
      <c r="I120" t="str">
        <f>_xlfn.XLOOKUP(data[[#This Row],[flight_speed]],$S$4:$S$6,$T$4:$T$6,,-1)</f>
        <v>casual</v>
      </c>
      <c r="J120">
        <f>_xlfn.XLOOKUP(data[[#This Row],[Reindeer]],$S$14:$S$18,$T$14:$T$18)</f>
        <v>815</v>
      </c>
      <c r="K120" t="str" cm="1">
        <f t="array" ref="K120">_xlfn.IFS(data[[#This Row],[Age]]&lt;=100,"0-100",data[[#This Row],[Age]]&lt;=500,"101-500",data[[#This Row],[Age]]&lt;=1000,"501-1000",1,"&gt;1000")</f>
        <v>501-1000</v>
      </c>
      <c r="L120" t="str">
        <f>REPT(_xlfn.UNICHAR(8203),_xlfn.XLOOKUP(data[[#This Row],[Age group]],$S$23:$S$26,$T$23:$T$26))&amp;data[[#This Row],[Age group]]</f>
        <v>​​501-1000</v>
      </c>
    </row>
    <row r="121" spans="2:12" x14ac:dyDescent="0.25">
      <c r="B121" t="s">
        <v>35</v>
      </c>
      <c r="C121">
        <v>6.4</v>
      </c>
      <c r="D121">
        <v>860</v>
      </c>
      <c r="E121" s="27">
        <v>44950</v>
      </c>
      <c r="F121">
        <v>41.58</v>
      </c>
      <c r="G121" t="s">
        <v>91</v>
      </c>
      <c r="H121">
        <v>0</v>
      </c>
      <c r="I121" t="str">
        <f>_xlfn.XLOOKUP(data[[#This Row],[flight_speed]],$S$4:$S$6,$T$4:$T$6,,-1)</f>
        <v>casual</v>
      </c>
      <c r="J121">
        <f>_xlfn.XLOOKUP(data[[#This Row],[Reindeer]],$S$14:$S$18,$T$14:$T$18)</f>
        <v>261</v>
      </c>
      <c r="K121" t="str" cm="1">
        <f t="array" ref="K121">_xlfn.IFS(data[[#This Row],[Age]]&lt;=100,"0-100",data[[#This Row],[Age]]&lt;=500,"101-500",data[[#This Row],[Age]]&lt;=1000,"501-1000",1,"&gt;1000")</f>
        <v>101-500</v>
      </c>
      <c r="L121" t="str">
        <f>REPT(_xlfn.UNICHAR(8203),_xlfn.XLOOKUP(data[[#This Row],[Age group]],$S$23:$S$26,$T$23:$T$26))&amp;data[[#This Row],[Age group]]</f>
        <v>​​​101-500</v>
      </c>
    </row>
    <row r="122" spans="2:12" x14ac:dyDescent="0.25">
      <c r="B122" t="s">
        <v>68</v>
      </c>
      <c r="C122">
        <v>11.200000000000001</v>
      </c>
      <c r="D122">
        <v>890</v>
      </c>
      <c r="E122" s="27">
        <v>44950</v>
      </c>
      <c r="F122">
        <v>2741.61</v>
      </c>
      <c r="G122" t="s">
        <v>90</v>
      </c>
      <c r="H122">
        <v>0</v>
      </c>
      <c r="I122" t="str">
        <f>_xlfn.XLOOKUP(data[[#This Row],[flight_speed]],$S$4:$S$6,$T$4:$T$6,,-1)</f>
        <v>super fast</v>
      </c>
      <c r="J122">
        <f>_xlfn.XLOOKUP(data[[#This Row],[Reindeer]],$S$14:$S$18,$T$14:$T$18)</f>
        <v>35</v>
      </c>
      <c r="K122" t="str" cm="1">
        <f t="array" ref="K122">_xlfn.IFS(data[[#This Row],[Age]]&lt;=100,"0-100",data[[#This Row],[Age]]&lt;=500,"101-500",data[[#This Row],[Age]]&lt;=1000,"501-1000",1,"&gt;1000")</f>
        <v>0-100</v>
      </c>
      <c r="L122" t="str">
        <f>REPT(_xlfn.UNICHAR(8203),_xlfn.XLOOKUP(data[[#This Row],[Age group]],$S$23:$S$26,$T$23:$T$26))&amp;data[[#This Row],[Age group]]</f>
        <v>​​​​0-100</v>
      </c>
    </row>
    <row r="123" spans="2:12" x14ac:dyDescent="0.25">
      <c r="B123" t="s">
        <v>32</v>
      </c>
      <c r="C123">
        <v>11.200000000000001</v>
      </c>
      <c r="D123">
        <v>690</v>
      </c>
      <c r="E123" s="27">
        <v>44950</v>
      </c>
      <c r="F123">
        <v>2804.31</v>
      </c>
      <c r="G123" t="s">
        <v>91</v>
      </c>
      <c r="H123">
        <v>0</v>
      </c>
      <c r="I123" t="str">
        <f>_xlfn.XLOOKUP(data[[#This Row],[flight_speed]],$S$4:$S$6,$T$4:$T$6,,-1)</f>
        <v>super fast</v>
      </c>
      <c r="J123">
        <f>_xlfn.XLOOKUP(data[[#This Row],[Reindeer]],$S$14:$S$18,$T$14:$T$18)</f>
        <v>98</v>
      </c>
      <c r="K123" t="str" cm="1">
        <f t="array" ref="K123">_xlfn.IFS(data[[#This Row],[Age]]&lt;=100,"0-100",data[[#This Row],[Age]]&lt;=500,"101-500",data[[#This Row],[Age]]&lt;=1000,"501-1000",1,"&gt;1000")</f>
        <v>0-100</v>
      </c>
      <c r="L123" t="str">
        <f>REPT(_xlfn.UNICHAR(8203),_xlfn.XLOOKUP(data[[#This Row],[Age group]],$S$23:$S$26,$T$23:$T$26))&amp;data[[#This Row],[Age group]]</f>
        <v>​​​​0-100</v>
      </c>
    </row>
    <row r="124" spans="2:12" x14ac:dyDescent="0.25">
      <c r="B124" t="s">
        <v>33</v>
      </c>
      <c r="C124">
        <v>13</v>
      </c>
      <c r="D124">
        <v>82</v>
      </c>
      <c r="E124" s="27">
        <v>44951</v>
      </c>
      <c r="F124">
        <v>757.76</v>
      </c>
      <c r="G124" t="s">
        <v>90</v>
      </c>
      <c r="H124">
        <v>0</v>
      </c>
      <c r="I124" t="str">
        <f>_xlfn.XLOOKUP(data[[#This Row],[flight_speed]],$S$4:$S$6,$T$4:$T$6,,-1)</f>
        <v>fast</v>
      </c>
      <c r="J124">
        <f>_xlfn.XLOOKUP(data[[#This Row],[Reindeer]],$S$14:$S$18,$T$14:$T$18)</f>
        <v>1200</v>
      </c>
      <c r="K124" t="str" cm="1">
        <f t="array" ref="K124">_xlfn.IFS(data[[#This Row],[Age]]&lt;=100,"0-100",data[[#This Row],[Age]]&lt;=500,"101-500",data[[#This Row],[Age]]&lt;=1000,"501-1000",1,"&gt;1000")</f>
        <v>&gt;1000</v>
      </c>
      <c r="L124" t="str">
        <f>REPT(_xlfn.UNICHAR(8203),_xlfn.XLOOKUP(data[[#This Row],[Age group]],$S$23:$S$26,$T$23:$T$26))&amp;data[[#This Row],[Age group]]</f>
        <v>​&gt;1000</v>
      </c>
    </row>
    <row r="125" spans="2:12" x14ac:dyDescent="0.25">
      <c r="B125" t="s">
        <v>34</v>
      </c>
      <c r="C125">
        <v>5.6000000000000005</v>
      </c>
      <c r="D125">
        <v>1130</v>
      </c>
      <c r="E125" s="27">
        <v>44951</v>
      </c>
      <c r="F125">
        <v>911.64</v>
      </c>
      <c r="G125" t="s">
        <v>91</v>
      </c>
      <c r="H125">
        <v>0</v>
      </c>
      <c r="I125" t="str">
        <f>_xlfn.XLOOKUP(data[[#This Row],[flight_speed]],$S$4:$S$6,$T$4:$T$6,,-1)</f>
        <v>fast</v>
      </c>
      <c r="J125">
        <f>_xlfn.XLOOKUP(data[[#This Row],[Reindeer]],$S$14:$S$18,$T$14:$T$18)</f>
        <v>815</v>
      </c>
      <c r="K125" t="str" cm="1">
        <f t="array" ref="K125">_xlfn.IFS(data[[#This Row],[Age]]&lt;=100,"0-100",data[[#This Row],[Age]]&lt;=500,"101-500",data[[#This Row],[Age]]&lt;=1000,"501-1000",1,"&gt;1000")</f>
        <v>501-1000</v>
      </c>
      <c r="L125" t="str">
        <f>REPT(_xlfn.UNICHAR(8203),_xlfn.XLOOKUP(data[[#This Row],[Age group]],$S$23:$S$26,$T$23:$T$26))&amp;data[[#This Row],[Age group]]</f>
        <v>​​501-1000</v>
      </c>
    </row>
    <row r="126" spans="2:12" x14ac:dyDescent="0.25">
      <c r="B126" t="s">
        <v>35</v>
      </c>
      <c r="C126">
        <v>10.4</v>
      </c>
      <c r="D126">
        <v>1100</v>
      </c>
      <c r="E126" s="27">
        <v>44951</v>
      </c>
      <c r="F126">
        <v>269.04000000000002</v>
      </c>
      <c r="G126" t="s">
        <v>91</v>
      </c>
      <c r="H126">
        <v>0</v>
      </c>
      <c r="I126" t="str">
        <f>_xlfn.XLOOKUP(data[[#This Row],[flight_speed]],$S$4:$S$6,$T$4:$T$6,,-1)</f>
        <v>casual</v>
      </c>
      <c r="J126">
        <f>_xlfn.XLOOKUP(data[[#This Row],[Reindeer]],$S$14:$S$18,$T$14:$T$18)</f>
        <v>261</v>
      </c>
      <c r="K126" t="str" cm="1">
        <f t="array" ref="K126">_xlfn.IFS(data[[#This Row],[Age]]&lt;=100,"0-100",data[[#This Row],[Age]]&lt;=500,"101-500",data[[#This Row],[Age]]&lt;=1000,"501-1000",1,"&gt;1000")</f>
        <v>101-500</v>
      </c>
      <c r="L126" t="str">
        <f>REPT(_xlfn.UNICHAR(8203),_xlfn.XLOOKUP(data[[#This Row],[Age group]],$S$23:$S$26,$T$23:$T$26))&amp;data[[#This Row],[Age group]]</f>
        <v>​​​101-500</v>
      </c>
    </row>
    <row r="127" spans="2:12" x14ac:dyDescent="0.25">
      <c r="B127" t="s">
        <v>68</v>
      </c>
      <c r="C127">
        <v>8</v>
      </c>
      <c r="D127">
        <v>870</v>
      </c>
      <c r="E127" s="27">
        <v>44951</v>
      </c>
      <c r="F127">
        <v>2293.29</v>
      </c>
      <c r="G127" t="s">
        <v>90</v>
      </c>
      <c r="H127">
        <v>0</v>
      </c>
      <c r="I127" t="str">
        <f>_xlfn.XLOOKUP(data[[#This Row],[flight_speed]],$S$4:$S$6,$T$4:$T$6,,-1)</f>
        <v>super fast</v>
      </c>
      <c r="J127">
        <f>_xlfn.XLOOKUP(data[[#This Row],[Reindeer]],$S$14:$S$18,$T$14:$T$18)</f>
        <v>35</v>
      </c>
      <c r="K127" t="str" cm="1">
        <f t="array" ref="K127">_xlfn.IFS(data[[#This Row],[Age]]&lt;=100,"0-100",data[[#This Row],[Age]]&lt;=500,"101-500",data[[#This Row],[Age]]&lt;=1000,"501-1000",1,"&gt;1000")</f>
        <v>0-100</v>
      </c>
      <c r="L127" t="str">
        <f>REPT(_xlfn.UNICHAR(8203),_xlfn.XLOOKUP(data[[#This Row],[Age group]],$S$23:$S$26,$T$23:$T$26))&amp;data[[#This Row],[Age group]]</f>
        <v>​​​​0-100</v>
      </c>
    </row>
    <row r="128" spans="2:12" x14ac:dyDescent="0.25">
      <c r="B128" t="s">
        <v>32</v>
      </c>
      <c r="C128">
        <v>10.4</v>
      </c>
      <c r="D128">
        <v>910</v>
      </c>
      <c r="E128" s="27">
        <v>44951</v>
      </c>
      <c r="F128">
        <v>1595.1000000000001</v>
      </c>
      <c r="G128" t="s">
        <v>91</v>
      </c>
      <c r="H128">
        <v>0</v>
      </c>
      <c r="I128" t="str">
        <f>_xlfn.XLOOKUP(data[[#This Row],[flight_speed]],$S$4:$S$6,$T$4:$T$6,,-1)</f>
        <v>fast</v>
      </c>
      <c r="J128">
        <f>_xlfn.XLOOKUP(data[[#This Row],[Reindeer]],$S$14:$S$18,$T$14:$T$18)</f>
        <v>98</v>
      </c>
      <c r="K128" t="str" cm="1">
        <f t="array" ref="K128">_xlfn.IFS(data[[#This Row],[Age]]&lt;=100,"0-100",data[[#This Row],[Age]]&lt;=500,"101-500",data[[#This Row],[Age]]&lt;=1000,"501-1000",1,"&gt;1000")</f>
        <v>0-100</v>
      </c>
      <c r="L128" t="str">
        <f>REPT(_xlfn.UNICHAR(8203),_xlfn.XLOOKUP(data[[#This Row],[Age group]],$S$23:$S$26,$T$23:$T$26))&amp;data[[#This Row],[Age group]]</f>
        <v>​​​​0-100</v>
      </c>
    </row>
    <row r="129" spans="2:12" x14ac:dyDescent="0.25">
      <c r="B129" t="s">
        <v>33</v>
      </c>
      <c r="C129">
        <v>8</v>
      </c>
      <c r="D129">
        <v>118</v>
      </c>
      <c r="E129" s="27">
        <v>44952</v>
      </c>
      <c r="F129">
        <v>344.23</v>
      </c>
      <c r="G129" t="s">
        <v>90</v>
      </c>
      <c r="H129">
        <v>0</v>
      </c>
      <c r="I129" t="str">
        <f>_xlfn.XLOOKUP(data[[#This Row],[flight_speed]],$S$4:$S$6,$T$4:$T$6,,-1)</f>
        <v>casual</v>
      </c>
      <c r="J129">
        <f>_xlfn.XLOOKUP(data[[#This Row],[Reindeer]],$S$14:$S$18,$T$14:$T$18)</f>
        <v>1200</v>
      </c>
      <c r="K129" t="str" cm="1">
        <f t="array" ref="K129">_xlfn.IFS(data[[#This Row],[Age]]&lt;=100,"0-100",data[[#This Row],[Age]]&lt;=500,"101-500",data[[#This Row],[Age]]&lt;=1000,"501-1000",1,"&gt;1000")</f>
        <v>&gt;1000</v>
      </c>
      <c r="L129" t="str">
        <f>REPT(_xlfn.UNICHAR(8203),_xlfn.XLOOKUP(data[[#This Row],[Age group]],$S$23:$S$26,$T$23:$T$26))&amp;data[[#This Row],[Age group]]</f>
        <v>​&gt;1000</v>
      </c>
    </row>
    <row r="130" spans="2:12" x14ac:dyDescent="0.25">
      <c r="B130" t="s">
        <v>34</v>
      </c>
      <c r="C130">
        <v>6.4</v>
      </c>
      <c r="D130">
        <v>610</v>
      </c>
      <c r="E130" s="27">
        <v>44952</v>
      </c>
      <c r="F130">
        <v>2469.4499999999998</v>
      </c>
      <c r="G130" t="s">
        <v>91</v>
      </c>
      <c r="H130">
        <v>0</v>
      </c>
      <c r="I130" t="str">
        <f>_xlfn.XLOOKUP(data[[#This Row],[flight_speed]],$S$4:$S$6,$T$4:$T$6,,-1)</f>
        <v>super fast</v>
      </c>
      <c r="J130">
        <f>_xlfn.XLOOKUP(data[[#This Row],[Reindeer]],$S$14:$S$18,$T$14:$T$18)</f>
        <v>815</v>
      </c>
      <c r="K130" t="str" cm="1">
        <f t="array" ref="K130">_xlfn.IFS(data[[#This Row],[Age]]&lt;=100,"0-100",data[[#This Row],[Age]]&lt;=500,"101-500",data[[#This Row],[Age]]&lt;=1000,"501-1000",1,"&gt;1000")</f>
        <v>501-1000</v>
      </c>
      <c r="L130" t="str">
        <f>REPT(_xlfn.UNICHAR(8203),_xlfn.XLOOKUP(data[[#This Row],[Age group]],$S$23:$S$26,$T$23:$T$26))&amp;data[[#This Row],[Age group]]</f>
        <v>​​501-1000</v>
      </c>
    </row>
    <row r="131" spans="2:12" x14ac:dyDescent="0.25">
      <c r="B131" t="s">
        <v>35</v>
      </c>
      <c r="C131">
        <v>6.4</v>
      </c>
      <c r="D131">
        <v>870</v>
      </c>
      <c r="E131" s="27">
        <v>44952</v>
      </c>
      <c r="F131">
        <v>2983.14</v>
      </c>
      <c r="G131" t="s">
        <v>91</v>
      </c>
      <c r="H131">
        <v>0</v>
      </c>
      <c r="I131" t="str">
        <f>_xlfn.XLOOKUP(data[[#This Row],[flight_speed]],$S$4:$S$6,$T$4:$T$6,,-1)</f>
        <v>super fast</v>
      </c>
      <c r="J131">
        <f>_xlfn.XLOOKUP(data[[#This Row],[Reindeer]],$S$14:$S$18,$T$14:$T$18)</f>
        <v>261</v>
      </c>
      <c r="K131" t="str" cm="1">
        <f t="array" ref="K131">_xlfn.IFS(data[[#This Row],[Age]]&lt;=100,"0-100",data[[#This Row],[Age]]&lt;=500,"101-500",data[[#This Row],[Age]]&lt;=1000,"501-1000",1,"&gt;1000")</f>
        <v>101-500</v>
      </c>
      <c r="L131" t="str">
        <f>REPT(_xlfn.UNICHAR(8203),_xlfn.XLOOKUP(data[[#This Row],[Age group]],$S$23:$S$26,$T$23:$T$26))&amp;data[[#This Row],[Age group]]</f>
        <v>​​​101-500</v>
      </c>
    </row>
    <row r="132" spans="2:12" x14ac:dyDescent="0.25">
      <c r="B132" t="s">
        <v>68</v>
      </c>
      <c r="C132">
        <v>10.4</v>
      </c>
      <c r="D132">
        <v>1120</v>
      </c>
      <c r="E132" s="27">
        <v>44952</v>
      </c>
      <c r="F132">
        <v>2899.95</v>
      </c>
      <c r="G132" t="s">
        <v>90</v>
      </c>
      <c r="H132">
        <v>0</v>
      </c>
      <c r="I132" t="str">
        <f>_xlfn.XLOOKUP(data[[#This Row],[flight_speed]],$S$4:$S$6,$T$4:$T$6,,-1)</f>
        <v>super fast</v>
      </c>
      <c r="J132">
        <f>_xlfn.XLOOKUP(data[[#This Row],[Reindeer]],$S$14:$S$18,$T$14:$T$18)</f>
        <v>35</v>
      </c>
      <c r="K132" t="str" cm="1">
        <f t="array" ref="K132">_xlfn.IFS(data[[#This Row],[Age]]&lt;=100,"0-100",data[[#This Row],[Age]]&lt;=500,"101-500",data[[#This Row],[Age]]&lt;=1000,"501-1000",1,"&gt;1000")</f>
        <v>0-100</v>
      </c>
      <c r="L132" t="str">
        <f>REPT(_xlfn.UNICHAR(8203),_xlfn.XLOOKUP(data[[#This Row],[Age group]],$S$23:$S$26,$T$23:$T$26))&amp;data[[#This Row],[Age group]]</f>
        <v>​​​​0-100</v>
      </c>
    </row>
    <row r="133" spans="2:12" x14ac:dyDescent="0.25">
      <c r="B133" t="s">
        <v>32</v>
      </c>
      <c r="C133">
        <v>10.4</v>
      </c>
      <c r="D133">
        <v>540</v>
      </c>
      <c r="E133" s="27">
        <v>44952</v>
      </c>
      <c r="F133">
        <v>482.70000000000005</v>
      </c>
      <c r="G133" t="s">
        <v>91</v>
      </c>
      <c r="H133">
        <v>0</v>
      </c>
      <c r="I133" t="str">
        <f>_xlfn.XLOOKUP(data[[#This Row],[flight_speed]],$S$4:$S$6,$T$4:$T$6,,-1)</f>
        <v>casual</v>
      </c>
      <c r="J133">
        <f>_xlfn.XLOOKUP(data[[#This Row],[Reindeer]],$S$14:$S$18,$T$14:$T$18)</f>
        <v>98</v>
      </c>
      <c r="K133" t="str" cm="1">
        <f t="array" ref="K133">_xlfn.IFS(data[[#This Row],[Age]]&lt;=100,"0-100",data[[#This Row],[Age]]&lt;=500,"101-500",data[[#This Row],[Age]]&lt;=1000,"501-1000",1,"&gt;1000")</f>
        <v>0-100</v>
      </c>
      <c r="L133" t="str">
        <f>REPT(_xlfn.UNICHAR(8203),_xlfn.XLOOKUP(data[[#This Row],[Age group]],$S$23:$S$26,$T$23:$T$26))&amp;data[[#This Row],[Age group]]</f>
        <v>​​​​0-100</v>
      </c>
    </row>
    <row r="134" spans="2:12" x14ac:dyDescent="0.25">
      <c r="B134" t="s">
        <v>33</v>
      </c>
      <c r="C134">
        <v>12</v>
      </c>
      <c r="D134">
        <v>68</v>
      </c>
      <c r="E134" s="27">
        <v>44953</v>
      </c>
      <c r="F134">
        <v>177.71</v>
      </c>
      <c r="G134" t="s">
        <v>90</v>
      </c>
      <c r="H134">
        <v>0</v>
      </c>
      <c r="I134" t="str">
        <f>_xlfn.XLOOKUP(data[[#This Row],[flight_speed]],$S$4:$S$6,$T$4:$T$6,,-1)</f>
        <v>casual</v>
      </c>
      <c r="J134">
        <f>_xlfn.XLOOKUP(data[[#This Row],[Reindeer]],$S$14:$S$18,$T$14:$T$18)</f>
        <v>1200</v>
      </c>
      <c r="K134" t="str" cm="1">
        <f t="array" ref="K134">_xlfn.IFS(data[[#This Row],[Age]]&lt;=100,"0-100",data[[#This Row],[Age]]&lt;=500,"101-500",data[[#This Row],[Age]]&lt;=1000,"501-1000",1,"&gt;1000")</f>
        <v>&gt;1000</v>
      </c>
      <c r="L134" t="str">
        <f>REPT(_xlfn.UNICHAR(8203),_xlfn.XLOOKUP(data[[#This Row],[Age group]],$S$23:$S$26,$T$23:$T$26))&amp;data[[#This Row],[Age group]]</f>
        <v>​&gt;1000</v>
      </c>
    </row>
    <row r="135" spans="2:12" x14ac:dyDescent="0.25">
      <c r="B135" t="s">
        <v>34</v>
      </c>
      <c r="C135">
        <v>11.200000000000001</v>
      </c>
      <c r="D135">
        <v>1340</v>
      </c>
      <c r="E135" s="27">
        <v>44953</v>
      </c>
      <c r="F135">
        <v>1629.84</v>
      </c>
      <c r="G135" t="s">
        <v>91</v>
      </c>
      <c r="H135">
        <v>0</v>
      </c>
      <c r="I135" t="str">
        <f>_xlfn.XLOOKUP(data[[#This Row],[flight_speed]],$S$4:$S$6,$T$4:$T$6,,-1)</f>
        <v>fast</v>
      </c>
      <c r="J135">
        <f>_xlfn.XLOOKUP(data[[#This Row],[Reindeer]],$S$14:$S$18,$T$14:$T$18)</f>
        <v>815</v>
      </c>
      <c r="K135" t="str" cm="1">
        <f t="array" ref="K135">_xlfn.IFS(data[[#This Row],[Age]]&lt;=100,"0-100",data[[#This Row],[Age]]&lt;=500,"101-500",data[[#This Row],[Age]]&lt;=1000,"501-1000",1,"&gt;1000")</f>
        <v>501-1000</v>
      </c>
      <c r="L135" t="str">
        <f>REPT(_xlfn.UNICHAR(8203),_xlfn.XLOOKUP(data[[#This Row],[Age group]],$S$23:$S$26,$T$23:$T$26))&amp;data[[#This Row],[Age group]]</f>
        <v>​​501-1000</v>
      </c>
    </row>
    <row r="136" spans="2:12" x14ac:dyDescent="0.25">
      <c r="B136" t="s">
        <v>35</v>
      </c>
      <c r="C136">
        <v>11.200000000000001</v>
      </c>
      <c r="D136">
        <v>500</v>
      </c>
      <c r="E136" s="27">
        <v>44953</v>
      </c>
      <c r="F136">
        <v>2748.8999999999996</v>
      </c>
      <c r="G136" t="s">
        <v>91</v>
      </c>
      <c r="H136">
        <v>0</v>
      </c>
      <c r="I136" t="str">
        <f>_xlfn.XLOOKUP(data[[#This Row],[flight_speed]],$S$4:$S$6,$T$4:$T$6,,-1)</f>
        <v>super fast</v>
      </c>
      <c r="J136">
        <f>_xlfn.XLOOKUP(data[[#This Row],[Reindeer]],$S$14:$S$18,$T$14:$T$18)</f>
        <v>261</v>
      </c>
      <c r="K136" t="str" cm="1">
        <f t="array" ref="K136">_xlfn.IFS(data[[#This Row],[Age]]&lt;=100,"0-100",data[[#This Row],[Age]]&lt;=500,"101-500",data[[#This Row],[Age]]&lt;=1000,"501-1000",1,"&gt;1000")</f>
        <v>101-500</v>
      </c>
      <c r="L136" t="str">
        <f>REPT(_xlfn.UNICHAR(8203),_xlfn.XLOOKUP(data[[#This Row],[Age group]],$S$23:$S$26,$T$23:$T$26))&amp;data[[#This Row],[Age group]]</f>
        <v>​​​101-500</v>
      </c>
    </row>
    <row r="137" spans="2:12" x14ac:dyDescent="0.25">
      <c r="B137" t="s">
        <v>68</v>
      </c>
      <c r="C137">
        <v>10.4</v>
      </c>
      <c r="D137">
        <v>580</v>
      </c>
      <c r="E137" s="27">
        <v>44953</v>
      </c>
      <c r="F137">
        <v>2953.2599999999998</v>
      </c>
      <c r="G137" t="s">
        <v>90</v>
      </c>
      <c r="H137">
        <v>0</v>
      </c>
      <c r="I137" t="str">
        <f>_xlfn.XLOOKUP(data[[#This Row],[flight_speed]],$S$4:$S$6,$T$4:$T$6,,-1)</f>
        <v>super fast</v>
      </c>
      <c r="J137">
        <f>_xlfn.XLOOKUP(data[[#This Row],[Reindeer]],$S$14:$S$18,$T$14:$T$18)</f>
        <v>35</v>
      </c>
      <c r="K137" t="str" cm="1">
        <f t="array" ref="K137">_xlfn.IFS(data[[#This Row],[Age]]&lt;=100,"0-100",data[[#This Row],[Age]]&lt;=500,"101-500",data[[#This Row],[Age]]&lt;=1000,"501-1000",1,"&gt;1000")</f>
        <v>0-100</v>
      </c>
      <c r="L137" t="str">
        <f>REPT(_xlfn.UNICHAR(8203),_xlfn.XLOOKUP(data[[#This Row],[Age group]],$S$23:$S$26,$T$23:$T$26))&amp;data[[#This Row],[Age group]]</f>
        <v>​​​​0-100</v>
      </c>
    </row>
    <row r="138" spans="2:12" x14ac:dyDescent="0.25">
      <c r="B138" t="s">
        <v>32</v>
      </c>
      <c r="C138">
        <v>12</v>
      </c>
      <c r="D138">
        <v>1090</v>
      </c>
      <c r="E138" s="27">
        <v>44953</v>
      </c>
      <c r="F138">
        <v>2699.58</v>
      </c>
      <c r="G138" t="s">
        <v>91</v>
      </c>
      <c r="H138">
        <v>0</v>
      </c>
      <c r="I138" t="str">
        <f>_xlfn.XLOOKUP(data[[#This Row],[flight_speed]],$S$4:$S$6,$T$4:$T$6,,-1)</f>
        <v>super fast</v>
      </c>
      <c r="J138">
        <f>_xlfn.XLOOKUP(data[[#This Row],[Reindeer]],$S$14:$S$18,$T$14:$T$18)</f>
        <v>98</v>
      </c>
      <c r="K138" t="str" cm="1">
        <f t="array" ref="K138">_xlfn.IFS(data[[#This Row],[Age]]&lt;=100,"0-100",data[[#This Row],[Age]]&lt;=500,"101-500",data[[#This Row],[Age]]&lt;=1000,"501-1000",1,"&gt;1000")</f>
        <v>0-100</v>
      </c>
      <c r="L138" t="str">
        <f>REPT(_xlfn.UNICHAR(8203),_xlfn.XLOOKUP(data[[#This Row],[Age group]],$S$23:$S$26,$T$23:$T$26))&amp;data[[#This Row],[Age group]]</f>
        <v>​​​​0-100</v>
      </c>
    </row>
    <row r="139" spans="2:12" x14ac:dyDescent="0.25">
      <c r="B139" t="s">
        <v>33</v>
      </c>
      <c r="C139">
        <v>8</v>
      </c>
      <c r="D139">
        <v>123</v>
      </c>
      <c r="E139" s="27">
        <v>44954</v>
      </c>
      <c r="F139">
        <v>941.06</v>
      </c>
      <c r="G139" t="s">
        <v>90</v>
      </c>
      <c r="H139">
        <v>0</v>
      </c>
      <c r="I139" t="str">
        <f>_xlfn.XLOOKUP(data[[#This Row],[flight_speed]],$S$4:$S$6,$T$4:$T$6,,-1)</f>
        <v>fast</v>
      </c>
      <c r="J139">
        <f>_xlfn.XLOOKUP(data[[#This Row],[Reindeer]],$S$14:$S$18,$T$14:$T$18)</f>
        <v>1200</v>
      </c>
      <c r="K139" t="str" cm="1">
        <f t="array" ref="K139">_xlfn.IFS(data[[#This Row],[Age]]&lt;=100,"0-100",data[[#This Row],[Age]]&lt;=500,"101-500",data[[#This Row],[Age]]&lt;=1000,"501-1000",1,"&gt;1000")</f>
        <v>&gt;1000</v>
      </c>
      <c r="L139" t="str">
        <f>REPT(_xlfn.UNICHAR(8203),_xlfn.XLOOKUP(data[[#This Row],[Age group]],$S$23:$S$26,$T$23:$T$26))&amp;data[[#This Row],[Age group]]</f>
        <v>​&gt;1000</v>
      </c>
    </row>
    <row r="140" spans="2:12" x14ac:dyDescent="0.25">
      <c r="B140" t="s">
        <v>34</v>
      </c>
      <c r="C140">
        <v>5.6000000000000005</v>
      </c>
      <c r="D140">
        <v>750</v>
      </c>
      <c r="E140" s="27">
        <v>44954</v>
      </c>
      <c r="F140">
        <v>2315.79</v>
      </c>
      <c r="G140" t="s">
        <v>91</v>
      </c>
      <c r="H140">
        <v>0</v>
      </c>
      <c r="I140" t="str">
        <f>_xlfn.XLOOKUP(data[[#This Row],[flight_speed]],$S$4:$S$6,$T$4:$T$6,,-1)</f>
        <v>super fast</v>
      </c>
      <c r="J140">
        <f>_xlfn.XLOOKUP(data[[#This Row],[Reindeer]],$S$14:$S$18,$T$14:$T$18)</f>
        <v>815</v>
      </c>
      <c r="K140" t="str" cm="1">
        <f t="array" ref="K140">_xlfn.IFS(data[[#This Row],[Age]]&lt;=100,"0-100",data[[#This Row],[Age]]&lt;=500,"101-500",data[[#This Row],[Age]]&lt;=1000,"501-1000",1,"&gt;1000")</f>
        <v>501-1000</v>
      </c>
      <c r="L140" t="str">
        <f>REPT(_xlfn.UNICHAR(8203),_xlfn.XLOOKUP(data[[#This Row],[Age group]],$S$23:$S$26,$T$23:$T$26))&amp;data[[#This Row],[Age group]]</f>
        <v>​​501-1000</v>
      </c>
    </row>
    <row r="141" spans="2:12" x14ac:dyDescent="0.25">
      <c r="B141" t="s">
        <v>35</v>
      </c>
      <c r="C141">
        <v>11.200000000000001</v>
      </c>
      <c r="D141">
        <v>570</v>
      </c>
      <c r="E141" s="27">
        <v>44954</v>
      </c>
      <c r="F141">
        <v>1130.97</v>
      </c>
      <c r="G141" t="s">
        <v>91</v>
      </c>
      <c r="H141">
        <v>0</v>
      </c>
      <c r="I141" t="str">
        <f>_xlfn.XLOOKUP(data[[#This Row],[flight_speed]],$S$4:$S$6,$T$4:$T$6,,-1)</f>
        <v>fast</v>
      </c>
      <c r="J141">
        <f>_xlfn.XLOOKUP(data[[#This Row],[Reindeer]],$S$14:$S$18,$T$14:$T$18)</f>
        <v>261</v>
      </c>
      <c r="K141" t="str" cm="1">
        <f t="array" ref="K141">_xlfn.IFS(data[[#This Row],[Age]]&lt;=100,"0-100",data[[#This Row],[Age]]&lt;=500,"101-500",data[[#This Row],[Age]]&lt;=1000,"501-1000",1,"&gt;1000")</f>
        <v>101-500</v>
      </c>
      <c r="L141" t="str">
        <f>REPT(_xlfn.UNICHAR(8203),_xlfn.XLOOKUP(data[[#This Row],[Age group]],$S$23:$S$26,$T$23:$T$26))&amp;data[[#This Row],[Age group]]</f>
        <v>​​​101-500</v>
      </c>
    </row>
    <row r="142" spans="2:12" x14ac:dyDescent="0.25">
      <c r="B142" t="s">
        <v>68</v>
      </c>
      <c r="C142">
        <v>8.8000000000000007</v>
      </c>
      <c r="D142">
        <v>1250</v>
      </c>
      <c r="E142" s="27">
        <v>44954</v>
      </c>
      <c r="F142">
        <v>785.94</v>
      </c>
      <c r="G142" t="s">
        <v>90</v>
      </c>
      <c r="H142">
        <v>0</v>
      </c>
      <c r="I142" t="str">
        <f>_xlfn.XLOOKUP(data[[#This Row],[flight_speed]],$S$4:$S$6,$T$4:$T$6,,-1)</f>
        <v>fast</v>
      </c>
      <c r="J142">
        <f>_xlfn.XLOOKUP(data[[#This Row],[Reindeer]],$S$14:$S$18,$T$14:$T$18)</f>
        <v>35</v>
      </c>
      <c r="K142" t="str" cm="1">
        <f t="array" ref="K142">_xlfn.IFS(data[[#This Row],[Age]]&lt;=100,"0-100",data[[#This Row],[Age]]&lt;=500,"101-500",data[[#This Row],[Age]]&lt;=1000,"501-1000",1,"&gt;1000")</f>
        <v>0-100</v>
      </c>
      <c r="L142" t="str">
        <f>REPT(_xlfn.UNICHAR(8203),_xlfn.XLOOKUP(data[[#This Row],[Age group]],$S$23:$S$26,$T$23:$T$26))&amp;data[[#This Row],[Age group]]</f>
        <v>​​​​0-100</v>
      </c>
    </row>
    <row r="143" spans="2:12" x14ac:dyDescent="0.25">
      <c r="B143" t="s">
        <v>32</v>
      </c>
      <c r="C143">
        <v>11.200000000000001</v>
      </c>
      <c r="D143">
        <v>1290</v>
      </c>
      <c r="E143" s="27">
        <v>44954</v>
      </c>
      <c r="F143">
        <v>1640.52</v>
      </c>
      <c r="G143" t="s">
        <v>91</v>
      </c>
      <c r="H143">
        <v>0</v>
      </c>
      <c r="I143" t="str">
        <f>_xlfn.XLOOKUP(data[[#This Row],[flight_speed]],$S$4:$S$6,$T$4:$T$6,,-1)</f>
        <v>fast</v>
      </c>
      <c r="J143">
        <f>_xlfn.XLOOKUP(data[[#This Row],[Reindeer]],$S$14:$S$18,$T$14:$T$18)</f>
        <v>98</v>
      </c>
      <c r="K143" t="str" cm="1">
        <f t="array" ref="K143">_xlfn.IFS(data[[#This Row],[Age]]&lt;=100,"0-100",data[[#This Row],[Age]]&lt;=500,"101-500",data[[#This Row],[Age]]&lt;=1000,"501-1000",1,"&gt;1000")</f>
        <v>0-100</v>
      </c>
      <c r="L143" t="str">
        <f>REPT(_xlfn.UNICHAR(8203),_xlfn.XLOOKUP(data[[#This Row],[Age group]],$S$23:$S$26,$T$23:$T$26))&amp;data[[#This Row],[Age group]]</f>
        <v>​​​​0-100</v>
      </c>
    </row>
    <row r="144" spans="2:12" x14ac:dyDescent="0.25">
      <c r="B144" t="s">
        <v>33</v>
      </c>
      <c r="C144">
        <v>15</v>
      </c>
      <c r="D144">
        <v>78</v>
      </c>
      <c r="E144" s="27">
        <v>44955</v>
      </c>
      <c r="F144">
        <v>457.06</v>
      </c>
      <c r="G144" t="s">
        <v>90</v>
      </c>
      <c r="H144">
        <v>0</v>
      </c>
      <c r="I144" t="str">
        <f>_xlfn.XLOOKUP(data[[#This Row],[flight_speed]],$S$4:$S$6,$T$4:$T$6,,-1)</f>
        <v>casual</v>
      </c>
      <c r="J144">
        <f>_xlfn.XLOOKUP(data[[#This Row],[Reindeer]],$S$14:$S$18,$T$14:$T$18)</f>
        <v>1200</v>
      </c>
      <c r="K144" t="str" cm="1">
        <f t="array" ref="K144">_xlfn.IFS(data[[#This Row],[Age]]&lt;=100,"0-100",data[[#This Row],[Age]]&lt;=500,"101-500",data[[#This Row],[Age]]&lt;=1000,"501-1000",1,"&gt;1000")</f>
        <v>&gt;1000</v>
      </c>
      <c r="L144" t="str">
        <f>REPT(_xlfn.UNICHAR(8203),_xlfn.XLOOKUP(data[[#This Row],[Age group]],$S$23:$S$26,$T$23:$T$26))&amp;data[[#This Row],[Age group]]</f>
        <v>​&gt;1000</v>
      </c>
    </row>
    <row r="145" spans="2:12" x14ac:dyDescent="0.25">
      <c r="B145" t="s">
        <v>34</v>
      </c>
      <c r="C145">
        <v>8</v>
      </c>
      <c r="D145">
        <v>610</v>
      </c>
      <c r="E145" s="27">
        <v>44955</v>
      </c>
      <c r="F145">
        <v>1795.5</v>
      </c>
      <c r="G145" t="s">
        <v>91</v>
      </c>
      <c r="H145">
        <v>0</v>
      </c>
      <c r="I145" t="str">
        <f>_xlfn.XLOOKUP(data[[#This Row],[flight_speed]],$S$4:$S$6,$T$4:$T$6,,-1)</f>
        <v>fast</v>
      </c>
      <c r="J145">
        <f>_xlfn.XLOOKUP(data[[#This Row],[Reindeer]],$S$14:$S$18,$T$14:$T$18)</f>
        <v>815</v>
      </c>
      <c r="K145" t="str" cm="1">
        <f t="array" ref="K145">_xlfn.IFS(data[[#This Row],[Age]]&lt;=100,"0-100",data[[#This Row],[Age]]&lt;=500,"101-500",data[[#This Row],[Age]]&lt;=1000,"501-1000",1,"&gt;1000")</f>
        <v>501-1000</v>
      </c>
      <c r="L145" t="str">
        <f>REPT(_xlfn.UNICHAR(8203),_xlfn.XLOOKUP(data[[#This Row],[Age group]],$S$23:$S$26,$T$23:$T$26))&amp;data[[#This Row],[Age group]]</f>
        <v>​​501-1000</v>
      </c>
    </row>
    <row r="146" spans="2:12" x14ac:dyDescent="0.25">
      <c r="B146" t="s">
        <v>35</v>
      </c>
      <c r="C146">
        <v>8.8000000000000007</v>
      </c>
      <c r="D146">
        <v>1440</v>
      </c>
      <c r="E146" s="27">
        <v>44955</v>
      </c>
      <c r="F146">
        <v>2867.4900000000002</v>
      </c>
      <c r="G146" t="s">
        <v>91</v>
      </c>
      <c r="H146">
        <v>0</v>
      </c>
      <c r="I146" t="str">
        <f>_xlfn.XLOOKUP(data[[#This Row],[flight_speed]],$S$4:$S$6,$T$4:$T$6,,-1)</f>
        <v>super fast</v>
      </c>
      <c r="J146">
        <f>_xlfn.XLOOKUP(data[[#This Row],[Reindeer]],$S$14:$S$18,$T$14:$T$18)</f>
        <v>261</v>
      </c>
      <c r="K146" t="str" cm="1">
        <f t="array" ref="K146">_xlfn.IFS(data[[#This Row],[Age]]&lt;=100,"0-100",data[[#This Row],[Age]]&lt;=500,"101-500",data[[#This Row],[Age]]&lt;=1000,"501-1000",1,"&gt;1000")</f>
        <v>101-500</v>
      </c>
      <c r="L146" t="str">
        <f>REPT(_xlfn.UNICHAR(8203),_xlfn.XLOOKUP(data[[#This Row],[Age group]],$S$23:$S$26,$T$23:$T$26))&amp;data[[#This Row],[Age group]]</f>
        <v>​​​101-500</v>
      </c>
    </row>
    <row r="147" spans="2:12" x14ac:dyDescent="0.25">
      <c r="B147" t="s">
        <v>68</v>
      </c>
      <c r="C147">
        <v>12</v>
      </c>
      <c r="D147">
        <v>1250</v>
      </c>
      <c r="E147" s="27">
        <v>44955</v>
      </c>
      <c r="F147">
        <v>2405.58</v>
      </c>
      <c r="G147" t="s">
        <v>90</v>
      </c>
      <c r="H147">
        <v>0</v>
      </c>
      <c r="I147" t="str">
        <f>_xlfn.XLOOKUP(data[[#This Row],[flight_speed]],$S$4:$S$6,$T$4:$T$6,,-1)</f>
        <v>super fast</v>
      </c>
      <c r="J147">
        <f>_xlfn.XLOOKUP(data[[#This Row],[Reindeer]],$S$14:$S$18,$T$14:$T$18)</f>
        <v>35</v>
      </c>
      <c r="K147" t="str" cm="1">
        <f t="array" ref="K147">_xlfn.IFS(data[[#This Row],[Age]]&lt;=100,"0-100",data[[#This Row],[Age]]&lt;=500,"101-500",data[[#This Row],[Age]]&lt;=1000,"501-1000",1,"&gt;1000")</f>
        <v>0-100</v>
      </c>
      <c r="L147" t="str">
        <f>REPT(_xlfn.UNICHAR(8203),_xlfn.XLOOKUP(data[[#This Row],[Age group]],$S$23:$S$26,$T$23:$T$26))&amp;data[[#This Row],[Age group]]</f>
        <v>​​​​0-100</v>
      </c>
    </row>
    <row r="148" spans="2:12" x14ac:dyDescent="0.25">
      <c r="B148" t="s">
        <v>32</v>
      </c>
      <c r="C148">
        <v>4</v>
      </c>
      <c r="D148">
        <v>1360</v>
      </c>
      <c r="E148" s="27">
        <v>44955</v>
      </c>
      <c r="F148">
        <v>1266.18</v>
      </c>
      <c r="G148" t="s">
        <v>91</v>
      </c>
      <c r="H148">
        <v>0</v>
      </c>
      <c r="I148" t="str">
        <f>_xlfn.XLOOKUP(data[[#This Row],[flight_speed]],$S$4:$S$6,$T$4:$T$6,,-1)</f>
        <v>fast</v>
      </c>
      <c r="J148">
        <f>_xlfn.XLOOKUP(data[[#This Row],[Reindeer]],$S$14:$S$18,$T$14:$T$18)</f>
        <v>98</v>
      </c>
      <c r="K148" t="str" cm="1">
        <f t="array" ref="K148">_xlfn.IFS(data[[#This Row],[Age]]&lt;=100,"0-100",data[[#This Row],[Age]]&lt;=500,"101-500",data[[#This Row],[Age]]&lt;=1000,"501-1000",1,"&gt;1000")</f>
        <v>0-100</v>
      </c>
      <c r="L148" t="str">
        <f>REPT(_xlfn.UNICHAR(8203),_xlfn.XLOOKUP(data[[#This Row],[Age group]],$S$23:$S$26,$T$23:$T$26))&amp;data[[#This Row],[Age group]]</f>
        <v>​​​​0-100</v>
      </c>
    </row>
    <row r="149" spans="2:12" x14ac:dyDescent="0.25">
      <c r="B149" t="s">
        <v>33</v>
      </c>
      <c r="C149">
        <v>14</v>
      </c>
      <c r="D149">
        <v>59</v>
      </c>
      <c r="E149" s="27">
        <v>44956</v>
      </c>
      <c r="F149">
        <v>743.44</v>
      </c>
      <c r="G149" t="s">
        <v>90</v>
      </c>
      <c r="H149">
        <v>0</v>
      </c>
      <c r="I149" t="str">
        <f>_xlfn.XLOOKUP(data[[#This Row],[flight_speed]],$S$4:$S$6,$T$4:$T$6,,-1)</f>
        <v>fast</v>
      </c>
      <c r="J149">
        <f>_xlfn.XLOOKUP(data[[#This Row],[Reindeer]],$S$14:$S$18,$T$14:$T$18)</f>
        <v>1200</v>
      </c>
      <c r="K149" t="str" cm="1">
        <f t="array" ref="K149">_xlfn.IFS(data[[#This Row],[Age]]&lt;=100,"0-100",data[[#This Row],[Age]]&lt;=500,"101-500",data[[#This Row],[Age]]&lt;=1000,"501-1000",1,"&gt;1000")</f>
        <v>&gt;1000</v>
      </c>
      <c r="L149" t="str">
        <f>REPT(_xlfn.UNICHAR(8203),_xlfn.XLOOKUP(data[[#This Row],[Age group]],$S$23:$S$26,$T$23:$T$26))&amp;data[[#This Row],[Age group]]</f>
        <v>​&gt;1000</v>
      </c>
    </row>
    <row r="150" spans="2:12" x14ac:dyDescent="0.25">
      <c r="B150" t="s">
        <v>34</v>
      </c>
      <c r="C150">
        <v>4.8000000000000007</v>
      </c>
      <c r="D150">
        <v>500</v>
      </c>
      <c r="E150" s="27">
        <v>44956</v>
      </c>
      <c r="F150">
        <v>2538.36</v>
      </c>
      <c r="G150" t="s">
        <v>91</v>
      </c>
      <c r="H150">
        <v>0</v>
      </c>
      <c r="I150" t="str">
        <f>_xlfn.XLOOKUP(data[[#This Row],[flight_speed]],$S$4:$S$6,$T$4:$T$6,,-1)</f>
        <v>super fast</v>
      </c>
      <c r="J150">
        <f>_xlfn.XLOOKUP(data[[#This Row],[Reindeer]],$S$14:$S$18,$T$14:$T$18)</f>
        <v>815</v>
      </c>
      <c r="K150" t="str" cm="1">
        <f t="array" ref="K150">_xlfn.IFS(data[[#This Row],[Age]]&lt;=100,"0-100",data[[#This Row],[Age]]&lt;=500,"101-500",data[[#This Row],[Age]]&lt;=1000,"501-1000",1,"&gt;1000")</f>
        <v>501-1000</v>
      </c>
      <c r="L150" t="str">
        <f>REPT(_xlfn.UNICHAR(8203),_xlfn.XLOOKUP(data[[#This Row],[Age group]],$S$23:$S$26,$T$23:$T$26))&amp;data[[#This Row],[Age group]]</f>
        <v>​​501-1000</v>
      </c>
    </row>
    <row r="151" spans="2:12" x14ac:dyDescent="0.25">
      <c r="B151" t="s">
        <v>35</v>
      </c>
      <c r="C151">
        <v>11.200000000000001</v>
      </c>
      <c r="D151">
        <v>610</v>
      </c>
      <c r="E151" s="27">
        <v>44956</v>
      </c>
      <c r="F151">
        <v>2068.6499999999996</v>
      </c>
      <c r="G151" t="s">
        <v>91</v>
      </c>
      <c r="H151">
        <v>0</v>
      </c>
      <c r="I151" t="str">
        <f>_xlfn.XLOOKUP(data[[#This Row],[flight_speed]],$S$4:$S$6,$T$4:$T$6,,-1)</f>
        <v>super fast</v>
      </c>
      <c r="J151">
        <f>_xlfn.XLOOKUP(data[[#This Row],[Reindeer]],$S$14:$S$18,$T$14:$T$18)</f>
        <v>261</v>
      </c>
      <c r="K151" t="str" cm="1">
        <f t="array" ref="K151">_xlfn.IFS(data[[#This Row],[Age]]&lt;=100,"0-100",data[[#This Row],[Age]]&lt;=500,"101-500",data[[#This Row],[Age]]&lt;=1000,"501-1000",1,"&gt;1000")</f>
        <v>101-500</v>
      </c>
      <c r="L151" t="str">
        <f>REPT(_xlfn.UNICHAR(8203),_xlfn.XLOOKUP(data[[#This Row],[Age group]],$S$23:$S$26,$T$23:$T$26))&amp;data[[#This Row],[Age group]]</f>
        <v>​​​101-500</v>
      </c>
    </row>
    <row r="152" spans="2:12" x14ac:dyDescent="0.25">
      <c r="B152" t="s">
        <v>68</v>
      </c>
      <c r="C152">
        <v>4</v>
      </c>
      <c r="D152">
        <v>620</v>
      </c>
      <c r="E152" s="27">
        <v>44956</v>
      </c>
      <c r="F152">
        <v>2295.0299999999997</v>
      </c>
      <c r="G152" t="s">
        <v>90</v>
      </c>
      <c r="H152">
        <v>0</v>
      </c>
      <c r="I152" t="str">
        <f>_xlfn.XLOOKUP(data[[#This Row],[flight_speed]],$S$4:$S$6,$T$4:$T$6,,-1)</f>
        <v>super fast</v>
      </c>
      <c r="J152">
        <f>_xlfn.XLOOKUP(data[[#This Row],[Reindeer]],$S$14:$S$18,$T$14:$T$18)</f>
        <v>35</v>
      </c>
      <c r="K152" t="str" cm="1">
        <f t="array" ref="K152">_xlfn.IFS(data[[#This Row],[Age]]&lt;=100,"0-100",data[[#This Row],[Age]]&lt;=500,"101-500",data[[#This Row],[Age]]&lt;=1000,"501-1000",1,"&gt;1000")</f>
        <v>0-100</v>
      </c>
      <c r="L152" t="str">
        <f>REPT(_xlfn.UNICHAR(8203),_xlfn.XLOOKUP(data[[#This Row],[Age group]],$S$23:$S$26,$T$23:$T$26))&amp;data[[#This Row],[Age group]]</f>
        <v>​​​​0-100</v>
      </c>
    </row>
    <row r="153" spans="2:12" x14ac:dyDescent="0.25">
      <c r="B153" t="s">
        <v>32</v>
      </c>
      <c r="C153">
        <v>8.8000000000000007</v>
      </c>
      <c r="D153">
        <v>1490</v>
      </c>
      <c r="E153" s="27">
        <v>44956</v>
      </c>
      <c r="F153">
        <v>1070.97</v>
      </c>
      <c r="G153" t="s">
        <v>91</v>
      </c>
      <c r="H153">
        <v>0</v>
      </c>
      <c r="I153" t="str">
        <f>_xlfn.XLOOKUP(data[[#This Row],[flight_speed]],$S$4:$S$6,$T$4:$T$6,,-1)</f>
        <v>fast</v>
      </c>
      <c r="J153">
        <f>_xlfn.XLOOKUP(data[[#This Row],[Reindeer]],$S$14:$S$18,$T$14:$T$18)</f>
        <v>98</v>
      </c>
      <c r="K153" t="str" cm="1">
        <f t="array" ref="K153">_xlfn.IFS(data[[#This Row],[Age]]&lt;=100,"0-100",data[[#This Row],[Age]]&lt;=500,"101-500",data[[#This Row],[Age]]&lt;=1000,"501-1000",1,"&gt;1000")</f>
        <v>0-100</v>
      </c>
      <c r="L153" t="str">
        <f>REPT(_xlfn.UNICHAR(8203),_xlfn.XLOOKUP(data[[#This Row],[Age group]],$S$23:$S$26,$T$23:$T$26))&amp;data[[#This Row],[Age group]]</f>
        <v>​​​​0-100</v>
      </c>
    </row>
    <row r="154" spans="2:12" x14ac:dyDescent="0.25">
      <c r="B154" t="s">
        <v>33</v>
      </c>
      <c r="C154">
        <v>13</v>
      </c>
      <c r="D154">
        <v>96</v>
      </c>
      <c r="E154" s="27">
        <v>44957</v>
      </c>
      <c r="F154">
        <v>996.43</v>
      </c>
      <c r="G154" t="s">
        <v>90</v>
      </c>
      <c r="H154">
        <v>0</v>
      </c>
      <c r="I154" t="str">
        <f>_xlfn.XLOOKUP(data[[#This Row],[flight_speed]],$S$4:$S$6,$T$4:$T$6,,-1)</f>
        <v>fast</v>
      </c>
      <c r="J154">
        <f>_xlfn.XLOOKUP(data[[#This Row],[Reindeer]],$S$14:$S$18,$T$14:$T$18)</f>
        <v>1200</v>
      </c>
      <c r="K154" t="str" cm="1">
        <f t="array" ref="K154">_xlfn.IFS(data[[#This Row],[Age]]&lt;=100,"0-100",data[[#This Row],[Age]]&lt;=500,"101-500",data[[#This Row],[Age]]&lt;=1000,"501-1000",1,"&gt;1000")</f>
        <v>&gt;1000</v>
      </c>
      <c r="L154" t="str">
        <f>REPT(_xlfn.UNICHAR(8203),_xlfn.XLOOKUP(data[[#This Row],[Age group]],$S$23:$S$26,$T$23:$T$26))&amp;data[[#This Row],[Age group]]</f>
        <v>​&gt;1000</v>
      </c>
    </row>
    <row r="155" spans="2:12" x14ac:dyDescent="0.25">
      <c r="B155" t="s">
        <v>34</v>
      </c>
      <c r="C155">
        <v>5.6000000000000005</v>
      </c>
      <c r="D155">
        <v>1280</v>
      </c>
      <c r="E155" s="27">
        <v>44957</v>
      </c>
      <c r="F155">
        <v>871.92</v>
      </c>
      <c r="G155" t="s">
        <v>91</v>
      </c>
      <c r="H155">
        <v>0</v>
      </c>
      <c r="I155" t="str">
        <f>_xlfn.XLOOKUP(data[[#This Row],[flight_speed]],$S$4:$S$6,$T$4:$T$6,,-1)</f>
        <v>fast</v>
      </c>
      <c r="J155">
        <f>_xlfn.XLOOKUP(data[[#This Row],[Reindeer]],$S$14:$S$18,$T$14:$T$18)</f>
        <v>815</v>
      </c>
      <c r="K155" t="str" cm="1">
        <f t="array" ref="K155">_xlfn.IFS(data[[#This Row],[Age]]&lt;=100,"0-100",data[[#This Row],[Age]]&lt;=500,"101-500",data[[#This Row],[Age]]&lt;=1000,"501-1000",1,"&gt;1000")</f>
        <v>501-1000</v>
      </c>
      <c r="L155" t="str">
        <f>REPT(_xlfn.UNICHAR(8203),_xlfn.XLOOKUP(data[[#This Row],[Age group]],$S$23:$S$26,$T$23:$T$26))&amp;data[[#This Row],[Age group]]</f>
        <v>​​501-1000</v>
      </c>
    </row>
    <row r="156" spans="2:12" x14ac:dyDescent="0.25">
      <c r="B156" t="s">
        <v>35</v>
      </c>
      <c r="C156">
        <v>4.8000000000000007</v>
      </c>
      <c r="D156">
        <v>1300</v>
      </c>
      <c r="E156" s="27">
        <v>44957</v>
      </c>
      <c r="F156">
        <v>2048.9700000000003</v>
      </c>
      <c r="G156" t="s">
        <v>91</v>
      </c>
      <c r="H156">
        <v>0</v>
      </c>
      <c r="I156" t="str">
        <f>_xlfn.XLOOKUP(data[[#This Row],[flight_speed]],$S$4:$S$6,$T$4:$T$6,,-1)</f>
        <v>super fast</v>
      </c>
      <c r="J156">
        <f>_xlfn.XLOOKUP(data[[#This Row],[Reindeer]],$S$14:$S$18,$T$14:$T$18)</f>
        <v>261</v>
      </c>
      <c r="K156" t="str" cm="1">
        <f t="array" ref="K156">_xlfn.IFS(data[[#This Row],[Age]]&lt;=100,"0-100",data[[#This Row],[Age]]&lt;=500,"101-500",data[[#This Row],[Age]]&lt;=1000,"501-1000",1,"&gt;1000")</f>
        <v>101-500</v>
      </c>
      <c r="L156" t="str">
        <f>REPT(_xlfn.UNICHAR(8203),_xlfn.XLOOKUP(data[[#This Row],[Age group]],$S$23:$S$26,$T$23:$T$26))&amp;data[[#This Row],[Age group]]</f>
        <v>​​​101-500</v>
      </c>
    </row>
    <row r="157" spans="2:12" x14ac:dyDescent="0.25">
      <c r="B157" t="s">
        <v>68</v>
      </c>
      <c r="C157">
        <v>5.6000000000000005</v>
      </c>
      <c r="D157">
        <v>1440</v>
      </c>
      <c r="E157" s="27">
        <v>44957</v>
      </c>
      <c r="F157">
        <v>1220.0999999999999</v>
      </c>
      <c r="G157" t="s">
        <v>90</v>
      </c>
      <c r="H157">
        <v>0</v>
      </c>
      <c r="I157" t="str">
        <f>_xlfn.XLOOKUP(data[[#This Row],[flight_speed]],$S$4:$S$6,$T$4:$T$6,,-1)</f>
        <v>fast</v>
      </c>
      <c r="J157">
        <f>_xlfn.XLOOKUP(data[[#This Row],[Reindeer]],$S$14:$S$18,$T$14:$T$18)</f>
        <v>35</v>
      </c>
      <c r="K157" t="str" cm="1">
        <f t="array" ref="K157">_xlfn.IFS(data[[#This Row],[Age]]&lt;=100,"0-100",data[[#This Row],[Age]]&lt;=500,"101-500",data[[#This Row],[Age]]&lt;=1000,"501-1000",1,"&gt;1000")</f>
        <v>0-100</v>
      </c>
      <c r="L157" t="str">
        <f>REPT(_xlfn.UNICHAR(8203),_xlfn.XLOOKUP(data[[#This Row],[Age group]],$S$23:$S$26,$T$23:$T$26))&amp;data[[#This Row],[Age group]]</f>
        <v>​​​​0-100</v>
      </c>
    </row>
    <row r="158" spans="2:12" x14ac:dyDescent="0.25">
      <c r="B158" t="s">
        <v>32</v>
      </c>
      <c r="C158">
        <v>4.8000000000000007</v>
      </c>
      <c r="D158">
        <v>690</v>
      </c>
      <c r="E158" s="27">
        <v>44957</v>
      </c>
      <c r="F158">
        <v>2594.1000000000004</v>
      </c>
      <c r="G158" t="s">
        <v>91</v>
      </c>
      <c r="H158">
        <v>0</v>
      </c>
      <c r="I158" t="str">
        <f>_xlfn.XLOOKUP(data[[#This Row],[flight_speed]],$S$4:$S$6,$T$4:$T$6,,-1)</f>
        <v>super fast</v>
      </c>
      <c r="J158">
        <f>_xlfn.XLOOKUP(data[[#This Row],[Reindeer]],$S$14:$S$18,$T$14:$T$18)</f>
        <v>98</v>
      </c>
      <c r="K158" t="str" cm="1">
        <f t="array" ref="K158">_xlfn.IFS(data[[#This Row],[Age]]&lt;=100,"0-100",data[[#This Row],[Age]]&lt;=500,"101-500",data[[#This Row],[Age]]&lt;=1000,"501-1000",1,"&gt;1000")</f>
        <v>0-100</v>
      </c>
      <c r="L158" t="str">
        <f>REPT(_xlfn.UNICHAR(8203),_xlfn.XLOOKUP(data[[#This Row],[Age group]],$S$23:$S$26,$T$23:$T$26))&amp;data[[#This Row],[Age group]]</f>
        <v>​​​​0-100</v>
      </c>
    </row>
    <row r="159" spans="2:12" x14ac:dyDescent="0.25">
      <c r="B159" t="s">
        <v>33</v>
      </c>
      <c r="C159">
        <v>15</v>
      </c>
      <c r="D159">
        <v>118</v>
      </c>
      <c r="E159" s="27">
        <v>44958</v>
      </c>
      <c r="F159">
        <v>997.05</v>
      </c>
      <c r="G159" t="s">
        <v>90</v>
      </c>
      <c r="H159">
        <v>0</v>
      </c>
      <c r="I159" t="str">
        <f>_xlfn.XLOOKUP(data[[#This Row],[flight_speed]],$S$4:$S$6,$T$4:$T$6,,-1)</f>
        <v>fast</v>
      </c>
      <c r="J159">
        <f>_xlfn.XLOOKUP(data[[#This Row],[Reindeer]],$S$14:$S$18,$T$14:$T$18)</f>
        <v>1200</v>
      </c>
      <c r="K159" t="str" cm="1">
        <f t="array" ref="K159">_xlfn.IFS(data[[#This Row],[Age]]&lt;=100,"0-100",data[[#This Row],[Age]]&lt;=500,"101-500",data[[#This Row],[Age]]&lt;=1000,"501-1000",1,"&gt;1000")</f>
        <v>&gt;1000</v>
      </c>
      <c r="L159" t="str">
        <f>REPT(_xlfn.UNICHAR(8203),_xlfn.XLOOKUP(data[[#This Row],[Age group]],$S$23:$S$26,$T$23:$T$26))&amp;data[[#This Row],[Age group]]</f>
        <v>​&gt;1000</v>
      </c>
    </row>
    <row r="160" spans="2:12" x14ac:dyDescent="0.25">
      <c r="B160" t="s">
        <v>34</v>
      </c>
      <c r="C160">
        <v>7.2</v>
      </c>
      <c r="D160">
        <v>890</v>
      </c>
      <c r="E160" s="27">
        <v>44958</v>
      </c>
      <c r="F160">
        <v>441.03</v>
      </c>
      <c r="G160" t="s">
        <v>91</v>
      </c>
      <c r="H160">
        <v>0</v>
      </c>
      <c r="I160" t="str">
        <f>_xlfn.XLOOKUP(data[[#This Row],[flight_speed]],$S$4:$S$6,$T$4:$T$6,,-1)</f>
        <v>casual</v>
      </c>
      <c r="J160">
        <f>_xlfn.XLOOKUP(data[[#This Row],[Reindeer]],$S$14:$S$18,$T$14:$T$18)</f>
        <v>815</v>
      </c>
      <c r="K160" t="str" cm="1">
        <f t="array" ref="K160">_xlfn.IFS(data[[#This Row],[Age]]&lt;=100,"0-100",data[[#This Row],[Age]]&lt;=500,"101-500",data[[#This Row],[Age]]&lt;=1000,"501-1000",1,"&gt;1000")</f>
        <v>501-1000</v>
      </c>
      <c r="L160" t="str">
        <f>REPT(_xlfn.UNICHAR(8203),_xlfn.XLOOKUP(data[[#This Row],[Age group]],$S$23:$S$26,$T$23:$T$26))&amp;data[[#This Row],[Age group]]</f>
        <v>​​501-1000</v>
      </c>
    </row>
    <row r="161" spans="2:12" x14ac:dyDescent="0.25">
      <c r="B161" t="s">
        <v>35</v>
      </c>
      <c r="C161">
        <v>11.200000000000001</v>
      </c>
      <c r="D161">
        <v>970</v>
      </c>
      <c r="E161" s="27">
        <v>44958</v>
      </c>
      <c r="F161">
        <v>809.16000000000008</v>
      </c>
      <c r="G161" t="s">
        <v>91</v>
      </c>
      <c r="H161">
        <v>0</v>
      </c>
      <c r="I161" t="str">
        <f>_xlfn.XLOOKUP(data[[#This Row],[flight_speed]],$S$4:$S$6,$T$4:$T$6,,-1)</f>
        <v>fast</v>
      </c>
      <c r="J161">
        <f>_xlfn.XLOOKUP(data[[#This Row],[Reindeer]],$S$14:$S$18,$T$14:$T$18)</f>
        <v>261</v>
      </c>
      <c r="K161" t="str" cm="1">
        <f t="array" ref="K161">_xlfn.IFS(data[[#This Row],[Age]]&lt;=100,"0-100",data[[#This Row],[Age]]&lt;=500,"101-500",data[[#This Row],[Age]]&lt;=1000,"501-1000",1,"&gt;1000")</f>
        <v>101-500</v>
      </c>
      <c r="L161" t="str">
        <f>REPT(_xlfn.UNICHAR(8203),_xlfn.XLOOKUP(data[[#This Row],[Age group]],$S$23:$S$26,$T$23:$T$26))&amp;data[[#This Row],[Age group]]</f>
        <v>​​​101-500</v>
      </c>
    </row>
    <row r="162" spans="2:12" x14ac:dyDescent="0.25">
      <c r="B162" t="s">
        <v>68</v>
      </c>
      <c r="C162">
        <v>8.8000000000000007</v>
      </c>
      <c r="D162">
        <v>970</v>
      </c>
      <c r="E162" s="27">
        <v>44958</v>
      </c>
      <c r="F162">
        <v>1740.3600000000001</v>
      </c>
      <c r="G162" t="s">
        <v>90</v>
      </c>
      <c r="H162">
        <v>0</v>
      </c>
      <c r="I162" t="str">
        <f>_xlfn.XLOOKUP(data[[#This Row],[flight_speed]],$S$4:$S$6,$T$4:$T$6,,-1)</f>
        <v>fast</v>
      </c>
      <c r="J162">
        <f>_xlfn.XLOOKUP(data[[#This Row],[Reindeer]],$S$14:$S$18,$T$14:$T$18)</f>
        <v>35</v>
      </c>
      <c r="K162" t="str" cm="1">
        <f t="array" ref="K162">_xlfn.IFS(data[[#This Row],[Age]]&lt;=100,"0-100",data[[#This Row],[Age]]&lt;=500,"101-500",data[[#This Row],[Age]]&lt;=1000,"501-1000",1,"&gt;1000")</f>
        <v>0-100</v>
      </c>
      <c r="L162" t="str">
        <f>REPT(_xlfn.UNICHAR(8203),_xlfn.XLOOKUP(data[[#This Row],[Age group]],$S$23:$S$26,$T$23:$T$26))&amp;data[[#This Row],[Age group]]</f>
        <v>​​​​0-100</v>
      </c>
    </row>
    <row r="163" spans="2:12" x14ac:dyDescent="0.25">
      <c r="B163" t="s">
        <v>32</v>
      </c>
      <c r="C163">
        <v>11.200000000000001</v>
      </c>
      <c r="D163">
        <v>1010</v>
      </c>
      <c r="E163" s="27">
        <v>44958</v>
      </c>
      <c r="F163">
        <v>1875.75</v>
      </c>
      <c r="G163" t="s">
        <v>91</v>
      </c>
      <c r="H163">
        <v>0</v>
      </c>
      <c r="I163" t="str">
        <f>_xlfn.XLOOKUP(data[[#This Row],[flight_speed]],$S$4:$S$6,$T$4:$T$6,,-1)</f>
        <v>fast</v>
      </c>
      <c r="J163">
        <f>_xlfn.XLOOKUP(data[[#This Row],[Reindeer]],$S$14:$S$18,$T$14:$T$18)</f>
        <v>98</v>
      </c>
      <c r="K163" t="str" cm="1">
        <f t="array" ref="K163">_xlfn.IFS(data[[#This Row],[Age]]&lt;=100,"0-100",data[[#This Row],[Age]]&lt;=500,"101-500",data[[#This Row],[Age]]&lt;=1000,"501-1000",1,"&gt;1000")</f>
        <v>0-100</v>
      </c>
      <c r="L163" t="str">
        <f>REPT(_xlfn.UNICHAR(8203),_xlfn.XLOOKUP(data[[#This Row],[Age group]],$S$23:$S$26,$T$23:$T$26))&amp;data[[#This Row],[Age group]]</f>
        <v>​​​​0-100</v>
      </c>
    </row>
    <row r="164" spans="2:12" x14ac:dyDescent="0.25">
      <c r="B164" t="s">
        <v>33</v>
      </c>
      <c r="C164">
        <v>7</v>
      </c>
      <c r="D164">
        <v>142</v>
      </c>
      <c r="E164" s="27">
        <v>44959</v>
      </c>
      <c r="F164">
        <v>159.93</v>
      </c>
      <c r="G164" t="s">
        <v>90</v>
      </c>
      <c r="H164">
        <v>0</v>
      </c>
      <c r="I164" t="str">
        <f>_xlfn.XLOOKUP(data[[#This Row],[flight_speed]],$S$4:$S$6,$T$4:$T$6,,-1)</f>
        <v>casual</v>
      </c>
      <c r="J164">
        <f>_xlfn.XLOOKUP(data[[#This Row],[Reindeer]],$S$14:$S$18,$T$14:$T$18)</f>
        <v>1200</v>
      </c>
      <c r="K164" t="str" cm="1">
        <f t="array" ref="K164">_xlfn.IFS(data[[#This Row],[Age]]&lt;=100,"0-100",data[[#This Row],[Age]]&lt;=500,"101-500",data[[#This Row],[Age]]&lt;=1000,"501-1000",1,"&gt;1000")</f>
        <v>&gt;1000</v>
      </c>
      <c r="L164" t="str">
        <f>REPT(_xlfn.UNICHAR(8203),_xlfn.XLOOKUP(data[[#This Row],[Age group]],$S$23:$S$26,$T$23:$T$26))&amp;data[[#This Row],[Age group]]</f>
        <v>​&gt;1000</v>
      </c>
    </row>
    <row r="165" spans="2:12" x14ac:dyDescent="0.25">
      <c r="B165" t="s">
        <v>34</v>
      </c>
      <c r="C165">
        <v>4</v>
      </c>
      <c r="D165">
        <v>930</v>
      </c>
      <c r="E165" s="27">
        <v>44959</v>
      </c>
      <c r="F165">
        <v>1412.85</v>
      </c>
      <c r="G165" t="s">
        <v>91</v>
      </c>
      <c r="H165">
        <v>0</v>
      </c>
      <c r="I165" t="str">
        <f>_xlfn.XLOOKUP(data[[#This Row],[flight_speed]],$S$4:$S$6,$T$4:$T$6,,-1)</f>
        <v>fast</v>
      </c>
      <c r="J165">
        <f>_xlfn.XLOOKUP(data[[#This Row],[Reindeer]],$S$14:$S$18,$T$14:$T$18)</f>
        <v>815</v>
      </c>
      <c r="K165" t="str" cm="1">
        <f t="array" ref="K165">_xlfn.IFS(data[[#This Row],[Age]]&lt;=100,"0-100",data[[#This Row],[Age]]&lt;=500,"101-500",data[[#This Row],[Age]]&lt;=1000,"501-1000",1,"&gt;1000")</f>
        <v>501-1000</v>
      </c>
      <c r="L165" t="str">
        <f>REPT(_xlfn.UNICHAR(8203),_xlfn.XLOOKUP(data[[#This Row],[Age group]],$S$23:$S$26,$T$23:$T$26))&amp;data[[#This Row],[Age group]]</f>
        <v>​​501-1000</v>
      </c>
    </row>
    <row r="166" spans="2:12" x14ac:dyDescent="0.25">
      <c r="B166" t="s">
        <v>35</v>
      </c>
      <c r="C166">
        <v>4.8000000000000007</v>
      </c>
      <c r="D166">
        <v>760</v>
      </c>
      <c r="E166" s="27">
        <v>44959</v>
      </c>
      <c r="F166">
        <v>1507.26</v>
      </c>
      <c r="G166" t="s">
        <v>91</v>
      </c>
      <c r="H166">
        <v>0</v>
      </c>
      <c r="I166" t="str">
        <f>_xlfn.XLOOKUP(data[[#This Row],[flight_speed]],$S$4:$S$6,$T$4:$T$6,,-1)</f>
        <v>fast</v>
      </c>
      <c r="J166">
        <f>_xlfn.XLOOKUP(data[[#This Row],[Reindeer]],$S$14:$S$18,$T$14:$T$18)</f>
        <v>261</v>
      </c>
      <c r="K166" t="str" cm="1">
        <f t="array" ref="K166">_xlfn.IFS(data[[#This Row],[Age]]&lt;=100,"0-100",data[[#This Row],[Age]]&lt;=500,"101-500",data[[#This Row],[Age]]&lt;=1000,"501-1000",1,"&gt;1000")</f>
        <v>101-500</v>
      </c>
      <c r="L166" t="str">
        <f>REPT(_xlfn.UNICHAR(8203),_xlfn.XLOOKUP(data[[#This Row],[Age group]],$S$23:$S$26,$T$23:$T$26))&amp;data[[#This Row],[Age group]]</f>
        <v>​​​101-500</v>
      </c>
    </row>
    <row r="167" spans="2:12" x14ac:dyDescent="0.25">
      <c r="B167" t="s">
        <v>68</v>
      </c>
      <c r="C167">
        <v>10.4</v>
      </c>
      <c r="D167">
        <v>1260</v>
      </c>
      <c r="E167" s="27">
        <v>44959</v>
      </c>
      <c r="F167">
        <v>2067.0299999999997</v>
      </c>
      <c r="G167" t="s">
        <v>90</v>
      </c>
      <c r="H167">
        <v>0</v>
      </c>
      <c r="I167" t="str">
        <f>_xlfn.XLOOKUP(data[[#This Row],[flight_speed]],$S$4:$S$6,$T$4:$T$6,,-1)</f>
        <v>super fast</v>
      </c>
      <c r="J167">
        <f>_xlfn.XLOOKUP(data[[#This Row],[Reindeer]],$S$14:$S$18,$T$14:$T$18)</f>
        <v>35</v>
      </c>
      <c r="K167" t="str" cm="1">
        <f t="array" ref="K167">_xlfn.IFS(data[[#This Row],[Age]]&lt;=100,"0-100",data[[#This Row],[Age]]&lt;=500,"101-500",data[[#This Row],[Age]]&lt;=1000,"501-1000",1,"&gt;1000")</f>
        <v>0-100</v>
      </c>
      <c r="L167" t="str">
        <f>REPT(_xlfn.UNICHAR(8203),_xlfn.XLOOKUP(data[[#This Row],[Age group]],$S$23:$S$26,$T$23:$T$26))&amp;data[[#This Row],[Age group]]</f>
        <v>​​​​0-100</v>
      </c>
    </row>
    <row r="168" spans="2:12" x14ac:dyDescent="0.25">
      <c r="B168" t="s">
        <v>32</v>
      </c>
      <c r="C168">
        <v>4</v>
      </c>
      <c r="D168">
        <v>920</v>
      </c>
      <c r="E168" s="27">
        <v>44959</v>
      </c>
      <c r="F168">
        <v>2751.45</v>
      </c>
      <c r="G168" t="s">
        <v>91</v>
      </c>
      <c r="H168">
        <v>0</v>
      </c>
      <c r="I168" t="str">
        <f>_xlfn.XLOOKUP(data[[#This Row],[flight_speed]],$S$4:$S$6,$T$4:$T$6,,-1)</f>
        <v>super fast</v>
      </c>
      <c r="J168">
        <f>_xlfn.XLOOKUP(data[[#This Row],[Reindeer]],$S$14:$S$18,$T$14:$T$18)</f>
        <v>98</v>
      </c>
      <c r="K168" t="str" cm="1">
        <f t="array" ref="K168">_xlfn.IFS(data[[#This Row],[Age]]&lt;=100,"0-100",data[[#This Row],[Age]]&lt;=500,"101-500",data[[#This Row],[Age]]&lt;=1000,"501-1000",1,"&gt;1000")</f>
        <v>0-100</v>
      </c>
      <c r="L168" t="str">
        <f>REPT(_xlfn.UNICHAR(8203),_xlfn.XLOOKUP(data[[#This Row],[Age group]],$S$23:$S$26,$T$23:$T$26))&amp;data[[#This Row],[Age group]]</f>
        <v>​​​​0-100</v>
      </c>
    </row>
    <row r="169" spans="2:12" x14ac:dyDescent="0.25">
      <c r="B169" t="s">
        <v>33</v>
      </c>
      <c r="C169">
        <v>7</v>
      </c>
      <c r="D169">
        <v>86</v>
      </c>
      <c r="E169" s="27">
        <v>44960</v>
      </c>
      <c r="F169">
        <v>264.56</v>
      </c>
      <c r="G169" t="s">
        <v>90</v>
      </c>
      <c r="H169">
        <v>0</v>
      </c>
      <c r="I169" t="str">
        <f>_xlfn.XLOOKUP(data[[#This Row],[flight_speed]],$S$4:$S$6,$T$4:$T$6,,-1)</f>
        <v>casual</v>
      </c>
      <c r="J169">
        <f>_xlfn.XLOOKUP(data[[#This Row],[Reindeer]],$S$14:$S$18,$T$14:$T$18)</f>
        <v>1200</v>
      </c>
      <c r="K169" t="str" cm="1">
        <f t="array" ref="K169">_xlfn.IFS(data[[#This Row],[Age]]&lt;=100,"0-100",data[[#This Row],[Age]]&lt;=500,"101-500",data[[#This Row],[Age]]&lt;=1000,"501-1000",1,"&gt;1000")</f>
        <v>&gt;1000</v>
      </c>
      <c r="L169" t="str">
        <f>REPT(_xlfn.UNICHAR(8203),_xlfn.XLOOKUP(data[[#This Row],[Age group]],$S$23:$S$26,$T$23:$T$26))&amp;data[[#This Row],[Age group]]</f>
        <v>​&gt;1000</v>
      </c>
    </row>
    <row r="170" spans="2:12" x14ac:dyDescent="0.25">
      <c r="B170" t="s">
        <v>34</v>
      </c>
      <c r="C170">
        <v>8.8000000000000007</v>
      </c>
      <c r="D170">
        <v>680</v>
      </c>
      <c r="E170" s="27">
        <v>44960</v>
      </c>
      <c r="F170">
        <v>2169.81</v>
      </c>
      <c r="G170" t="s">
        <v>91</v>
      </c>
      <c r="H170">
        <v>0</v>
      </c>
      <c r="I170" t="str">
        <f>_xlfn.XLOOKUP(data[[#This Row],[flight_speed]],$S$4:$S$6,$T$4:$T$6,,-1)</f>
        <v>super fast</v>
      </c>
      <c r="J170">
        <f>_xlfn.XLOOKUP(data[[#This Row],[Reindeer]],$S$14:$S$18,$T$14:$T$18)</f>
        <v>815</v>
      </c>
      <c r="K170" t="str" cm="1">
        <f t="array" ref="K170">_xlfn.IFS(data[[#This Row],[Age]]&lt;=100,"0-100",data[[#This Row],[Age]]&lt;=500,"101-500",data[[#This Row],[Age]]&lt;=1000,"501-1000",1,"&gt;1000")</f>
        <v>501-1000</v>
      </c>
      <c r="L170" t="str">
        <f>REPT(_xlfn.UNICHAR(8203),_xlfn.XLOOKUP(data[[#This Row],[Age group]],$S$23:$S$26,$T$23:$T$26))&amp;data[[#This Row],[Age group]]</f>
        <v>​​501-1000</v>
      </c>
    </row>
    <row r="171" spans="2:12" x14ac:dyDescent="0.25">
      <c r="B171" t="s">
        <v>35</v>
      </c>
      <c r="C171">
        <v>7.2</v>
      </c>
      <c r="D171">
        <v>670</v>
      </c>
      <c r="E171" s="27">
        <v>44960</v>
      </c>
      <c r="F171">
        <v>885.12000000000012</v>
      </c>
      <c r="G171" t="s">
        <v>91</v>
      </c>
      <c r="H171">
        <v>0</v>
      </c>
      <c r="I171" t="str">
        <f>_xlfn.XLOOKUP(data[[#This Row],[flight_speed]],$S$4:$S$6,$T$4:$T$6,,-1)</f>
        <v>fast</v>
      </c>
      <c r="J171">
        <f>_xlfn.XLOOKUP(data[[#This Row],[Reindeer]],$S$14:$S$18,$T$14:$T$18)</f>
        <v>261</v>
      </c>
      <c r="K171" t="str" cm="1">
        <f t="array" ref="K171">_xlfn.IFS(data[[#This Row],[Age]]&lt;=100,"0-100",data[[#This Row],[Age]]&lt;=500,"101-500",data[[#This Row],[Age]]&lt;=1000,"501-1000",1,"&gt;1000")</f>
        <v>101-500</v>
      </c>
      <c r="L171" t="str">
        <f>REPT(_xlfn.UNICHAR(8203),_xlfn.XLOOKUP(data[[#This Row],[Age group]],$S$23:$S$26,$T$23:$T$26))&amp;data[[#This Row],[Age group]]</f>
        <v>​​​101-500</v>
      </c>
    </row>
    <row r="172" spans="2:12" x14ac:dyDescent="0.25">
      <c r="B172" t="s">
        <v>68</v>
      </c>
      <c r="C172">
        <v>6.4</v>
      </c>
      <c r="D172">
        <v>1190</v>
      </c>
      <c r="E172" s="27">
        <v>44960</v>
      </c>
      <c r="F172">
        <v>1452.66</v>
      </c>
      <c r="G172" t="s">
        <v>90</v>
      </c>
      <c r="H172">
        <v>0</v>
      </c>
      <c r="I172" t="str">
        <f>_xlfn.XLOOKUP(data[[#This Row],[flight_speed]],$S$4:$S$6,$T$4:$T$6,,-1)</f>
        <v>fast</v>
      </c>
      <c r="J172">
        <f>_xlfn.XLOOKUP(data[[#This Row],[Reindeer]],$S$14:$S$18,$T$14:$T$18)</f>
        <v>35</v>
      </c>
      <c r="K172" t="str" cm="1">
        <f t="array" ref="K172">_xlfn.IFS(data[[#This Row],[Age]]&lt;=100,"0-100",data[[#This Row],[Age]]&lt;=500,"101-500",data[[#This Row],[Age]]&lt;=1000,"501-1000",1,"&gt;1000")</f>
        <v>0-100</v>
      </c>
      <c r="L172" t="str">
        <f>REPT(_xlfn.UNICHAR(8203),_xlfn.XLOOKUP(data[[#This Row],[Age group]],$S$23:$S$26,$T$23:$T$26))&amp;data[[#This Row],[Age group]]</f>
        <v>​​​​0-100</v>
      </c>
    </row>
    <row r="173" spans="2:12" x14ac:dyDescent="0.25">
      <c r="B173" t="s">
        <v>32</v>
      </c>
      <c r="C173">
        <v>11.200000000000001</v>
      </c>
      <c r="D173">
        <v>610</v>
      </c>
      <c r="E173" s="27">
        <v>44960</v>
      </c>
      <c r="F173">
        <v>2889.7799999999997</v>
      </c>
      <c r="G173" t="s">
        <v>91</v>
      </c>
      <c r="H173">
        <v>0</v>
      </c>
      <c r="I173" t="str">
        <f>_xlfn.XLOOKUP(data[[#This Row],[flight_speed]],$S$4:$S$6,$T$4:$T$6,,-1)</f>
        <v>super fast</v>
      </c>
      <c r="J173">
        <f>_xlfn.XLOOKUP(data[[#This Row],[Reindeer]],$S$14:$S$18,$T$14:$T$18)</f>
        <v>98</v>
      </c>
      <c r="K173" t="str" cm="1">
        <f t="array" ref="K173">_xlfn.IFS(data[[#This Row],[Age]]&lt;=100,"0-100",data[[#This Row],[Age]]&lt;=500,"101-500",data[[#This Row],[Age]]&lt;=1000,"501-1000",1,"&gt;1000")</f>
        <v>0-100</v>
      </c>
      <c r="L173" t="str">
        <f>REPT(_xlfn.UNICHAR(8203),_xlfn.XLOOKUP(data[[#This Row],[Age group]],$S$23:$S$26,$T$23:$T$26))&amp;data[[#This Row],[Age group]]</f>
        <v>​​​​0-100</v>
      </c>
    </row>
    <row r="174" spans="2:12" x14ac:dyDescent="0.25">
      <c r="B174" t="s">
        <v>33</v>
      </c>
      <c r="C174">
        <v>6</v>
      </c>
      <c r="D174">
        <v>53</v>
      </c>
      <c r="E174" s="27">
        <v>44961</v>
      </c>
      <c r="F174">
        <v>326.98</v>
      </c>
      <c r="G174" t="s">
        <v>90</v>
      </c>
      <c r="H174">
        <v>0</v>
      </c>
      <c r="I174" t="str">
        <f>_xlfn.XLOOKUP(data[[#This Row],[flight_speed]],$S$4:$S$6,$T$4:$T$6,,-1)</f>
        <v>casual</v>
      </c>
      <c r="J174">
        <f>_xlfn.XLOOKUP(data[[#This Row],[Reindeer]],$S$14:$S$18,$T$14:$T$18)</f>
        <v>1200</v>
      </c>
      <c r="K174" t="str" cm="1">
        <f t="array" ref="K174">_xlfn.IFS(data[[#This Row],[Age]]&lt;=100,"0-100",data[[#This Row],[Age]]&lt;=500,"101-500",data[[#This Row],[Age]]&lt;=1000,"501-1000",1,"&gt;1000")</f>
        <v>&gt;1000</v>
      </c>
      <c r="L174" t="str">
        <f>REPT(_xlfn.UNICHAR(8203),_xlfn.XLOOKUP(data[[#This Row],[Age group]],$S$23:$S$26,$T$23:$T$26))&amp;data[[#This Row],[Age group]]</f>
        <v>​&gt;1000</v>
      </c>
    </row>
    <row r="175" spans="2:12" x14ac:dyDescent="0.25">
      <c r="B175" t="s">
        <v>34</v>
      </c>
      <c r="C175">
        <v>11.200000000000001</v>
      </c>
      <c r="D175">
        <v>1270</v>
      </c>
      <c r="E175" s="27">
        <v>44961</v>
      </c>
      <c r="F175">
        <v>2730.87</v>
      </c>
      <c r="G175" t="s">
        <v>91</v>
      </c>
      <c r="H175">
        <v>0</v>
      </c>
      <c r="I175" t="str">
        <f>_xlfn.XLOOKUP(data[[#This Row],[flight_speed]],$S$4:$S$6,$T$4:$T$6,,-1)</f>
        <v>super fast</v>
      </c>
      <c r="J175">
        <f>_xlfn.XLOOKUP(data[[#This Row],[Reindeer]],$S$14:$S$18,$T$14:$T$18)</f>
        <v>815</v>
      </c>
      <c r="K175" t="str" cm="1">
        <f t="array" ref="K175">_xlfn.IFS(data[[#This Row],[Age]]&lt;=100,"0-100",data[[#This Row],[Age]]&lt;=500,"101-500",data[[#This Row],[Age]]&lt;=1000,"501-1000",1,"&gt;1000")</f>
        <v>501-1000</v>
      </c>
      <c r="L175" t="str">
        <f>REPT(_xlfn.UNICHAR(8203),_xlfn.XLOOKUP(data[[#This Row],[Age group]],$S$23:$S$26,$T$23:$T$26))&amp;data[[#This Row],[Age group]]</f>
        <v>​​501-1000</v>
      </c>
    </row>
    <row r="176" spans="2:12" x14ac:dyDescent="0.25">
      <c r="B176" t="s">
        <v>35</v>
      </c>
      <c r="C176">
        <v>4</v>
      </c>
      <c r="D176">
        <v>1130</v>
      </c>
      <c r="E176" s="27">
        <v>44961</v>
      </c>
      <c r="F176">
        <v>1669.8899999999999</v>
      </c>
      <c r="G176" t="s">
        <v>91</v>
      </c>
      <c r="H176">
        <v>0</v>
      </c>
      <c r="I176" t="str">
        <f>_xlfn.XLOOKUP(data[[#This Row],[flight_speed]],$S$4:$S$6,$T$4:$T$6,,-1)</f>
        <v>fast</v>
      </c>
      <c r="J176">
        <f>_xlfn.XLOOKUP(data[[#This Row],[Reindeer]],$S$14:$S$18,$T$14:$T$18)</f>
        <v>261</v>
      </c>
      <c r="K176" t="str" cm="1">
        <f t="array" ref="K176">_xlfn.IFS(data[[#This Row],[Age]]&lt;=100,"0-100",data[[#This Row],[Age]]&lt;=500,"101-500",data[[#This Row],[Age]]&lt;=1000,"501-1000",1,"&gt;1000")</f>
        <v>101-500</v>
      </c>
      <c r="L176" t="str">
        <f>REPT(_xlfn.UNICHAR(8203),_xlfn.XLOOKUP(data[[#This Row],[Age group]],$S$23:$S$26,$T$23:$T$26))&amp;data[[#This Row],[Age group]]</f>
        <v>​​​101-500</v>
      </c>
    </row>
    <row r="177" spans="2:12" x14ac:dyDescent="0.25">
      <c r="B177" t="s">
        <v>68</v>
      </c>
      <c r="C177">
        <v>8.8000000000000007</v>
      </c>
      <c r="D177">
        <v>1220</v>
      </c>
      <c r="E177" s="27">
        <v>44961</v>
      </c>
      <c r="F177">
        <v>583.5</v>
      </c>
      <c r="G177" t="s">
        <v>90</v>
      </c>
      <c r="H177">
        <v>0</v>
      </c>
      <c r="I177" t="str">
        <f>_xlfn.XLOOKUP(data[[#This Row],[flight_speed]],$S$4:$S$6,$T$4:$T$6,,-1)</f>
        <v>casual</v>
      </c>
      <c r="J177">
        <f>_xlfn.XLOOKUP(data[[#This Row],[Reindeer]],$S$14:$S$18,$T$14:$T$18)</f>
        <v>35</v>
      </c>
      <c r="K177" t="str" cm="1">
        <f t="array" ref="K177">_xlfn.IFS(data[[#This Row],[Age]]&lt;=100,"0-100",data[[#This Row],[Age]]&lt;=500,"101-500",data[[#This Row],[Age]]&lt;=1000,"501-1000",1,"&gt;1000")</f>
        <v>0-100</v>
      </c>
      <c r="L177" t="str">
        <f>REPT(_xlfn.UNICHAR(8203),_xlfn.XLOOKUP(data[[#This Row],[Age group]],$S$23:$S$26,$T$23:$T$26))&amp;data[[#This Row],[Age group]]</f>
        <v>​​​​0-100</v>
      </c>
    </row>
    <row r="178" spans="2:12" x14ac:dyDescent="0.25">
      <c r="B178" t="s">
        <v>32</v>
      </c>
      <c r="C178">
        <v>8</v>
      </c>
      <c r="D178">
        <v>660</v>
      </c>
      <c r="E178" s="27">
        <v>44961</v>
      </c>
      <c r="F178">
        <v>611.88</v>
      </c>
      <c r="G178" t="s">
        <v>91</v>
      </c>
      <c r="H178">
        <v>0</v>
      </c>
      <c r="I178" t="str">
        <f>_xlfn.XLOOKUP(data[[#This Row],[flight_speed]],$S$4:$S$6,$T$4:$T$6,,-1)</f>
        <v>fast</v>
      </c>
      <c r="J178">
        <f>_xlfn.XLOOKUP(data[[#This Row],[Reindeer]],$S$14:$S$18,$T$14:$T$18)</f>
        <v>98</v>
      </c>
      <c r="K178" t="str" cm="1">
        <f t="array" ref="K178">_xlfn.IFS(data[[#This Row],[Age]]&lt;=100,"0-100",data[[#This Row],[Age]]&lt;=500,"101-500",data[[#This Row],[Age]]&lt;=1000,"501-1000",1,"&gt;1000")</f>
        <v>0-100</v>
      </c>
      <c r="L178" t="str">
        <f>REPT(_xlfn.UNICHAR(8203),_xlfn.XLOOKUP(data[[#This Row],[Age group]],$S$23:$S$26,$T$23:$T$26))&amp;data[[#This Row],[Age group]]</f>
        <v>​​​​0-100</v>
      </c>
    </row>
    <row r="179" spans="2:12" x14ac:dyDescent="0.25">
      <c r="B179" t="s">
        <v>33</v>
      </c>
      <c r="C179">
        <v>8</v>
      </c>
      <c r="D179">
        <v>67</v>
      </c>
      <c r="E179" s="27">
        <v>44962</v>
      </c>
      <c r="F179">
        <v>987.99</v>
      </c>
      <c r="G179" t="s">
        <v>90</v>
      </c>
      <c r="H179">
        <v>0</v>
      </c>
      <c r="I179" t="str">
        <f>_xlfn.XLOOKUP(data[[#This Row],[flight_speed]],$S$4:$S$6,$T$4:$T$6,,-1)</f>
        <v>fast</v>
      </c>
      <c r="J179">
        <f>_xlfn.XLOOKUP(data[[#This Row],[Reindeer]],$S$14:$S$18,$T$14:$T$18)</f>
        <v>1200</v>
      </c>
      <c r="K179" t="str" cm="1">
        <f t="array" ref="K179">_xlfn.IFS(data[[#This Row],[Age]]&lt;=100,"0-100",data[[#This Row],[Age]]&lt;=500,"101-500",data[[#This Row],[Age]]&lt;=1000,"501-1000",1,"&gt;1000")</f>
        <v>&gt;1000</v>
      </c>
      <c r="L179" t="str">
        <f>REPT(_xlfn.UNICHAR(8203),_xlfn.XLOOKUP(data[[#This Row],[Age group]],$S$23:$S$26,$T$23:$T$26))&amp;data[[#This Row],[Age group]]</f>
        <v>​&gt;1000</v>
      </c>
    </row>
    <row r="180" spans="2:12" x14ac:dyDescent="0.25">
      <c r="B180" t="s">
        <v>34</v>
      </c>
      <c r="C180">
        <v>12</v>
      </c>
      <c r="D180">
        <v>960</v>
      </c>
      <c r="E180" s="27">
        <v>44962</v>
      </c>
      <c r="F180">
        <v>2983.68</v>
      </c>
      <c r="G180" t="s">
        <v>91</v>
      </c>
      <c r="H180">
        <v>0</v>
      </c>
      <c r="I180" t="str">
        <f>_xlfn.XLOOKUP(data[[#This Row],[flight_speed]],$S$4:$S$6,$T$4:$T$6,,-1)</f>
        <v>super fast</v>
      </c>
      <c r="J180">
        <f>_xlfn.XLOOKUP(data[[#This Row],[Reindeer]],$S$14:$S$18,$T$14:$T$18)</f>
        <v>815</v>
      </c>
      <c r="K180" t="str" cm="1">
        <f t="array" ref="K180">_xlfn.IFS(data[[#This Row],[Age]]&lt;=100,"0-100",data[[#This Row],[Age]]&lt;=500,"101-500",data[[#This Row],[Age]]&lt;=1000,"501-1000",1,"&gt;1000")</f>
        <v>501-1000</v>
      </c>
      <c r="L180" t="str">
        <f>REPT(_xlfn.UNICHAR(8203),_xlfn.XLOOKUP(data[[#This Row],[Age group]],$S$23:$S$26,$T$23:$T$26))&amp;data[[#This Row],[Age group]]</f>
        <v>​​501-1000</v>
      </c>
    </row>
    <row r="181" spans="2:12" x14ac:dyDescent="0.25">
      <c r="B181" t="s">
        <v>35</v>
      </c>
      <c r="C181">
        <v>4</v>
      </c>
      <c r="D181">
        <v>1470</v>
      </c>
      <c r="E181" s="27">
        <v>44962</v>
      </c>
      <c r="F181">
        <v>2266.4700000000003</v>
      </c>
      <c r="G181" t="s">
        <v>91</v>
      </c>
      <c r="H181">
        <v>0</v>
      </c>
      <c r="I181" t="str">
        <f>_xlfn.XLOOKUP(data[[#This Row],[flight_speed]],$S$4:$S$6,$T$4:$T$6,,-1)</f>
        <v>super fast</v>
      </c>
      <c r="J181">
        <f>_xlfn.XLOOKUP(data[[#This Row],[Reindeer]],$S$14:$S$18,$T$14:$T$18)</f>
        <v>261</v>
      </c>
      <c r="K181" t="str" cm="1">
        <f t="array" ref="K181">_xlfn.IFS(data[[#This Row],[Age]]&lt;=100,"0-100",data[[#This Row],[Age]]&lt;=500,"101-500",data[[#This Row],[Age]]&lt;=1000,"501-1000",1,"&gt;1000")</f>
        <v>101-500</v>
      </c>
      <c r="L181" t="str">
        <f>REPT(_xlfn.UNICHAR(8203),_xlfn.XLOOKUP(data[[#This Row],[Age group]],$S$23:$S$26,$T$23:$T$26))&amp;data[[#This Row],[Age group]]</f>
        <v>​​​101-500</v>
      </c>
    </row>
    <row r="182" spans="2:12" x14ac:dyDescent="0.25">
      <c r="B182" t="s">
        <v>68</v>
      </c>
      <c r="C182">
        <v>11.200000000000001</v>
      </c>
      <c r="D182">
        <v>1040</v>
      </c>
      <c r="E182" s="27">
        <v>44962</v>
      </c>
      <c r="F182">
        <v>2090.5500000000002</v>
      </c>
      <c r="G182" t="s">
        <v>90</v>
      </c>
      <c r="H182">
        <v>0</v>
      </c>
      <c r="I182" t="str">
        <f>_xlfn.XLOOKUP(data[[#This Row],[flight_speed]],$S$4:$S$6,$T$4:$T$6,,-1)</f>
        <v>super fast</v>
      </c>
      <c r="J182">
        <f>_xlfn.XLOOKUP(data[[#This Row],[Reindeer]],$S$14:$S$18,$T$14:$T$18)</f>
        <v>35</v>
      </c>
      <c r="K182" t="str" cm="1">
        <f t="array" ref="K182">_xlfn.IFS(data[[#This Row],[Age]]&lt;=100,"0-100",data[[#This Row],[Age]]&lt;=500,"101-500",data[[#This Row],[Age]]&lt;=1000,"501-1000",1,"&gt;1000")</f>
        <v>0-100</v>
      </c>
      <c r="L182" t="str">
        <f>REPT(_xlfn.UNICHAR(8203),_xlfn.XLOOKUP(data[[#This Row],[Age group]],$S$23:$S$26,$T$23:$T$26))&amp;data[[#This Row],[Age group]]</f>
        <v>​​​​0-100</v>
      </c>
    </row>
    <row r="183" spans="2:12" x14ac:dyDescent="0.25">
      <c r="B183" t="s">
        <v>32</v>
      </c>
      <c r="C183">
        <v>11.200000000000001</v>
      </c>
      <c r="D183">
        <v>1300</v>
      </c>
      <c r="E183" s="27">
        <v>44962</v>
      </c>
      <c r="F183">
        <v>83.88</v>
      </c>
      <c r="G183" t="s">
        <v>91</v>
      </c>
      <c r="H183">
        <v>0</v>
      </c>
      <c r="I183" t="str">
        <f>_xlfn.XLOOKUP(data[[#This Row],[flight_speed]],$S$4:$S$6,$T$4:$T$6,,-1)</f>
        <v>casual</v>
      </c>
      <c r="J183">
        <f>_xlfn.XLOOKUP(data[[#This Row],[Reindeer]],$S$14:$S$18,$T$14:$T$18)</f>
        <v>98</v>
      </c>
      <c r="K183" t="str" cm="1">
        <f t="array" ref="K183">_xlfn.IFS(data[[#This Row],[Age]]&lt;=100,"0-100",data[[#This Row],[Age]]&lt;=500,"101-500",data[[#This Row],[Age]]&lt;=1000,"501-1000",1,"&gt;1000")</f>
        <v>0-100</v>
      </c>
      <c r="L183" t="str">
        <f>REPT(_xlfn.UNICHAR(8203),_xlfn.XLOOKUP(data[[#This Row],[Age group]],$S$23:$S$26,$T$23:$T$26))&amp;data[[#This Row],[Age group]]</f>
        <v>​​​​0-100</v>
      </c>
    </row>
    <row r="184" spans="2:12" x14ac:dyDescent="0.25">
      <c r="B184" t="s">
        <v>33</v>
      </c>
      <c r="C184">
        <v>11</v>
      </c>
      <c r="D184">
        <v>112</v>
      </c>
      <c r="E184" s="27">
        <v>44963</v>
      </c>
      <c r="F184">
        <v>774.86</v>
      </c>
      <c r="G184" t="s">
        <v>90</v>
      </c>
      <c r="H184">
        <v>0</v>
      </c>
      <c r="I184" t="str">
        <f>_xlfn.XLOOKUP(data[[#This Row],[flight_speed]],$S$4:$S$6,$T$4:$T$6,,-1)</f>
        <v>fast</v>
      </c>
      <c r="J184">
        <f>_xlfn.XLOOKUP(data[[#This Row],[Reindeer]],$S$14:$S$18,$T$14:$T$18)</f>
        <v>1200</v>
      </c>
      <c r="K184" t="str" cm="1">
        <f t="array" ref="K184">_xlfn.IFS(data[[#This Row],[Age]]&lt;=100,"0-100",data[[#This Row],[Age]]&lt;=500,"101-500",data[[#This Row],[Age]]&lt;=1000,"501-1000",1,"&gt;1000")</f>
        <v>&gt;1000</v>
      </c>
      <c r="L184" t="str">
        <f>REPT(_xlfn.UNICHAR(8203),_xlfn.XLOOKUP(data[[#This Row],[Age group]],$S$23:$S$26,$T$23:$T$26))&amp;data[[#This Row],[Age group]]</f>
        <v>​&gt;1000</v>
      </c>
    </row>
    <row r="185" spans="2:12" x14ac:dyDescent="0.25">
      <c r="B185" t="s">
        <v>34</v>
      </c>
      <c r="C185">
        <v>8.8000000000000007</v>
      </c>
      <c r="D185">
        <v>1500</v>
      </c>
      <c r="E185" s="27">
        <v>44963</v>
      </c>
      <c r="F185">
        <v>2980.95</v>
      </c>
      <c r="G185" t="s">
        <v>91</v>
      </c>
      <c r="H185">
        <v>0</v>
      </c>
      <c r="I185" t="str">
        <f>_xlfn.XLOOKUP(data[[#This Row],[flight_speed]],$S$4:$S$6,$T$4:$T$6,,-1)</f>
        <v>super fast</v>
      </c>
      <c r="J185">
        <f>_xlfn.XLOOKUP(data[[#This Row],[Reindeer]],$S$14:$S$18,$T$14:$T$18)</f>
        <v>815</v>
      </c>
      <c r="K185" t="str" cm="1">
        <f t="array" ref="K185">_xlfn.IFS(data[[#This Row],[Age]]&lt;=100,"0-100",data[[#This Row],[Age]]&lt;=500,"101-500",data[[#This Row],[Age]]&lt;=1000,"501-1000",1,"&gt;1000")</f>
        <v>501-1000</v>
      </c>
      <c r="L185" t="str">
        <f>REPT(_xlfn.UNICHAR(8203),_xlfn.XLOOKUP(data[[#This Row],[Age group]],$S$23:$S$26,$T$23:$T$26))&amp;data[[#This Row],[Age group]]</f>
        <v>​​501-1000</v>
      </c>
    </row>
    <row r="186" spans="2:12" x14ac:dyDescent="0.25">
      <c r="B186" t="s">
        <v>35</v>
      </c>
      <c r="C186">
        <v>4</v>
      </c>
      <c r="D186">
        <v>1270</v>
      </c>
      <c r="E186" s="27">
        <v>44963</v>
      </c>
      <c r="F186">
        <v>985.86</v>
      </c>
      <c r="G186" t="s">
        <v>91</v>
      </c>
      <c r="H186">
        <v>0</v>
      </c>
      <c r="I186" t="str">
        <f>_xlfn.XLOOKUP(data[[#This Row],[flight_speed]],$S$4:$S$6,$T$4:$T$6,,-1)</f>
        <v>fast</v>
      </c>
      <c r="J186">
        <f>_xlfn.XLOOKUP(data[[#This Row],[Reindeer]],$S$14:$S$18,$T$14:$T$18)</f>
        <v>261</v>
      </c>
      <c r="K186" t="str" cm="1">
        <f t="array" ref="K186">_xlfn.IFS(data[[#This Row],[Age]]&lt;=100,"0-100",data[[#This Row],[Age]]&lt;=500,"101-500",data[[#This Row],[Age]]&lt;=1000,"501-1000",1,"&gt;1000")</f>
        <v>101-500</v>
      </c>
      <c r="L186" t="str">
        <f>REPT(_xlfn.UNICHAR(8203),_xlfn.XLOOKUP(data[[#This Row],[Age group]],$S$23:$S$26,$T$23:$T$26))&amp;data[[#This Row],[Age group]]</f>
        <v>​​​101-500</v>
      </c>
    </row>
    <row r="187" spans="2:12" x14ac:dyDescent="0.25">
      <c r="B187" t="s">
        <v>68</v>
      </c>
      <c r="C187">
        <v>6.4</v>
      </c>
      <c r="D187">
        <v>1220</v>
      </c>
      <c r="E187" s="27">
        <v>44963</v>
      </c>
      <c r="F187">
        <v>2269.17</v>
      </c>
      <c r="G187" t="s">
        <v>90</v>
      </c>
      <c r="H187">
        <v>0</v>
      </c>
      <c r="I187" t="str">
        <f>_xlfn.XLOOKUP(data[[#This Row],[flight_speed]],$S$4:$S$6,$T$4:$T$6,,-1)</f>
        <v>super fast</v>
      </c>
      <c r="J187">
        <f>_xlfn.XLOOKUP(data[[#This Row],[Reindeer]],$S$14:$S$18,$T$14:$T$18)</f>
        <v>35</v>
      </c>
      <c r="K187" t="str" cm="1">
        <f t="array" ref="K187">_xlfn.IFS(data[[#This Row],[Age]]&lt;=100,"0-100",data[[#This Row],[Age]]&lt;=500,"101-500",data[[#This Row],[Age]]&lt;=1000,"501-1000",1,"&gt;1000")</f>
        <v>0-100</v>
      </c>
      <c r="L187" t="str">
        <f>REPT(_xlfn.UNICHAR(8203),_xlfn.XLOOKUP(data[[#This Row],[Age group]],$S$23:$S$26,$T$23:$T$26))&amp;data[[#This Row],[Age group]]</f>
        <v>​​​​0-100</v>
      </c>
    </row>
    <row r="188" spans="2:12" x14ac:dyDescent="0.25">
      <c r="B188" t="s">
        <v>32</v>
      </c>
      <c r="C188">
        <v>4</v>
      </c>
      <c r="D188">
        <v>530</v>
      </c>
      <c r="E188" s="27">
        <v>44963</v>
      </c>
      <c r="F188">
        <v>1415.73</v>
      </c>
      <c r="G188" t="s">
        <v>91</v>
      </c>
      <c r="H188">
        <v>0</v>
      </c>
      <c r="I188" t="str">
        <f>_xlfn.XLOOKUP(data[[#This Row],[flight_speed]],$S$4:$S$6,$T$4:$T$6,,-1)</f>
        <v>fast</v>
      </c>
      <c r="J188">
        <f>_xlfn.XLOOKUP(data[[#This Row],[Reindeer]],$S$14:$S$18,$T$14:$T$18)</f>
        <v>98</v>
      </c>
      <c r="K188" t="str" cm="1">
        <f t="array" ref="K188">_xlfn.IFS(data[[#This Row],[Age]]&lt;=100,"0-100",data[[#This Row],[Age]]&lt;=500,"101-500",data[[#This Row],[Age]]&lt;=1000,"501-1000",1,"&gt;1000")</f>
        <v>0-100</v>
      </c>
      <c r="L188" t="str">
        <f>REPT(_xlfn.UNICHAR(8203),_xlfn.XLOOKUP(data[[#This Row],[Age group]],$S$23:$S$26,$T$23:$T$26))&amp;data[[#This Row],[Age group]]</f>
        <v>​​​​0-100</v>
      </c>
    </row>
    <row r="189" spans="2:12" x14ac:dyDescent="0.25">
      <c r="B189" t="s">
        <v>33</v>
      </c>
      <c r="C189">
        <v>14</v>
      </c>
      <c r="D189">
        <v>123</v>
      </c>
      <c r="E189" s="27">
        <v>44964</v>
      </c>
      <c r="F189">
        <v>980.1</v>
      </c>
      <c r="G189" t="s">
        <v>90</v>
      </c>
      <c r="H189">
        <v>0</v>
      </c>
      <c r="I189" t="str">
        <f>_xlfn.XLOOKUP(data[[#This Row],[flight_speed]],$S$4:$S$6,$T$4:$T$6,,-1)</f>
        <v>fast</v>
      </c>
      <c r="J189">
        <f>_xlfn.XLOOKUP(data[[#This Row],[Reindeer]],$S$14:$S$18,$T$14:$T$18)</f>
        <v>1200</v>
      </c>
      <c r="K189" t="str" cm="1">
        <f t="array" ref="K189">_xlfn.IFS(data[[#This Row],[Age]]&lt;=100,"0-100",data[[#This Row],[Age]]&lt;=500,"101-500",data[[#This Row],[Age]]&lt;=1000,"501-1000",1,"&gt;1000")</f>
        <v>&gt;1000</v>
      </c>
      <c r="L189" t="str">
        <f>REPT(_xlfn.UNICHAR(8203),_xlfn.XLOOKUP(data[[#This Row],[Age group]],$S$23:$S$26,$T$23:$T$26))&amp;data[[#This Row],[Age group]]</f>
        <v>​&gt;1000</v>
      </c>
    </row>
    <row r="190" spans="2:12" x14ac:dyDescent="0.25">
      <c r="B190" t="s">
        <v>34</v>
      </c>
      <c r="C190">
        <v>6.4</v>
      </c>
      <c r="D190">
        <v>1400</v>
      </c>
      <c r="E190" s="27">
        <v>44964</v>
      </c>
      <c r="F190">
        <v>2083.2599999999998</v>
      </c>
      <c r="G190" t="s">
        <v>91</v>
      </c>
      <c r="H190">
        <v>0</v>
      </c>
      <c r="I190" t="str">
        <f>_xlfn.XLOOKUP(data[[#This Row],[flight_speed]],$S$4:$S$6,$T$4:$T$6,,-1)</f>
        <v>super fast</v>
      </c>
      <c r="J190">
        <f>_xlfn.XLOOKUP(data[[#This Row],[Reindeer]],$S$14:$S$18,$T$14:$T$18)</f>
        <v>815</v>
      </c>
      <c r="K190" t="str" cm="1">
        <f t="array" ref="K190">_xlfn.IFS(data[[#This Row],[Age]]&lt;=100,"0-100",data[[#This Row],[Age]]&lt;=500,"101-500",data[[#This Row],[Age]]&lt;=1000,"501-1000",1,"&gt;1000")</f>
        <v>501-1000</v>
      </c>
      <c r="L190" t="str">
        <f>REPT(_xlfn.UNICHAR(8203),_xlfn.XLOOKUP(data[[#This Row],[Age group]],$S$23:$S$26,$T$23:$T$26))&amp;data[[#This Row],[Age group]]</f>
        <v>​​501-1000</v>
      </c>
    </row>
    <row r="191" spans="2:12" x14ac:dyDescent="0.25">
      <c r="B191" t="s">
        <v>35</v>
      </c>
      <c r="C191">
        <v>8.8000000000000007</v>
      </c>
      <c r="D191">
        <v>550</v>
      </c>
      <c r="E191" s="27">
        <v>44964</v>
      </c>
      <c r="F191">
        <v>1831.3200000000002</v>
      </c>
      <c r="G191" t="s">
        <v>91</v>
      </c>
      <c r="H191">
        <v>0</v>
      </c>
      <c r="I191" t="str">
        <f>_xlfn.XLOOKUP(data[[#This Row],[flight_speed]],$S$4:$S$6,$T$4:$T$6,,-1)</f>
        <v>fast</v>
      </c>
      <c r="J191">
        <f>_xlfn.XLOOKUP(data[[#This Row],[Reindeer]],$S$14:$S$18,$T$14:$T$18)</f>
        <v>261</v>
      </c>
      <c r="K191" t="str" cm="1">
        <f t="array" ref="K191">_xlfn.IFS(data[[#This Row],[Age]]&lt;=100,"0-100",data[[#This Row],[Age]]&lt;=500,"101-500",data[[#This Row],[Age]]&lt;=1000,"501-1000",1,"&gt;1000")</f>
        <v>101-500</v>
      </c>
      <c r="L191" t="str">
        <f>REPT(_xlfn.UNICHAR(8203),_xlfn.XLOOKUP(data[[#This Row],[Age group]],$S$23:$S$26,$T$23:$T$26))&amp;data[[#This Row],[Age group]]</f>
        <v>​​​101-500</v>
      </c>
    </row>
    <row r="192" spans="2:12" x14ac:dyDescent="0.25">
      <c r="B192" t="s">
        <v>68</v>
      </c>
      <c r="C192">
        <v>6.4</v>
      </c>
      <c r="D192">
        <v>1330</v>
      </c>
      <c r="E192" s="27">
        <v>44964</v>
      </c>
      <c r="F192">
        <v>93.42</v>
      </c>
      <c r="G192" t="s">
        <v>90</v>
      </c>
      <c r="H192">
        <v>0</v>
      </c>
      <c r="I192" t="str">
        <f>_xlfn.XLOOKUP(data[[#This Row],[flight_speed]],$S$4:$S$6,$T$4:$T$6,,-1)</f>
        <v>casual</v>
      </c>
      <c r="J192">
        <f>_xlfn.XLOOKUP(data[[#This Row],[Reindeer]],$S$14:$S$18,$T$14:$T$18)</f>
        <v>35</v>
      </c>
      <c r="K192" t="str" cm="1">
        <f t="array" ref="K192">_xlfn.IFS(data[[#This Row],[Age]]&lt;=100,"0-100",data[[#This Row],[Age]]&lt;=500,"101-500",data[[#This Row],[Age]]&lt;=1000,"501-1000",1,"&gt;1000")</f>
        <v>0-100</v>
      </c>
      <c r="L192" t="str">
        <f>REPT(_xlfn.UNICHAR(8203),_xlfn.XLOOKUP(data[[#This Row],[Age group]],$S$23:$S$26,$T$23:$T$26))&amp;data[[#This Row],[Age group]]</f>
        <v>​​​​0-100</v>
      </c>
    </row>
    <row r="193" spans="2:12" x14ac:dyDescent="0.25">
      <c r="B193" t="s">
        <v>32</v>
      </c>
      <c r="C193">
        <v>4</v>
      </c>
      <c r="D193">
        <v>770</v>
      </c>
      <c r="E193" s="27">
        <v>44964</v>
      </c>
      <c r="F193">
        <v>1311.81</v>
      </c>
      <c r="G193" t="s">
        <v>91</v>
      </c>
      <c r="H193">
        <v>0</v>
      </c>
      <c r="I193" t="str">
        <f>_xlfn.XLOOKUP(data[[#This Row],[flight_speed]],$S$4:$S$6,$T$4:$T$6,,-1)</f>
        <v>fast</v>
      </c>
      <c r="J193">
        <f>_xlfn.XLOOKUP(data[[#This Row],[Reindeer]],$S$14:$S$18,$T$14:$T$18)</f>
        <v>98</v>
      </c>
      <c r="K193" t="str" cm="1">
        <f t="array" ref="K193">_xlfn.IFS(data[[#This Row],[Age]]&lt;=100,"0-100",data[[#This Row],[Age]]&lt;=500,"101-500",data[[#This Row],[Age]]&lt;=1000,"501-1000",1,"&gt;1000")</f>
        <v>0-100</v>
      </c>
      <c r="L193" t="str">
        <f>REPT(_xlfn.UNICHAR(8203),_xlfn.XLOOKUP(data[[#This Row],[Age group]],$S$23:$S$26,$T$23:$T$26))&amp;data[[#This Row],[Age group]]</f>
        <v>​​​​0-100</v>
      </c>
    </row>
    <row r="194" spans="2:12" x14ac:dyDescent="0.25">
      <c r="B194" t="s">
        <v>33</v>
      </c>
      <c r="C194">
        <v>10</v>
      </c>
      <c r="D194">
        <v>96</v>
      </c>
      <c r="E194" s="27">
        <v>44965</v>
      </c>
      <c r="F194">
        <v>830.63</v>
      </c>
      <c r="G194" t="s">
        <v>90</v>
      </c>
      <c r="H194">
        <v>0</v>
      </c>
      <c r="I194" t="str">
        <f>_xlfn.XLOOKUP(data[[#This Row],[flight_speed]],$S$4:$S$6,$T$4:$T$6,,-1)</f>
        <v>fast</v>
      </c>
      <c r="J194">
        <f>_xlfn.XLOOKUP(data[[#This Row],[Reindeer]],$S$14:$S$18,$T$14:$T$18)</f>
        <v>1200</v>
      </c>
      <c r="K194" t="str" cm="1">
        <f t="array" ref="K194">_xlfn.IFS(data[[#This Row],[Age]]&lt;=100,"0-100",data[[#This Row],[Age]]&lt;=500,"101-500",data[[#This Row],[Age]]&lt;=1000,"501-1000",1,"&gt;1000")</f>
        <v>&gt;1000</v>
      </c>
      <c r="L194" t="str">
        <f>REPT(_xlfn.UNICHAR(8203),_xlfn.XLOOKUP(data[[#This Row],[Age group]],$S$23:$S$26,$T$23:$T$26))&amp;data[[#This Row],[Age group]]</f>
        <v>​&gt;1000</v>
      </c>
    </row>
    <row r="195" spans="2:12" x14ac:dyDescent="0.25">
      <c r="B195" t="s">
        <v>34</v>
      </c>
      <c r="C195">
        <v>7.2</v>
      </c>
      <c r="D195">
        <v>890</v>
      </c>
      <c r="E195" s="27">
        <v>44965</v>
      </c>
      <c r="F195">
        <v>2313.39</v>
      </c>
      <c r="G195" t="s">
        <v>91</v>
      </c>
      <c r="H195">
        <v>0</v>
      </c>
      <c r="I195" t="str">
        <f>_xlfn.XLOOKUP(data[[#This Row],[flight_speed]],$S$4:$S$6,$T$4:$T$6,,-1)</f>
        <v>super fast</v>
      </c>
      <c r="J195">
        <f>_xlfn.XLOOKUP(data[[#This Row],[Reindeer]],$S$14:$S$18,$T$14:$T$18)</f>
        <v>815</v>
      </c>
      <c r="K195" t="str" cm="1">
        <f t="array" ref="K195">_xlfn.IFS(data[[#This Row],[Age]]&lt;=100,"0-100",data[[#This Row],[Age]]&lt;=500,"101-500",data[[#This Row],[Age]]&lt;=1000,"501-1000",1,"&gt;1000")</f>
        <v>501-1000</v>
      </c>
      <c r="L195" t="str">
        <f>REPT(_xlfn.UNICHAR(8203),_xlfn.XLOOKUP(data[[#This Row],[Age group]],$S$23:$S$26,$T$23:$T$26))&amp;data[[#This Row],[Age group]]</f>
        <v>​​501-1000</v>
      </c>
    </row>
    <row r="196" spans="2:12" x14ac:dyDescent="0.25">
      <c r="B196" t="s">
        <v>35</v>
      </c>
      <c r="C196">
        <v>8.8000000000000007</v>
      </c>
      <c r="D196">
        <v>670</v>
      </c>
      <c r="E196" s="27">
        <v>44965</v>
      </c>
      <c r="F196">
        <v>357.81</v>
      </c>
      <c r="G196" t="s">
        <v>91</v>
      </c>
      <c r="H196">
        <v>0</v>
      </c>
      <c r="I196" t="str">
        <f>_xlfn.XLOOKUP(data[[#This Row],[flight_speed]],$S$4:$S$6,$T$4:$T$6,,-1)</f>
        <v>casual</v>
      </c>
      <c r="J196">
        <f>_xlfn.XLOOKUP(data[[#This Row],[Reindeer]],$S$14:$S$18,$T$14:$T$18)</f>
        <v>261</v>
      </c>
      <c r="K196" t="str" cm="1">
        <f t="array" ref="K196">_xlfn.IFS(data[[#This Row],[Age]]&lt;=100,"0-100",data[[#This Row],[Age]]&lt;=500,"101-500",data[[#This Row],[Age]]&lt;=1000,"501-1000",1,"&gt;1000")</f>
        <v>101-500</v>
      </c>
      <c r="L196" t="str">
        <f>REPT(_xlfn.UNICHAR(8203),_xlfn.XLOOKUP(data[[#This Row],[Age group]],$S$23:$S$26,$T$23:$T$26))&amp;data[[#This Row],[Age group]]</f>
        <v>​​​101-500</v>
      </c>
    </row>
    <row r="197" spans="2:12" x14ac:dyDescent="0.25">
      <c r="B197" t="s">
        <v>68</v>
      </c>
      <c r="C197">
        <v>4.8000000000000007</v>
      </c>
      <c r="D197">
        <v>1210</v>
      </c>
      <c r="E197" s="27">
        <v>44965</v>
      </c>
      <c r="F197">
        <v>1713.3600000000001</v>
      </c>
      <c r="G197" t="s">
        <v>90</v>
      </c>
      <c r="H197">
        <v>0</v>
      </c>
      <c r="I197" t="str">
        <f>_xlfn.XLOOKUP(data[[#This Row],[flight_speed]],$S$4:$S$6,$T$4:$T$6,,-1)</f>
        <v>fast</v>
      </c>
      <c r="J197">
        <f>_xlfn.XLOOKUP(data[[#This Row],[Reindeer]],$S$14:$S$18,$T$14:$T$18)</f>
        <v>35</v>
      </c>
      <c r="K197" t="str" cm="1">
        <f t="array" ref="K197">_xlfn.IFS(data[[#This Row],[Age]]&lt;=100,"0-100",data[[#This Row],[Age]]&lt;=500,"101-500",data[[#This Row],[Age]]&lt;=1000,"501-1000",1,"&gt;1000")</f>
        <v>0-100</v>
      </c>
      <c r="L197" t="str">
        <f>REPT(_xlfn.UNICHAR(8203),_xlfn.XLOOKUP(data[[#This Row],[Age group]],$S$23:$S$26,$T$23:$T$26))&amp;data[[#This Row],[Age group]]</f>
        <v>​​​​0-100</v>
      </c>
    </row>
    <row r="198" spans="2:12" x14ac:dyDescent="0.25">
      <c r="B198" t="s">
        <v>32</v>
      </c>
      <c r="C198">
        <v>7.2</v>
      </c>
      <c r="D198">
        <v>560</v>
      </c>
      <c r="E198" s="27">
        <v>44965</v>
      </c>
      <c r="F198">
        <v>1899.54</v>
      </c>
      <c r="G198" t="s">
        <v>91</v>
      </c>
      <c r="H198">
        <v>0</v>
      </c>
      <c r="I198" t="str">
        <f>_xlfn.XLOOKUP(data[[#This Row],[flight_speed]],$S$4:$S$6,$T$4:$T$6,,-1)</f>
        <v>fast</v>
      </c>
      <c r="J198">
        <f>_xlfn.XLOOKUP(data[[#This Row],[Reindeer]],$S$14:$S$18,$T$14:$T$18)</f>
        <v>98</v>
      </c>
      <c r="K198" t="str" cm="1">
        <f t="array" ref="K198">_xlfn.IFS(data[[#This Row],[Age]]&lt;=100,"0-100",data[[#This Row],[Age]]&lt;=500,"101-500",data[[#This Row],[Age]]&lt;=1000,"501-1000",1,"&gt;1000")</f>
        <v>0-100</v>
      </c>
      <c r="L198" t="str">
        <f>REPT(_xlfn.UNICHAR(8203),_xlfn.XLOOKUP(data[[#This Row],[Age group]],$S$23:$S$26,$T$23:$T$26))&amp;data[[#This Row],[Age group]]</f>
        <v>​​​​0-100</v>
      </c>
    </row>
    <row r="199" spans="2:12" x14ac:dyDescent="0.25">
      <c r="B199" t="s">
        <v>33</v>
      </c>
      <c r="C199">
        <v>10</v>
      </c>
      <c r="D199">
        <v>95</v>
      </c>
      <c r="E199" s="27">
        <v>44966</v>
      </c>
      <c r="F199">
        <v>165.84</v>
      </c>
      <c r="G199" t="s">
        <v>90</v>
      </c>
      <c r="H199">
        <v>0</v>
      </c>
      <c r="I199" t="str">
        <f>_xlfn.XLOOKUP(data[[#This Row],[flight_speed]],$S$4:$S$6,$T$4:$T$6,,-1)</f>
        <v>casual</v>
      </c>
      <c r="J199">
        <f>_xlfn.XLOOKUP(data[[#This Row],[Reindeer]],$S$14:$S$18,$T$14:$T$18)</f>
        <v>1200</v>
      </c>
      <c r="K199" t="str" cm="1">
        <f t="array" ref="K199">_xlfn.IFS(data[[#This Row],[Age]]&lt;=100,"0-100",data[[#This Row],[Age]]&lt;=500,"101-500",data[[#This Row],[Age]]&lt;=1000,"501-1000",1,"&gt;1000")</f>
        <v>&gt;1000</v>
      </c>
      <c r="L199" t="str">
        <f>REPT(_xlfn.UNICHAR(8203),_xlfn.XLOOKUP(data[[#This Row],[Age group]],$S$23:$S$26,$T$23:$T$26))&amp;data[[#This Row],[Age group]]</f>
        <v>​&gt;1000</v>
      </c>
    </row>
    <row r="200" spans="2:12" x14ac:dyDescent="0.25">
      <c r="B200" t="s">
        <v>34</v>
      </c>
      <c r="C200">
        <v>10.4</v>
      </c>
      <c r="D200">
        <v>800</v>
      </c>
      <c r="E200" s="27">
        <v>44966</v>
      </c>
      <c r="F200">
        <v>2742.36</v>
      </c>
      <c r="G200" t="s">
        <v>91</v>
      </c>
      <c r="H200">
        <v>0</v>
      </c>
      <c r="I200" t="str">
        <f>_xlfn.XLOOKUP(data[[#This Row],[flight_speed]],$S$4:$S$6,$T$4:$T$6,,-1)</f>
        <v>super fast</v>
      </c>
      <c r="J200">
        <f>_xlfn.XLOOKUP(data[[#This Row],[Reindeer]],$S$14:$S$18,$T$14:$T$18)</f>
        <v>815</v>
      </c>
      <c r="K200" t="str" cm="1">
        <f t="array" ref="K200">_xlfn.IFS(data[[#This Row],[Age]]&lt;=100,"0-100",data[[#This Row],[Age]]&lt;=500,"101-500",data[[#This Row],[Age]]&lt;=1000,"501-1000",1,"&gt;1000")</f>
        <v>501-1000</v>
      </c>
      <c r="L200" t="str">
        <f>REPT(_xlfn.UNICHAR(8203),_xlfn.XLOOKUP(data[[#This Row],[Age group]],$S$23:$S$26,$T$23:$T$26))&amp;data[[#This Row],[Age group]]</f>
        <v>​​501-1000</v>
      </c>
    </row>
    <row r="201" spans="2:12" x14ac:dyDescent="0.25">
      <c r="B201" t="s">
        <v>35</v>
      </c>
      <c r="C201">
        <v>8</v>
      </c>
      <c r="D201">
        <v>1170</v>
      </c>
      <c r="E201" s="27">
        <v>44966</v>
      </c>
      <c r="F201">
        <v>723.42</v>
      </c>
      <c r="G201" t="s">
        <v>91</v>
      </c>
      <c r="H201">
        <v>0</v>
      </c>
      <c r="I201" t="str">
        <f>_xlfn.XLOOKUP(data[[#This Row],[flight_speed]],$S$4:$S$6,$T$4:$T$6,,-1)</f>
        <v>fast</v>
      </c>
      <c r="J201">
        <f>_xlfn.XLOOKUP(data[[#This Row],[Reindeer]],$S$14:$S$18,$T$14:$T$18)</f>
        <v>261</v>
      </c>
      <c r="K201" t="str" cm="1">
        <f t="array" ref="K201">_xlfn.IFS(data[[#This Row],[Age]]&lt;=100,"0-100",data[[#This Row],[Age]]&lt;=500,"101-500",data[[#This Row],[Age]]&lt;=1000,"501-1000",1,"&gt;1000")</f>
        <v>101-500</v>
      </c>
      <c r="L201" t="str">
        <f>REPT(_xlfn.UNICHAR(8203),_xlfn.XLOOKUP(data[[#This Row],[Age group]],$S$23:$S$26,$T$23:$T$26))&amp;data[[#This Row],[Age group]]</f>
        <v>​​​101-500</v>
      </c>
    </row>
    <row r="202" spans="2:12" x14ac:dyDescent="0.25">
      <c r="B202" t="s">
        <v>68</v>
      </c>
      <c r="C202">
        <v>5.6000000000000005</v>
      </c>
      <c r="D202">
        <v>1070</v>
      </c>
      <c r="E202" s="27">
        <v>44966</v>
      </c>
      <c r="F202">
        <v>2066.64</v>
      </c>
      <c r="G202" t="s">
        <v>90</v>
      </c>
      <c r="H202">
        <v>0</v>
      </c>
      <c r="I202" t="str">
        <f>_xlfn.XLOOKUP(data[[#This Row],[flight_speed]],$S$4:$S$6,$T$4:$T$6,,-1)</f>
        <v>super fast</v>
      </c>
      <c r="J202">
        <f>_xlfn.XLOOKUP(data[[#This Row],[Reindeer]],$S$14:$S$18,$T$14:$T$18)</f>
        <v>35</v>
      </c>
      <c r="K202" t="str" cm="1">
        <f t="array" ref="K202">_xlfn.IFS(data[[#This Row],[Age]]&lt;=100,"0-100",data[[#This Row],[Age]]&lt;=500,"101-500",data[[#This Row],[Age]]&lt;=1000,"501-1000",1,"&gt;1000")</f>
        <v>0-100</v>
      </c>
      <c r="L202" t="str">
        <f>REPT(_xlfn.UNICHAR(8203),_xlfn.XLOOKUP(data[[#This Row],[Age group]],$S$23:$S$26,$T$23:$T$26))&amp;data[[#This Row],[Age group]]</f>
        <v>​​​​0-100</v>
      </c>
    </row>
    <row r="203" spans="2:12" x14ac:dyDescent="0.25">
      <c r="B203" t="s">
        <v>32</v>
      </c>
      <c r="C203">
        <v>4</v>
      </c>
      <c r="D203">
        <v>1350</v>
      </c>
      <c r="E203" s="27">
        <v>44966</v>
      </c>
      <c r="F203">
        <v>705.72</v>
      </c>
      <c r="G203" t="s">
        <v>91</v>
      </c>
      <c r="H203">
        <v>0</v>
      </c>
      <c r="I203" t="str">
        <f>_xlfn.XLOOKUP(data[[#This Row],[flight_speed]],$S$4:$S$6,$T$4:$T$6,,-1)</f>
        <v>fast</v>
      </c>
      <c r="J203">
        <f>_xlfn.XLOOKUP(data[[#This Row],[Reindeer]],$S$14:$S$18,$T$14:$T$18)</f>
        <v>98</v>
      </c>
      <c r="K203" t="str" cm="1">
        <f t="array" ref="K203">_xlfn.IFS(data[[#This Row],[Age]]&lt;=100,"0-100",data[[#This Row],[Age]]&lt;=500,"101-500",data[[#This Row],[Age]]&lt;=1000,"501-1000",1,"&gt;1000")</f>
        <v>0-100</v>
      </c>
      <c r="L203" t="str">
        <f>REPT(_xlfn.UNICHAR(8203),_xlfn.XLOOKUP(data[[#This Row],[Age group]],$S$23:$S$26,$T$23:$T$26))&amp;data[[#This Row],[Age group]]</f>
        <v>​​​​0-100</v>
      </c>
    </row>
    <row r="204" spans="2:12" x14ac:dyDescent="0.25">
      <c r="B204" t="s">
        <v>33</v>
      </c>
      <c r="C204">
        <v>14</v>
      </c>
      <c r="D204">
        <v>117</v>
      </c>
      <c r="E204" s="27">
        <v>44967</v>
      </c>
      <c r="F204">
        <v>139.83000000000001</v>
      </c>
      <c r="G204" t="s">
        <v>90</v>
      </c>
      <c r="H204">
        <v>0</v>
      </c>
      <c r="I204" t="str">
        <f>_xlfn.XLOOKUP(data[[#This Row],[flight_speed]],$S$4:$S$6,$T$4:$T$6,,-1)</f>
        <v>casual</v>
      </c>
      <c r="J204">
        <f>_xlfn.XLOOKUP(data[[#This Row],[Reindeer]],$S$14:$S$18,$T$14:$T$18)</f>
        <v>1200</v>
      </c>
      <c r="K204" t="str" cm="1">
        <f t="array" ref="K204">_xlfn.IFS(data[[#This Row],[Age]]&lt;=100,"0-100",data[[#This Row],[Age]]&lt;=500,"101-500",data[[#This Row],[Age]]&lt;=1000,"501-1000",1,"&gt;1000")</f>
        <v>&gt;1000</v>
      </c>
      <c r="L204" t="str">
        <f>REPT(_xlfn.UNICHAR(8203),_xlfn.XLOOKUP(data[[#This Row],[Age group]],$S$23:$S$26,$T$23:$T$26))&amp;data[[#This Row],[Age group]]</f>
        <v>​&gt;1000</v>
      </c>
    </row>
    <row r="205" spans="2:12" x14ac:dyDescent="0.25">
      <c r="B205" t="s">
        <v>34</v>
      </c>
      <c r="C205">
        <v>10.4</v>
      </c>
      <c r="D205">
        <v>1410</v>
      </c>
      <c r="E205" s="27">
        <v>44967</v>
      </c>
      <c r="F205">
        <v>1973.88</v>
      </c>
      <c r="G205" t="s">
        <v>91</v>
      </c>
      <c r="H205">
        <v>0</v>
      </c>
      <c r="I205" t="str">
        <f>_xlfn.XLOOKUP(data[[#This Row],[flight_speed]],$S$4:$S$6,$T$4:$T$6,,-1)</f>
        <v>fast</v>
      </c>
      <c r="J205">
        <f>_xlfn.XLOOKUP(data[[#This Row],[Reindeer]],$S$14:$S$18,$T$14:$T$18)</f>
        <v>815</v>
      </c>
      <c r="K205" t="str" cm="1">
        <f t="array" ref="K205">_xlfn.IFS(data[[#This Row],[Age]]&lt;=100,"0-100",data[[#This Row],[Age]]&lt;=500,"101-500",data[[#This Row],[Age]]&lt;=1000,"501-1000",1,"&gt;1000")</f>
        <v>501-1000</v>
      </c>
      <c r="L205" t="str">
        <f>REPT(_xlfn.UNICHAR(8203),_xlfn.XLOOKUP(data[[#This Row],[Age group]],$S$23:$S$26,$T$23:$T$26))&amp;data[[#This Row],[Age group]]</f>
        <v>​​501-1000</v>
      </c>
    </row>
    <row r="206" spans="2:12" x14ac:dyDescent="0.25">
      <c r="B206" t="s">
        <v>35</v>
      </c>
      <c r="C206">
        <v>4.8000000000000007</v>
      </c>
      <c r="D206">
        <v>1080</v>
      </c>
      <c r="E206" s="27">
        <v>44967</v>
      </c>
      <c r="F206">
        <v>1321.68</v>
      </c>
      <c r="G206" t="s">
        <v>91</v>
      </c>
      <c r="H206">
        <v>0</v>
      </c>
      <c r="I206" t="str">
        <f>_xlfn.XLOOKUP(data[[#This Row],[flight_speed]],$S$4:$S$6,$T$4:$T$6,,-1)</f>
        <v>fast</v>
      </c>
      <c r="J206">
        <f>_xlfn.XLOOKUP(data[[#This Row],[Reindeer]],$S$14:$S$18,$T$14:$T$18)</f>
        <v>261</v>
      </c>
      <c r="K206" t="str" cm="1">
        <f t="array" ref="K206">_xlfn.IFS(data[[#This Row],[Age]]&lt;=100,"0-100",data[[#This Row],[Age]]&lt;=500,"101-500",data[[#This Row],[Age]]&lt;=1000,"501-1000",1,"&gt;1000")</f>
        <v>101-500</v>
      </c>
      <c r="L206" t="str">
        <f>REPT(_xlfn.UNICHAR(8203),_xlfn.XLOOKUP(data[[#This Row],[Age group]],$S$23:$S$26,$T$23:$T$26))&amp;data[[#This Row],[Age group]]</f>
        <v>​​​101-500</v>
      </c>
    </row>
    <row r="207" spans="2:12" x14ac:dyDescent="0.25">
      <c r="B207" t="s">
        <v>68</v>
      </c>
      <c r="C207">
        <v>5.6000000000000005</v>
      </c>
      <c r="D207">
        <v>990</v>
      </c>
      <c r="E207" s="27">
        <v>44967</v>
      </c>
      <c r="F207">
        <v>1226.0999999999999</v>
      </c>
      <c r="G207" t="s">
        <v>90</v>
      </c>
      <c r="H207">
        <v>0</v>
      </c>
      <c r="I207" t="str">
        <f>_xlfn.XLOOKUP(data[[#This Row],[flight_speed]],$S$4:$S$6,$T$4:$T$6,,-1)</f>
        <v>fast</v>
      </c>
      <c r="J207">
        <f>_xlfn.XLOOKUP(data[[#This Row],[Reindeer]],$S$14:$S$18,$T$14:$T$18)</f>
        <v>35</v>
      </c>
      <c r="K207" t="str" cm="1">
        <f t="array" ref="K207">_xlfn.IFS(data[[#This Row],[Age]]&lt;=100,"0-100",data[[#This Row],[Age]]&lt;=500,"101-500",data[[#This Row],[Age]]&lt;=1000,"501-1000",1,"&gt;1000")</f>
        <v>0-100</v>
      </c>
      <c r="L207" t="str">
        <f>REPT(_xlfn.UNICHAR(8203),_xlfn.XLOOKUP(data[[#This Row],[Age group]],$S$23:$S$26,$T$23:$T$26))&amp;data[[#This Row],[Age group]]</f>
        <v>​​​​0-100</v>
      </c>
    </row>
    <row r="208" spans="2:12" x14ac:dyDescent="0.25">
      <c r="B208" t="s">
        <v>32</v>
      </c>
      <c r="C208">
        <v>4.8000000000000007</v>
      </c>
      <c r="D208">
        <v>610</v>
      </c>
      <c r="E208" s="27">
        <v>44967</v>
      </c>
      <c r="F208">
        <v>2133</v>
      </c>
      <c r="G208" t="s">
        <v>91</v>
      </c>
      <c r="H208">
        <v>0</v>
      </c>
      <c r="I208" t="str">
        <f>_xlfn.XLOOKUP(data[[#This Row],[flight_speed]],$S$4:$S$6,$T$4:$T$6,,-1)</f>
        <v>super fast</v>
      </c>
      <c r="J208">
        <f>_xlfn.XLOOKUP(data[[#This Row],[Reindeer]],$S$14:$S$18,$T$14:$T$18)</f>
        <v>98</v>
      </c>
      <c r="K208" t="str" cm="1">
        <f t="array" ref="K208">_xlfn.IFS(data[[#This Row],[Age]]&lt;=100,"0-100",data[[#This Row],[Age]]&lt;=500,"101-500",data[[#This Row],[Age]]&lt;=1000,"501-1000",1,"&gt;1000")</f>
        <v>0-100</v>
      </c>
      <c r="L208" t="str">
        <f>REPT(_xlfn.UNICHAR(8203),_xlfn.XLOOKUP(data[[#This Row],[Age group]],$S$23:$S$26,$T$23:$T$26))&amp;data[[#This Row],[Age group]]</f>
        <v>​​​​0-100</v>
      </c>
    </row>
    <row r="209" spans="2:12" x14ac:dyDescent="0.25">
      <c r="B209" t="s">
        <v>33</v>
      </c>
      <c r="C209">
        <v>10</v>
      </c>
      <c r="D209">
        <v>118</v>
      </c>
      <c r="E209" s="27">
        <v>44968</v>
      </c>
      <c r="F209">
        <v>167.34</v>
      </c>
      <c r="G209" t="s">
        <v>90</v>
      </c>
      <c r="H209">
        <v>0</v>
      </c>
      <c r="I209" t="str">
        <f>_xlfn.XLOOKUP(data[[#This Row],[flight_speed]],$S$4:$S$6,$T$4:$T$6,,-1)</f>
        <v>casual</v>
      </c>
      <c r="J209">
        <f>_xlfn.XLOOKUP(data[[#This Row],[Reindeer]],$S$14:$S$18,$T$14:$T$18)</f>
        <v>1200</v>
      </c>
      <c r="K209" t="str" cm="1">
        <f t="array" ref="K209">_xlfn.IFS(data[[#This Row],[Age]]&lt;=100,"0-100",data[[#This Row],[Age]]&lt;=500,"101-500",data[[#This Row],[Age]]&lt;=1000,"501-1000",1,"&gt;1000")</f>
        <v>&gt;1000</v>
      </c>
      <c r="L209" t="str">
        <f>REPT(_xlfn.UNICHAR(8203),_xlfn.XLOOKUP(data[[#This Row],[Age group]],$S$23:$S$26,$T$23:$T$26))&amp;data[[#This Row],[Age group]]</f>
        <v>​&gt;1000</v>
      </c>
    </row>
    <row r="210" spans="2:12" x14ac:dyDescent="0.25">
      <c r="B210" t="s">
        <v>34</v>
      </c>
      <c r="C210">
        <v>11.200000000000001</v>
      </c>
      <c r="D210">
        <v>1320</v>
      </c>
      <c r="E210" s="27">
        <v>44968</v>
      </c>
      <c r="F210">
        <v>930.36</v>
      </c>
      <c r="G210" t="s">
        <v>91</v>
      </c>
      <c r="H210">
        <v>0</v>
      </c>
      <c r="I210" t="str">
        <f>_xlfn.XLOOKUP(data[[#This Row],[flight_speed]],$S$4:$S$6,$T$4:$T$6,,-1)</f>
        <v>fast</v>
      </c>
      <c r="J210">
        <f>_xlfn.XLOOKUP(data[[#This Row],[Reindeer]],$S$14:$S$18,$T$14:$T$18)</f>
        <v>815</v>
      </c>
      <c r="K210" t="str" cm="1">
        <f t="array" ref="K210">_xlfn.IFS(data[[#This Row],[Age]]&lt;=100,"0-100",data[[#This Row],[Age]]&lt;=500,"101-500",data[[#This Row],[Age]]&lt;=1000,"501-1000",1,"&gt;1000")</f>
        <v>501-1000</v>
      </c>
      <c r="L210" t="str">
        <f>REPT(_xlfn.UNICHAR(8203),_xlfn.XLOOKUP(data[[#This Row],[Age group]],$S$23:$S$26,$T$23:$T$26))&amp;data[[#This Row],[Age group]]</f>
        <v>​​501-1000</v>
      </c>
    </row>
    <row r="211" spans="2:12" x14ac:dyDescent="0.25">
      <c r="B211" t="s">
        <v>35</v>
      </c>
      <c r="C211">
        <v>8.8000000000000007</v>
      </c>
      <c r="D211">
        <v>1300</v>
      </c>
      <c r="E211" s="27">
        <v>44968</v>
      </c>
      <c r="F211">
        <v>1848.1499999999999</v>
      </c>
      <c r="G211" t="s">
        <v>91</v>
      </c>
      <c r="H211">
        <v>0</v>
      </c>
      <c r="I211" t="str">
        <f>_xlfn.XLOOKUP(data[[#This Row],[flight_speed]],$S$4:$S$6,$T$4:$T$6,,-1)</f>
        <v>fast</v>
      </c>
      <c r="J211">
        <f>_xlfn.XLOOKUP(data[[#This Row],[Reindeer]],$S$14:$S$18,$T$14:$T$18)</f>
        <v>261</v>
      </c>
      <c r="K211" t="str" cm="1">
        <f t="array" ref="K211">_xlfn.IFS(data[[#This Row],[Age]]&lt;=100,"0-100",data[[#This Row],[Age]]&lt;=500,"101-500",data[[#This Row],[Age]]&lt;=1000,"501-1000",1,"&gt;1000")</f>
        <v>101-500</v>
      </c>
      <c r="L211" t="str">
        <f>REPT(_xlfn.UNICHAR(8203),_xlfn.XLOOKUP(data[[#This Row],[Age group]],$S$23:$S$26,$T$23:$T$26))&amp;data[[#This Row],[Age group]]</f>
        <v>​​​101-500</v>
      </c>
    </row>
    <row r="212" spans="2:12" x14ac:dyDescent="0.25">
      <c r="B212" t="s">
        <v>68</v>
      </c>
      <c r="C212">
        <v>8.8000000000000007</v>
      </c>
      <c r="D212">
        <v>620</v>
      </c>
      <c r="E212" s="27">
        <v>44968</v>
      </c>
      <c r="F212">
        <v>2119.2599999999998</v>
      </c>
      <c r="G212" t="s">
        <v>90</v>
      </c>
      <c r="H212">
        <v>0</v>
      </c>
      <c r="I212" t="str">
        <f>_xlfn.XLOOKUP(data[[#This Row],[flight_speed]],$S$4:$S$6,$T$4:$T$6,,-1)</f>
        <v>super fast</v>
      </c>
      <c r="J212">
        <f>_xlfn.XLOOKUP(data[[#This Row],[Reindeer]],$S$14:$S$18,$T$14:$T$18)</f>
        <v>35</v>
      </c>
      <c r="K212" t="str" cm="1">
        <f t="array" ref="K212">_xlfn.IFS(data[[#This Row],[Age]]&lt;=100,"0-100",data[[#This Row],[Age]]&lt;=500,"101-500",data[[#This Row],[Age]]&lt;=1000,"501-1000",1,"&gt;1000")</f>
        <v>0-100</v>
      </c>
      <c r="L212" t="str">
        <f>REPT(_xlfn.UNICHAR(8203),_xlfn.XLOOKUP(data[[#This Row],[Age group]],$S$23:$S$26,$T$23:$T$26))&amp;data[[#This Row],[Age group]]</f>
        <v>​​​​0-100</v>
      </c>
    </row>
    <row r="213" spans="2:12" x14ac:dyDescent="0.25">
      <c r="B213" t="s">
        <v>32</v>
      </c>
      <c r="C213">
        <v>11.200000000000001</v>
      </c>
      <c r="D213">
        <v>1040</v>
      </c>
      <c r="E213" s="27">
        <v>44968</v>
      </c>
      <c r="F213">
        <v>2105.0099999999998</v>
      </c>
      <c r="G213" t="s">
        <v>91</v>
      </c>
      <c r="H213">
        <v>0</v>
      </c>
      <c r="I213" t="str">
        <f>_xlfn.XLOOKUP(data[[#This Row],[flight_speed]],$S$4:$S$6,$T$4:$T$6,,-1)</f>
        <v>super fast</v>
      </c>
      <c r="J213">
        <f>_xlfn.XLOOKUP(data[[#This Row],[Reindeer]],$S$14:$S$18,$T$14:$T$18)</f>
        <v>98</v>
      </c>
      <c r="K213" t="str" cm="1">
        <f t="array" ref="K213">_xlfn.IFS(data[[#This Row],[Age]]&lt;=100,"0-100",data[[#This Row],[Age]]&lt;=500,"101-500",data[[#This Row],[Age]]&lt;=1000,"501-1000",1,"&gt;1000")</f>
        <v>0-100</v>
      </c>
      <c r="L213" t="str">
        <f>REPT(_xlfn.UNICHAR(8203),_xlfn.XLOOKUP(data[[#This Row],[Age group]],$S$23:$S$26,$T$23:$T$26))&amp;data[[#This Row],[Age group]]</f>
        <v>​​​​0-100</v>
      </c>
    </row>
    <row r="214" spans="2:12" x14ac:dyDescent="0.25">
      <c r="B214" t="s">
        <v>33</v>
      </c>
      <c r="C214">
        <v>10</v>
      </c>
      <c r="D214">
        <v>80</v>
      </c>
      <c r="E214" s="27">
        <v>44969</v>
      </c>
      <c r="F214">
        <v>64.06</v>
      </c>
      <c r="G214" t="s">
        <v>90</v>
      </c>
      <c r="H214">
        <v>0</v>
      </c>
      <c r="I214" t="str">
        <f>_xlfn.XLOOKUP(data[[#This Row],[flight_speed]],$S$4:$S$6,$T$4:$T$6,,-1)</f>
        <v>casual</v>
      </c>
      <c r="J214">
        <f>_xlfn.XLOOKUP(data[[#This Row],[Reindeer]],$S$14:$S$18,$T$14:$T$18)</f>
        <v>1200</v>
      </c>
      <c r="K214" t="str" cm="1">
        <f t="array" ref="K214">_xlfn.IFS(data[[#This Row],[Age]]&lt;=100,"0-100",data[[#This Row],[Age]]&lt;=500,"101-500",data[[#This Row],[Age]]&lt;=1000,"501-1000",1,"&gt;1000")</f>
        <v>&gt;1000</v>
      </c>
      <c r="L214" t="str">
        <f>REPT(_xlfn.UNICHAR(8203),_xlfn.XLOOKUP(data[[#This Row],[Age group]],$S$23:$S$26,$T$23:$T$26))&amp;data[[#This Row],[Age group]]</f>
        <v>​&gt;1000</v>
      </c>
    </row>
    <row r="215" spans="2:12" x14ac:dyDescent="0.25">
      <c r="B215" t="s">
        <v>34</v>
      </c>
      <c r="C215">
        <v>4</v>
      </c>
      <c r="D215">
        <v>1380</v>
      </c>
      <c r="E215" s="27">
        <v>44969</v>
      </c>
      <c r="F215">
        <v>2858.7</v>
      </c>
      <c r="G215" t="s">
        <v>91</v>
      </c>
      <c r="H215">
        <v>0</v>
      </c>
      <c r="I215" t="str">
        <f>_xlfn.XLOOKUP(data[[#This Row],[flight_speed]],$S$4:$S$6,$T$4:$T$6,,-1)</f>
        <v>super fast</v>
      </c>
      <c r="J215">
        <f>_xlfn.XLOOKUP(data[[#This Row],[Reindeer]],$S$14:$S$18,$T$14:$T$18)</f>
        <v>815</v>
      </c>
      <c r="K215" t="str" cm="1">
        <f t="array" ref="K215">_xlfn.IFS(data[[#This Row],[Age]]&lt;=100,"0-100",data[[#This Row],[Age]]&lt;=500,"101-500",data[[#This Row],[Age]]&lt;=1000,"501-1000",1,"&gt;1000")</f>
        <v>501-1000</v>
      </c>
      <c r="L215" t="str">
        <f>REPT(_xlfn.UNICHAR(8203),_xlfn.XLOOKUP(data[[#This Row],[Age group]],$S$23:$S$26,$T$23:$T$26))&amp;data[[#This Row],[Age group]]</f>
        <v>​​501-1000</v>
      </c>
    </row>
    <row r="216" spans="2:12" x14ac:dyDescent="0.25">
      <c r="B216" t="s">
        <v>35</v>
      </c>
      <c r="C216">
        <v>5.6000000000000005</v>
      </c>
      <c r="D216">
        <v>960</v>
      </c>
      <c r="E216" s="27">
        <v>44969</v>
      </c>
      <c r="F216">
        <v>1468.47</v>
      </c>
      <c r="G216" t="s">
        <v>91</v>
      </c>
      <c r="H216">
        <v>0</v>
      </c>
      <c r="I216" t="str">
        <f>_xlfn.XLOOKUP(data[[#This Row],[flight_speed]],$S$4:$S$6,$T$4:$T$6,,-1)</f>
        <v>fast</v>
      </c>
      <c r="J216">
        <f>_xlfn.XLOOKUP(data[[#This Row],[Reindeer]],$S$14:$S$18,$T$14:$T$18)</f>
        <v>261</v>
      </c>
      <c r="K216" t="str" cm="1">
        <f t="array" ref="K216">_xlfn.IFS(data[[#This Row],[Age]]&lt;=100,"0-100",data[[#This Row],[Age]]&lt;=500,"101-500",data[[#This Row],[Age]]&lt;=1000,"501-1000",1,"&gt;1000")</f>
        <v>101-500</v>
      </c>
      <c r="L216" t="str">
        <f>REPT(_xlfn.UNICHAR(8203),_xlfn.XLOOKUP(data[[#This Row],[Age group]],$S$23:$S$26,$T$23:$T$26))&amp;data[[#This Row],[Age group]]</f>
        <v>​​​101-500</v>
      </c>
    </row>
    <row r="217" spans="2:12" x14ac:dyDescent="0.25">
      <c r="B217" t="s">
        <v>68</v>
      </c>
      <c r="C217">
        <v>9.6000000000000014</v>
      </c>
      <c r="D217">
        <v>630</v>
      </c>
      <c r="E217" s="27">
        <v>44969</v>
      </c>
      <c r="F217">
        <v>2925.09</v>
      </c>
      <c r="G217" t="s">
        <v>90</v>
      </c>
      <c r="H217">
        <v>0</v>
      </c>
      <c r="I217" t="str">
        <f>_xlfn.XLOOKUP(data[[#This Row],[flight_speed]],$S$4:$S$6,$T$4:$T$6,,-1)</f>
        <v>super fast</v>
      </c>
      <c r="J217">
        <f>_xlfn.XLOOKUP(data[[#This Row],[Reindeer]],$S$14:$S$18,$T$14:$T$18)</f>
        <v>35</v>
      </c>
      <c r="K217" t="str" cm="1">
        <f t="array" ref="K217">_xlfn.IFS(data[[#This Row],[Age]]&lt;=100,"0-100",data[[#This Row],[Age]]&lt;=500,"101-500",data[[#This Row],[Age]]&lt;=1000,"501-1000",1,"&gt;1000")</f>
        <v>0-100</v>
      </c>
      <c r="L217" t="str">
        <f>REPT(_xlfn.UNICHAR(8203),_xlfn.XLOOKUP(data[[#This Row],[Age group]],$S$23:$S$26,$T$23:$T$26))&amp;data[[#This Row],[Age group]]</f>
        <v>​​​​0-100</v>
      </c>
    </row>
    <row r="218" spans="2:12" x14ac:dyDescent="0.25">
      <c r="B218" t="s">
        <v>32</v>
      </c>
      <c r="C218">
        <v>12</v>
      </c>
      <c r="D218">
        <v>620</v>
      </c>
      <c r="E218" s="27">
        <v>44969</v>
      </c>
      <c r="F218">
        <v>2792.55</v>
      </c>
      <c r="G218" t="s">
        <v>91</v>
      </c>
      <c r="H218">
        <v>0</v>
      </c>
      <c r="I218" t="str">
        <f>_xlfn.XLOOKUP(data[[#This Row],[flight_speed]],$S$4:$S$6,$T$4:$T$6,,-1)</f>
        <v>super fast</v>
      </c>
      <c r="J218">
        <f>_xlfn.XLOOKUP(data[[#This Row],[Reindeer]],$S$14:$S$18,$T$14:$T$18)</f>
        <v>98</v>
      </c>
      <c r="K218" t="str" cm="1">
        <f t="array" ref="K218">_xlfn.IFS(data[[#This Row],[Age]]&lt;=100,"0-100",data[[#This Row],[Age]]&lt;=500,"101-500",data[[#This Row],[Age]]&lt;=1000,"501-1000",1,"&gt;1000")</f>
        <v>0-100</v>
      </c>
      <c r="L218" t="str">
        <f>REPT(_xlfn.UNICHAR(8203),_xlfn.XLOOKUP(data[[#This Row],[Age group]],$S$23:$S$26,$T$23:$T$26))&amp;data[[#This Row],[Age group]]</f>
        <v>​​​​0-100</v>
      </c>
    </row>
    <row r="219" spans="2:12" x14ac:dyDescent="0.25">
      <c r="B219" t="s">
        <v>33</v>
      </c>
      <c r="C219">
        <v>6</v>
      </c>
      <c r="D219">
        <v>149</v>
      </c>
      <c r="E219" s="27">
        <v>44970</v>
      </c>
      <c r="F219">
        <v>187.59</v>
      </c>
      <c r="G219" t="s">
        <v>90</v>
      </c>
      <c r="H219">
        <v>0</v>
      </c>
      <c r="I219" t="str">
        <f>_xlfn.XLOOKUP(data[[#This Row],[flight_speed]],$S$4:$S$6,$T$4:$T$6,,-1)</f>
        <v>casual</v>
      </c>
      <c r="J219">
        <f>_xlfn.XLOOKUP(data[[#This Row],[Reindeer]],$S$14:$S$18,$T$14:$T$18)</f>
        <v>1200</v>
      </c>
      <c r="K219" t="str" cm="1">
        <f t="array" ref="K219">_xlfn.IFS(data[[#This Row],[Age]]&lt;=100,"0-100",data[[#This Row],[Age]]&lt;=500,"101-500",data[[#This Row],[Age]]&lt;=1000,"501-1000",1,"&gt;1000")</f>
        <v>&gt;1000</v>
      </c>
      <c r="L219" t="str">
        <f>REPT(_xlfn.UNICHAR(8203),_xlfn.XLOOKUP(data[[#This Row],[Age group]],$S$23:$S$26,$T$23:$T$26))&amp;data[[#This Row],[Age group]]</f>
        <v>​&gt;1000</v>
      </c>
    </row>
    <row r="220" spans="2:12" x14ac:dyDescent="0.25">
      <c r="B220" t="s">
        <v>34</v>
      </c>
      <c r="C220">
        <v>10.4</v>
      </c>
      <c r="D220">
        <v>770</v>
      </c>
      <c r="E220" s="27">
        <v>44970</v>
      </c>
      <c r="F220">
        <v>2146.56</v>
      </c>
      <c r="G220" t="s">
        <v>91</v>
      </c>
      <c r="H220">
        <v>0</v>
      </c>
      <c r="I220" t="str">
        <f>_xlfn.XLOOKUP(data[[#This Row],[flight_speed]],$S$4:$S$6,$T$4:$T$6,,-1)</f>
        <v>super fast</v>
      </c>
      <c r="J220">
        <f>_xlfn.XLOOKUP(data[[#This Row],[Reindeer]],$S$14:$S$18,$T$14:$T$18)</f>
        <v>815</v>
      </c>
      <c r="K220" t="str" cm="1">
        <f t="array" ref="K220">_xlfn.IFS(data[[#This Row],[Age]]&lt;=100,"0-100",data[[#This Row],[Age]]&lt;=500,"101-500",data[[#This Row],[Age]]&lt;=1000,"501-1000",1,"&gt;1000")</f>
        <v>501-1000</v>
      </c>
      <c r="L220" t="str">
        <f>REPT(_xlfn.UNICHAR(8203),_xlfn.XLOOKUP(data[[#This Row],[Age group]],$S$23:$S$26,$T$23:$T$26))&amp;data[[#This Row],[Age group]]</f>
        <v>​​501-1000</v>
      </c>
    </row>
    <row r="221" spans="2:12" x14ac:dyDescent="0.25">
      <c r="B221" t="s">
        <v>35</v>
      </c>
      <c r="C221">
        <v>12</v>
      </c>
      <c r="D221">
        <v>810</v>
      </c>
      <c r="E221" s="27">
        <v>44970</v>
      </c>
      <c r="F221">
        <v>1408.71</v>
      </c>
      <c r="G221" t="s">
        <v>91</v>
      </c>
      <c r="H221">
        <v>0</v>
      </c>
      <c r="I221" t="str">
        <f>_xlfn.XLOOKUP(data[[#This Row],[flight_speed]],$S$4:$S$6,$T$4:$T$6,,-1)</f>
        <v>fast</v>
      </c>
      <c r="J221">
        <f>_xlfn.XLOOKUP(data[[#This Row],[Reindeer]],$S$14:$S$18,$T$14:$T$18)</f>
        <v>261</v>
      </c>
      <c r="K221" t="str" cm="1">
        <f t="array" ref="K221">_xlfn.IFS(data[[#This Row],[Age]]&lt;=100,"0-100",data[[#This Row],[Age]]&lt;=500,"101-500",data[[#This Row],[Age]]&lt;=1000,"501-1000",1,"&gt;1000")</f>
        <v>101-500</v>
      </c>
      <c r="L221" t="str">
        <f>REPT(_xlfn.UNICHAR(8203),_xlfn.XLOOKUP(data[[#This Row],[Age group]],$S$23:$S$26,$T$23:$T$26))&amp;data[[#This Row],[Age group]]</f>
        <v>​​​101-500</v>
      </c>
    </row>
    <row r="222" spans="2:12" x14ac:dyDescent="0.25">
      <c r="B222" t="s">
        <v>68</v>
      </c>
      <c r="C222">
        <v>10.4</v>
      </c>
      <c r="D222">
        <v>1190</v>
      </c>
      <c r="E222" s="27">
        <v>44970</v>
      </c>
      <c r="F222">
        <v>2680.02</v>
      </c>
      <c r="G222" t="s">
        <v>90</v>
      </c>
      <c r="H222">
        <v>0</v>
      </c>
      <c r="I222" t="str">
        <f>_xlfn.XLOOKUP(data[[#This Row],[flight_speed]],$S$4:$S$6,$T$4:$T$6,,-1)</f>
        <v>super fast</v>
      </c>
      <c r="J222">
        <f>_xlfn.XLOOKUP(data[[#This Row],[Reindeer]],$S$14:$S$18,$T$14:$T$18)</f>
        <v>35</v>
      </c>
      <c r="K222" t="str" cm="1">
        <f t="array" ref="K222">_xlfn.IFS(data[[#This Row],[Age]]&lt;=100,"0-100",data[[#This Row],[Age]]&lt;=500,"101-500",data[[#This Row],[Age]]&lt;=1000,"501-1000",1,"&gt;1000")</f>
        <v>0-100</v>
      </c>
      <c r="L222" t="str">
        <f>REPT(_xlfn.UNICHAR(8203),_xlfn.XLOOKUP(data[[#This Row],[Age group]],$S$23:$S$26,$T$23:$T$26))&amp;data[[#This Row],[Age group]]</f>
        <v>​​​​0-100</v>
      </c>
    </row>
    <row r="223" spans="2:12" x14ac:dyDescent="0.25">
      <c r="B223" t="s">
        <v>32</v>
      </c>
      <c r="C223">
        <v>6.4</v>
      </c>
      <c r="D223">
        <v>1140</v>
      </c>
      <c r="E223" s="27">
        <v>44970</v>
      </c>
      <c r="F223">
        <v>1623.6000000000001</v>
      </c>
      <c r="G223" t="s">
        <v>91</v>
      </c>
      <c r="H223">
        <v>0</v>
      </c>
      <c r="I223" t="str">
        <f>_xlfn.XLOOKUP(data[[#This Row],[flight_speed]],$S$4:$S$6,$T$4:$T$6,,-1)</f>
        <v>fast</v>
      </c>
      <c r="J223">
        <f>_xlfn.XLOOKUP(data[[#This Row],[Reindeer]],$S$14:$S$18,$T$14:$T$18)</f>
        <v>98</v>
      </c>
      <c r="K223" t="str" cm="1">
        <f t="array" ref="K223">_xlfn.IFS(data[[#This Row],[Age]]&lt;=100,"0-100",data[[#This Row],[Age]]&lt;=500,"101-500",data[[#This Row],[Age]]&lt;=1000,"501-1000",1,"&gt;1000")</f>
        <v>0-100</v>
      </c>
      <c r="L223" t="str">
        <f>REPT(_xlfn.UNICHAR(8203),_xlfn.XLOOKUP(data[[#This Row],[Age group]],$S$23:$S$26,$T$23:$T$26))&amp;data[[#This Row],[Age group]]</f>
        <v>​​​​0-100</v>
      </c>
    </row>
    <row r="224" spans="2:12" x14ac:dyDescent="0.25">
      <c r="B224" t="s">
        <v>33</v>
      </c>
      <c r="C224">
        <v>12</v>
      </c>
      <c r="D224">
        <v>143</v>
      </c>
      <c r="E224" s="27">
        <v>44971</v>
      </c>
      <c r="F224">
        <v>110.95</v>
      </c>
      <c r="G224" t="s">
        <v>90</v>
      </c>
      <c r="H224">
        <v>0</v>
      </c>
      <c r="I224" t="str">
        <f>_xlfn.XLOOKUP(data[[#This Row],[flight_speed]],$S$4:$S$6,$T$4:$T$6,,-1)</f>
        <v>casual</v>
      </c>
      <c r="J224">
        <f>_xlfn.XLOOKUP(data[[#This Row],[Reindeer]],$S$14:$S$18,$T$14:$T$18)</f>
        <v>1200</v>
      </c>
      <c r="K224" t="str" cm="1">
        <f t="array" ref="K224">_xlfn.IFS(data[[#This Row],[Age]]&lt;=100,"0-100",data[[#This Row],[Age]]&lt;=500,"101-500",data[[#This Row],[Age]]&lt;=1000,"501-1000",1,"&gt;1000")</f>
        <v>&gt;1000</v>
      </c>
      <c r="L224" t="str">
        <f>REPT(_xlfn.UNICHAR(8203),_xlfn.XLOOKUP(data[[#This Row],[Age group]],$S$23:$S$26,$T$23:$T$26))&amp;data[[#This Row],[Age group]]</f>
        <v>​&gt;1000</v>
      </c>
    </row>
    <row r="225" spans="2:12" x14ac:dyDescent="0.25">
      <c r="B225" t="s">
        <v>34</v>
      </c>
      <c r="C225">
        <v>4.8000000000000007</v>
      </c>
      <c r="D225">
        <v>680</v>
      </c>
      <c r="E225" s="27">
        <v>44971</v>
      </c>
      <c r="F225">
        <v>2578.23</v>
      </c>
      <c r="G225" t="s">
        <v>91</v>
      </c>
      <c r="H225">
        <v>0</v>
      </c>
      <c r="I225" t="str">
        <f>_xlfn.XLOOKUP(data[[#This Row],[flight_speed]],$S$4:$S$6,$T$4:$T$6,,-1)</f>
        <v>super fast</v>
      </c>
      <c r="J225">
        <f>_xlfn.XLOOKUP(data[[#This Row],[Reindeer]],$S$14:$S$18,$T$14:$T$18)</f>
        <v>815</v>
      </c>
      <c r="K225" t="str" cm="1">
        <f t="array" ref="K225">_xlfn.IFS(data[[#This Row],[Age]]&lt;=100,"0-100",data[[#This Row],[Age]]&lt;=500,"101-500",data[[#This Row],[Age]]&lt;=1000,"501-1000",1,"&gt;1000")</f>
        <v>501-1000</v>
      </c>
      <c r="L225" t="str">
        <f>REPT(_xlfn.UNICHAR(8203),_xlfn.XLOOKUP(data[[#This Row],[Age group]],$S$23:$S$26,$T$23:$T$26))&amp;data[[#This Row],[Age group]]</f>
        <v>​​501-1000</v>
      </c>
    </row>
    <row r="226" spans="2:12" x14ac:dyDescent="0.25">
      <c r="B226" t="s">
        <v>35</v>
      </c>
      <c r="C226">
        <v>5.6000000000000005</v>
      </c>
      <c r="D226">
        <v>1090</v>
      </c>
      <c r="E226" s="27">
        <v>44971</v>
      </c>
      <c r="F226">
        <v>1416.3000000000002</v>
      </c>
      <c r="G226" t="s">
        <v>91</v>
      </c>
      <c r="H226">
        <v>0</v>
      </c>
      <c r="I226" t="str">
        <f>_xlfn.XLOOKUP(data[[#This Row],[flight_speed]],$S$4:$S$6,$T$4:$T$6,,-1)</f>
        <v>fast</v>
      </c>
      <c r="J226">
        <f>_xlfn.XLOOKUP(data[[#This Row],[Reindeer]],$S$14:$S$18,$T$14:$T$18)</f>
        <v>261</v>
      </c>
      <c r="K226" t="str" cm="1">
        <f t="array" ref="K226">_xlfn.IFS(data[[#This Row],[Age]]&lt;=100,"0-100",data[[#This Row],[Age]]&lt;=500,"101-500",data[[#This Row],[Age]]&lt;=1000,"501-1000",1,"&gt;1000")</f>
        <v>101-500</v>
      </c>
      <c r="L226" t="str">
        <f>REPT(_xlfn.UNICHAR(8203),_xlfn.XLOOKUP(data[[#This Row],[Age group]],$S$23:$S$26,$T$23:$T$26))&amp;data[[#This Row],[Age group]]</f>
        <v>​​​101-500</v>
      </c>
    </row>
    <row r="227" spans="2:12" x14ac:dyDescent="0.25">
      <c r="B227" t="s">
        <v>68</v>
      </c>
      <c r="C227">
        <v>7.2</v>
      </c>
      <c r="D227">
        <v>570</v>
      </c>
      <c r="E227" s="27">
        <v>44971</v>
      </c>
      <c r="F227">
        <v>2252.67</v>
      </c>
      <c r="G227" t="s">
        <v>90</v>
      </c>
      <c r="H227">
        <v>0</v>
      </c>
      <c r="I227" t="str">
        <f>_xlfn.XLOOKUP(data[[#This Row],[flight_speed]],$S$4:$S$6,$T$4:$T$6,,-1)</f>
        <v>super fast</v>
      </c>
      <c r="J227">
        <f>_xlfn.XLOOKUP(data[[#This Row],[Reindeer]],$S$14:$S$18,$T$14:$T$18)</f>
        <v>35</v>
      </c>
      <c r="K227" t="str" cm="1">
        <f t="array" ref="K227">_xlfn.IFS(data[[#This Row],[Age]]&lt;=100,"0-100",data[[#This Row],[Age]]&lt;=500,"101-500",data[[#This Row],[Age]]&lt;=1000,"501-1000",1,"&gt;1000")</f>
        <v>0-100</v>
      </c>
      <c r="L227" t="str">
        <f>REPT(_xlfn.UNICHAR(8203),_xlfn.XLOOKUP(data[[#This Row],[Age group]],$S$23:$S$26,$T$23:$T$26))&amp;data[[#This Row],[Age group]]</f>
        <v>​​​​0-100</v>
      </c>
    </row>
    <row r="228" spans="2:12" x14ac:dyDescent="0.25">
      <c r="B228" t="s">
        <v>32</v>
      </c>
      <c r="C228">
        <v>5.6000000000000005</v>
      </c>
      <c r="D228">
        <v>700</v>
      </c>
      <c r="E228" s="27">
        <v>44971</v>
      </c>
      <c r="F228">
        <v>596.52</v>
      </c>
      <c r="G228" t="s">
        <v>91</v>
      </c>
      <c r="H228">
        <v>0</v>
      </c>
      <c r="I228" t="str">
        <f>_xlfn.XLOOKUP(data[[#This Row],[flight_speed]],$S$4:$S$6,$T$4:$T$6,,-1)</f>
        <v>casual</v>
      </c>
      <c r="J228">
        <f>_xlfn.XLOOKUP(data[[#This Row],[Reindeer]],$S$14:$S$18,$T$14:$T$18)</f>
        <v>98</v>
      </c>
      <c r="K228" t="str" cm="1">
        <f t="array" ref="K228">_xlfn.IFS(data[[#This Row],[Age]]&lt;=100,"0-100",data[[#This Row],[Age]]&lt;=500,"101-500",data[[#This Row],[Age]]&lt;=1000,"501-1000",1,"&gt;1000")</f>
        <v>0-100</v>
      </c>
      <c r="L228" t="str">
        <f>REPT(_xlfn.UNICHAR(8203),_xlfn.XLOOKUP(data[[#This Row],[Age group]],$S$23:$S$26,$T$23:$T$26))&amp;data[[#This Row],[Age group]]</f>
        <v>​​​​0-100</v>
      </c>
    </row>
    <row r="229" spans="2:12" x14ac:dyDescent="0.25">
      <c r="B229" t="s">
        <v>33</v>
      </c>
      <c r="C229">
        <v>10</v>
      </c>
      <c r="D229">
        <v>130</v>
      </c>
      <c r="E229" s="27">
        <v>44972</v>
      </c>
      <c r="F229">
        <v>110.91</v>
      </c>
      <c r="G229" t="s">
        <v>90</v>
      </c>
      <c r="H229">
        <v>0</v>
      </c>
      <c r="I229" t="str">
        <f>_xlfn.XLOOKUP(data[[#This Row],[flight_speed]],$S$4:$S$6,$T$4:$T$6,,-1)</f>
        <v>casual</v>
      </c>
      <c r="J229">
        <f>_xlfn.XLOOKUP(data[[#This Row],[Reindeer]],$S$14:$S$18,$T$14:$T$18)</f>
        <v>1200</v>
      </c>
      <c r="K229" t="str" cm="1">
        <f t="array" ref="K229">_xlfn.IFS(data[[#This Row],[Age]]&lt;=100,"0-100",data[[#This Row],[Age]]&lt;=500,"101-500",data[[#This Row],[Age]]&lt;=1000,"501-1000",1,"&gt;1000")</f>
        <v>&gt;1000</v>
      </c>
      <c r="L229" t="str">
        <f>REPT(_xlfn.UNICHAR(8203),_xlfn.XLOOKUP(data[[#This Row],[Age group]],$S$23:$S$26,$T$23:$T$26))&amp;data[[#This Row],[Age group]]</f>
        <v>​&gt;1000</v>
      </c>
    </row>
    <row r="230" spans="2:12" x14ac:dyDescent="0.25">
      <c r="B230" t="s">
        <v>34</v>
      </c>
      <c r="C230">
        <v>10.4</v>
      </c>
      <c r="D230">
        <v>1350</v>
      </c>
      <c r="E230" s="27">
        <v>44972</v>
      </c>
      <c r="F230">
        <v>504.29999999999995</v>
      </c>
      <c r="G230" t="s">
        <v>91</v>
      </c>
      <c r="H230">
        <v>0</v>
      </c>
      <c r="I230" t="str">
        <f>_xlfn.XLOOKUP(data[[#This Row],[flight_speed]],$S$4:$S$6,$T$4:$T$6,,-1)</f>
        <v>casual</v>
      </c>
      <c r="J230">
        <f>_xlfn.XLOOKUP(data[[#This Row],[Reindeer]],$S$14:$S$18,$T$14:$T$18)</f>
        <v>815</v>
      </c>
      <c r="K230" t="str" cm="1">
        <f t="array" ref="K230">_xlfn.IFS(data[[#This Row],[Age]]&lt;=100,"0-100",data[[#This Row],[Age]]&lt;=500,"101-500",data[[#This Row],[Age]]&lt;=1000,"501-1000",1,"&gt;1000")</f>
        <v>501-1000</v>
      </c>
      <c r="L230" t="str">
        <f>REPT(_xlfn.UNICHAR(8203),_xlfn.XLOOKUP(data[[#This Row],[Age group]],$S$23:$S$26,$T$23:$T$26))&amp;data[[#This Row],[Age group]]</f>
        <v>​​501-1000</v>
      </c>
    </row>
    <row r="231" spans="2:12" x14ac:dyDescent="0.25">
      <c r="B231" t="s">
        <v>35</v>
      </c>
      <c r="C231">
        <v>4.8000000000000007</v>
      </c>
      <c r="D231">
        <v>1460</v>
      </c>
      <c r="E231" s="27">
        <v>44972</v>
      </c>
      <c r="F231">
        <v>2042.8500000000001</v>
      </c>
      <c r="G231" t="s">
        <v>91</v>
      </c>
      <c r="H231">
        <v>0</v>
      </c>
      <c r="I231" t="str">
        <f>_xlfn.XLOOKUP(data[[#This Row],[flight_speed]],$S$4:$S$6,$T$4:$T$6,,-1)</f>
        <v>super fast</v>
      </c>
      <c r="J231">
        <f>_xlfn.XLOOKUP(data[[#This Row],[Reindeer]],$S$14:$S$18,$T$14:$T$18)</f>
        <v>261</v>
      </c>
      <c r="K231" t="str" cm="1">
        <f t="array" ref="K231">_xlfn.IFS(data[[#This Row],[Age]]&lt;=100,"0-100",data[[#This Row],[Age]]&lt;=500,"101-500",data[[#This Row],[Age]]&lt;=1000,"501-1000",1,"&gt;1000")</f>
        <v>101-500</v>
      </c>
      <c r="L231" t="str">
        <f>REPT(_xlfn.UNICHAR(8203),_xlfn.XLOOKUP(data[[#This Row],[Age group]],$S$23:$S$26,$T$23:$T$26))&amp;data[[#This Row],[Age group]]</f>
        <v>​​​101-500</v>
      </c>
    </row>
    <row r="232" spans="2:12" x14ac:dyDescent="0.25">
      <c r="B232" t="s">
        <v>68</v>
      </c>
      <c r="C232">
        <v>8</v>
      </c>
      <c r="D232">
        <v>1080</v>
      </c>
      <c r="E232" s="27">
        <v>44972</v>
      </c>
      <c r="F232">
        <v>949.26</v>
      </c>
      <c r="G232" t="s">
        <v>90</v>
      </c>
      <c r="H232">
        <v>0</v>
      </c>
      <c r="I232" t="str">
        <f>_xlfn.XLOOKUP(data[[#This Row],[flight_speed]],$S$4:$S$6,$T$4:$T$6,,-1)</f>
        <v>fast</v>
      </c>
      <c r="J232">
        <f>_xlfn.XLOOKUP(data[[#This Row],[Reindeer]],$S$14:$S$18,$T$14:$T$18)</f>
        <v>35</v>
      </c>
      <c r="K232" t="str" cm="1">
        <f t="array" ref="K232">_xlfn.IFS(data[[#This Row],[Age]]&lt;=100,"0-100",data[[#This Row],[Age]]&lt;=500,"101-500",data[[#This Row],[Age]]&lt;=1000,"501-1000",1,"&gt;1000")</f>
        <v>0-100</v>
      </c>
      <c r="L232" t="str">
        <f>REPT(_xlfn.UNICHAR(8203),_xlfn.XLOOKUP(data[[#This Row],[Age group]],$S$23:$S$26,$T$23:$T$26))&amp;data[[#This Row],[Age group]]</f>
        <v>​​​​0-100</v>
      </c>
    </row>
    <row r="233" spans="2:12" x14ac:dyDescent="0.25">
      <c r="B233" t="s">
        <v>32</v>
      </c>
      <c r="C233">
        <v>11.200000000000001</v>
      </c>
      <c r="D233">
        <v>710</v>
      </c>
      <c r="E233" s="27">
        <v>44972</v>
      </c>
      <c r="F233">
        <v>649.34999999999991</v>
      </c>
      <c r="G233" t="s">
        <v>91</v>
      </c>
      <c r="H233">
        <v>0</v>
      </c>
      <c r="I233" t="str">
        <f>_xlfn.XLOOKUP(data[[#This Row],[flight_speed]],$S$4:$S$6,$T$4:$T$6,,-1)</f>
        <v>fast</v>
      </c>
      <c r="J233">
        <f>_xlfn.XLOOKUP(data[[#This Row],[Reindeer]],$S$14:$S$18,$T$14:$T$18)</f>
        <v>98</v>
      </c>
      <c r="K233" t="str" cm="1">
        <f t="array" ref="K233">_xlfn.IFS(data[[#This Row],[Age]]&lt;=100,"0-100",data[[#This Row],[Age]]&lt;=500,"101-500",data[[#This Row],[Age]]&lt;=1000,"501-1000",1,"&gt;1000")</f>
        <v>0-100</v>
      </c>
      <c r="L233" t="str">
        <f>REPT(_xlfn.UNICHAR(8203),_xlfn.XLOOKUP(data[[#This Row],[Age group]],$S$23:$S$26,$T$23:$T$26))&amp;data[[#This Row],[Age group]]</f>
        <v>​​​​0-100</v>
      </c>
    </row>
    <row r="234" spans="2:12" x14ac:dyDescent="0.25">
      <c r="B234" t="s">
        <v>33</v>
      </c>
      <c r="C234">
        <v>6</v>
      </c>
      <c r="D234">
        <v>122</v>
      </c>
      <c r="E234" s="27">
        <v>44973</v>
      </c>
      <c r="F234">
        <v>303.37</v>
      </c>
      <c r="G234" t="s">
        <v>90</v>
      </c>
      <c r="H234">
        <v>0</v>
      </c>
      <c r="I234" t="str">
        <f>_xlfn.XLOOKUP(data[[#This Row],[flight_speed]],$S$4:$S$6,$T$4:$T$6,,-1)</f>
        <v>casual</v>
      </c>
      <c r="J234">
        <f>_xlfn.XLOOKUP(data[[#This Row],[Reindeer]],$S$14:$S$18,$T$14:$T$18)</f>
        <v>1200</v>
      </c>
      <c r="K234" t="str" cm="1">
        <f t="array" ref="K234">_xlfn.IFS(data[[#This Row],[Age]]&lt;=100,"0-100",data[[#This Row],[Age]]&lt;=500,"101-500",data[[#This Row],[Age]]&lt;=1000,"501-1000",1,"&gt;1000")</f>
        <v>&gt;1000</v>
      </c>
      <c r="L234" t="str">
        <f>REPT(_xlfn.UNICHAR(8203),_xlfn.XLOOKUP(data[[#This Row],[Age group]],$S$23:$S$26,$T$23:$T$26))&amp;data[[#This Row],[Age group]]</f>
        <v>​&gt;1000</v>
      </c>
    </row>
    <row r="235" spans="2:12" x14ac:dyDescent="0.25">
      <c r="B235" t="s">
        <v>34</v>
      </c>
      <c r="C235">
        <v>7.2</v>
      </c>
      <c r="D235">
        <v>680</v>
      </c>
      <c r="E235" s="27">
        <v>44973</v>
      </c>
      <c r="F235">
        <v>892.94999999999993</v>
      </c>
      <c r="G235" t="s">
        <v>91</v>
      </c>
      <c r="H235">
        <v>0</v>
      </c>
      <c r="I235" t="str">
        <f>_xlfn.XLOOKUP(data[[#This Row],[flight_speed]],$S$4:$S$6,$T$4:$T$6,,-1)</f>
        <v>fast</v>
      </c>
      <c r="J235">
        <f>_xlfn.XLOOKUP(data[[#This Row],[Reindeer]],$S$14:$S$18,$T$14:$T$18)</f>
        <v>815</v>
      </c>
      <c r="K235" t="str" cm="1">
        <f t="array" ref="K235">_xlfn.IFS(data[[#This Row],[Age]]&lt;=100,"0-100",data[[#This Row],[Age]]&lt;=500,"101-500",data[[#This Row],[Age]]&lt;=1000,"501-1000",1,"&gt;1000")</f>
        <v>501-1000</v>
      </c>
      <c r="L235" t="str">
        <f>REPT(_xlfn.UNICHAR(8203),_xlfn.XLOOKUP(data[[#This Row],[Age group]],$S$23:$S$26,$T$23:$T$26))&amp;data[[#This Row],[Age group]]</f>
        <v>​​501-1000</v>
      </c>
    </row>
    <row r="236" spans="2:12" x14ac:dyDescent="0.25">
      <c r="B236" t="s">
        <v>35</v>
      </c>
      <c r="C236">
        <v>4</v>
      </c>
      <c r="D236">
        <v>1410</v>
      </c>
      <c r="E236" s="27">
        <v>44973</v>
      </c>
      <c r="F236">
        <v>2562.75</v>
      </c>
      <c r="G236" t="s">
        <v>91</v>
      </c>
      <c r="H236">
        <v>0</v>
      </c>
      <c r="I236" t="str">
        <f>_xlfn.XLOOKUP(data[[#This Row],[flight_speed]],$S$4:$S$6,$T$4:$T$6,,-1)</f>
        <v>super fast</v>
      </c>
      <c r="J236">
        <f>_xlfn.XLOOKUP(data[[#This Row],[Reindeer]],$S$14:$S$18,$T$14:$T$18)</f>
        <v>261</v>
      </c>
      <c r="K236" t="str" cm="1">
        <f t="array" ref="K236">_xlfn.IFS(data[[#This Row],[Age]]&lt;=100,"0-100",data[[#This Row],[Age]]&lt;=500,"101-500",data[[#This Row],[Age]]&lt;=1000,"501-1000",1,"&gt;1000")</f>
        <v>101-500</v>
      </c>
      <c r="L236" t="str">
        <f>REPT(_xlfn.UNICHAR(8203),_xlfn.XLOOKUP(data[[#This Row],[Age group]],$S$23:$S$26,$T$23:$T$26))&amp;data[[#This Row],[Age group]]</f>
        <v>​​​101-500</v>
      </c>
    </row>
    <row r="237" spans="2:12" x14ac:dyDescent="0.25">
      <c r="B237" t="s">
        <v>68</v>
      </c>
      <c r="C237">
        <v>8.8000000000000007</v>
      </c>
      <c r="D237">
        <v>1320</v>
      </c>
      <c r="E237" s="27">
        <v>44973</v>
      </c>
      <c r="F237">
        <v>2274</v>
      </c>
      <c r="G237" t="s">
        <v>90</v>
      </c>
      <c r="H237">
        <v>0</v>
      </c>
      <c r="I237" t="str">
        <f>_xlfn.XLOOKUP(data[[#This Row],[flight_speed]],$S$4:$S$6,$T$4:$T$6,,-1)</f>
        <v>super fast</v>
      </c>
      <c r="J237">
        <f>_xlfn.XLOOKUP(data[[#This Row],[Reindeer]],$S$14:$S$18,$T$14:$T$18)</f>
        <v>35</v>
      </c>
      <c r="K237" t="str" cm="1">
        <f t="array" ref="K237">_xlfn.IFS(data[[#This Row],[Age]]&lt;=100,"0-100",data[[#This Row],[Age]]&lt;=500,"101-500",data[[#This Row],[Age]]&lt;=1000,"501-1000",1,"&gt;1000")</f>
        <v>0-100</v>
      </c>
      <c r="L237" t="str">
        <f>REPT(_xlfn.UNICHAR(8203),_xlfn.XLOOKUP(data[[#This Row],[Age group]],$S$23:$S$26,$T$23:$T$26))&amp;data[[#This Row],[Age group]]</f>
        <v>​​​​0-100</v>
      </c>
    </row>
    <row r="238" spans="2:12" x14ac:dyDescent="0.25">
      <c r="B238" t="s">
        <v>32</v>
      </c>
      <c r="C238">
        <v>8</v>
      </c>
      <c r="D238">
        <v>990</v>
      </c>
      <c r="E238" s="27">
        <v>44973</v>
      </c>
      <c r="F238">
        <v>2016.27</v>
      </c>
      <c r="G238" t="s">
        <v>91</v>
      </c>
      <c r="H238">
        <v>0</v>
      </c>
      <c r="I238" t="str">
        <f>_xlfn.XLOOKUP(data[[#This Row],[flight_speed]],$S$4:$S$6,$T$4:$T$6,,-1)</f>
        <v>super fast</v>
      </c>
      <c r="J238">
        <f>_xlfn.XLOOKUP(data[[#This Row],[Reindeer]],$S$14:$S$18,$T$14:$T$18)</f>
        <v>98</v>
      </c>
      <c r="K238" t="str" cm="1">
        <f t="array" ref="K238">_xlfn.IFS(data[[#This Row],[Age]]&lt;=100,"0-100",data[[#This Row],[Age]]&lt;=500,"101-500",data[[#This Row],[Age]]&lt;=1000,"501-1000",1,"&gt;1000")</f>
        <v>0-100</v>
      </c>
      <c r="L238" t="str">
        <f>REPT(_xlfn.UNICHAR(8203),_xlfn.XLOOKUP(data[[#This Row],[Age group]],$S$23:$S$26,$T$23:$T$26))&amp;data[[#This Row],[Age group]]</f>
        <v>​​​​0-100</v>
      </c>
    </row>
    <row r="239" spans="2:12" x14ac:dyDescent="0.25">
      <c r="B239" t="s">
        <v>33</v>
      </c>
      <c r="C239">
        <v>14</v>
      </c>
      <c r="D239">
        <v>68</v>
      </c>
      <c r="E239" s="27">
        <v>44974</v>
      </c>
      <c r="F239">
        <v>892.25</v>
      </c>
      <c r="G239" t="s">
        <v>90</v>
      </c>
      <c r="H239">
        <v>0</v>
      </c>
      <c r="I239" t="str">
        <f>_xlfn.XLOOKUP(data[[#This Row],[flight_speed]],$S$4:$S$6,$T$4:$T$6,,-1)</f>
        <v>fast</v>
      </c>
      <c r="J239">
        <f>_xlfn.XLOOKUP(data[[#This Row],[Reindeer]],$S$14:$S$18,$T$14:$T$18)</f>
        <v>1200</v>
      </c>
      <c r="K239" t="str" cm="1">
        <f t="array" ref="K239">_xlfn.IFS(data[[#This Row],[Age]]&lt;=100,"0-100",data[[#This Row],[Age]]&lt;=500,"101-500",data[[#This Row],[Age]]&lt;=1000,"501-1000",1,"&gt;1000")</f>
        <v>&gt;1000</v>
      </c>
      <c r="L239" t="str">
        <f>REPT(_xlfn.UNICHAR(8203),_xlfn.XLOOKUP(data[[#This Row],[Age group]],$S$23:$S$26,$T$23:$T$26))&amp;data[[#This Row],[Age group]]</f>
        <v>​&gt;1000</v>
      </c>
    </row>
    <row r="240" spans="2:12" x14ac:dyDescent="0.25">
      <c r="B240" t="s">
        <v>34</v>
      </c>
      <c r="C240">
        <v>7.2</v>
      </c>
      <c r="D240">
        <v>990</v>
      </c>
      <c r="E240" s="27">
        <v>44974</v>
      </c>
      <c r="F240">
        <v>763.41</v>
      </c>
      <c r="G240" t="s">
        <v>91</v>
      </c>
      <c r="H240">
        <v>0</v>
      </c>
      <c r="I240" t="str">
        <f>_xlfn.XLOOKUP(data[[#This Row],[flight_speed]],$S$4:$S$6,$T$4:$T$6,,-1)</f>
        <v>fast</v>
      </c>
      <c r="J240">
        <f>_xlfn.XLOOKUP(data[[#This Row],[Reindeer]],$S$14:$S$18,$T$14:$T$18)</f>
        <v>815</v>
      </c>
      <c r="K240" t="str" cm="1">
        <f t="array" ref="K240">_xlfn.IFS(data[[#This Row],[Age]]&lt;=100,"0-100",data[[#This Row],[Age]]&lt;=500,"101-500",data[[#This Row],[Age]]&lt;=1000,"501-1000",1,"&gt;1000")</f>
        <v>501-1000</v>
      </c>
      <c r="L240" t="str">
        <f>REPT(_xlfn.UNICHAR(8203),_xlfn.XLOOKUP(data[[#This Row],[Age group]],$S$23:$S$26,$T$23:$T$26))&amp;data[[#This Row],[Age group]]</f>
        <v>​​501-1000</v>
      </c>
    </row>
    <row r="241" spans="2:12" x14ac:dyDescent="0.25">
      <c r="B241" t="s">
        <v>35</v>
      </c>
      <c r="C241">
        <v>9.6000000000000014</v>
      </c>
      <c r="D241">
        <v>600</v>
      </c>
      <c r="E241" s="27">
        <v>44974</v>
      </c>
      <c r="F241">
        <v>1460.25</v>
      </c>
      <c r="G241" t="s">
        <v>91</v>
      </c>
      <c r="H241">
        <v>0</v>
      </c>
      <c r="I241" t="str">
        <f>_xlfn.XLOOKUP(data[[#This Row],[flight_speed]],$S$4:$S$6,$T$4:$T$6,,-1)</f>
        <v>fast</v>
      </c>
      <c r="J241">
        <f>_xlfn.XLOOKUP(data[[#This Row],[Reindeer]],$S$14:$S$18,$T$14:$T$18)</f>
        <v>261</v>
      </c>
      <c r="K241" t="str" cm="1">
        <f t="array" ref="K241">_xlfn.IFS(data[[#This Row],[Age]]&lt;=100,"0-100",data[[#This Row],[Age]]&lt;=500,"101-500",data[[#This Row],[Age]]&lt;=1000,"501-1000",1,"&gt;1000")</f>
        <v>101-500</v>
      </c>
      <c r="L241" t="str">
        <f>REPT(_xlfn.UNICHAR(8203),_xlfn.XLOOKUP(data[[#This Row],[Age group]],$S$23:$S$26,$T$23:$T$26))&amp;data[[#This Row],[Age group]]</f>
        <v>​​​101-500</v>
      </c>
    </row>
    <row r="242" spans="2:12" x14ac:dyDescent="0.25">
      <c r="B242" t="s">
        <v>68</v>
      </c>
      <c r="C242">
        <v>10.4</v>
      </c>
      <c r="D242">
        <v>1190</v>
      </c>
      <c r="E242" s="27">
        <v>44974</v>
      </c>
      <c r="F242">
        <v>1438.8600000000001</v>
      </c>
      <c r="G242" t="s">
        <v>90</v>
      </c>
      <c r="H242">
        <v>0</v>
      </c>
      <c r="I242" t="str">
        <f>_xlfn.XLOOKUP(data[[#This Row],[flight_speed]],$S$4:$S$6,$T$4:$T$6,,-1)</f>
        <v>fast</v>
      </c>
      <c r="J242">
        <f>_xlfn.XLOOKUP(data[[#This Row],[Reindeer]],$S$14:$S$18,$T$14:$T$18)</f>
        <v>35</v>
      </c>
      <c r="K242" t="str" cm="1">
        <f t="array" ref="K242">_xlfn.IFS(data[[#This Row],[Age]]&lt;=100,"0-100",data[[#This Row],[Age]]&lt;=500,"101-500",data[[#This Row],[Age]]&lt;=1000,"501-1000",1,"&gt;1000")</f>
        <v>0-100</v>
      </c>
      <c r="L242" t="str">
        <f>REPT(_xlfn.UNICHAR(8203),_xlfn.XLOOKUP(data[[#This Row],[Age group]],$S$23:$S$26,$T$23:$T$26))&amp;data[[#This Row],[Age group]]</f>
        <v>​​​​0-100</v>
      </c>
    </row>
    <row r="243" spans="2:12" x14ac:dyDescent="0.25">
      <c r="B243" t="s">
        <v>32</v>
      </c>
      <c r="C243">
        <v>4</v>
      </c>
      <c r="D243">
        <v>1360</v>
      </c>
      <c r="E243" s="27">
        <v>44974</v>
      </c>
      <c r="F243">
        <v>351.78000000000003</v>
      </c>
      <c r="G243" t="s">
        <v>91</v>
      </c>
      <c r="H243">
        <v>0</v>
      </c>
      <c r="I243" t="str">
        <f>_xlfn.XLOOKUP(data[[#This Row],[flight_speed]],$S$4:$S$6,$T$4:$T$6,,-1)</f>
        <v>casual</v>
      </c>
      <c r="J243">
        <f>_xlfn.XLOOKUP(data[[#This Row],[Reindeer]],$S$14:$S$18,$T$14:$T$18)</f>
        <v>98</v>
      </c>
      <c r="K243" t="str" cm="1">
        <f t="array" ref="K243">_xlfn.IFS(data[[#This Row],[Age]]&lt;=100,"0-100",data[[#This Row],[Age]]&lt;=500,"101-500",data[[#This Row],[Age]]&lt;=1000,"501-1000",1,"&gt;1000")</f>
        <v>0-100</v>
      </c>
      <c r="L243" t="str">
        <f>REPT(_xlfn.UNICHAR(8203),_xlfn.XLOOKUP(data[[#This Row],[Age group]],$S$23:$S$26,$T$23:$T$26))&amp;data[[#This Row],[Age group]]</f>
        <v>​​​​0-100</v>
      </c>
    </row>
    <row r="244" spans="2:12" x14ac:dyDescent="0.25">
      <c r="B244" t="s">
        <v>33</v>
      </c>
      <c r="C244">
        <v>11</v>
      </c>
      <c r="D244">
        <v>129</v>
      </c>
      <c r="E244" s="27">
        <v>44975</v>
      </c>
      <c r="F244">
        <v>336.87</v>
      </c>
      <c r="G244" t="s">
        <v>90</v>
      </c>
      <c r="H244">
        <v>0</v>
      </c>
      <c r="I244" t="str">
        <f>_xlfn.XLOOKUP(data[[#This Row],[flight_speed]],$S$4:$S$6,$T$4:$T$6,,-1)</f>
        <v>casual</v>
      </c>
      <c r="J244">
        <f>_xlfn.XLOOKUP(data[[#This Row],[Reindeer]],$S$14:$S$18,$T$14:$T$18)</f>
        <v>1200</v>
      </c>
      <c r="K244" t="str" cm="1">
        <f t="array" ref="K244">_xlfn.IFS(data[[#This Row],[Age]]&lt;=100,"0-100",data[[#This Row],[Age]]&lt;=500,"101-500",data[[#This Row],[Age]]&lt;=1000,"501-1000",1,"&gt;1000")</f>
        <v>&gt;1000</v>
      </c>
      <c r="L244" t="str">
        <f>REPT(_xlfn.UNICHAR(8203),_xlfn.XLOOKUP(data[[#This Row],[Age group]],$S$23:$S$26,$T$23:$T$26))&amp;data[[#This Row],[Age group]]</f>
        <v>​&gt;1000</v>
      </c>
    </row>
    <row r="245" spans="2:12" x14ac:dyDescent="0.25">
      <c r="B245" t="s">
        <v>34</v>
      </c>
      <c r="C245">
        <v>7.2</v>
      </c>
      <c r="D245">
        <v>1250</v>
      </c>
      <c r="E245" s="27">
        <v>44975</v>
      </c>
      <c r="F245">
        <v>1708.62</v>
      </c>
      <c r="G245" t="s">
        <v>91</v>
      </c>
      <c r="H245">
        <v>0</v>
      </c>
      <c r="I245" t="str">
        <f>_xlfn.XLOOKUP(data[[#This Row],[flight_speed]],$S$4:$S$6,$T$4:$T$6,,-1)</f>
        <v>fast</v>
      </c>
      <c r="J245">
        <f>_xlfn.XLOOKUP(data[[#This Row],[Reindeer]],$S$14:$S$18,$T$14:$T$18)</f>
        <v>815</v>
      </c>
      <c r="K245" t="str" cm="1">
        <f t="array" ref="K245">_xlfn.IFS(data[[#This Row],[Age]]&lt;=100,"0-100",data[[#This Row],[Age]]&lt;=500,"101-500",data[[#This Row],[Age]]&lt;=1000,"501-1000",1,"&gt;1000")</f>
        <v>501-1000</v>
      </c>
      <c r="L245" t="str">
        <f>REPT(_xlfn.UNICHAR(8203),_xlfn.XLOOKUP(data[[#This Row],[Age group]],$S$23:$S$26,$T$23:$T$26))&amp;data[[#This Row],[Age group]]</f>
        <v>​​501-1000</v>
      </c>
    </row>
    <row r="246" spans="2:12" x14ac:dyDescent="0.25">
      <c r="B246" t="s">
        <v>35</v>
      </c>
      <c r="C246">
        <v>8</v>
      </c>
      <c r="D246">
        <v>920</v>
      </c>
      <c r="E246" s="27">
        <v>44975</v>
      </c>
      <c r="F246">
        <v>628.08000000000004</v>
      </c>
      <c r="G246" t="s">
        <v>91</v>
      </c>
      <c r="H246">
        <v>0</v>
      </c>
      <c r="I246" t="str">
        <f>_xlfn.XLOOKUP(data[[#This Row],[flight_speed]],$S$4:$S$6,$T$4:$T$6,,-1)</f>
        <v>fast</v>
      </c>
      <c r="J246">
        <f>_xlfn.XLOOKUP(data[[#This Row],[Reindeer]],$S$14:$S$18,$T$14:$T$18)</f>
        <v>261</v>
      </c>
      <c r="K246" t="str" cm="1">
        <f t="array" ref="K246">_xlfn.IFS(data[[#This Row],[Age]]&lt;=100,"0-100",data[[#This Row],[Age]]&lt;=500,"101-500",data[[#This Row],[Age]]&lt;=1000,"501-1000",1,"&gt;1000")</f>
        <v>101-500</v>
      </c>
      <c r="L246" t="str">
        <f>REPT(_xlfn.UNICHAR(8203),_xlfn.XLOOKUP(data[[#This Row],[Age group]],$S$23:$S$26,$T$23:$T$26))&amp;data[[#This Row],[Age group]]</f>
        <v>​​​101-500</v>
      </c>
    </row>
    <row r="247" spans="2:12" x14ac:dyDescent="0.25">
      <c r="B247" t="s">
        <v>68</v>
      </c>
      <c r="C247">
        <v>10.4</v>
      </c>
      <c r="D247">
        <v>1410</v>
      </c>
      <c r="E247" s="27">
        <v>44975</v>
      </c>
      <c r="F247">
        <v>935.43000000000006</v>
      </c>
      <c r="G247" t="s">
        <v>90</v>
      </c>
      <c r="H247">
        <v>0</v>
      </c>
      <c r="I247" t="str">
        <f>_xlfn.XLOOKUP(data[[#This Row],[flight_speed]],$S$4:$S$6,$T$4:$T$6,,-1)</f>
        <v>fast</v>
      </c>
      <c r="J247">
        <f>_xlfn.XLOOKUP(data[[#This Row],[Reindeer]],$S$14:$S$18,$T$14:$T$18)</f>
        <v>35</v>
      </c>
      <c r="K247" t="str" cm="1">
        <f t="array" ref="K247">_xlfn.IFS(data[[#This Row],[Age]]&lt;=100,"0-100",data[[#This Row],[Age]]&lt;=500,"101-500",data[[#This Row],[Age]]&lt;=1000,"501-1000",1,"&gt;1000")</f>
        <v>0-100</v>
      </c>
      <c r="L247" t="str">
        <f>REPT(_xlfn.UNICHAR(8203),_xlfn.XLOOKUP(data[[#This Row],[Age group]],$S$23:$S$26,$T$23:$T$26))&amp;data[[#This Row],[Age group]]</f>
        <v>​​​​0-100</v>
      </c>
    </row>
    <row r="248" spans="2:12" x14ac:dyDescent="0.25">
      <c r="B248" t="s">
        <v>32</v>
      </c>
      <c r="C248">
        <v>9.6000000000000014</v>
      </c>
      <c r="D248">
        <v>790</v>
      </c>
      <c r="E248" s="27">
        <v>44975</v>
      </c>
      <c r="F248">
        <v>2122.3500000000004</v>
      </c>
      <c r="G248" t="s">
        <v>91</v>
      </c>
      <c r="H248">
        <v>0</v>
      </c>
      <c r="I248" t="str">
        <f>_xlfn.XLOOKUP(data[[#This Row],[flight_speed]],$S$4:$S$6,$T$4:$T$6,,-1)</f>
        <v>super fast</v>
      </c>
      <c r="J248">
        <f>_xlfn.XLOOKUP(data[[#This Row],[Reindeer]],$S$14:$S$18,$T$14:$T$18)</f>
        <v>98</v>
      </c>
      <c r="K248" t="str" cm="1">
        <f t="array" ref="K248">_xlfn.IFS(data[[#This Row],[Age]]&lt;=100,"0-100",data[[#This Row],[Age]]&lt;=500,"101-500",data[[#This Row],[Age]]&lt;=1000,"501-1000",1,"&gt;1000")</f>
        <v>0-100</v>
      </c>
      <c r="L248" t="str">
        <f>REPT(_xlfn.UNICHAR(8203),_xlfn.XLOOKUP(data[[#This Row],[Age group]],$S$23:$S$26,$T$23:$T$26))&amp;data[[#This Row],[Age group]]</f>
        <v>​​​​0-100</v>
      </c>
    </row>
    <row r="249" spans="2:12" x14ac:dyDescent="0.25">
      <c r="B249" t="s">
        <v>33</v>
      </c>
      <c r="C249">
        <v>13</v>
      </c>
      <c r="D249">
        <v>77</v>
      </c>
      <c r="E249" s="27">
        <v>44976</v>
      </c>
      <c r="F249">
        <v>566.08000000000004</v>
      </c>
      <c r="G249" t="s">
        <v>90</v>
      </c>
      <c r="H249">
        <v>0</v>
      </c>
      <c r="I249" t="str">
        <f>_xlfn.XLOOKUP(data[[#This Row],[flight_speed]],$S$4:$S$6,$T$4:$T$6,,-1)</f>
        <v>casual</v>
      </c>
      <c r="J249">
        <f>_xlfn.XLOOKUP(data[[#This Row],[Reindeer]],$S$14:$S$18,$T$14:$T$18)</f>
        <v>1200</v>
      </c>
      <c r="K249" t="str" cm="1">
        <f t="array" ref="K249">_xlfn.IFS(data[[#This Row],[Age]]&lt;=100,"0-100",data[[#This Row],[Age]]&lt;=500,"101-500",data[[#This Row],[Age]]&lt;=1000,"501-1000",1,"&gt;1000")</f>
        <v>&gt;1000</v>
      </c>
      <c r="L249" t="str">
        <f>REPT(_xlfn.UNICHAR(8203),_xlfn.XLOOKUP(data[[#This Row],[Age group]],$S$23:$S$26,$T$23:$T$26))&amp;data[[#This Row],[Age group]]</f>
        <v>​&gt;1000</v>
      </c>
    </row>
    <row r="250" spans="2:12" x14ac:dyDescent="0.25">
      <c r="B250" t="s">
        <v>34</v>
      </c>
      <c r="C250">
        <v>6.4</v>
      </c>
      <c r="D250">
        <v>1150</v>
      </c>
      <c r="E250" s="27">
        <v>44976</v>
      </c>
      <c r="F250">
        <v>2926.08</v>
      </c>
      <c r="G250" t="s">
        <v>91</v>
      </c>
      <c r="H250">
        <v>0</v>
      </c>
      <c r="I250" t="str">
        <f>_xlfn.XLOOKUP(data[[#This Row],[flight_speed]],$S$4:$S$6,$T$4:$T$6,,-1)</f>
        <v>super fast</v>
      </c>
      <c r="J250">
        <f>_xlfn.XLOOKUP(data[[#This Row],[Reindeer]],$S$14:$S$18,$T$14:$T$18)</f>
        <v>815</v>
      </c>
      <c r="K250" t="str" cm="1">
        <f t="array" ref="K250">_xlfn.IFS(data[[#This Row],[Age]]&lt;=100,"0-100",data[[#This Row],[Age]]&lt;=500,"101-500",data[[#This Row],[Age]]&lt;=1000,"501-1000",1,"&gt;1000")</f>
        <v>501-1000</v>
      </c>
      <c r="L250" t="str">
        <f>REPT(_xlfn.UNICHAR(8203),_xlfn.XLOOKUP(data[[#This Row],[Age group]],$S$23:$S$26,$T$23:$T$26))&amp;data[[#This Row],[Age group]]</f>
        <v>​​501-1000</v>
      </c>
    </row>
    <row r="251" spans="2:12" x14ac:dyDescent="0.25">
      <c r="B251" t="s">
        <v>35</v>
      </c>
      <c r="C251">
        <v>10.4</v>
      </c>
      <c r="D251">
        <v>1330</v>
      </c>
      <c r="E251" s="27">
        <v>44976</v>
      </c>
      <c r="F251">
        <v>1511.6100000000001</v>
      </c>
      <c r="G251" t="s">
        <v>91</v>
      </c>
      <c r="H251">
        <v>0</v>
      </c>
      <c r="I251" t="str">
        <f>_xlfn.XLOOKUP(data[[#This Row],[flight_speed]],$S$4:$S$6,$T$4:$T$6,,-1)</f>
        <v>fast</v>
      </c>
      <c r="J251">
        <f>_xlfn.XLOOKUP(data[[#This Row],[Reindeer]],$S$14:$S$18,$T$14:$T$18)</f>
        <v>261</v>
      </c>
      <c r="K251" t="str" cm="1">
        <f t="array" ref="K251">_xlfn.IFS(data[[#This Row],[Age]]&lt;=100,"0-100",data[[#This Row],[Age]]&lt;=500,"101-500",data[[#This Row],[Age]]&lt;=1000,"501-1000",1,"&gt;1000")</f>
        <v>101-500</v>
      </c>
      <c r="L251" t="str">
        <f>REPT(_xlfn.UNICHAR(8203),_xlfn.XLOOKUP(data[[#This Row],[Age group]],$S$23:$S$26,$T$23:$T$26))&amp;data[[#This Row],[Age group]]</f>
        <v>​​​101-500</v>
      </c>
    </row>
    <row r="252" spans="2:12" x14ac:dyDescent="0.25">
      <c r="B252" t="s">
        <v>68</v>
      </c>
      <c r="C252">
        <v>11.200000000000001</v>
      </c>
      <c r="D252">
        <v>1390</v>
      </c>
      <c r="E252" s="27">
        <v>44976</v>
      </c>
      <c r="F252">
        <v>128.69999999999999</v>
      </c>
      <c r="G252" t="s">
        <v>90</v>
      </c>
      <c r="H252">
        <v>0</v>
      </c>
      <c r="I252" t="str">
        <f>_xlfn.XLOOKUP(data[[#This Row],[flight_speed]],$S$4:$S$6,$T$4:$T$6,,-1)</f>
        <v>casual</v>
      </c>
      <c r="J252">
        <f>_xlfn.XLOOKUP(data[[#This Row],[Reindeer]],$S$14:$S$18,$T$14:$T$18)</f>
        <v>35</v>
      </c>
      <c r="K252" t="str" cm="1">
        <f t="array" ref="K252">_xlfn.IFS(data[[#This Row],[Age]]&lt;=100,"0-100",data[[#This Row],[Age]]&lt;=500,"101-500",data[[#This Row],[Age]]&lt;=1000,"501-1000",1,"&gt;1000")</f>
        <v>0-100</v>
      </c>
      <c r="L252" t="str">
        <f>REPT(_xlfn.UNICHAR(8203),_xlfn.XLOOKUP(data[[#This Row],[Age group]],$S$23:$S$26,$T$23:$T$26))&amp;data[[#This Row],[Age group]]</f>
        <v>​​​​0-100</v>
      </c>
    </row>
    <row r="253" spans="2:12" x14ac:dyDescent="0.25">
      <c r="B253" t="s">
        <v>32</v>
      </c>
      <c r="C253">
        <v>8</v>
      </c>
      <c r="D253">
        <v>1190</v>
      </c>
      <c r="E253" s="27">
        <v>44976</v>
      </c>
      <c r="F253">
        <v>567.87</v>
      </c>
      <c r="G253" t="s">
        <v>91</v>
      </c>
      <c r="H253">
        <v>0</v>
      </c>
      <c r="I253" t="str">
        <f>_xlfn.XLOOKUP(data[[#This Row],[flight_speed]],$S$4:$S$6,$T$4:$T$6,,-1)</f>
        <v>casual</v>
      </c>
      <c r="J253">
        <f>_xlfn.XLOOKUP(data[[#This Row],[Reindeer]],$S$14:$S$18,$T$14:$T$18)</f>
        <v>98</v>
      </c>
      <c r="K253" t="str" cm="1">
        <f t="array" ref="K253">_xlfn.IFS(data[[#This Row],[Age]]&lt;=100,"0-100",data[[#This Row],[Age]]&lt;=500,"101-500",data[[#This Row],[Age]]&lt;=1000,"501-1000",1,"&gt;1000")</f>
        <v>0-100</v>
      </c>
      <c r="L253" t="str">
        <f>REPT(_xlfn.UNICHAR(8203),_xlfn.XLOOKUP(data[[#This Row],[Age group]],$S$23:$S$26,$T$23:$T$26))&amp;data[[#This Row],[Age group]]</f>
        <v>​​​​0-100</v>
      </c>
    </row>
    <row r="254" spans="2:12" x14ac:dyDescent="0.25">
      <c r="B254" t="s">
        <v>33</v>
      </c>
      <c r="C254">
        <v>14</v>
      </c>
      <c r="D254">
        <v>92</v>
      </c>
      <c r="E254" s="27">
        <v>44977</v>
      </c>
      <c r="F254">
        <v>386.29</v>
      </c>
      <c r="G254" t="s">
        <v>90</v>
      </c>
      <c r="H254">
        <v>0</v>
      </c>
      <c r="I254" t="str">
        <f>_xlfn.XLOOKUP(data[[#This Row],[flight_speed]],$S$4:$S$6,$T$4:$T$6,,-1)</f>
        <v>casual</v>
      </c>
      <c r="J254">
        <f>_xlfn.XLOOKUP(data[[#This Row],[Reindeer]],$S$14:$S$18,$T$14:$T$18)</f>
        <v>1200</v>
      </c>
      <c r="K254" t="str" cm="1">
        <f t="array" ref="K254">_xlfn.IFS(data[[#This Row],[Age]]&lt;=100,"0-100",data[[#This Row],[Age]]&lt;=500,"101-500",data[[#This Row],[Age]]&lt;=1000,"501-1000",1,"&gt;1000")</f>
        <v>&gt;1000</v>
      </c>
      <c r="L254" t="str">
        <f>REPT(_xlfn.UNICHAR(8203),_xlfn.XLOOKUP(data[[#This Row],[Age group]],$S$23:$S$26,$T$23:$T$26))&amp;data[[#This Row],[Age group]]</f>
        <v>​&gt;1000</v>
      </c>
    </row>
    <row r="255" spans="2:12" x14ac:dyDescent="0.25">
      <c r="B255" t="s">
        <v>34</v>
      </c>
      <c r="C255">
        <v>4.8000000000000007</v>
      </c>
      <c r="D255">
        <v>690</v>
      </c>
      <c r="E255" s="27">
        <v>44977</v>
      </c>
      <c r="F255">
        <v>2253.36</v>
      </c>
      <c r="G255" t="s">
        <v>91</v>
      </c>
      <c r="H255">
        <v>0</v>
      </c>
      <c r="I255" t="str">
        <f>_xlfn.XLOOKUP(data[[#This Row],[flight_speed]],$S$4:$S$6,$T$4:$T$6,,-1)</f>
        <v>super fast</v>
      </c>
      <c r="J255">
        <f>_xlfn.XLOOKUP(data[[#This Row],[Reindeer]],$S$14:$S$18,$T$14:$T$18)</f>
        <v>815</v>
      </c>
      <c r="K255" t="str" cm="1">
        <f t="array" ref="K255">_xlfn.IFS(data[[#This Row],[Age]]&lt;=100,"0-100",data[[#This Row],[Age]]&lt;=500,"101-500",data[[#This Row],[Age]]&lt;=1000,"501-1000",1,"&gt;1000")</f>
        <v>501-1000</v>
      </c>
      <c r="L255" t="str">
        <f>REPT(_xlfn.UNICHAR(8203),_xlfn.XLOOKUP(data[[#This Row],[Age group]],$S$23:$S$26,$T$23:$T$26))&amp;data[[#This Row],[Age group]]</f>
        <v>​​501-1000</v>
      </c>
    </row>
    <row r="256" spans="2:12" x14ac:dyDescent="0.25">
      <c r="B256" t="s">
        <v>35</v>
      </c>
      <c r="C256">
        <v>8.8000000000000007</v>
      </c>
      <c r="D256">
        <v>1150</v>
      </c>
      <c r="E256" s="27">
        <v>44977</v>
      </c>
      <c r="F256">
        <v>119.67</v>
      </c>
      <c r="G256" t="s">
        <v>91</v>
      </c>
      <c r="H256">
        <v>0</v>
      </c>
      <c r="I256" t="str">
        <f>_xlfn.XLOOKUP(data[[#This Row],[flight_speed]],$S$4:$S$6,$T$4:$T$6,,-1)</f>
        <v>casual</v>
      </c>
      <c r="J256">
        <f>_xlfn.XLOOKUP(data[[#This Row],[Reindeer]],$S$14:$S$18,$T$14:$T$18)</f>
        <v>261</v>
      </c>
      <c r="K256" t="str" cm="1">
        <f t="array" ref="K256">_xlfn.IFS(data[[#This Row],[Age]]&lt;=100,"0-100",data[[#This Row],[Age]]&lt;=500,"101-500",data[[#This Row],[Age]]&lt;=1000,"501-1000",1,"&gt;1000")</f>
        <v>101-500</v>
      </c>
      <c r="L256" t="str">
        <f>REPT(_xlfn.UNICHAR(8203),_xlfn.XLOOKUP(data[[#This Row],[Age group]],$S$23:$S$26,$T$23:$T$26))&amp;data[[#This Row],[Age group]]</f>
        <v>​​​101-500</v>
      </c>
    </row>
    <row r="257" spans="2:12" x14ac:dyDescent="0.25">
      <c r="B257" t="s">
        <v>68</v>
      </c>
      <c r="C257">
        <v>7.2</v>
      </c>
      <c r="D257">
        <v>1210</v>
      </c>
      <c r="E257" s="27">
        <v>44977</v>
      </c>
      <c r="F257">
        <v>244.46999999999997</v>
      </c>
      <c r="G257" t="s">
        <v>90</v>
      </c>
      <c r="H257">
        <v>0</v>
      </c>
      <c r="I257" t="str">
        <f>_xlfn.XLOOKUP(data[[#This Row],[flight_speed]],$S$4:$S$6,$T$4:$T$6,,-1)</f>
        <v>casual</v>
      </c>
      <c r="J257">
        <f>_xlfn.XLOOKUP(data[[#This Row],[Reindeer]],$S$14:$S$18,$T$14:$T$18)</f>
        <v>35</v>
      </c>
      <c r="K257" t="str" cm="1">
        <f t="array" ref="K257">_xlfn.IFS(data[[#This Row],[Age]]&lt;=100,"0-100",data[[#This Row],[Age]]&lt;=500,"101-500",data[[#This Row],[Age]]&lt;=1000,"501-1000",1,"&gt;1000")</f>
        <v>0-100</v>
      </c>
      <c r="L257" t="str">
        <f>REPT(_xlfn.UNICHAR(8203),_xlfn.XLOOKUP(data[[#This Row],[Age group]],$S$23:$S$26,$T$23:$T$26))&amp;data[[#This Row],[Age group]]</f>
        <v>​​​​0-100</v>
      </c>
    </row>
    <row r="258" spans="2:12" x14ac:dyDescent="0.25">
      <c r="B258" t="s">
        <v>32</v>
      </c>
      <c r="C258">
        <v>4</v>
      </c>
      <c r="D258">
        <v>1310</v>
      </c>
      <c r="E258" s="27">
        <v>44977</v>
      </c>
      <c r="F258">
        <v>2609.16</v>
      </c>
      <c r="G258" t="s">
        <v>91</v>
      </c>
      <c r="H258">
        <v>0</v>
      </c>
      <c r="I258" t="str">
        <f>_xlfn.XLOOKUP(data[[#This Row],[flight_speed]],$S$4:$S$6,$T$4:$T$6,,-1)</f>
        <v>super fast</v>
      </c>
      <c r="J258">
        <f>_xlfn.XLOOKUP(data[[#This Row],[Reindeer]],$S$14:$S$18,$T$14:$T$18)</f>
        <v>98</v>
      </c>
      <c r="K258" t="str" cm="1">
        <f t="array" ref="K258">_xlfn.IFS(data[[#This Row],[Age]]&lt;=100,"0-100",data[[#This Row],[Age]]&lt;=500,"101-500",data[[#This Row],[Age]]&lt;=1000,"501-1000",1,"&gt;1000")</f>
        <v>0-100</v>
      </c>
      <c r="L258" t="str">
        <f>REPT(_xlfn.UNICHAR(8203),_xlfn.XLOOKUP(data[[#This Row],[Age group]],$S$23:$S$26,$T$23:$T$26))&amp;data[[#This Row],[Age group]]</f>
        <v>​​​​0-100</v>
      </c>
    </row>
    <row r="259" spans="2:12" x14ac:dyDescent="0.25">
      <c r="B259" t="s">
        <v>33</v>
      </c>
      <c r="C259">
        <v>14</v>
      </c>
      <c r="D259">
        <v>54</v>
      </c>
      <c r="E259" s="27">
        <v>44978</v>
      </c>
      <c r="F259">
        <v>824.44</v>
      </c>
      <c r="G259" t="s">
        <v>90</v>
      </c>
      <c r="H259">
        <v>0</v>
      </c>
      <c r="I259" t="str">
        <f>_xlfn.XLOOKUP(data[[#This Row],[flight_speed]],$S$4:$S$6,$T$4:$T$6,,-1)</f>
        <v>fast</v>
      </c>
      <c r="J259">
        <f>_xlfn.XLOOKUP(data[[#This Row],[Reindeer]],$S$14:$S$18,$T$14:$T$18)</f>
        <v>1200</v>
      </c>
      <c r="K259" t="str" cm="1">
        <f t="array" ref="K259">_xlfn.IFS(data[[#This Row],[Age]]&lt;=100,"0-100",data[[#This Row],[Age]]&lt;=500,"101-500",data[[#This Row],[Age]]&lt;=1000,"501-1000",1,"&gt;1000")</f>
        <v>&gt;1000</v>
      </c>
      <c r="L259" t="str">
        <f>REPT(_xlfn.UNICHAR(8203),_xlfn.XLOOKUP(data[[#This Row],[Age group]],$S$23:$S$26,$T$23:$T$26))&amp;data[[#This Row],[Age group]]</f>
        <v>​&gt;1000</v>
      </c>
    </row>
    <row r="260" spans="2:12" x14ac:dyDescent="0.25">
      <c r="B260" t="s">
        <v>34</v>
      </c>
      <c r="C260">
        <v>11.200000000000001</v>
      </c>
      <c r="D260">
        <v>1420</v>
      </c>
      <c r="E260" s="27">
        <v>44978</v>
      </c>
      <c r="F260">
        <v>1742.1000000000001</v>
      </c>
      <c r="G260" t="s">
        <v>91</v>
      </c>
      <c r="H260">
        <v>0</v>
      </c>
      <c r="I260" t="str">
        <f>_xlfn.XLOOKUP(data[[#This Row],[flight_speed]],$S$4:$S$6,$T$4:$T$6,,-1)</f>
        <v>fast</v>
      </c>
      <c r="J260">
        <f>_xlfn.XLOOKUP(data[[#This Row],[Reindeer]],$S$14:$S$18,$T$14:$T$18)</f>
        <v>815</v>
      </c>
      <c r="K260" t="str" cm="1">
        <f t="array" ref="K260">_xlfn.IFS(data[[#This Row],[Age]]&lt;=100,"0-100",data[[#This Row],[Age]]&lt;=500,"101-500",data[[#This Row],[Age]]&lt;=1000,"501-1000",1,"&gt;1000")</f>
        <v>501-1000</v>
      </c>
      <c r="L260" t="str">
        <f>REPT(_xlfn.UNICHAR(8203),_xlfn.XLOOKUP(data[[#This Row],[Age group]],$S$23:$S$26,$T$23:$T$26))&amp;data[[#This Row],[Age group]]</f>
        <v>​​501-1000</v>
      </c>
    </row>
    <row r="261" spans="2:12" x14ac:dyDescent="0.25">
      <c r="B261" t="s">
        <v>35</v>
      </c>
      <c r="C261">
        <v>6.4</v>
      </c>
      <c r="D261">
        <v>750</v>
      </c>
      <c r="E261" s="27">
        <v>44978</v>
      </c>
      <c r="F261">
        <v>391.65000000000003</v>
      </c>
      <c r="G261" t="s">
        <v>91</v>
      </c>
      <c r="H261">
        <v>0</v>
      </c>
      <c r="I261" t="str">
        <f>_xlfn.XLOOKUP(data[[#This Row],[flight_speed]],$S$4:$S$6,$T$4:$T$6,,-1)</f>
        <v>casual</v>
      </c>
      <c r="J261">
        <f>_xlfn.XLOOKUP(data[[#This Row],[Reindeer]],$S$14:$S$18,$T$14:$T$18)</f>
        <v>261</v>
      </c>
      <c r="K261" t="str" cm="1">
        <f t="array" ref="K261">_xlfn.IFS(data[[#This Row],[Age]]&lt;=100,"0-100",data[[#This Row],[Age]]&lt;=500,"101-500",data[[#This Row],[Age]]&lt;=1000,"501-1000",1,"&gt;1000")</f>
        <v>101-500</v>
      </c>
      <c r="L261" t="str">
        <f>REPT(_xlfn.UNICHAR(8203),_xlfn.XLOOKUP(data[[#This Row],[Age group]],$S$23:$S$26,$T$23:$T$26))&amp;data[[#This Row],[Age group]]</f>
        <v>​​​101-500</v>
      </c>
    </row>
    <row r="262" spans="2:12" x14ac:dyDescent="0.25">
      <c r="B262" t="s">
        <v>68</v>
      </c>
      <c r="C262">
        <v>7.2</v>
      </c>
      <c r="D262">
        <v>1080</v>
      </c>
      <c r="E262" s="27">
        <v>44978</v>
      </c>
      <c r="F262">
        <v>2315.79</v>
      </c>
      <c r="G262" t="s">
        <v>90</v>
      </c>
      <c r="H262">
        <v>0</v>
      </c>
      <c r="I262" t="str">
        <f>_xlfn.XLOOKUP(data[[#This Row],[flight_speed]],$S$4:$S$6,$T$4:$T$6,,-1)</f>
        <v>super fast</v>
      </c>
      <c r="J262">
        <f>_xlfn.XLOOKUP(data[[#This Row],[Reindeer]],$S$14:$S$18,$T$14:$T$18)</f>
        <v>35</v>
      </c>
      <c r="K262" t="str" cm="1">
        <f t="array" ref="K262">_xlfn.IFS(data[[#This Row],[Age]]&lt;=100,"0-100",data[[#This Row],[Age]]&lt;=500,"101-500",data[[#This Row],[Age]]&lt;=1000,"501-1000",1,"&gt;1000")</f>
        <v>0-100</v>
      </c>
      <c r="L262" t="str">
        <f>REPT(_xlfn.UNICHAR(8203),_xlfn.XLOOKUP(data[[#This Row],[Age group]],$S$23:$S$26,$T$23:$T$26))&amp;data[[#This Row],[Age group]]</f>
        <v>​​​​0-100</v>
      </c>
    </row>
    <row r="263" spans="2:12" x14ac:dyDescent="0.25">
      <c r="B263" t="s">
        <v>32</v>
      </c>
      <c r="C263">
        <v>11.200000000000001</v>
      </c>
      <c r="D263">
        <v>560</v>
      </c>
      <c r="E263" s="27">
        <v>44978</v>
      </c>
      <c r="F263">
        <v>1446.03</v>
      </c>
      <c r="G263" t="s">
        <v>91</v>
      </c>
      <c r="H263">
        <v>0</v>
      </c>
      <c r="I263" t="str">
        <f>_xlfn.XLOOKUP(data[[#This Row],[flight_speed]],$S$4:$S$6,$T$4:$T$6,,-1)</f>
        <v>fast</v>
      </c>
      <c r="J263">
        <f>_xlfn.XLOOKUP(data[[#This Row],[Reindeer]],$S$14:$S$18,$T$14:$T$18)</f>
        <v>98</v>
      </c>
      <c r="K263" t="str" cm="1">
        <f t="array" ref="K263">_xlfn.IFS(data[[#This Row],[Age]]&lt;=100,"0-100",data[[#This Row],[Age]]&lt;=500,"101-500",data[[#This Row],[Age]]&lt;=1000,"501-1000",1,"&gt;1000")</f>
        <v>0-100</v>
      </c>
      <c r="L263" t="str">
        <f>REPT(_xlfn.UNICHAR(8203),_xlfn.XLOOKUP(data[[#This Row],[Age group]],$S$23:$S$26,$T$23:$T$26))&amp;data[[#This Row],[Age group]]</f>
        <v>​​​​0-100</v>
      </c>
    </row>
    <row r="264" spans="2:12" x14ac:dyDescent="0.25">
      <c r="B264" t="s">
        <v>33</v>
      </c>
      <c r="C264">
        <v>12</v>
      </c>
      <c r="D264">
        <v>101</v>
      </c>
      <c r="E264" s="27">
        <v>44979</v>
      </c>
      <c r="F264">
        <v>502.7</v>
      </c>
      <c r="G264" t="s">
        <v>90</v>
      </c>
      <c r="H264">
        <v>0</v>
      </c>
      <c r="I264" t="str">
        <f>_xlfn.XLOOKUP(data[[#This Row],[flight_speed]],$S$4:$S$6,$T$4:$T$6,,-1)</f>
        <v>casual</v>
      </c>
      <c r="J264">
        <f>_xlfn.XLOOKUP(data[[#This Row],[Reindeer]],$S$14:$S$18,$T$14:$T$18)</f>
        <v>1200</v>
      </c>
      <c r="K264" t="str" cm="1">
        <f t="array" ref="K264">_xlfn.IFS(data[[#This Row],[Age]]&lt;=100,"0-100",data[[#This Row],[Age]]&lt;=500,"101-500",data[[#This Row],[Age]]&lt;=1000,"501-1000",1,"&gt;1000")</f>
        <v>&gt;1000</v>
      </c>
      <c r="L264" t="str">
        <f>REPT(_xlfn.UNICHAR(8203),_xlfn.XLOOKUP(data[[#This Row],[Age group]],$S$23:$S$26,$T$23:$T$26))&amp;data[[#This Row],[Age group]]</f>
        <v>​&gt;1000</v>
      </c>
    </row>
    <row r="265" spans="2:12" x14ac:dyDescent="0.25">
      <c r="B265" t="s">
        <v>34</v>
      </c>
      <c r="C265">
        <v>6.4</v>
      </c>
      <c r="D265">
        <v>1180</v>
      </c>
      <c r="E265" s="27">
        <v>44979</v>
      </c>
      <c r="F265">
        <v>1721.19</v>
      </c>
      <c r="G265" t="s">
        <v>91</v>
      </c>
      <c r="H265">
        <v>0</v>
      </c>
      <c r="I265" t="str">
        <f>_xlfn.XLOOKUP(data[[#This Row],[flight_speed]],$S$4:$S$6,$T$4:$T$6,,-1)</f>
        <v>fast</v>
      </c>
      <c r="J265">
        <f>_xlfn.XLOOKUP(data[[#This Row],[Reindeer]],$S$14:$S$18,$T$14:$T$18)</f>
        <v>815</v>
      </c>
      <c r="K265" t="str" cm="1">
        <f t="array" ref="K265">_xlfn.IFS(data[[#This Row],[Age]]&lt;=100,"0-100",data[[#This Row],[Age]]&lt;=500,"101-500",data[[#This Row],[Age]]&lt;=1000,"501-1000",1,"&gt;1000")</f>
        <v>501-1000</v>
      </c>
      <c r="L265" t="str">
        <f>REPT(_xlfn.UNICHAR(8203),_xlfn.XLOOKUP(data[[#This Row],[Age group]],$S$23:$S$26,$T$23:$T$26))&amp;data[[#This Row],[Age group]]</f>
        <v>​​501-1000</v>
      </c>
    </row>
    <row r="266" spans="2:12" x14ac:dyDescent="0.25">
      <c r="B266" t="s">
        <v>35</v>
      </c>
      <c r="C266">
        <v>10.4</v>
      </c>
      <c r="D266">
        <v>1240</v>
      </c>
      <c r="E266" s="27">
        <v>44979</v>
      </c>
      <c r="F266">
        <v>1929</v>
      </c>
      <c r="G266" t="s">
        <v>91</v>
      </c>
      <c r="H266">
        <v>0</v>
      </c>
      <c r="I266" t="str">
        <f>_xlfn.XLOOKUP(data[[#This Row],[flight_speed]],$S$4:$S$6,$T$4:$T$6,,-1)</f>
        <v>fast</v>
      </c>
      <c r="J266">
        <f>_xlfn.XLOOKUP(data[[#This Row],[Reindeer]],$S$14:$S$18,$T$14:$T$18)</f>
        <v>261</v>
      </c>
      <c r="K266" t="str" cm="1">
        <f t="array" ref="K266">_xlfn.IFS(data[[#This Row],[Age]]&lt;=100,"0-100",data[[#This Row],[Age]]&lt;=500,"101-500",data[[#This Row],[Age]]&lt;=1000,"501-1000",1,"&gt;1000")</f>
        <v>101-500</v>
      </c>
      <c r="L266" t="str">
        <f>REPT(_xlfn.UNICHAR(8203),_xlfn.XLOOKUP(data[[#This Row],[Age group]],$S$23:$S$26,$T$23:$T$26))&amp;data[[#This Row],[Age group]]</f>
        <v>​​​101-500</v>
      </c>
    </row>
    <row r="267" spans="2:12" x14ac:dyDescent="0.25">
      <c r="B267" t="s">
        <v>68</v>
      </c>
      <c r="C267">
        <v>6.4</v>
      </c>
      <c r="D267">
        <v>1120</v>
      </c>
      <c r="E267" s="27">
        <v>44979</v>
      </c>
      <c r="F267">
        <v>424.62</v>
      </c>
      <c r="G267" t="s">
        <v>90</v>
      </c>
      <c r="H267">
        <v>0</v>
      </c>
      <c r="I267" t="str">
        <f>_xlfn.XLOOKUP(data[[#This Row],[flight_speed]],$S$4:$S$6,$T$4:$T$6,,-1)</f>
        <v>casual</v>
      </c>
      <c r="J267">
        <f>_xlfn.XLOOKUP(data[[#This Row],[Reindeer]],$S$14:$S$18,$T$14:$T$18)</f>
        <v>35</v>
      </c>
      <c r="K267" t="str" cm="1">
        <f t="array" ref="K267">_xlfn.IFS(data[[#This Row],[Age]]&lt;=100,"0-100",data[[#This Row],[Age]]&lt;=500,"101-500",data[[#This Row],[Age]]&lt;=1000,"501-1000",1,"&gt;1000")</f>
        <v>0-100</v>
      </c>
      <c r="L267" t="str">
        <f>REPT(_xlfn.UNICHAR(8203),_xlfn.XLOOKUP(data[[#This Row],[Age group]],$S$23:$S$26,$T$23:$T$26))&amp;data[[#This Row],[Age group]]</f>
        <v>​​​​0-100</v>
      </c>
    </row>
    <row r="268" spans="2:12" x14ac:dyDescent="0.25">
      <c r="B268" t="s">
        <v>32</v>
      </c>
      <c r="C268">
        <v>7.2</v>
      </c>
      <c r="D268">
        <v>510</v>
      </c>
      <c r="E268" s="27">
        <v>44979</v>
      </c>
      <c r="F268">
        <v>2839.6499999999996</v>
      </c>
      <c r="G268" t="s">
        <v>91</v>
      </c>
      <c r="H268">
        <v>0</v>
      </c>
      <c r="I268" t="str">
        <f>_xlfn.XLOOKUP(data[[#This Row],[flight_speed]],$S$4:$S$6,$T$4:$T$6,,-1)</f>
        <v>super fast</v>
      </c>
      <c r="J268">
        <f>_xlfn.XLOOKUP(data[[#This Row],[Reindeer]],$S$14:$S$18,$T$14:$T$18)</f>
        <v>98</v>
      </c>
      <c r="K268" t="str" cm="1">
        <f t="array" ref="K268">_xlfn.IFS(data[[#This Row],[Age]]&lt;=100,"0-100",data[[#This Row],[Age]]&lt;=500,"101-500",data[[#This Row],[Age]]&lt;=1000,"501-1000",1,"&gt;1000")</f>
        <v>0-100</v>
      </c>
      <c r="L268" t="str">
        <f>REPT(_xlfn.UNICHAR(8203),_xlfn.XLOOKUP(data[[#This Row],[Age group]],$S$23:$S$26,$T$23:$T$26))&amp;data[[#This Row],[Age group]]</f>
        <v>​​​​0-100</v>
      </c>
    </row>
    <row r="269" spans="2:12" x14ac:dyDescent="0.25">
      <c r="B269" t="s">
        <v>33</v>
      </c>
      <c r="C269">
        <v>13</v>
      </c>
      <c r="D269">
        <v>63</v>
      </c>
      <c r="E269" s="27">
        <v>44980</v>
      </c>
      <c r="F269">
        <v>310.57</v>
      </c>
      <c r="G269" t="s">
        <v>90</v>
      </c>
      <c r="H269">
        <v>0</v>
      </c>
      <c r="I269" t="str">
        <f>_xlfn.XLOOKUP(data[[#This Row],[flight_speed]],$S$4:$S$6,$T$4:$T$6,,-1)</f>
        <v>casual</v>
      </c>
      <c r="J269">
        <f>_xlfn.XLOOKUP(data[[#This Row],[Reindeer]],$S$14:$S$18,$T$14:$T$18)</f>
        <v>1200</v>
      </c>
      <c r="K269" t="str" cm="1">
        <f t="array" ref="K269">_xlfn.IFS(data[[#This Row],[Age]]&lt;=100,"0-100",data[[#This Row],[Age]]&lt;=500,"101-500",data[[#This Row],[Age]]&lt;=1000,"501-1000",1,"&gt;1000")</f>
        <v>&gt;1000</v>
      </c>
      <c r="L269" t="str">
        <f>REPT(_xlfn.UNICHAR(8203),_xlfn.XLOOKUP(data[[#This Row],[Age group]],$S$23:$S$26,$T$23:$T$26))&amp;data[[#This Row],[Age group]]</f>
        <v>​&gt;1000</v>
      </c>
    </row>
    <row r="270" spans="2:12" x14ac:dyDescent="0.25">
      <c r="B270" t="s">
        <v>34</v>
      </c>
      <c r="C270">
        <v>8.8000000000000007</v>
      </c>
      <c r="D270">
        <v>570</v>
      </c>
      <c r="E270" s="27">
        <v>44980</v>
      </c>
      <c r="F270">
        <v>2988.33</v>
      </c>
      <c r="G270" t="s">
        <v>91</v>
      </c>
      <c r="H270">
        <v>0</v>
      </c>
      <c r="I270" t="str">
        <f>_xlfn.XLOOKUP(data[[#This Row],[flight_speed]],$S$4:$S$6,$T$4:$T$6,,-1)</f>
        <v>super fast</v>
      </c>
      <c r="J270">
        <f>_xlfn.XLOOKUP(data[[#This Row],[Reindeer]],$S$14:$S$18,$T$14:$T$18)</f>
        <v>815</v>
      </c>
      <c r="K270" t="str" cm="1">
        <f t="array" ref="K270">_xlfn.IFS(data[[#This Row],[Age]]&lt;=100,"0-100",data[[#This Row],[Age]]&lt;=500,"101-500",data[[#This Row],[Age]]&lt;=1000,"501-1000",1,"&gt;1000")</f>
        <v>501-1000</v>
      </c>
      <c r="L270" t="str">
        <f>REPT(_xlfn.UNICHAR(8203),_xlfn.XLOOKUP(data[[#This Row],[Age group]],$S$23:$S$26,$T$23:$T$26))&amp;data[[#This Row],[Age group]]</f>
        <v>​​501-1000</v>
      </c>
    </row>
    <row r="271" spans="2:12" x14ac:dyDescent="0.25">
      <c r="B271" t="s">
        <v>35</v>
      </c>
      <c r="C271">
        <v>6.4</v>
      </c>
      <c r="D271">
        <v>1220</v>
      </c>
      <c r="E271" s="27">
        <v>44980</v>
      </c>
      <c r="F271">
        <v>874.62000000000012</v>
      </c>
      <c r="G271" t="s">
        <v>91</v>
      </c>
      <c r="H271">
        <v>0</v>
      </c>
      <c r="I271" t="str">
        <f>_xlfn.XLOOKUP(data[[#This Row],[flight_speed]],$S$4:$S$6,$T$4:$T$6,,-1)</f>
        <v>fast</v>
      </c>
      <c r="J271">
        <f>_xlfn.XLOOKUP(data[[#This Row],[Reindeer]],$S$14:$S$18,$T$14:$T$18)</f>
        <v>261</v>
      </c>
      <c r="K271" t="str" cm="1">
        <f t="array" ref="K271">_xlfn.IFS(data[[#This Row],[Age]]&lt;=100,"0-100",data[[#This Row],[Age]]&lt;=500,"101-500",data[[#This Row],[Age]]&lt;=1000,"501-1000",1,"&gt;1000")</f>
        <v>101-500</v>
      </c>
      <c r="L271" t="str">
        <f>REPT(_xlfn.UNICHAR(8203),_xlfn.XLOOKUP(data[[#This Row],[Age group]],$S$23:$S$26,$T$23:$T$26))&amp;data[[#This Row],[Age group]]</f>
        <v>​​​101-500</v>
      </c>
    </row>
    <row r="272" spans="2:12" x14ac:dyDescent="0.25">
      <c r="B272" t="s">
        <v>68</v>
      </c>
      <c r="C272">
        <v>12</v>
      </c>
      <c r="D272">
        <v>740</v>
      </c>
      <c r="E272" s="27">
        <v>44980</v>
      </c>
      <c r="F272">
        <v>1653.96</v>
      </c>
      <c r="G272" t="s">
        <v>90</v>
      </c>
      <c r="H272">
        <v>0</v>
      </c>
      <c r="I272" t="str">
        <f>_xlfn.XLOOKUP(data[[#This Row],[flight_speed]],$S$4:$S$6,$T$4:$T$6,,-1)</f>
        <v>fast</v>
      </c>
      <c r="J272">
        <f>_xlfn.XLOOKUP(data[[#This Row],[Reindeer]],$S$14:$S$18,$T$14:$T$18)</f>
        <v>35</v>
      </c>
      <c r="K272" t="str" cm="1">
        <f t="array" ref="K272">_xlfn.IFS(data[[#This Row],[Age]]&lt;=100,"0-100",data[[#This Row],[Age]]&lt;=500,"101-500",data[[#This Row],[Age]]&lt;=1000,"501-1000",1,"&gt;1000")</f>
        <v>0-100</v>
      </c>
      <c r="L272" t="str">
        <f>REPT(_xlfn.UNICHAR(8203),_xlfn.XLOOKUP(data[[#This Row],[Age group]],$S$23:$S$26,$T$23:$T$26))&amp;data[[#This Row],[Age group]]</f>
        <v>​​​​0-100</v>
      </c>
    </row>
    <row r="273" spans="2:12" x14ac:dyDescent="0.25">
      <c r="B273" t="s">
        <v>32</v>
      </c>
      <c r="C273">
        <v>9.6000000000000014</v>
      </c>
      <c r="D273">
        <v>1280</v>
      </c>
      <c r="E273" s="27">
        <v>44980</v>
      </c>
      <c r="F273">
        <v>1587.33</v>
      </c>
      <c r="G273" t="s">
        <v>91</v>
      </c>
      <c r="H273">
        <v>0</v>
      </c>
      <c r="I273" t="str">
        <f>_xlfn.XLOOKUP(data[[#This Row],[flight_speed]],$S$4:$S$6,$T$4:$T$6,,-1)</f>
        <v>fast</v>
      </c>
      <c r="J273">
        <f>_xlfn.XLOOKUP(data[[#This Row],[Reindeer]],$S$14:$S$18,$T$14:$T$18)</f>
        <v>98</v>
      </c>
      <c r="K273" t="str" cm="1">
        <f t="array" ref="K273">_xlfn.IFS(data[[#This Row],[Age]]&lt;=100,"0-100",data[[#This Row],[Age]]&lt;=500,"101-500",data[[#This Row],[Age]]&lt;=1000,"501-1000",1,"&gt;1000")</f>
        <v>0-100</v>
      </c>
      <c r="L273" t="str">
        <f>REPT(_xlfn.UNICHAR(8203),_xlfn.XLOOKUP(data[[#This Row],[Age group]],$S$23:$S$26,$T$23:$T$26))&amp;data[[#This Row],[Age group]]</f>
        <v>​​​​0-100</v>
      </c>
    </row>
    <row r="274" spans="2:12" x14ac:dyDescent="0.25">
      <c r="B274" t="s">
        <v>33</v>
      </c>
      <c r="C274">
        <v>11</v>
      </c>
      <c r="D274">
        <v>141</v>
      </c>
      <c r="E274" s="27">
        <v>44981</v>
      </c>
      <c r="F274">
        <v>91.9</v>
      </c>
      <c r="G274" t="s">
        <v>90</v>
      </c>
      <c r="H274">
        <v>0</v>
      </c>
      <c r="I274" t="str">
        <f>_xlfn.XLOOKUP(data[[#This Row],[flight_speed]],$S$4:$S$6,$T$4:$T$6,,-1)</f>
        <v>casual</v>
      </c>
      <c r="J274">
        <f>_xlfn.XLOOKUP(data[[#This Row],[Reindeer]],$S$14:$S$18,$T$14:$T$18)</f>
        <v>1200</v>
      </c>
      <c r="K274" t="str" cm="1">
        <f t="array" ref="K274">_xlfn.IFS(data[[#This Row],[Age]]&lt;=100,"0-100",data[[#This Row],[Age]]&lt;=500,"101-500",data[[#This Row],[Age]]&lt;=1000,"501-1000",1,"&gt;1000")</f>
        <v>&gt;1000</v>
      </c>
      <c r="L274" t="str">
        <f>REPT(_xlfn.UNICHAR(8203),_xlfn.XLOOKUP(data[[#This Row],[Age group]],$S$23:$S$26,$T$23:$T$26))&amp;data[[#This Row],[Age group]]</f>
        <v>​&gt;1000</v>
      </c>
    </row>
    <row r="275" spans="2:12" x14ac:dyDescent="0.25">
      <c r="B275" t="s">
        <v>34</v>
      </c>
      <c r="C275">
        <v>10.4</v>
      </c>
      <c r="D275">
        <v>1210</v>
      </c>
      <c r="E275" s="27">
        <v>44981</v>
      </c>
      <c r="F275">
        <v>2614.62</v>
      </c>
      <c r="G275" t="s">
        <v>91</v>
      </c>
      <c r="H275">
        <v>0</v>
      </c>
      <c r="I275" t="str">
        <f>_xlfn.XLOOKUP(data[[#This Row],[flight_speed]],$S$4:$S$6,$T$4:$T$6,,-1)</f>
        <v>super fast</v>
      </c>
      <c r="J275">
        <f>_xlfn.XLOOKUP(data[[#This Row],[Reindeer]],$S$14:$S$18,$T$14:$T$18)</f>
        <v>815</v>
      </c>
      <c r="K275" t="str" cm="1">
        <f t="array" ref="K275">_xlfn.IFS(data[[#This Row],[Age]]&lt;=100,"0-100",data[[#This Row],[Age]]&lt;=500,"101-500",data[[#This Row],[Age]]&lt;=1000,"501-1000",1,"&gt;1000")</f>
        <v>501-1000</v>
      </c>
      <c r="L275" t="str">
        <f>REPT(_xlfn.UNICHAR(8203),_xlfn.XLOOKUP(data[[#This Row],[Age group]],$S$23:$S$26,$T$23:$T$26))&amp;data[[#This Row],[Age group]]</f>
        <v>​​501-1000</v>
      </c>
    </row>
    <row r="276" spans="2:12" x14ac:dyDescent="0.25">
      <c r="B276" t="s">
        <v>35</v>
      </c>
      <c r="C276">
        <v>10.4</v>
      </c>
      <c r="D276">
        <v>600</v>
      </c>
      <c r="E276" s="27">
        <v>44981</v>
      </c>
      <c r="F276">
        <v>1218.18</v>
      </c>
      <c r="G276" t="s">
        <v>91</v>
      </c>
      <c r="H276">
        <v>0</v>
      </c>
      <c r="I276" t="str">
        <f>_xlfn.XLOOKUP(data[[#This Row],[flight_speed]],$S$4:$S$6,$T$4:$T$6,,-1)</f>
        <v>fast</v>
      </c>
      <c r="J276">
        <f>_xlfn.XLOOKUP(data[[#This Row],[Reindeer]],$S$14:$S$18,$T$14:$T$18)</f>
        <v>261</v>
      </c>
      <c r="K276" t="str" cm="1">
        <f t="array" ref="K276">_xlfn.IFS(data[[#This Row],[Age]]&lt;=100,"0-100",data[[#This Row],[Age]]&lt;=500,"101-500",data[[#This Row],[Age]]&lt;=1000,"501-1000",1,"&gt;1000")</f>
        <v>101-500</v>
      </c>
      <c r="L276" t="str">
        <f>REPT(_xlfn.UNICHAR(8203),_xlfn.XLOOKUP(data[[#This Row],[Age group]],$S$23:$S$26,$T$23:$T$26))&amp;data[[#This Row],[Age group]]</f>
        <v>​​​101-500</v>
      </c>
    </row>
    <row r="277" spans="2:12" x14ac:dyDescent="0.25">
      <c r="B277" t="s">
        <v>68</v>
      </c>
      <c r="C277">
        <v>11.200000000000001</v>
      </c>
      <c r="D277">
        <v>860</v>
      </c>
      <c r="E277" s="27">
        <v>44981</v>
      </c>
      <c r="F277">
        <v>1512.27</v>
      </c>
      <c r="G277" t="s">
        <v>90</v>
      </c>
      <c r="H277">
        <v>0</v>
      </c>
      <c r="I277" t="str">
        <f>_xlfn.XLOOKUP(data[[#This Row],[flight_speed]],$S$4:$S$6,$T$4:$T$6,,-1)</f>
        <v>fast</v>
      </c>
      <c r="J277">
        <f>_xlfn.XLOOKUP(data[[#This Row],[Reindeer]],$S$14:$S$18,$T$14:$T$18)</f>
        <v>35</v>
      </c>
      <c r="K277" t="str" cm="1">
        <f t="array" ref="K277">_xlfn.IFS(data[[#This Row],[Age]]&lt;=100,"0-100",data[[#This Row],[Age]]&lt;=500,"101-500",data[[#This Row],[Age]]&lt;=1000,"501-1000",1,"&gt;1000")</f>
        <v>0-100</v>
      </c>
      <c r="L277" t="str">
        <f>REPT(_xlfn.UNICHAR(8203),_xlfn.XLOOKUP(data[[#This Row],[Age group]],$S$23:$S$26,$T$23:$T$26))&amp;data[[#This Row],[Age group]]</f>
        <v>​​​​0-100</v>
      </c>
    </row>
    <row r="278" spans="2:12" x14ac:dyDescent="0.25">
      <c r="B278" t="s">
        <v>32</v>
      </c>
      <c r="C278">
        <v>5.6000000000000005</v>
      </c>
      <c r="D278">
        <v>1390</v>
      </c>
      <c r="E278" s="27">
        <v>44981</v>
      </c>
      <c r="F278">
        <v>1320.51</v>
      </c>
      <c r="G278" t="s">
        <v>91</v>
      </c>
      <c r="H278">
        <v>0</v>
      </c>
      <c r="I278" t="str">
        <f>_xlfn.XLOOKUP(data[[#This Row],[flight_speed]],$S$4:$S$6,$T$4:$T$6,,-1)</f>
        <v>fast</v>
      </c>
      <c r="J278">
        <f>_xlfn.XLOOKUP(data[[#This Row],[Reindeer]],$S$14:$S$18,$T$14:$T$18)</f>
        <v>98</v>
      </c>
      <c r="K278" t="str" cm="1">
        <f t="array" ref="K278">_xlfn.IFS(data[[#This Row],[Age]]&lt;=100,"0-100",data[[#This Row],[Age]]&lt;=500,"101-500",data[[#This Row],[Age]]&lt;=1000,"501-1000",1,"&gt;1000")</f>
        <v>0-100</v>
      </c>
      <c r="L278" t="str">
        <f>REPT(_xlfn.UNICHAR(8203),_xlfn.XLOOKUP(data[[#This Row],[Age group]],$S$23:$S$26,$T$23:$T$26))&amp;data[[#This Row],[Age group]]</f>
        <v>​​​​0-100</v>
      </c>
    </row>
    <row r="279" spans="2:12" x14ac:dyDescent="0.25">
      <c r="B279" t="s">
        <v>33</v>
      </c>
      <c r="C279">
        <v>15</v>
      </c>
      <c r="D279">
        <v>84</v>
      </c>
      <c r="E279" s="27">
        <v>44982</v>
      </c>
      <c r="F279">
        <v>763.75</v>
      </c>
      <c r="G279" t="s">
        <v>90</v>
      </c>
      <c r="H279">
        <v>0</v>
      </c>
      <c r="I279" t="str">
        <f>_xlfn.XLOOKUP(data[[#This Row],[flight_speed]],$S$4:$S$6,$T$4:$T$6,,-1)</f>
        <v>fast</v>
      </c>
      <c r="J279">
        <f>_xlfn.XLOOKUP(data[[#This Row],[Reindeer]],$S$14:$S$18,$T$14:$T$18)</f>
        <v>1200</v>
      </c>
      <c r="K279" t="str" cm="1">
        <f t="array" ref="K279">_xlfn.IFS(data[[#This Row],[Age]]&lt;=100,"0-100",data[[#This Row],[Age]]&lt;=500,"101-500",data[[#This Row],[Age]]&lt;=1000,"501-1000",1,"&gt;1000")</f>
        <v>&gt;1000</v>
      </c>
      <c r="L279" t="str">
        <f>REPT(_xlfn.UNICHAR(8203),_xlfn.XLOOKUP(data[[#This Row],[Age group]],$S$23:$S$26,$T$23:$T$26))&amp;data[[#This Row],[Age group]]</f>
        <v>​&gt;1000</v>
      </c>
    </row>
    <row r="280" spans="2:12" x14ac:dyDescent="0.25">
      <c r="B280" t="s">
        <v>34</v>
      </c>
      <c r="C280">
        <v>9.6000000000000014</v>
      </c>
      <c r="D280">
        <v>710</v>
      </c>
      <c r="E280" s="27">
        <v>44982</v>
      </c>
      <c r="F280">
        <v>554.28</v>
      </c>
      <c r="G280" t="s">
        <v>91</v>
      </c>
      <c r="H280">
        <v>0</v>
      </c>
      <c r="I280" t="str">
        <f>_xlfn.XLOOKUP(data[[#This Row],[flight_speed]],$S$4:$S$6,$T$4:$T$6,,-1)</f>
        <v>casual</v>
      </c>
      <c r="J280">
        <f>_xlfn.XLOOKUP(data[[#This Row],[Reindeer]],$S$14:$S$18,$T$14:$T$18)</f>
        <v>815</v>
      </c>
      <c r="K280" t="str" cm="1">
        <f t="array" ref="K280">_xlfn.IFS(data[[#This Row],[Age]]&lt;=100,"0-100",data[[#This Row],[Age]]&lt;=500,"101-500",data[[#This Row],[Age]]&lt;=1000,"501-1000",1,"&gt;1000")</f>
        <v>501-1000</v>
      </c>
      <c r="L280" t="str">
        <f>REPT(_xlfn.UNICHAR(8203),_xlfn.XLOOKUP(data[[#This Row],[Age group]],$S$23:$S$26,$T$23:$T$26))&amp;data[[#This Row],[Age group]]</f>
        <v>​​501-1000</v>
      </c>
    </row>
    <row r="281" spans="2:12" x14ac:dyDescent="0.25">
      <c r="B281" t="s">
        <v>35</v>
      </c>
      <c r="C281">
        <v>11.200000000000001</v>
      </c>
      <c r="D281">
        <v>540</v>
      </c>
      <c r="E281" s="27">
        <v>44982</v>
      </c>
      <c r="F281">
        <v>2412.69</v>
      </c>
      <c r="G281" t="s">
        <v>91</v>
      </c>
      <c r="H281">
        <v>0</v>
      </c>
      <c r="I281" t="str">
        <f>_xlfn.XLOOKUP(data[[#This Row],[flight_speed]],$S$4:$S$6,$T$4:$T$6,,-1)</f>
        <v>super fast</v>
      </c>
      <c r="J281">
        <f>_xlfn.XLOOKUP(data[[#This Row],[Reindeer]],$S$14:$S$18,$T$14:$T$18)</f>
        <v>261</v>
      </c>
      <c r="K281" t="str" cm="1">
        <f t="array" ref="K281">_xlfn.IFS(data[[#This Row],[Age]]&lt;=100,"0-100",data[[#This Row],[Age]]&lt;=500,"101-500",data[[#This Row],[Age]]&lt;=1000,"501-1000",1,"&gt;1000")</f>
        <v>101-500</v>
      </c>
      <c r="L281" t="str">
        <f>REPT(_xlfn.UNICHAR(8203),_xlfn.XLOOKUP(data[[#This Row],[Age group]],$S$23:$S$26,$T$23:$T$26))&amp;data[[#This Row],[Age group]]</f>
        <v>​​​101-500</v>
      </c>
    </row>
    <row r="282" spans="2:12" x14ac:dyDescent="0.25">
      <c r="B282" t="s">
        <v>68</v>
      </c>
      <c r="C282">
        <v>4.8000000000000007</v>
      </c>
      <c r="D282">
        <v>1130</v>
      </c>
      <c r="E282" s="27">
        <v>44982</v>
      </c>
      <c r="F282">
        <v>1743.42</v>
      </c>
      <c r="G282" t="s">
        <v>90</v>
      </c>
      <c r="H282">
        <v>0</v>
      </c>
      <c r="I282" t="str">
        <f>_xlfn.XLOOKUP(data[[#This Row],[flight_speed]],$S$4:$S$6,$T$4:$T$6,,-1)</f>
        <v>fast</v>
      </c>
      <c r="J282">
        <f>_xlfn.XLOOKUP(data[[#This Row],[Reindeer]],$S$14:$S$18,$T$14:$T$18)</f>
        <v>35</v>
      </c>
      <c r="K282" t="str" cm="1">
        <f t="array" ref="K282">_xlfn.IFS(data[[#This Row],[Age]]&lt;=100,"0-100",data[[#This Row],[Age]]&lt;=500,"101-500",data[[#This Row],[Age]]&lt;=1000,"501-1000",1,"&gt;1000")</f>
        <v>0-100</v>
      </c>
      <c r="L282" t="str">
        <f>REPT(_xlfn.UNICHAR(8203),_xlfn.XLOOKUP(data[[#This Row],[Age group]],$S$23:$S$26,$T$23:$T$26))&amp;data[[#This Row],[Age group]]</f>
        <v>​​​​0-100</v>
      </c>
    </row>
    <row r="283" spans="2:12" x14ac:dyDescent="0.25">
      <c r="B283" t="s">
        <v>32</v>
      </c>
      <c r="C283">
        <v>4.8000000000000007</v>
      </c>
      <c r="D283">
        <v>520</v>
      </c>
      <c r="E283" s="27">
        <v>44982</v>
      </c>
      <c r="F283">
        <v>584.01</v>
      </c>
      <c r="G283" t="s">
        <v>91</v>
      </c>
      <c r="H283">
        <v>0</v>
      </c>
      <c r="I283" t="str">
        <f>_xlfn.XLOOKUP(data[[#This Row],[flight_speed]],$S$4:$S$6,$T$4:$T$6,,-1)</f>
        <v>casual</v>
      </c>
      <c r="J283">
        <f>_xlfn.XLOOKUP(data[[#This Row],[Reindeer]],$S$14:$S$18,$T$14:$T$18)</f>
        <v>98</v>
      </c>
      <c r="K283" t="str" cm="1">
        <f t="array" ref="K283">_xlfn.IFS(data[[#This Row],[Age]]&lt;=100,"0-100",data[[#This Row],[Age]]&lt;=500,"101-500",data[[#This Row],[Age]]&lt;=1000,"501-1000",1,"&gt;1000")</f>
        <v>0-100</v>
      </c>
      <c r="L283" t="str">
        <f>REPT(_xlfn.UNICHAR(8203),_xlfn.XLOOKUP(data[[#This Row],[Age group]],$S$23:$S$26,$T$23:$T$26))&amp;data[[#This Row],[Age group]]</f>
        <v>​​​​0-100</v>
      </c>
    </row>
    <row r="284" spans="2:12" x14ac:dyDescent="0.25">
      <c r="B284" t="s">
        <v>33</v>
      </c>
      <c r="C284">
        <v>12</v>
      </c>
      <c r="D284">
        <v>85</v>
      </c>
      <c r="E284" s="27">
        <v>44983</v>
      </c>
      <c r="F284">
        <v>581.08000000000004</v>
      </c>
      <c r="G284" t="s">
        <v>90</v>
      </c>
      <c r="H284">
        <v>0</v>
      </c>
      <c r="I284" t="str">
        <f>_xlfn.XLOOKUP(data[[#This Row],[flight_speed]],$S$4:$S$6,$T$4:$T$6,,-1)</f>
        <v>casual</v>
      </c>
      <c r="J284">
        <f>_xlfn.XLOOKUP(data[[#This Row],[Reindeer]],$S$14:$S$18,$T$14:$T$18)</f>
        <v>1200</v>
      </c>
      <c r="K284" t="str" cm="1">
        <f t="array" ref="K284">_xlfn.IFS(data[[#This Row],[Age]]&lt;=100,"0-100",data[[#This Row],[Age]]&lt;=500,"101-500",data[[#This Row],[Age]]&lt;=1000,"501-1000",1,"&gt;1000")</f>
        <v>&gt;1000</v>
      </c>
      <c r="L284" t="str">
        <f>REPT(_xlfn.UNICHAR(8203),_xlfn.XLOOKUP(data[[#This Row],[Age group]],$S$23:$S$26,$T$23:$T$26))&amp;data[[#This Row],[Age group]]</f>
        <v>​&gt;1000</v>
      </c>
    </row>
    <row r="285" spans="2:12" x14ac:dyDescent="0.25">
      <c r="B285" t="s">
        <v>34</v>
      </c>
      <c r="C285">
        <v>12</v>
      </c>
      <c r="D285">
        <v>650</v>
      </c>
      <c r="E285" s="27">
        <v>44983</v>
      </c>
      <c r="F285">
        <v>222.60000000000002</v>
      </c>
      <c r="G285" t="s">
        <v>91</v>
      </c>
      <c r="H285">
        <v>0</v>
      </c>
      <c r="I285" t="str">
        <f>_xlfn.XLOOKUP(data[[#This Row],[flight_speed]],$S$4:$S$6,$T$4:$T$6,,-1)</f>
        <v>casual</v>
      </c>
      <c r="J285">
        <f>_xlfn.XLOOKUP(data[[#This Row],[Reindeer]],$S$14:$S$18,$T$14:$T$18)</f>
        <v>815</v>
      </c>
      <c r="K285" t="str" cm="1">
        <f t="array" ref="K285">_xlfn.IFS(data[[#This Row],[Age]]&lt;=100,"0-100",data[[#This Row],[Age]]&lt;=500,"101-500",data[[#This Row],[Age]]&lt;=1000,"501-1000",1,"&gt;1000")</f>
        <v>501-1000</v>
      </c>
      <c r="L285" t="str">
        <f>REPT(_xlfn.UNICHAR(8203),_xlfn.XLOOKUP(data[[#This Row],[Age group]],$S$23:$S$26,$T$23:$T$26))&amp;data[[#This Row],[Age group]]</f>
        <v>​​501-1000</v>
      </c>
    </row>
    <row r="286" spans="2:12" x14ac:dyDescent="0.25">
      <c r="B286" t="s">
        <v>35</v>
      </c>
      <c r="C286">
        <v>12</v>
      </c>
      <c r="D286">
        <v>1070</v>
      </c>
      <c r="E286" s="27">
        <v>44983</v>
      </c>
      <c r="F286">
        <v>1275.1200000000001</v>
      </c>
      <c r="G286" t="s">
        <v>91</v>
      </c>
      <c r="H286">
        <v>0</v>
      </c>
      <c r="I286" t="str">
        <f>_xlfn.XLOOKUP(data[[#This Row],[flight_speed]],$S$4:$S$6,$T$4:$T$6,,-1)</f>
        <v>fast</v>
      </c>
      <c r="J286">
        <f>_xlfn.XLOOKUP(data[[#This Row],[Reindeer]],$S$14:$S$18,$T$14:$T$18)</f>
        <v>261</v>
      </c>
      <c r="K286" t="str" cm="1">
        <f t="array" ref="K286">_xlfn.IFS(data[[#This Row],[Age]]&lt;=100,"0-100",data[[#This Row],[Age]]&lt;=500,"101-500",data[[#This Row],[Age]]&lt;=1000,"501-1000",1,"&gt;1000")</f>
        <v>101-500</v>
      </c>
      <c r="L286" t="str">
        <f>REPT(_xlfn.UNICHAR(8203),_xlfn.XLOOKUP(data[[#This Row],[Age group]],$S$23:$S$26,$T$23:$T$26))&amp;data[[#This Row],[Age group]]</f>
        <v>​​​101-500</v>
      </c>
    </row>
    <row r="287" spans="2:12" x14ac:dyDescent="0.25">
      <c r="B287" t="s">
        <v>68</v>
      </c>
      <c r="C287">
        <v>12</v>
      </c>
      <c r="D287">
        <v>570</v>
      </c>
      <c r="E287" s="27">
        <v>44983</v>
      </c>
      <c r="F287">
        <v>171.75</v>
      </c>
      <c r="G287" t="s">
        <v>90</v>
      </c>
      <c r="H287">
        <v>0</v>
      </c>
      <c r="I287" t="str">
        <f>_xlfn.XLOOKUP(data[[#This Row],[flight_speed]],$S$4:$S$6,$T$4:$T$6,,-1)</f>
        <v>casual</v>
      </c>
      <c r="J287">
        <f>_xlfn.XLOOKUP(data[[#This Row],[Reindeer]],$S$14:$S$18,$T$14:$T$18)</f>
        <v>35</v>
      </c>
      <c r="K287" t="str" cm="1">
        <f t="array" ref="K287">_xlfn.IFS(data[[#This Row],[Age]]&lt;=100,"0-100",data[[#This Row],[Age]]&lt;=500,"101-500",data[[#This Row],[Age]]&lt;=1000,"501-1000",1,"&gt;1000")</f>
        <v>0-100</v>
      </c>
      <c r="L287" t="str">
        <f>REPT(_xlfn.UNICHAR(8203),_xlfn.XLOOKUP(data[[#This Row],[Age group]],$S$23:$S$26,$T$23:$T$26))&amp;data[[#This Row],[Age group]]</f>
        <v>​​​​0-100</v>
      </c>
    </row>
    <row r="288" spans="2:12" x14ac:dyDescent="0.25">
      <c r="B288" t="s">
        <v>32</v>
      </c>
      <c r="C288">
        <v>8</v>
      </c>
      <c r="D288">
        <v>540</v>
      </c>
      <c r="E288" s="27">
        <v>44983</v>
      </c>
      <c r="F288">
        <v>2555.0099999999998</v>
      </c>
      <c r="G288" t="s">
        <v>91</v>
      </c>
      <c r="H288">
        <v>0</v>
      </c>
      <c r="I288" t="str">
        <f>_xlfn.XLOOKUP(data[[#This Row],[flight_speed]],$S$4:$S$6,$T$4:$T$6,,-1)</f>
        <v>super fast</v>
      </c>
      <c r="J288">
        <f>_xlfn.XLOOKUP(data[[#This Row],[Reindeer]],$S$14:$S$18,$T$14:$T$18)</f>
        <v>98</v>
      </c>
      <c r="K288" t="str" cm="1">
        <f t="array" ref="K288">_xlfn.IFS(data[[#This Row],[Age]]&lt;=100,"0-100",data[[#This Row],[Age]]&lt;=500,"101-500",data[[#This Row],[Age]]&lt;=1000,"501-1000",1,"&gt;1000")</f>
        <v>0-100</v>
      </c>
      <c r="L288" t="str">
        <f>REPT(_xlfn.UNICHAR(8203),_xlfn.XLOOKUP(data[[#This Row],[Age group]],$S$23:$S$26,$T$23:$T$26))&amp;data[[#This Row],[Age group]]</f>
        <v>​​​​0-100</v>
      </c>
    </row>
    <row r="289" spans="2:12" x14ac:dyDescent="0.25">
      <c r="B289" t="s">
        <v>33</v>
      </c>
      <c r="C289">
        <v>11</v>
      </c>
      <c r="D289">
        <v>117</v>
      </c>
      <c r="E289" s="27">
        <v>44984</v>
      </c>
      <c r="F289">
        <v>397.51</v>
      </c>
      <c r="G289" t="s">
        <v>90</v>
      </c>
      <c r="H289">
        <v>0</v>
      </c>
      <c r="I289" t="str">
        <f>_xlfn.XLOOKUP(data[[#This Row],[flight_speed]],$S$4:$S$6,$T$4:$T$6,,-1)</f>
        <v>casual</v>
      </c>
      <c r="J289">
        <f>_xlfn.XLOOKUP(data[[#This Row],[Reindeer]],$S$14:$S$18,$T$14:$T$18)</f>
        <v>1200</v>
      </c>
      <c r="K289" t="str" cm="1">
        <f t="array" ref="K289">_xlfn.IFS(data[[#This Row],[Age]]&lt;=100,"0-100",data[[#This Row],[Age]]&lt;=500,"101-500",data[[#This Row],[Age]]&lt;=1000,"501-1000",1,"&gt;1000")</f>
        <v>&gt;1000</v>
      </c>
      <c r="L289" t="str">
        <f>REPT(_xlfn.UNICHAR(8203),_xlfn.XLOOKUP(data[[#This Row],[Age group]],$S$23:$S$26,$T$23:$T$26))&amp;data[[#This Row],[Age group]]</f>
        <v>​&gt;1000</v>
      </c>
    </row>
    <row r="290" spans="2:12" x14ac:dyDescent="0.25">
      <c r="B290" t="s">
        <v>34</v>
      </c>
      <c r="C290">
        <v>8</v>
      </c>
      <c r="D290">
        <v>630</v>
      </c>
      <c r="E290" s="27">
        <v>44984</v>
      </c>
      <c r="F290">
        <v>536.58000000000004</v>
      </c>
      <c r="G290" t="s">
        <v>91</v>
      </c>
      <c r="H290">
        <v>0</v>
      </c>
      <c r="I290" t="str">
        <f>_xlfn.XLOOKUP(data[[#This Row],[flight_speed]],$S$4:$S$6,$T$4:$T$6,,-1)</f>
        <v>casual</v>
      </c>
      <c r="J290">
        <f>_xlfn.XLOOKUP(data[[#This Row],[Reindeer]],$S$14:$S$18,$T$14:$T$18)</f>
        <v>815</v>
      </c>
      <c r="K290" t="str" cm="1">
        <f t="array" ref="K290">_xlfn.IFS(data[[#This Row],[Age]]&lt;=100,"0-100",data[[#This Row],[Age]]&lt;=500,"101-500",data[[#This Row],[Age]]&lt;=1000,"501-1000",1,"&gt;1000")</f>
        <v>501-1000</v>
      </c>
      <c r="L290" t="str">
        <f>REPT(_xlfn.UNICHAR(8203),_xlfn.XLOOKUP(data[[#This Row],[Age group]],$S$23:$S$26,$T$23:$T$26))&amp;data[[#This Row],[Age group]]</f>
        <v>​​501-1000</v>
      </c>
    </row>
    <row r="291" spans="2:12" x14ac:dyDescent="0.25">
      <c r="B291" t="s">
        <v>35</v>
      </c>
      <c r="C291">
        <v>4.8000000000000007</v>
      </c>
      <c r="D291">
        <v>1120</v>
      </c>
      <c r="E291" s="27">
        <v>44984</v>
      </c>
      <c r="F291">
        <v>463.32</v>
      </c>
      <c r="G291" t="s">
        <v>91</v>
      </c>
      <c r="H291">
        <v>0</v>
      </c>
      <c r="I291" t="str">
        <f>_xlfn.XLOOKUP(data[[#This Row],[flight_speed]],$S$4:$S$6,$T$4:$T$6,,-1)</f>
        <v>casual</v>
      </c>
      <c r="J291">
        <f>_xlfn.XLOOKUP(data[[#This Row],[Reindeer]],$S$14:$S$18,$T$14:$T$18)</f>
        <v>261</v>
      </c>
      <c r="K291" t="str" cm="1">
        <f t="array" ref="K291">_xlfn.IFS(data[[#This Row],[Age]]&lt;=100,"0-100",data[[#This Row],[Age]]&lt;=500,"101-500",data[[#This Row],[Age]]&lt;=1000,"501-1000",1,"&gt;1000")</f>
        <v>101-500</v>
      </c>
      <c r="L291" t="str">
        <f>REPT(_xlfn.UNICHAR(8203),_xlfn.XLOOKUP(data[[#This Row],[Age group]],$S$23:$S$26,$T$23:$T$26))&amp;data[[#This Row],[Age group]]</f>
        <v>​​​101-500</v>
      </c>
    </row>
    <row r="292" spans="2:12" x14ac:dyDescent="0.25">
      <c r="B292" t="s">
        <v>68</v>
      </c>
      <c r="C292">
        <v>5.6000000000000005</v>
      </c>
      <c r="D292">
        <v>540</v>
      </c>
      <c r="E292" s="27">
        <v>44984</v>
      </c>
      <c r="F292">
        <v>1409.6999999999998</v>
      </c>
      <c r="G292" t="s">
        <v>90</v>
      </c>
      <c r="H292">
        <v>0</v>
      </c>
      <c r="I292" t="str">
        <f>_xlfn.XLOOKUP(data[[#This Row],[flight_speed]],$S$4:$S$6,$T$4:$T$6,,-1)</f>
        <v>fast</v>
      </c>
      <c r="J292">
        <f>_xlfn.XLOOKUP(data[[#This Row],[Reindeer]],$S$14:$S$18,$T$14:$T$18)</f>
        <v>35</v>
      </c>
      <c r="K292" t="str" cm="1">
        <f t="array" ref="K292">_xlfn.IFS(data[[#This Row],[Age]]&lt;=100,"0-100",data[[#This Row],[Age]]&lt;=500,"101-500",data[[#This Row],[Age]]&lt;=1000,"501-1000",1,"&gt;1000")</f>
        <v>0-100</v>
      </c>
      <c r="L292" t="str">
        <f>REPT(_xlfn.UNICHAR(8203),_xlfn.XLOOKUP(data[[#This Row],[Age group]],$S$23:$S$26,$T$23:$T$26))&amp;data[[#This Row],[Age group]]</f>
        <v>​​​​0-100</v>
      </c>
    </row>
    <row r="293" spans="2:12" x14ac:dyDescent="0.25">
      <c r="B293" t="s">
        <v>32</v>
      </c>
      <c r="C293">
        <v>7.2</v>
      </c>
      <c r="D293">
        <v>1040</v>
      </c>
      <c r="E293" s="27">
        <v>44984</v>
      </c>
      <c r="F293">
        <v>149.37</v>
      </c>
      <c r="G293" t="s">
        <v>91</v>
      </c>
      <c r="H293">
        <v>0</v>
      </c>
      <c r="I293" t="str">
        <f>_xlfn.XLOOKUP(data[[#This Row],[flight_speed]],$S$4:$S$6,$T$4:$T$6,,-1)</f>
        <v>casual</v>
      </c>
      <c r="J293">
        <f>_xlfn.XLOOKUP(data[[#This Row],[Reindeer]],$S$14:$S$18,$T$14:$T$18)</f>
        <v>98</v>
      </c>
      <c r="K293" t="str" cm="1">
        <f t="array" ref="K293">_xlfn.IFS(data[[#This Row],[Age]]&lt;=100,"0-100",data[[#This Row],[Age]]&lt;=500,"101-500",data[[#This Row],[Age]]&lt;=1000,"501-1000",1,"&gt;1000")</f>
        <v>0-100</v>
      </c>
      <c r="L293" t="str">
        <f>REPT(_xlfn.UNICHAR(8203),_xlfn.XLOOKUP(data[[#This Row],[Age group]],$S$23:$S$26,$T$23:$T$26))&amp;data[[#This Row],[Age group]]</f>
        <v>​​​​0-100</v>
      </c>
    </row>
    <row r="294" spans="2:12" x14ac:dyDescent="0.25">
      <c r="B294" t="s">
        <v>33</v>
      </c>
      <c r="C294">
        <v>7</v>
      </c>
      <c r="D294">
        <v>50</v>
      </c>
      <c r="E294" s="27">
        <v>44985</v>
      </c>
      <c r="F294">
        <v>281.68</v>
      </c>
      <c r="G294" t="s">
        <v>90</v>
      </c>
      <c r="H294">
        <v>0</v>
      </c>
      <c r="I294" t="str">
        <f>_xlfn.XLOOKUP(data[[#This Row],[flight_speed]],$S$4:$S$6,$T$4:$T$6,,-1)</f>
        <v>casual</v>
      </c>
      <c r="J294">
        <f>_xlfn.XLOOKUP(data[[#This Row],[Reindeer]],$S$14:$S$18,$T$14:$T$18)</f>
        <v>1200</v>
      </c>
      <c r="K294" t="str" cm="1">
        <f t="array" ref="K294">_xlfn.IFS(data[[#This Row],[Age]]&lt;=100,"0-100",data[[#This Row],[Age]]&lt;=500,"101-500",data[[#This Row],[Age]]&lt;=1000,"501-1000",1,"&gt;1000")</f>
        <v>&gt;1000</v>
      </c>
      <c r="L294" t="str">
        <f>REPT(_xlfn.UNICHAR(8203),_xlfn.XLOOKUP(data[[#This Row],[Age group]],$S$23:$S$26,$T$23:$T$26))&amp;data[[#This Row],[Age group]]</f>
        <v>​&gt;1000</v>
      </c>
    </row>
    <row r="295" spans="2:12" x14ac:dyDescent="0.25">
      <c r="B295" t="s">
        <v>34</v>
      </c>
      <c r="C295">
        <v>4</v>
      </c>
      <c r="D295">
        <v>1080</v>
      </c>
      <c r="E295" s="27">
        <v>44985</v>
      </c>
      <c r="F295">
        <v>2699.52</v>
      </c>
      <c r="G295" t="s">
        <v>91</v>
      </c>
      <c r="H295">
        <v>0</v>
      </c>
      <c r="I295" t="str">
        <f>_xlfn.XLOOKUP(data[[#This Row],[flight_speed]],$S$4:$S$6,$T$4:$T$6,,-1)</f>
        <v>super fast</v>
      </c>
      <c r="J295">
        <f>_xlfn.XLOOKUP(data[[#This Row],[Reindeer]],$S$14:$S$18,$T$14:$T$18)</f>
        <v>815</v>
      </c>
      <c r="K295" t="str" cm="1">
        <f t="array" ref="K295">_xlfn.IFS(data[[#This Row],[Age]]&lt;=100,"0-100",data[[#This Row],[Age]]&lt;=500,"101-500",data[[#This Row],[Age]]&lt;=1000,"501-1000",1,"&gt;1000")</f>
        <v>501-1000</v>
      </c>
      <c r="L295" t="str">
        <f>REPT(_xlfn.UNICHAR(8203),_xlfn.XLOOKUP(data[[#This Row],[Age group]],$S$23:$S$26,$T$23:$T$26))&amp;data[[#This Row],[Age group]]</f>
        <v>​​501-1000</v>
      </c>
    </row>
    <row r="296" spans="2:12" x14ac:dyDescent="0.25">
      <c r="B296" t="s">
        <v>35</v>
      </c>
      <c r="C296">
        <v>8</v>
      </c>
      <c r="D296">
        <v>1150</v>
      </c>
      <c r="E296" s="27">
        <v>44985</v>
      </c>
      <c r="F296">
        <v>0.06</v>
      </c>
      <c r="G296" t="s">
        <v>91</v>
      </c>
      <c r="H296">
        <v>0</v>
      </c>
      <c r="I296" t="str">
        <f>_xlfn.XLOOKUP(data[[#This Row],[flight_speed]],$S$4:$S$6,$T$4:$T$6,,-1)</f>
        <v>casual</v>
      </c>
      <c r="J296">
        <f>_xlfn.XLOOKUP(data[[#This Row],[Reindeer]],$S$14:$S$18,$T$14:$T$18)</f>
        <v>261</v>
      </c>
      <c r="K296" t="str" cm="1">
        <f t="array" ref="K296">_xlfn.IFS(data[[#This Row],[Age]]&lt;=100,"0-100",data[[#This Row],[Age]]&lt;=500,"101-500",data[[#This Row],[Age]]&lt;=1000,"501-1000",1,"&gt;1000")</f>
        <v>101-500</v>
      </c>
      <c r="L296" t="str">
        <f>REPT(_xlfn.UNICHAR(8203),_xlfn.XLOOKUP(data[[#This Row],[Age group]],$S$23:$S$26,$T$23:$T$26))&amp;data[[#This Row],[Age group]]</f>
        <v>​​​101-500</v>
      </c>
    </row>
    <row r="297" spans="2:12" x14ac:dyDescent="0.25">
      <c r="B297" t="s">
        <v>68</v>
      </c>
      <c r="C297">
        <v>12</v>
      </c>
      <c r="D297">
        <v>1250</v>
      </c>
      <c r="E297" s="27">
        <v>44985</v>
      </c>
      <c r="F297">
        <v>106.64999999999999</v>
      </c>
      <c r="G297" t="s">
        <v>90</v>
      </c>
      <c r="H297">
        <v>0</v>
      </c>
      <c r="I297" t="str">
        <f>_xlfn.XLOOKUP(data[[#This Row],[flight_speed]],$S$4:$S$6,$T$4:$T$6,,-1)</f>
        <v>casual</v>
      </c>
      <c r="J297">
        <f>_xlfn.XLOOKUP(data[[#This Row],[Reindeer]],$S$14:$S$18,$T$14:$T$18)</f>
        <v>35</v>
      </c>
      <c r="K297" t="str" cm="1">
        <f t="array" ref="K297">_xlfn.IFS(data[[#This Row],[Age]]&lt;=100,"0-100",data[[#This Row],[Age]]&lt;=500,"101-500",data[[#This Row],[Age]]&lt;=1000,"501-1000",1,"&gt;1000")</f>
        <v>0-100</v>
      </c>
      <c r="L297" t="str">
        <f>REPT(_xlfn.UNICHAR(8203),_xlfn.XLOOKUP(data[[#This Row],[Age group]],$S$23:$S$26,$T$23:$T$26))&amp;data[[#This Row],[Age group]]</f>
        <v>​​​​0-100</v>
      </c>
    </row>
    <row r="298" spans="2:12" x14ac:dyDescent="0.25">
      <c r="B298" t="s">
        <v>32</v>
      </c>
      <c r="C298">
        <v>10.4</v>
      </c>
      <c r="D298">
        <v>1300</v>
      </c>
      <c r="E298" s="27">
        <v>44985</v>
      </c>
      <c r="F298">
        <v>799.58999999999992</v>
      </c>
      <c r="G298" t="s">
        <v>91</v>
      </c>
      <c r="H298">
        <v>0</v>
      </c>
      <c r="I298" t="str">
        <f>_xlfn.XLOOKUP(data[[#This Row],[flight_speed]],$S$4:$S$6,$T$4:$T$6,,-1)</f>
        <v>fast</v>
      </c>
      <c r="J298">
        <f>_xlfn.XLOOKUP(data[[#This Row],[Reindeer]],$S$14:$S$18,$T$14:$T$18)</f>
        <v>98</v>
      </c>
      <c r="K298" t="str" cm="1">
        <f t="array" ref="K298">_xlfn.IFS(data[[#This Row],[Age]]&lt;=100,"0-100",data[[#This Row],[Age]]&lt;=500,"101-500",data[[#This Row],[Age]]&lt;=1000,"501-1000",1,"&gt;1000")</f>
        <v>0-100</v>
      </c>
      <c r="L298" t="str">
        <f>REPT(_xlfn.UNICHAR(8203),_xlfn.XLOOKUP(data[[#This Row],[Age group]],$S$23:$S$26,$T$23:$T$26))&amp;data[[#This Row],[Age group]]</f>
        <v>​​​​0-100</v>
      </c>
    </row>
    <row r="299" spans="2:12" x14ac:dyDescent="0.25">
      <c r="B299" t="s">
        <v>33</v>
      </c>
      <c r="C299">
        <v>14</v>
      </c>
      <c r="D299">
        <v>145</v>
      </c>
      <c r="E299" s="27">
        <v>44986</v>
      </c>
      <c r="F299">
        <v>60.33</v>
      </c>
      <c r="G299" t="s">
        <v>90</v>
      </c>
      <c r="H299">
        <v>0</v>
      </c>
      <c r="I299" t="str">
        <f>_xlfn.XLOOKUP(data[[#This Row],[flight_speed]],$S$4:$S$6,$T$4:$T$6,,-1)</f>
        <v>casual</v>
      </c>
      <c r="J299">
        <f>_xlfn.XLOOKUP(data[[#This Row],[Reindeer]],$S$14:$S$18,$T$14:$T$18)</f>
        <v>1200</v>
      </c>
      <c r="K299" t="str" cm="1">
        <f t="array" ref="K299">_xlfn.IFS(data[[#This Row],[Age]]&lt;=100,"0-100",data[[#This Row],[Age]]&lt;=500,"101-500",data[[#This Row],[Age]]&lt;=1000,"501-1000",1,"&gt;1000")</f>
        <v>&gt;1000</v>
      </c>
      <c r="L299" t="str">
        <f>REPT(_xlfn.UNICHAR(8203),_xlfn.XLOOKUP(data[[#This Row],[Age group]],$S$23:$S$26,$T$23:$T$26))&amp;data[[#This Row],[Age group]]</f>
        <v>​&gt;1000</v>
      </c>
    </row>
    <row r="300" spans="2:12" x14ac:dyDescent="0.25">
      <c r="B300" t="s">
        <v>34</v>
      </c>
      <c r="C300">
        <v>8</v>
      </c>
      <c r="D300">
        <v>1500</v>
      </c>
      <c r="E300" s="27">
        <v>44986</v>
      </c>
      <c r="F300">
        <v>121.14000000000001</v>
      </c>
      <c r="G300" t="s">
        <v>91</v>
      </c>
      <c r="H300">
        <v>0</v>
      </c>
      <c r="I300" t="str">
        <f>_xlfn.XLOOKUP(data[[#This Row],[flight_speed]],$S$4:$S$6,$T$4:$T$6,,-1)</f>
        <v>casual</v>
      </c>
      <c r="J300">
        <f>_xlfn.XLOOKUP(data[[#This Row],[Reindeer]],$S$14:$S$18,$T$14:$T$18)</f>
        <v>815</v>
      </c>
      <c r="K300" t="str" cm="1">
        <f t="array" ref="K300">_xlfn.IFS(data[[#This Row],[Age]]&lt;=100,"0-100",data[[#This Row],[Age]]&lt;=500,"101-500",data[[#This Row],[Age]]&lt;=1000,"501-1000",1,"&gt;1000")</f>
        <v>501-1000</v>
      </c>
      <c r="L300" t="str">
        <f>REPT(_xlfn.UNICHAR(8203),_xlfn.XLOOKUP(data[[#This Row],[Age group]],$S$23:$S$26,$T$23:$T$26))&amp;data[[#This Row],[Age group]]</f>
        <v>​​501-1000</v>
      </c>
    </row>
    <row r="301" spans="2:12" x14ac:dyDescent="0.25">
      <c r="B301" t="s">
        <v>35</v>
      </c>
      <c r="C301">
        <v>6.4</v>
      </c>
      <c r="D301">
        <v>830</v>
      </c>
      <c r="E301" s="27">
        <v>44986</v>
      </c>
      <c r="F301">
        <v>2666.43</v>
      </c>
      <c r="G301" t="s">
        <v>91</v>
      </c>
      <c r="H301">
        <v>0</v>
      </c>
      <c r="I301" t="str">
        <f>_xlfn.XLOOKUP(data[[#This Row],[flight_speed]],$S$4:$S$6,$T$4:$T$6,,-1)</f>
        <v>super fast</v>
      </c>
      <c r="J301">
        <f>_xlfn.XLOOKUP(data[[#This Row],[Reindeer]],$S$14:$S$18,$T$14:$T$18)</f>
        <v>261</v>
      </c>
      <c r="K301" t="str" cm="1">
        <f t="array" ref="K301">_xlfn.IFS(data[[#This Row],[Age]]&lt;=100,"0-100",data[[#This Row],[Age]]&lt;=500,"101-500",data[[#This Row],[Age]]&lt;=1000,"501-1000",1,"&gt;1000")</f>
        <v>101-500</v>
      </c>
      <c r="L301" t="str">
        <f>REPT(_xlfn.UNICHAR(8203),_xlfn.XLOOKUP(data[[#This Row],[Age group]],$S$23:$S$26,$T$23:$T$26))&amp;data[[#This Row],[Age group]]</f>
        <v>​​​101-500</v>
      </c>
    </row>
    <row r="302" spans="2:12" x14ac:dyDescent="0.25">
      <c r="B302" t="s">
        <v>68</v>
      </c>
      <c r="C302">
        <v>12</v>
      </c>
      <c r="D302">
        <v>1470</v>
      </c>
      <c r="E302" s="27">
        <v>44986</v>
      </c>
      <c r="F302">
        <v>1192.17</v>
      </c>
      <c r="G302" t="s">
        <v>90</v>
      </c>
      <c r="H302">
        <v>0</v>
      </c>
      <c r="I302" t="str">
        <f>_xlfn.XLOOKUP(data[[#This Row],[flight_speed]],$S$4:$S$6,$T$4:$T$6,,-1)</f>
        <v>fast</v>
      </c>
      <c r="J302">
        <f>_xlfn.XLOOKUP(data[[#This Row],[Reindeer]],$S$14:$S$18,$T$14:$T$18)</f>
        <v>35</v>
      </c>
      <c r="K302" t="str" cm="1">
        <f t="array" ref="K302">_xlfn.IFS(data[[#This Row],[Age]]&lt;=100,"0-100",data[[#This Row],[Age]]&lt;=500,"101-500",data[[#This Row],[Age]]&lt;=1000,"501-1000",1,"&gt;1000")</f>
        <v>0-100</v>
      </c>
      <c r="L302" t="str">
        <f>REPT(_xlfn.UNICHAR(8203),_xlfn.XLOOKUP(data[[#This Row],[Age group]],$S$23:$S$26,$T$23:$T$26))&amp;data[[#This Row],[Age group]]</f>
        <v>​​​​0-100</v>
      </c>
    </row>
    <row r="303" spans="2:12" x14ac:dyDescent="0.25">
      <c r="B303" t="s">
        <v>32</v>
      </c>
      <c r="C303">
        <v>10.4</v>
      </c>
      <c r="D303">
        <v>1490</v>
      </c>
      <c r="E303" s="27">
        <v>44986</v>
      </c>
      <c r="F303">
        <v>116.78999999999999</v>
      </c>
      <c r="G303" t="s">
        <v>91</v>
      </c>
      <c r="H303">
        <v>0</v>
      </c>
      <c r="I303" t="str">
        <f>_xlfn.XLOOKUP(data[[#This Row],[flight_speed]],$S$4:$S$6,$T$4:$T$6,,-1)</f>
        <v>casual</v>
      </c>
      <c r="J303">
        <f>_xlfn.XLOOKUP(data[[#This Row],[Reindeer]],$S$14:$S$18,$T$14:$T$18)</f>
        <v>98</v>
      </c>
      <c r="K303" t="str" cm="1">
        <f t="array" ref="K303">_xlfn.IFS(data[[#This Row],[Age]]&lt;=100,"0-100",data[[#This Row],[Age]]&lt;=500,"101-500",data[[#This Row],[Age]]&lt;=1000,"501-1000",1,"&gt;1000")</f>
        <v>0-100</v>
      </c>
      <c r="L303" t="str">
        <f>REPT(_xlfn.UNICHAR(8203),_xlfn.XLOOKUP(data[[#This Row],[Age group]],$S$23:$S$26,$T$23:$T$26))&amp;data[[#This Row],[Age group]]</f>
        <v>​​​​0-100</v>
      </c>
    </row>
    <row r="304" spans="2:12" x14ac:dyDescent="0.25">
      <c r="B304" t="s">
        <v>33</v>
      </c>
      <c r="C304">
        <v>8</v>
      </c>
      <c r="D304">
        <v>100</v>
      </c>
      <c r="E304" s="27">
        <v>44987</v>
      </c>
      <c r="F304">
        <v>99.89</v>
      </c>
      <c r="G304" t="s">
        <v>90</v>
      </c>
      <c r="H304">
        <v>0</v>
      </c>
      <c r="I304" t="str">
        <f>_xlfn.XLOOKUP(data[[#This Row],[flight_speed]],$S$4:$S$6,$T$4:$T$6,,-1)</f>
        <v>casual</v>
      </c>
      <c r="J304">
        <f>_xlfn.XLOOKUP(data[[#This Row],[Reindeer]],$S$14:$S$18,$T$14:$T$18)</f>
        <v>1200</v>
      </c>
      <c r="K304" t="str" cm="1">
        <f t="array" ref="K304">_xlfn.IFS(data[[#This Row],[Age]]&lt;=100,"0-100",data[[#This Row],[Age]]&lt;=500,"101-500",data[[#This Row],[Age]]&lt;=1000,"501-1000",1,"&gt;1000")</f>
        <v>&gt;1000</v>
      </c>
      <c r="L304" t="str">
        <f>REPT(_xlfn.UNICHAR(8203),_xlfn.XLOOKUP(data[[#This Row],[Age group]],$S$23:$S$26,$T$23:$T$26))&amp;data[[#This Row],[Age group]]</f>
        <v>​&gt;1000</v>
      </c>
    </row>
    <row r="305" spans="2:12" x14ac:dyDescent="0.25">
      <c r="B305" t="s">
        <v>34</v>
      </c>
      <c r="C305">
        <v>7.2</v>
      </c>
      <c r="D305">
        <v>1500</v>
      </c>
      <c r="E305" s="27">
        <v>44987</v>
      </c>
      <c r="F305">
        <v>480.15000000000003</v>
      </c>
      <c r="G305" t="s">
        <v>91</v>
      </c>
      <c r="H305">
        <v>0</v>
      </c>
      <c r="I305" t="str">
        <f>_xlfn.XLOOKUP(data[[#This Row],[flight_speed]],$S$4:$S$6,$T$4:$T$6,,-1)</f>
        <v>casual</v>
      </c>
      <c r="J305">
        <f>_xlfn.XLOOKUP(data[[#This Row],[Reindeer]],$S$14:$S$18,$T$14:$T$18)</f>
        <v>815</v>
      </c>
      <c r="K305" t="str" cm="1">
        <f t="array" ref="K305">_xlfn.IFS(data[[#This Row],[Age]]&lt;=100,"0-100",data[[#This Row],[Age]]&lt;=500,"101-500",data[[#This Row],[Age]]&lt;=1000,"501-1000",1,"&gt;1000")</f>
        <v>501-1000</v>
      </c>
      <c r="L305" t="str">
        <f>REPT(_xlfn.UNICHAR(8203),_xlfn.XLOOKUP(data[[#This Row],[Age group]],$S$23:$S$26,$T$23:$T$26))&amp;data[[#This Row],[Age group]]</f>
        <v>​​501-1000</v>
      </c>
    </row>
    <row r="306" spans="2:12" x14ac:dyDescent="0.25">
      <c r="B306" t="s">
        <v>35</v>
      </c>
      <c r="C306">
        <v>8.8000000000000007</v>
      </c>
      <c r="D306">
        <v>1350</v>
      </c>
      <c r="E306" s="27">
        <v>44987</v>
      </c>
      <c r="F306">
        <v>609.87</v>
      </c>
      <c r="G306" t="s">
        <v>91</v>
      </c>
      <c r="H306">
        <v>0</v>
      </c>
      <c r="I306" t="str">
        <f>_xlfn.XLOOKUP(data[[#This Row],[flight_speed]],$S$4:$S$6,$T$4:$T$6,,-1)</f>
        <v>fast</v>
      </c>
      <c r="J306">
        <f>_xlfn.XLOOKUP(data[[#This Row],[Reindeer]],$S$14:$S$18,$T$14:$T$18)</f>
        <v>261</v>
      </c>
      <c r="K306" t="str" cm="1">
        <f t="array" ref="K306">_xlfn.IFS(data[[#This Row],[Age]]&lt;=100,"0-100",data[[#This Row],[Age]]&lt;=500,"101-500",data[[#This Row],[Age]]&lt;=1000,"501-1000",1,"&gt;1000")</f>
        <v>101-500</v>
      </c>
      <c r="L306" t="str">
        <f>REPT(_xlfn.UNICHAR(8203),_xlfn.XLOOKUP(data[[#This Row],[Age group]],$S$23:$S$26,$T$23:$T$26))&amp;data[[#This Row],[Age group]]</f>
        <v>​​​101-500</v>
      </c>
    </row>
    <row r="307" spans="2:12" x14ac:dyDescent="0.25">
      <c r="B307" t="s">
        <v>68</v>
      </c>
      <c r="C307">
        <v>5.6000000000000005</v>
      </c>
      <c r="D307">
        <v>820</v>
      </c>
      <c r="E307" s="27">
        <v>44987</v>
      </c>
      <c r="F307">
        <v>2906.0099999999998</v>
      </c>
      <c r="G307" t="s">
        <v>90</v>
      </c>
      <c r="H307">
        <v>0</v>
      </c>
      <c r="I307" t="str">
        <f>_xlfn.XLOOKUP(data[[#This Row],[flight_speed]],$S$4:$S$6,$T$4:$T$6,,-1)</f>
        <v>super fast</v>
      </c>
      <c r="J307">
        <f>_xlfn.XLOOKUP(data[[#This Row],[Reindeer]],$S$14:$S$18,$T$14:$T$18)</f>
        <v>35</v>
      </c>
      <c r="K307" t="str" cm="1">
        <f t="array" ref="K307">_xlfn.IFS(data[[#This Row],[Age]]&lt;=100,"0-100",data[[#This Row],[Age]]&lt;=500,"101-500",data[[#This Row],[Age]]&lt;=1000,"501-1000",1,"&gt;1000")</f>
        <v>0-100</v>
      </c>
      <c r="L307" t="str">
        <f>REPT(_xlfn.UNICHAR(8203),_xlfn.XLOOKUP(data[[#This Row],[Age group]],$S$23:$S$26,$T$23:$T$26))&amp;data[[#This Row],[Age group]]</f>
        <v>​​​​0-100</v>
      </c>
    </row>
    <row r="308" spans="2:12" x14ac:dyDescent="0.25">
      <c r="B308" t="s">
        <v>32</v>
      </c>
      <c r="C308">
        <v>7.2</v>
      </c>
      <c r="D308">
        <v>680</v>
      </c>
      <c r="E308" s="27">
        <v>44987</v>
      </c>
      <c r="F308">
        <v>446.90999999999997</v>
      </c>
      <c r="G308" t="s">
        <v>91</v>
      </c>
      <c r="H308">
        <v>0</v>
      </c>
      <c r="I308" t="str">
        <f>_xlfn.XLOOKUP(data[[#This Row],[flight_speed]],$S$4:$S$6,$T$4:$T$6,,-1)</f>
        <v>casual</v>
      </c>
      <c r="J308">
        <f>_xlfn.XLOOKUP(data[[#This Row],[Reindeer]],$S$14:$S$18,$T$14:$T$18)</f>
        <v>98</v>
      </c>
      <c r="K308" t="str" cm="1">
        <f t="array" ref="K308">_xlfn.IFS(data[[#This Row],[Age]]&lt;=100,"0-100",data[[#This Row],[Age]]&lt;=500,"101-500",data[[#This Row],[Age]]&lt;=1000,"501-1000",1,"&gt;1000")</f>
        <v>0-100</v>
      </c>
      <c r="L308" t="str">
        <f>REPT(_xlfn.UNICHAR(8203),_xlfn.XLOOKUP(data[[#This Row],[Age group]],$S$23:$S$26,$T$23:$T$26))&amp;data[[#This Row],[Age group]]</f>
        <v>​​​​0-100</v>
      </c>
    </row>
    <row r="309" spans="2:12" x14ac:dyDescent="0.25">
      <c r="B309" t="s">
        <v>33</v>
      </c>
      <c r="C309">
        <v>10</v>
      </c>
      <c r="D309">
        <v>80</v>
      </c>
      <c r="E309" s="27">
        <v>44988</v>
      </c>
      <c r="F309">
        <v>215.39</v>
      </c>
      <c r="G309" t="s">
        <v>90</v>
      </c>
      <c r="H309">
        <v>0</v>
      </c>
      <c r="I309" t="str">
        <f>_xlfn.XLOOKUP(data[[#This Row],[flight_speed]],$S$4:$S$6,$T$4:$T$6,,-1)</f>
        <v>casual</v>
      </c>
      <c r="J309">
        <f>_xlfn.XLOOKUP(data[[#This Row],[Reindeer]],$S$14:$S$18,$T$14:$T$18)</f>
        <v>1200</v>
      </c>
      <c r="K309" t="str" cm="1">
        <f t="array" ref="K309">_xlfn.IFS(data[[#This Row],[Age]]&lt;=100,"0-100",data[[#This Row],[Age]]&lt;=500,"101-500",data[[#This Row],[Age]]&lt;=1000,"501-1000",1,"&gt;1000")</f>
        <v>&gt;1000</v>
      </c>
      <c r="L309" t="str">
        <f>REPT(_xlfn.UNICHAR(8203),_xlfn.XLOOKUP(data[[#This Row],[Age group]],$S$23:$S$26,$T$23:$T$26))&amp;data[[#This Row],[Age group]]</f>
        <v>​&gt;1000</v>
      </c>
    </row>
    <row r="310" spans="2:12" x14ac:dyDescent="0.25">
      <c r="B310" t="s">
        <v>34</v>
      </c>
      <c r="C310">
        <v>7.2</v>
      </c>
      <c r="D310">
        <v>520</v>
      </c>
      <c r="E310" s="27">
        <v>44988</v>
      </c>
      <c r="F310">
        <v>1223.9100000000001</v>
      </c>
      <c r="G310" t="s">
        <v>91</v>
      </c>
      <c r="H310">
        <v>0</v>
      </c>
      <c r="I310" t="str">
        <f>_xlfn.XLOOKUP(data[[#This Row],[flight_speed]],$S$4:$S$6,$T$4:$T$6,,-1)</f>
        <v>fast</v>
      </c>
      <c r="J310">
        <f>_xlfn.XLOOKUP(data[[#This Row],[Reindeer]],$S$14:$S$18,$T$14:$T$18)</f>
        <v>815</v>
      </c>
      <c r="K310" t="str" cm="1">
        <f t="array" ref="K310">_xlfn.IFS(data[[#This Row],[Age]]&lt;=100,"0-100",data[[#This Row],[Age]]&lt;=500,"101-500",data[[#This Row],[Age]]&lt;=1000,"501-1000",1,"&gt;1000")</f>
        <v>501-1000</v>
      </c>
      <c r="L310" t="str">
        <f>REPT(_xlfn.UNICHAR(8203),_xlfn.XLOOKUP(data[[#This Row],[Age group]],$S$23:$S$26,$T$23:$T$26))&amp;data[[#This Row],[Age group]]</f>
        <v>​​501-1000</v>
      </c>
    </row>
    <row r="311" spans="2:12" x14ac:dyDescent="0.25">
      <c r="B311" t="s">
        <v>35</v>
      </c>
      <c r="C311">
        <v>11.200000000000001</v>
      </c>
      <c r="D311">
        <v>1490</v>
      </c>
      <c r="E311" s="27">
        <v>44988</v>
      </c>
      <c r="F311">
        <v>2876.34</v>
      </c>
      <c r="G311" t="s">
        <v>91</v>
      </c>
      <c r="H311">
        <v>0</v>
      </c>
      <c r="I311" t="str">
        <f>_xlfn.XLOOKUP(data[[#This Row],[flight_speed]],$S$4:$S$6,$T$4:$T$6,,-1)</f>
        <v>super fast</v>
      </c>
      <c r="J311">
        <f>_xlfn.XLOOKUP(data[[#This Row],[Reindeer]],$S$14:$S$18,$T$14:$T$18)</f>
        <v>261</v>
      </c>
      <c r="K311" t="str" cm="1">
        <f t="array" ref="K311">_xlfn.IFS(data[[#This Row],[Age]]&lt;=100,"0-100",data[[#This Row],[Age]]&lt;=500,"101-500",data[[#This Row],[Age]]&lt;=1000,"501-1000",1,"&gt;1000")</f>
        <v>101-500</v>
      </c>
      <c r="L311" t="str">
        <f>REPT(_xlfn.UNICHAR(8203),_xlfn.XLOOKUP(data[[#This Row],[Age group]],$S$23:$S$26,$T$23:$T$26))&amp;data[[#This Row],[Age group]]</f>
        <v>​​​101-500</v>
      </c>
    </row>
    <row r="312" spans="2:12" x14ac:dyDescent="0.25">
      <c r="B312" t="s">
        <v>68</v>
      </c>
      <c r="C312">
        <v>8</v>
      </c>
      <c r="D312">
        <v>1210</v>
      </c>
      <c r="E312" s="27">
        <v>44988</v>
      </c>
      <c r="F312">
        <v>2917.98</v>
      </c>
      <c r="G312" t="s">
        <v>90</v>
      </c>
      <c r="H312">
        <v>0</v>
      </c>
      <c r="I312" t="str">
        <f>_xlfn.XLOOKUP(data[[#This Row],[flight_speed]],$S$4:$S$6,$T$4:$T$6,,-1)</f>
        <v>super fast</v>
      </c>
      <c r="J312">
        <f>_xlfn.XLOOKUP(data[[#This Row],[Reindeer]],$S$14:$S$18,$T$14:$T$18)</f>
        <v>35</v>
      </c>
      <c r="K312" t="str" cm="1">
        <f t="array" ref="K312">_xlfn.IFS(data[[#This Row],[Age]]&lt;=100,"0-100",data[[#This Row],[Age]]&lt;=500,"101-500",data[[#This Row],[Age]]&lt;=1000,"501-1000",1,"&gt;1000")</f>
        <v>0-100</v>
      </c>
      <c r="L312" t="str">
        <f>REPT(_xlfn.UNICHAR(8203),_xlfn.XLOOKUP(data[[#This Row],[Age group]],$S$23:$S$26,$T$23:$T$26))&amp;data[[#This Row],[Age group]]</f>
        <v>​​​​0-100</v>
      </c>
    </row>
    <row r="313" spans="2:12" x14ac:dyDescent="0.25">
      <c r="B313" t="s">
        <v>32</v>
      </c>
      <c r="C313">
        <v>7.2</v>
      </c>
      <c r="D313">
        <v>1290</v>
      </c>
      <c r="E313" s="27">
        <v>44988</v>
      </c>
      <c r="F313">
        <v>2799.8999999999996</v>
      </c>
      <c r="G313" t="s">
        <v>91</v>
      </c>
      <c r="H313">
        <v>0</v>
      </c>
      <c r="I313" t="str">
        <f>_xlfn.XLOOKUP(data[[#This Row],[flight_speed]],$S$4:$S$6,$T$4:$T$6,,-1)</f>
        <v>super fast</v>
      </c>
      <c r="J313">
        <f>_xlfn.XLOOKUP(data[[#This Row],[Reindeer]],$S$14:$S$18,$T$14:$T$18)</f>
        <v>98</v>
      </c>
      <c r="K313" t="str" cm="1">
        <f t="array" ref="K313">_xlfn.IFS(data[[#This Row],[Age]]&lt;=100,"0-100",data[[#This Row],[Age]]&lt;=500,"101-500",data[[#This Row],[Age]]&lt;=1000,"501-1000",1,"&gt;1000")</f>
        <v>0-100</v>
      </c>
      <c r="L313" t="str">
        <f>REPT(_xlfn.UNICHAR(8203),_xlfn.XLOOKUP(data[[#This Row],[Age group]],$S$23:$S$26,$T$23:$T$26))&amp;data[[#This Row],[Age group]]</f>
        <v>​​​​0-100</v>
      </c>
    </row>
    <row r="314" spans="2:12" x14ac:dyDescent="0.25">
      <c r="B314" t="s">
        <v>33</v>
      </c>
      <c r="C314">
        <v>12</v>
      </c>
      <c r="D314">
        <v>108</v>
      </c>
      <c r="E314" s="27">
        <v>44989</v>
      </c>
      <c r="F314">
        <v>49.73</v>
      </c>
      <c r="G314" t="s">
        <v>90</v>
      </c>
      <c r="H314">
        <v>0</v>
      </c>
      <c r="I314" t="str">
        <f>_xlfn.XLOOKUP(data[[#This Row],[flight_speed]],$S$4:$S$6,$T$4:$T$6,,-1)</f>
        <v>casual</v>
      </c>
      <c r="J314">
        <f>_xlfn.XLOOKUP(data[[#This Row],[Reindeer]],$S$14:$S$18,$T$14:$T$18)</f>
        <v>1200</v>
      </c>
      <c r="K314" t="str" cm="1">
        <f t="array" ref="K314">_xlfn.IFS(data[[#This Row],[Age]]&lt;=100,"0-100",data[[#This Row],[Age]]&lt;=500,"101-500",data[[#This Row],[Age]]&lt;=1000,"501-1000",1,"&gt;1000")</f>
        <v>&gt;1000</v>
      </c>
      <c r="L314" t="str">
        <f>REPT(_xlfn.UNICHAR(8203),_xlfn.XLOOKUP(data[[#This Row],[Age group]],$S$23:$S$26,$T$23:$T$26))&amp;data[[#This Row],[Age group]]</f>
        <v>​&gt;1000</v>
      </c>
    </row>
    <row r="315" spans="2:12" x14ac:dyDescent="0.25">
      <c r="B315" t="s">
        <v>34</v>
      </c>
      <c r="C315">
        <v>4.8000000000000007</v>
      </c>
      <c r="D315">
        <v>600</v>
      </c>
      <c r="E315" s="27">
        <v>44989</v>
      </c>
      <c r="F315">
        <v>89.01</v>
      </c>
      <c r="G315" t="s">
        <v>91</v>
      </c>
      <c r="H315">
        <v>0</v>
      </c>
      <c r="I315" t="str">
        <f>_xlfn.XLOOKUP(data[[#This Row],[flight_speed]],$S$4:$S$6,$T$4:$T$6,,-1)</f>
        <v>casual</v>
      </c>
      <c r="J315">
        <f>_xlfn.XLOOKUP(data[[#This Row],[Reindeer]],$S$14:$S$18,$T$14:$T$18)</f>
        <v>815</v>
      </c>
      <c r="K315" t="str" cm="1">
        <f t="array" ref="K315">_xlfn.IFS(data[[#This Row],[Age]]&lt;=100,"0-100",data[[#This Row],[Age]]&lt;=500,"101-500",data[[#This Row],[Age]]&lt;=1000,"501-1000",1,"&gt;1000")</f>
        <v>501-1000</v>
      </c>
      <c r="L315" t="str">
        <f>REPT(_xlfn.UNICHAR(8203),_xlfn.XLOOKUP(data[[#This Row],[Age group]],$S$23:$S$26,$T$23:$T$26))&amp;data[[#This Row],[Age group]]</f>
        <v>​​501-1000</v>
      </c>
    </row>
    <row r="316" spans="2:12" x14ac:dyDescent="0.25">
      <c r="B316" t="s">
        <v>35</v>
      </c>
      <c r="C316">
        <v>8.8000000000000007</v>
      </c>
      <c r="D316">
        <v>1140</v>
      </c>
      <c r="E316" s="27">
        <v>44989</v>
      </c>
      <c r="F316">
        <v>1665.21</v>
      </c>
      <c r="G316" t="s">
        <v>91</v>
      </c>
      <c r="H316">
        <v>0</v>
      </c>
      <c r="I316" t="str">
        <f>_xlfn.XLOOKUP(data[[#This Row],[flight_speed]],$S$4:$S$6,$T$4:$T$6,,-1)</f>
        <v>fast</v>
      </c>
      <c r="J316">
        <f>_xlfn.XLOOKUP(data[[#This Row],[Reindeer]],$S$14:$S$18,$T$14:$T$18)</f>
        <v>261</v>
      </c>
      <c r="K316" t="str" cm="1">
        <f t="array" ref="K316">_xlfn.IFS(data[[#This Row],[Age]]&lt;=100,"0-100",data[[#This Row],[Age]]&lt;=500,"101-500",data[[#This Row],[Age]]&lt;=1000,"501-1000",1,"&gt;1000")</f>
        <v>101-500</v>
      </c>
      <c r="L316" t="str">
        <f>REPT(_xlfn.UNICHAR(8203),_xlfn.XLOOKUP(data[[#This Row],[Age group]],$S$23:$S$26,$T$23:$T$26))&amp;data[[#This Row],[Age group]]</f>
        <v>​​​101-500</v>
      </c>
    </row>
    <row r="317" spans="2:12" x14ac:dyDescent="0.25">
      <c r="B317" t="s">
        <v>68</v>
      </c>
      <c r="C317">
        <v>9.6000000000000014</v>
      </c>
      <c r="D317">
        <v>980</v>
      </c>
      <c r="E317" s="27">
        <v>44989</v>
      </c>
      <c r="F317">
        <v>596.84999999999991</v>
      </c>
      <c r="G317" t="s">
        <v>90</v>
      </c>
      <c r="H317">
        <v>0</v>
      </c>
      <c r="I317" t="str">
        <f>_xlfn.XLOOKUP(data[[#This Row],[flight_speed]],$S$4:$S$6,$T$4:$T$6,,-1)</f>
        <v>casual</v>
      </c>
      <c r="J317">
        <f>_xlfn.XLOOKUP(data[[#This Row],[Reindeer]],$S$14:$S$18,$T$14:$T$18)</f>
        <v>35</v>
      </c>
      <c r="K317" t="str" cm="1">
        <f t="array" ref="K317">_xlfn.IFS(data[[#This Row],[Age]]&lt;=100,"0-100",data[[#This Row],[Age]]&lt;=500,"101-500",data[[#This Row],[Age]]&lt;=1000,"501-1000",1,"&gt;1000")</f>
        <v>0-100</v>
      </c>
      <c r="L317" t="str">
        <f>REPT(_xlfn.UNICHAR(8203),_xlfn.XLOOKUP(data[[#This Row],[Age group]],$S$23:$S$26,$T$23:$T$26))&amp;data[[#This Row],[Age group]]</f>
        <v>​​​​0-100</v>
      </c>
    </row>
    <row r="318" spans="2:12" x14ac:dyDescent="0.25">
      <c r="B318" t="s">
        <v>32</v>
      </c>
      <c r="C318">
        <v>10.4</v>
      </c>
      <c r="D318">
        <v>560</v>
      </c>
      <c r="E318" s="27">
        <v>44989</v>
      </c>
      <c r="F318">
        <v>2703.3</v>
      </c>
      <c r="G318" t="s">
        <v>91</v>
      </c>
      <c r="H318">
        <v>0</v>
      </c>
      <c r="I318" t="str">
        <f>_xlfn.XLOOKUP(data[[#This Row],[flight_speed]],$S$4:$S$6,$T$4:$T$6,,-1)</f>
        <v>super fast</v>
      </c>
      <c r="J318">
        <f>_xlfn.XLOOKUP(data[[#This Row],[Reindeer]],$S$14:$S$18,$T$14:$T$18)</f>
        <v>98</v>
      </c>
      <c r="K318" t="str" cm="1">
        <f t="array" ref="K318">_xlfn.IFS(data[[#This Row],[Age]]&lt;=100,"0-100",data[[#This Row],[Age]]&lt;=500,"101-500",data[[#This Row],[Age]]&lt;=1000,"501-1000",1,"&gt;1000")</f>
        <v>0-100</v>
      </c>
      <c r="L318" t="str">
        <f>REPT(_xlfn.UNICHAR(8203),_xlfn.XLOOKUP(data[[#This Row],[Age group]],$S$23:$S$26,$T$23:$T$26))&amp;data[[#This Row],[Age group]]</f>
        <v>​​​​0-100</v>
      </c>
    </row>
    <row r="319" spans="2:12" x14ac:dyDescent="0.25">
      <c r="B319" t="s">
        <v>33</v>
      </c>
      <c r="C319">
        <v>6</v>
      </c>
      <c r="D319">
        <v>78</v>
      </c>
      <c r="E319" s="27">
        <v>44990</v>
      </c>
      <c r="F319">
        <v>583.36</v>
      </c>
      <c r="G319" t="s">
        <v>90</v>
      </c>
      <c r="H319">
        <v>0</v>
      </c>
      <c r="I319" t="str">
        <f>_xlfn.XLOOKUP(data[[#This Row],[flight_speed]],$S$4:$S$6,$T$4:$T$6,,-1)</f>
        <v>casual</v>
      </c>
      <c r="J319">
        <f>_xlfn.XLOOKUP(data[[#This Row],[Reindeer]],$S$14:$S$18,$T$14:$T$18)</f>
        <v>1200</v>
      </c>
      <c r="K319" t="str" cm="1">
        <f t="array" ref="K319">_xlfn.IFS(data[[#This Row],[Age]]&lt;=100,"0-100",data[[#This Row],[Age]]&lt;=500,"101-500",data[[#This Row],[Age]]&lt;=1000,"501-1000",1,"&gt;1000")</f>
        <v>&gt;1000</v>
      </c>
      <c r="L319" t="str">
        <f>REPT(_xlfn.UNICHAR(8203),_xlfn.XLOOKUP(data[[#This Row],[Age group]],$S$23:$S$26,$T$23:$T$26))&amp;data[[#This Row],[Age group]]</f>
        <v>​&gt;1000</v>
      </c>
    </row>
    <row r="320" spans="2:12" x14ac:dyDescent="0.25">
      <c r="B320" t="s">
        <v>34</v>
      </c>
      <c r="C320">
        <v>9.6000000000000014</v>
      </c>
      <c r="D320">
        <v>1350</v>
      </c>
      <c r="E320" s="27">
        <v>44990</v>
      </c>
      <c r="F320">
        <v>1104.3600000000001</v>
      </c>
      <c r="G320" t="s">
        <v>91</v>
      </c>
      <c r="H320">
        <v>0</v>
      </c>
      <c r="I320" t="str">
        <f>_xlfn.XLOOKUP(data[[#This Row],[flight_speed]],$S$4:$S$6,$T$4:$T$6,,-1)</f>
        <v>fast</v>
      </c>
      <c r="J320">
        <f>_xlfn.XLOOKUP(data[[#This Row],[Reindeer]],$S$14:$S$18,$T$14:$T$18)</f>
        <v>815</v>
      </c>
      <c r="K320" t="str" cm="1">
        <f t="array" ref="K320">_xlfn.IFS(data[[#This Row],[Age]]&lt;=100,"0-100",data[[#This Row],[Age]]&lt;=500,"101-500",data[[#This Row],[Age]]&lt;=1000,"501-1000",1,"&gt;1000")</f>
        <v>501-1000</v>
      </c>
      <c r="L320" t="str">
        <f>REPT(_xlfn.UNICHAR(8203),_xlfn.XLOOKUP(data[[#This Row],[Age group]],$S$23:$S$26,$T$23:$T$26))&amp;data[[#This Row],[Age group]]</f>
        <v>​​501-1000</v>
      </c>
    </row>
    <row r="321" spans="2:12" x14ac:dyDescent="0.25">
      <c r="B321" t="s">
        <v>35</v>
      </c>
      <c r="C321">
        <v>12</v>
      </c>
      <c r="D321">
        <v>1370</v>
      </c>
      <c r="E321" s="27">
        <v>44990</v>
      </c>
      <c r="F321">
        <v>593.04</v>
      </c>
      <c r="G321" t="s">
        <v>91</v>
      </c>
      <c r="H321">
        <v>0</v>
      </c>
      <c r="I321" t="str">
        <f>_xlfn.XLOOKUP(data[[#This Row],[flight_speed]],$S$4:$S$6,$T$4:$T$6,,-1)</f>
        <v>casual</v>
      </c>
      <c r="J321">
        <f>_xlfn.XLOOKUP(data[[#This Row],[Reindeer]],$S$14:$S$18,$T$14:$T$18)</f>
        <v>261</v>
      </c>
      <c r="K321" t="str" cm="1">
        <f t="array" ref="K321">_xlfn.IFS(data[[#This Row],[Age]]&lt;=100,"0-100",data[[#This Row],[Age]]&lt;=500,"101-500",data[[#This Row],[Age]]&lt;=1000,"501-1000",1,"&gt;1000")</f>
        <v>101-500</v>
      </c>
      <c r="L321" t="str">
        <f>REPT(_xlfn.UNICHAR(8203),_xlfn.XLOOKUP(data[[#This Row],[Age group]],$S$23:$S$26,$T$23:$T$26))&amp;data[[#This Row],[Age group]]</f>
        <v>​​​101-500</v>
      </c>
    </row>
    <row r="322" spans="2:12" x14ac:dyDescent="0.25">
      <c r="B322" t="s">
        <v>68</v>
      </c>
      <c r="C322">
        <v>12</v>
      </c>
      <c r="D322">
        <v>1000</v>
      </c>
      <c r="E322" s="27">
        <v>44990</v>
      </c>
      <c r="F322">
        <v>2012.6100000000001</v>
      </c>
      <c r="G322" t="s">
        <v>90</v>
      </c>
      <c r="H322">
        <v>0</v>
      </c>
      <c r="I322" t="str">
        <f>_xlfn.XLOOKUP(data[[#This Row],[flight_speed]],$S$4:$S$6,$T$4:$T$6,,-1)</f>
        <v>super fast</v>
      </c>
      <c r="J322">
        <f>_xlfn.XLOOKUP(data[[#This Row],[Reindeer]],$S$14:$S$18,$T$14:$T$18)</f>
        <v>35</v>
      </c>
      <c r="K322" t="str" cm="1">
        <f t="array" ref="K322">_xlfn.IFS(data[[#This Row],[Age]]&lt;=100,"0-100",data[[#This Row],[Age]]&lt;=500,"101-500",data[[#This Row],[Age]]&lt;=1000,"501-1000",1,"&gt;1000")</f>
        <v>0-100</v>
      </c>
      <c r="L322" t="str">
        <f>REPT(_xlfn.UNICHAR(8203),_xlfn.XLOOKUP(data[[#This Row],[Age group]],$S$23:$S$26,$T$23:$T$26))&amp;data[[#This Row],[Age group]]</f>
        <v>​​​​0-100</v>
      </c>
    </row>
    <row r="323" spans="2:12" x14ac:dyDescent="0.25">
      <c r="B323" t="s">
        <v>32</v>
      </c>
      <c r="C323">
        <v>9.6000000000000014</v>
      </c>
      <c r="D323">
        <v>1400</v>
      </c>
      <c r="E323" s="27">
        <v>44990</v>
      </c>
      <c r="F323">
        <v>606.87</v>
      </c>
      <c r="G323" t="s">
        <v>91</v>
      </c>
      <c r="H323">
        <v>0</v>
      </c>
      <c r="I323" t="str">
        <f>_xlfn.XLOOKUP(data[[#This Row],[flight_speed]],$S$4:$S$6,$T$4:$T$6,,-1)</f>
        <v>fast</v>
      </c>
      <c r="J323">
        <f>_xlfn.XLOOKUP(data[[#This Row],[Reindeer]],$S$14:$S$18,$T$14:$T$18)</f>
        <v>98</v>
      </c>
      <c r="K323" t="str" cm="1">
        <f t="array" ref="K323">_xlfn.IFS(data[[#This Row],[Age]]&lt;=100,"0-100",data[[#This Row],[Age]]&lt;=500,"101-500",data[[#This Row],[Age]]&lt;=1000,"501-1000",1,"&gt;1000")</f>
        <v>0-100</v>
      </c>
      <c r="L323" t="str">
        <f>REPT(_xlfn.UNICHAR(8203),_xlfn.XLOOKUP(data[[#This Row],[Age group]],$S$23:$S$26,$T$23:$T$26))&amp;data[[#This Row],[Age group]]</f>
        <v>​​​​0-100</v>
      </c>
    </row>
    <row r="324" spans="2:12" x14ac:dyDescent="0.25">
      <c r="B324" t="s">
        <v>33</v>
      </c>
      <c r="C324">
        <v>15</v>
      </c>
      <c r="D324">
        <v>120</v>
      </c>
      <c r="E324" s="27">
        <v>44991</v>
      </c>
      <c r="F324">
        <v>406.22</v>
      </c>
      <c r="G324" t="s">
        <v>90</v>
      </c>
      <c r="H324">
        <v>0</v>
      </c>
      <c r="I324" t="str">
        <f>_xlfn.XLOOKUP(data[[#This Row],[flight_speed]],$S$4:$S$6,$T$4:$T$6,,-1)</f>
        <v>casual</v>
      </c>
      <c r="J324">
        <f>_xlfn.XLOOKUP(data[[#This Row],[Reindeer]],$S$14:$S$18,$T$14:$T$18)</f>
        <v>1200</v>
      </c>
      <c r="K324" t="str" cm="1">
        <f t="array" ref="K324">_xlfn.IFS(data[[#This Row],[Age]]&lt;=100,"0-100",data[[#This Row],[Age]]&lt;=500,"101-500",data[[#This Row],[Age]]&lt;=1000,"501-1000",1,"&gt;1000")</f>
        <v>&gt;1000</v>
      </c>
      <c r="L324" t="str">
        <f>REPT(_xlfn.UNICHAR(8203),_xlfn.XLOOKUP(data[[#This Row],[Age group]],$S$23:$S$26,$T$23:$T$26))&amp;data[[#This Row],[Age group]]</f>
        <v>​&gt;1000</v>
      </c>
    </row>
    <row r="325" spans="2:12" x14ac:dyDescent="0.25">
      <c r="B325" t="s">
        <v>34</v>
      </c>
      <c r="C325">
        <v>8</v>
      </c>
      <c r="D325">
        <v>1310</v>
      </c>
      <c r="E325" s="27">
        <v>44991</v>
      </c>
      <c r="F325">
        <v>2477.8200000000002</v>
      </c>
      <c r="G325" t="s">
        <v>91</v>
      </c>
      <c r="H325">
        <v>0</v>
      </c>
      <c r="I325" t="str">
        <f>_xlfn.XLOOKUP(data[[#This Row],[flight_speed]],$S$4:$S$6,$T$4:$T$6,,-1)</f>
        <v>super fast</v>
      </c>
      <c r="J325">
        <f>_xlfn.XLOOKUP(data[[#This Row],[Reindeer]],$S$14:$S$18,$T$14:$T$18)</f>
        <v>815</v>
      </c>
      <c r="K325" t="str" cm="1">
        <f t="array" ref="K325">_xlfn.IFS(data[[#This Row],[Age]]&lt;=100,"0-100",data[[#This Row],[Age]]&lt;=500,"101-500",data[[#This Row],[Age]]&lt;=1000,"501-1000",1,"&gt;1000")</f>
        <v>501-1000</v>
      </c>
      <c r="L325" t="str">
        <f>REPT(_xlfn.UNICHAR(8203),_xlfn.XLOOKUP(data[[#This Row],[Age group]],$S$23:$S$26,$T$23:$T$26))&amp;data[[#This Row],[Age group]]</f>
        <v>​​501-1000</v>
      </c>
    </row>
    <row r="326" spans="2:12" x14ac:dyDescent="0.25">
      <c r="B326" t="s">
        <v>35</v>
      </c>
      <c r="C326">
        <v>6.4</v>
      </c>
      <c r="D326">
        <v>880</v>
      </c>
      <c r="E326" s="27">
        <v>44991</v>
      </c>
      <c r="F326">
        <v>1294.71</v>
      </c>
      <c r="G326" t="s">
        <v>91</v>
      </c>
      <c r="H326">
        <v>0</v>
      </c>
      <c r="I326" t="str">
        <f>_xlfn.XLOOKUP(data[[#This Row],[flight_speed]],$S$4:$S$6,$T$4:$T$6,,-1)</f>
        <v>fast</v>
      </c>
      <c r="J326">
        <f>_xlfn.XLOOKUP(data[[#This Row],[Reindeer]],$S$14:$S$18,$T$14:$T$18)</f>
        <v>261</v>
      </c>
      <c r="K326" t="str" cm="1">
        <f t="array" ref="K326">_xlfn.IFS(data[[#This Row],[Age]]&lt;=100,"0-100",data[[#This Row],[Age]]&lt;=500,"101-500",data[[#This Row],[Age]]&lt;=1000,"501-1000",1,"&gt;1000")</f>
        <v>101-500</v>
      </c>
      <c r="L326" t="str">
        <f>REPT(_xlfn.UNICHAR(8203),_xlfn.XLOOKUP(data[[#This Row],[Age group]],$S$23:$S$26,$T$23:$T$26))&amp;data[[#This Row],[Age group]]</f>
        <v>​​​101-500</v>
      </c>
    </row>
    <row r="327" spans="2:12" x14ac:dyDescent="0.25">
      <c r="B327" t="s">
        <v>68</v>
      </c>
      <c r="C327">
        <v>5.6000000000000005</v>
      </c>
      <c r="D327">
        <v>1040</v>
      </c>
      <c r="E327" s="27">
        <v>44991</v>
      </c>
      <c r="F327">
        <v>1846.59</v>
      </c>
      <c r="G327" t="s">
        <v>90</v>
      </c>
      <c r="H327">
        <v>0</v>
      </c>
      <c r="I327" t="str">
        <f>_xlfn.XLOOKUP(data[[#This Row],[flight_speed]],$S$4:$S$6,$T$4:$T$6,,-1)</f>
        <v>fast</v>
      </c>
      <c r="J327">
        <f>_xlfn.XLOOKUP(data[[#This Row],[Reindeer]],$S$14:$S$18,$T$14:$T$18)</f>
        <v>35</v>
      </c>
      <c r="K327" t="str" cm="1">
        <f t="array" ref="K327">_xlfn.IFS(data[[#This Row],[Age]]&lt;=100,"0-100",data[[#This Row],[Age]]&lt;=500,"101-500",data[[#This Row],[Age]]&lt;=1000,"501-1000",1,"&gt;1000")</f>
        <v>0-100</v>
      </c>
      <c r="L327" t="str">
        <f>REPT(_xlfn.UNICHAR(8203),_xlfn.XLOOKUP(data[[#This Row],[Age group]],$S$23:$S$26,$T$23:$T$26))&amp;data[[#This Row],[Age group]]</f>
        <v>​​​​0-100</v>
      </c>
    </row>
    <row r="328" spans="2:12" x14ac:dyDescent="0.25">
      <c r="B328" t="s">
        <v>32</v>
      </c>
      <c r="C328">
        <v>4.8000000000000007</v>
      </c>
      <c r="D328">
        <v>860</v>
      </c>
      <c r="E328" s="27">
        <v>44991</v>
      </c>
      <c r="F328">
        <v>508.89</v>
      </c>
      <c r="G328" t="s">
        <v>91</v>
      </c>
      <c r="H328">
        <v>0</v>
      </c>
      <c r="I328" t="str">
        <f>_xlfn.XLOOKUP(data[[#This Row],[flight_speed]],$S$4:$S$6,$T$4:$T$6,,-1)</f>
        <v>casual</v>
      </c>
      <c r="J328">
        <f>_xlfn.XLOOKUP(data[[#This Row],[Reindeer]],$S$14:$S$18,$T$14:$T$18)</f>
        <v>98</v>
      </c>
      <c r="K328" t="str" cm="1">
        <f t="array" ref="K328">_xlfn.IFS(data[[#This Row],[Age]]&lt;=100,"0-100",data[[#This Row],[Age]]&lt;=500,"101-500",data[[#This Row],[Age]]&lt;=1000,"501-1000",1,"&gt;1000")</f>
        <v>0-100</v>
      </c>
      <c r="L328" t="str">
        <f>REPT(_xlfn.UNICHAR(8203),_xlfn.XLOOKUP(data[[#This Row],[Age group]],$S$23:$S$26,$T$23:$T$26))&amp;data[[#This Row],[Age group]]</f>
        <v>​​​​0-100</v>
      </c>
    </row>
    <row r="329" spans="2:12" x14ac:dyDescent="0.25">
      <c r="B329" t="s">
        <v>33</v>
      </c>
      <c r="C329">
        <v>8</v>
      </c>
      <c r="D329">
        <v>88</v>
      </c>
      <c r="E329" s="27">
        <v>44992</v>
      </c>
      <c r="F329">
        <v>306.26</v>
      </c>
      <c r="G329" t="s">
        <v>90</v>
      </c>
      <c r="H329">
        <v>0</v>
      </c>
      <c r="I329" t="str">
        <f>_xlfn.XLOOKUP(data[[#This Row],[flight_speed]],$S$4:$S$6,$T$4:$T$6,,-1)</f>
        <v>casual</v>
      </c>
      <c r="J329">
        <f>_xlfn.XLOOKUP(data[[#This Row],[Reindeer]],$S$14:$S$18,$T$14:$T$18)</f>
        <v>1200</v>
      </c>
      <c r="K329" t="str" cm="1">
        <f t="array" ref="K329">_xlfn.IFS(data[[#This Row],[Age]]&lt;=100,"0-100",data[[#This Row],[Age]]&lt;=500,"101-500",data[[#This Row],[Age]]&lt;=1000,"501-1000",1,"&gt;1000")</f>
        <v>&gt;1000</v>
      </c>
      <c r="L329" t="str">
        <f>REPT(_xlfn.UNICHAR(8203),_xlfn.XLOOKUP(data[[#This Row],[Age group]],$S$23:$S$26,$T$23:$T$26))&amp;data[[#This Row],[Age group]]</f>
        <v>​&gt;1000</v>
      </c>
    </row>
    <row r="330" spans="2:12" x14ac:dyDescent="0.25">
      <c r="B330" t="s">
        <v>34</v>
      </c>
      <c r="C330">
        <v>10.4</v>
      </c>
      <c r="D330">
        <v>830</v>
      </c>
      <c r="E330" s="27">
        <v>44992</v>
      </c>
      <c r="F330">
        <v>2293.5</v>
      </c>
      <c r="G330" t="s">
        <v>91</v>
      </c>
      <c r="H330">
        <v>0</v>
      </c>
      <c r="I330" t="str">
        <f>_xlfn.XLOOKUP(data[[#This Row],[flight_speed]],$S$4:$S$6,$T$4:$T$6,,-1)</f>
        <v>super fast</v>
      </c>
      <c r="J330">
        <f>_xlfn.XLOOKUP(data[[#This Row],[Reindeer]],$S$14:$S$18,$T$14:$T$18)</f>
        <v>815</v>
      </c>
      <c r="K330" t="str" cm="1">
        <f t="array" ref="K330">_xlfn.IFS(data[[#This Row],[Age]]&lt;=100,"0-100",data[[#This Row],[Age]]&lt;=500,"101-500",data[[#This Row],[Age]]&lt;=1000,"501-1000",1,"&gt;1000")</f>
        <v>501-1000</v>
      </c>
      <c r="L330" t="str">
        <f>REPT(_xlfn.UNICHAR(8203),_xlfn.XLOOKUP(data[[#This Row],[Age group]],$S$23:$S$26,$T$23:$T$26))&amp;data[[#This Row],[Age group]]</f>
        <v>​​501-1000</v>
      </c>
    </row>
    <row r="331" spans="2:12" x14ac:dyDescent="0.25">
      <c r="B331" t="s">
        <v>35</v>
      </c>
      <c r="C331">
        <v>4.8000000000000007</v>
      </c>
      <c r="D331">
        <v>1130</v>
      </c>
      <c r="E331" s="27">
        <v>44992</v>
      </c>
      <c r="F331">
        <v>2306.8500000000004</v>
      </c>
      <c r="G331" t="s">
        <v>91</v>
      </c>
      <c r="H331">
        <v>0</v>
      </c>
      <c r="I331" t="str">
        <f>_xlfn.XLOOKUP(data[[#This Row],[flight_speed]],$S$4:$S$6,$T$4:$T$6,,-1)</f>
        <v>super fast</v>
      </c>
      <c r="J331">
        <f>_xlfn.XLOOKUP(data[[#This Row],[Reindeer]],$S$14:$S$18,$T$14:$T$18)</f>
        <v>261</v>
      </c>
      <c r="K331" t="str" cm="1">
        <f t="array" ref="K331">_xlfn.IFS(data[[#This Row],[Age]]&lt;=100,"0-100",data[[#This Row],[Age]]&lt;=500,"101-500",data[[#This Row],[Age]]&lt;=1000,"501-1000",1,"&gt;1000")</f>
        <v>101-500</v>
      </c>
      <c r="L331" t="str">
        <f>REPT(_xlfn.UNICHAR(8203),_xlfn.XLOOKUP(data[[#This Row],[Age group]],$S$23:$S$26,$T$23:$T$26))&amp;data[[#This Row],[Age group]]</f>
        <v>​​​101-500</v>
      </c>
    </row>
    <row r="332" spans="2:12" x14ac:dyDescent="0.25">
      <c r="B332" t="s">
        <v>68</v>
      </c>
      <c r="C332">
        <v>4</v>
      </c>
      <c r="D332">
        <v>1280</v>
      </c>
      <c r="E332" s="27">
        <v>44992</v>
      </c>
      <c r="F332">
        <v>2309.88</v>
      </c>
      <c r="G332" t="s">
        <v>90</v>
      </c>
      <c r="H332">
        <v>0</v>
      </c>
      <c r="I332" t="str">
        <f>_xlfn.XLOOKUP(data[[#This Row],[flight_speed]],$S$4:$S$6,$T$4:$T$6,,-1)</f>
        <v>super fast</v>
      </c>
      <c r="J332">
        <f>_xlfn.XLOOKUP(data[[#This Row],[Reindeer]],$S$14:$S$18,$T$14:$T$18)</f>
        <v>35</v>
      </c>
      <c r="K332" t="str" cm="1">
        <f t="array" ref="K332">_xlfn.IFS(data[[#This Row],[Age]]&lt;=100,"0-100",data[[#This Row],[Age]]&lt;=500,"101-500",data[[#This Row],[Age]]&lt;=1000,"501-1000",1,"&gt;1000")</f>
        <v>0-100</v>
      </c>
      <c r="L332" t="str">
        <f>REPT(_xlfn.UNICHAR(8203),_xlfn.XLOOKUP(data[[#This Row],[Age group]],$S$23:$S$26,$T$23:$T$26))&amp;data[[#This Row],[Age group]]</f>
        <v>​​​​0-100</v>
      </c>
    </row>
    <row r="333" spans="2:12" x14ac:dyDescent="0.25">
      <c r="B333" t="s">
        <v>32</v>
      </c>
      <c r="C333">
        <v>8.8000000000000007</v>
      </c>
      <c r="D333">
        <v>1500</v>
      </c>
      <c r="E333" s="27">
        <v>44992</v>
      </c>
      <c r="F333">
        <v>807.36</v>
      </c>
      <c r="G333" t="s">
        <v>91</v>
      </c>
      <c r="H333">
        <v>0</v>
      </c>
      <c r="I333" t="str">
        <f>_xlfn.XLOOKUP(data[[#This Row],[flight_speed]],$S$4:$S$6,$T$4:$T$6,,-1)</f>
        <v>fast</v>
      </c>
      <c r="J333">
        <f>_xlfn.XLOOKUP(data[[#This Row],[Reindeer]],$S$14:$S$18,$T$14:$T$18)</f>
        <v>98</v>
      </c>
      <c r="K333" t="str" cm="1">
        <f t="array" ref="K333">_xlfn.IFS(data[[#This Row],[Age]]&lt;=100,"0-100",data[[#This Row],[Age]]&lt;=500,"101-500",data[[#This Row],[Age]]&lt;=1000,"501-1000",1,"&gt;1000")</f>
        <v>0-100</v>
      </c>
      <c r="L333" t="str">
        <f>REPT(_xlfn.UNICHAR(8203),_xlfn.XLOOKUP(data[[#This Row],[Age group]],$S$23:$S$26,$T$23:$T$26))&amp;data[[#This Row],[Age group]]</f>
        <v>​​​​0-100</v>
      </c>
    </row>
    <row r="334" spans="2:12" x14ac:dyDescent="0.25">
      <c r="B334" t="s">
        <v>33</v>
      </c>
      <c r="C334">
        <v>9</v>
      </c>
      <c r="D334">
        <v>56</v>
      </c>
      <c r="E334" s="27">
        <v>44993</v>
      </c>
      <c r="F334">
        <v>975.82</v>
      </c>
      <c r="G334" t="s">
        <v>90</v>
      </c>
      <c r="H334">
        <v>0</v>
      </c>
      <c r="I334" t="str">
        <f>_xlfn.XLOOKUP(data[[#This Row],[flight_speed]],$S$4:$S$6,$T$4:$T$6,,-1)</f>
        <v>fast</v>
      </c>
      <c r="J334">
        <f>_xlfn.XLOOKUP(data[[#This Row],[Reindeer]],$S$14:$S$18,$T$14:$T$18)</f>
        <v>1200</v>
      </c>
      <c r="K334" t="str" cm="1">
        <f t="array" ref="K334">_xlfn.IFS(data[[#This Row],[Age]]&lt;=100,"0-100",data[[#This Row],[Age]]&lt;=500,"101-500",data[[#This Row],[Age]]&lt;=1000,"501-1000",1,"&gt;1000")</f>
        <v>&gt;1000</v>
      </c>
      <c r="L334" t="str">
        <f>REPT(_xlfn.UNICHAR(8203),_xlfn.XLOOKUP(data[[#This Row],[Age group]],$S$23:$S$26,$T$23:$T$26))&amp;data[[#This Row],[Age group]]</f>
        <v>​&gt;1000</v>
      </c>
    </row>
    <row r="335" spans="2:12" x14ac:dyDescent="0.25">
      <c r="B335" t="s">
        <v>34</v>
      </c>
      <c r="C335">
        <v>8</v>
      </c>
      <c r="D335">
        <v>910</v>
      </c>
      <c r="E335" s="27">
        <v>44993</v>
      </c>
      <c r="F335">
        <v>1358.97</v>
      </c>
      <c r="G335" t="s">
        <v>91</v>
      </c>
      <c r="H335">
        <v>0</v>
      </c>
      <c r="I335" t="str">
        <f>_xlfn.XLOOKUP(data[[#This Row],[flight_speed]],$S$4:$S$6,$T$4:$T$6,,-1)</f>
        <v>fast</v>
      </c>
      <c r="J335">
        <f>_xlfn.XLOOKUP(data[[#This Row],[Reindeer]],$S$14:$S$18,$T$14:$T$18)</f>
        <v>815</v>
      </c>
      <c r="K335" t="str" cm="1">
        <f t="array" ref="K335">_xlfn.IFS(data[[#This Row],[Age]]&lt;=100,"0-100",data[[#This Row],[Age]]&lt;=500,"101-500",data[[#This Row],[Age]]&lt;=1000,"501-1000",1,"&gt;1000")</f>
        <v>501-1000</v>
      </c>
      <c r="L335" t="str">
        <f>REPT(_xlfn.UNICHAR(8203),_xlfn.XLOOKUP(data[[#This Row],[Age group]],$S$23:$S$26,$T$23:$T$26))&amp;data[[#This Row],[Age group]]</f>
        <v>​​501-1000</v>
      </c>
    </row>
    <row r="336" spans="2:12" x14ac:dyDescent="0.25">
      <c r="B336" t="s">
        <v>35</v>
      </c>
      <c r="C336">
        <v>9.6000000000000014</v>
      </c>
      <c r="D336">
        <v>1150</v>
      </c>
      <c r="E336" s="27">
        <v>44993</v>
      </c>
      <c r="F336">
        <v>2967.1499999999996</v>
      </c>
      <c r="G336" t="s">
        <v>91</v>
      </c>
      <c r="H336">
        <v>0</v>
      </c>
      <c r="I336" t="str">
        <f>_xlfn.XLOOKUP(data[[#This Row],[flight_speed]],$S$4:$S$6,$T$4:$T$6,,-1)</f>
        <v>super fast</v>
      </c>
      <c r="J336">
        <f>_xlfn.XLOOKUP(data[[#This Row],[Reindeer]],$S$14:$S$18,$T$14:$T$18)</f>
        <v>261</v>
      </c>
      <c r="K336" t="str" cm="1">
        <f t="array" ref="K336">_xlfn.IFS(data[[#This Row],[Age]]&lt;=100,"0-100",data[[#This Row],[Age]]&lt;=500,"101-500",data[[#This Row],[Age]]&lt;=1000,"501-1000",1,"&gt;1000")</f>
        <v>101-500</v>
      </c>
      <c r="L336" t="str">
        <f>REPT(_xlfn.UNICHAR(8203),_xlfn.XLOOKUP(data[[#This Row],[Age group]],$S$23:$S$26,$T$23:$T$26))&amp;data[[#This Row],[Age group]]</f>
        <v>​​​101-500</v>
      </c>
    </row>
    <row r="337" spans="2:12" x14ac:dyDescent="0.25">
      <c r="B337" t="s">
        <v>68</v>
      </c>
      <c r="C337">
        <v>4</v>
      </c>
      <c r="D337">
        <v>690</v>
      </c>
      <c r="E337" s="27">
        <v>44993</v>
      </c>
      <c r="F337">
        <v>2208.4499999999998</v>
      </c>
      <c r="G337" t="s">
        <v>90</v>
      </c>
      <c r="H337">
        <v>0</v>
      </c>
      <c r="I337" t="str">
        <f>_xlfn.XLOOKUP(data[[#This Row],[flight_speed]],$S$4:$S$6,$T$4:$T$6,,-1)</f>
        <v>super fast</v>
      </c>
      <c r="J337">
        <f>_xlfn.XLOOKUP(data[[#This Row],[Reindeer]],$S$14:$S$18,$T$14:$T$18)</f>
        <v>35</v>
      </c>
      <c r="K337" t="str" cm="1">
        <f t="array" ref="K337">_xlfn.IFS(data[[#This Row],[Age]]&lt;=100,"0-100",data[[#This Row],[Age]]&lt;=500,"101-500",data[[#This Row],[Age]]&lt;=1000,"501-1000",1,"&gt;1000")</f>
        <v>0-100</v>
      </c>
      <c r="L337" t="str">
        <f>REPT(_xlfn.UNICHAR(8203),_xlfn.XLOOKUP(data[[#This Row],[Age group]],$S$23:$S$26,$T$23:$T$26))&amp;data[[#This Row],[Age group]]</f>
        <v>​​​​0-100</v>
      </c>
    </row>
    <row r="338" spans="2:12" x14ac:dyDescent="0.25">
      <c r="B338" t="s">
        <v>32</v>
      </c>
      <c r="C338">
        <v>6.4</v>
      </c>
      <c r="D338">
        <v>1130</v>
      </c>
      <c r="E338" s="27">
        <v>44993</v>
      </c>
      <c r="F338">
        <v>1501.5</v>
      </c>
      <c r="G338" t="s">
        <v>91</v>
      </c>
      <c r="H338">
        <v>0</v>
      </c>
      <c r="I338" t="str">
        <f>_xlfn.XLOOKUP(data[[#This Row],[flight_speed]],$S$4:$S$6,$T$4:$T$6,,-1)</f>
        <v>fast</v>
      </c>
      <c r="J338">
        <f>_xlfn.XLOOKUP(data[[#This Row],[Reindeer]],$S$14:$S$18,$T$14:$T$18)</f>
        <v>98</v>
      </c>
      <c r="K338" t="str" cm="1">
        <f t="array" ref="K338">_xlfn.IFS(data[[#This Row],[Age]]&lt;=100,"0-100",data[[#This Row],[Age]]&lt;=500,"101-500",data[[#This Row],[Age]]&lt;=1000,"501-1000",1,"&gt;1000")</f>
        <v>0-100</v>
      </c>
      <c r="L338" t="str">
        <f>REPT(_xlfn.UNICHAR(8203),_xlfn.XLOOKUP(data[[#This Row],[Age group]],$S$23:$S$26,$T$23:$T$26))&amp;data[[#This Row],[Age group]]</f>
        <v>​​​​0-100</v>
      </c>
    </row>
    <row r="339" spans="2:12" x14ac:dyDescent="0.25">
      <c r="B339" t="s">
        <v>33</v>
      </c>
      <c r="C339">
        <v>12</v>
      </c>
      <c r="D339">
        <v>119</v>
      </c>
      <c r="E339" s="27">
        <v>44994</v>
      </c>
      <c r="F339">
        <v>474.19</v>
      </c>
      <c r="G339" t="s">
        <v>90</v>
      </c>
      <c r="H339">
        <v>0</v>
      </c>
      <c r="I339" t="str">
        <f>_xlfn.XLOOKUP(data[[#This Row],[flight_speed]],$S$4:$S$6,$T$4:$T$6,,-1)</f>
        <v>casual</v>
      </c>
      <c r="J339">
        <f>_xlfn.XLOOKUP(data[[#This Row],[Reindeer]],$S$14:$S$18,$T$14:$T$18)</f>
        <v>1200</v>
      </c>
      <c r="K339" t="str" cm="1">
        <f t="array" ref="K339">_xlfn.IFS(data[[#This Row],[Age]]&lt;=100,"0-100",data[[#This Row],[Age]]&lt;=500,"101-500",data[[#This Row],[Age]]&lt;=1000,"501-1000",1,"&gt;1000")</f>
        <v>&gt;1000</v>
      </c>
      <c r="L339" t="str">
        <f>REPT(_xlfn.UNICHAR(8203),_xlfn.XLOOKUP(data[[#This Row],[Age group]],$S$23:$S$26,$T$23:$T$26))&amp;data[[#This Row],[Age group]]</f>
        <v>​&gt;1000</v>
      </c>
    </row>
    <row r="340" spans="2:12" x14ac:dyDescent="0.25">
      <c r="B340" t="s">
        <v>34</v>
      </c>
      <c r="C340">
        <v>9.6000000000000014</v>
      </c>
      <c r="D340">
        <v>990</v>
      </c>
      <c r="E340" s="27">
        <v>44994</v>
      </c>
      <c r="F340">
        <v>2697.69</v>
      </c>
      <c r="G340" t="s">
        <v>91</v>
      </c>
      <c r="H340">
        <v>0</v>
      </c>
      <c r="I340" t="str">
        <f>_xlfn.XLOOKUP(data[[#This Row],[flight_speed]],$S$4:$S$6,$T$4:$T$6,,-1)</f>
        <v>super fast</v>
      </c>
      <c r="J340">
        <f>_xlfn.XLOOKUP(data[[#This Row],[Reindeer]],$S$14:$S$18,$T$14:$T$18)</f>
        <v>815</v>
      </c>
      <c r="K340" t="str" cm="1">
        <f t="array" ref="K340">_xlfn.IFS(data[[#This Row],[Age]]&lt;=100,"0-100",data[[#This Row],[Age]]&lt;=500,"101-500",data[[#This Row],[Age]]&lt;=1000,"501-1000",1,"&gt;1000")</f>
        <v>501-1000</v>
      </c>
      <c r="L340" t="str">
        <f>REPT(_xlfn.UNICHAR(8203),_xlfn.XLOOKUP(data[[#This Row],[Age group]],$S$23:$S$26,$T$23:$T$26))&amp;data[[#This Row],[Age group]]</f>
        <v>​​501-1000</v>
      </c>
    </row>
    <row r="341" spans="2:12" x14ac:dyDescent="0.25">
      <c r="B341" t="s">
        <v>35</v>
      </c>
      <c r="C341">
        <v>8</v>
      </c>
      <c r="D341">
        <v>1420</v>
      </c>
      <c r="E341" s="27">
        <v>44994</v>
      </c>
      <c r="F341">
        <v>2541.0299999999997</v>
      </c>
      <c r="G341" t="s">
        <v>91</v>
      </c>
      <c r="H341">
        <v>0</v>
      </c>
      <c r="I341" t="str">
        <f>_xlfn.XLOOKUP(data[[#This Row],[flight_speed]],$S$4:$S$6,$T$4:$T$6,,-1)</f>
        <v>super fast</v>
      </c>
      <c r="J341">
        <f>_xlfn.XLOOKUP(data[[#This Row],[Reindeer]],$S$14:$S$18,$T$14:$T$18)</f>
        <v>261</v>
      </c>
      <c r="K341" t="str" cm="1">
        <f t="array" ref="K341">_xlfn.IFS(data[[#This Row],[Age]]&lt;=100,"0-100",data[[#This Row],[Age]]&lt;=500,"101-500",data[[#This Row],[Age]]&lt;=1000,"501-1000",1,"&gt;1000")</f>
        <v>101-500</v>
      </c>
      <c r="L341" t="str">
        <f>REPT(_xlfn.UNICHAR(8203),_xlfn.XLOOKUP(data[[#This Row],[Age group]],$S$23:$S$26,$T$23:$T$26))&amp;data[[#This Row],[Age group]]</f>
        <v>​​​101-500</v>
      </c>
    </row>
    <row r="342" spans="2:12" x14ac:dyDescent="0.25">
      <c r="B342" t="s">
        <v>68</v>
      </c>
      <c r="C342">
        <v>9.6000000000000014</v>
      </c>
      <c r="D342">
        <v>690</v>
      </c>
      <c r="E342" s="27">
        <v>44994</v>
      </c>
      <c r="F342">
        <v>1229.97</v>
      </c>
      <c r="G342" t="s">
        <v>90</v>
      </c>
      <c r="H342">
        <v>0</v>
      </c>
      <c r="I342" t="str">
        <f>_xlfn.XLOOKUP(data[[#This Row],[flight_speed]],$S$4:$S$6,$T$4:$T$6,,-1)</f>
        <v>fast</v>
      </c>
      <c r="J342">
        <f>_xlfn.XLOOKUP(data[[#This Row],[Reindeer]],$S$14:$S$18,$T$14:$T$18)</f>
        <v>35</v>
      </c>
      <c r="K342" t="str" cm="1">
        <f t="array" ref="K342">_xlfn.IFS(data[[#This Row],[Age]]&lt;=100,"0-100",data[[#This Row],[Age]]&lt;=500,"101-500",data[[#This Row],[Age]]&lt;=1000,"501-1000",1,"&gt;1000")</f>
        <v>0-100</v>
      </c>
      <c r="L342" t="str">
        <f>REPT(_xlfn.UNICHAR(8203),_xlfn.XLOOKUP(data[[#This Row],[Age group]],$S$23:$S$26,$T$23:$T$26))&amp;data[[#This Row],[Age group]]</f>
        <v>​​​​0-100</v>
      </c>
    </row>
    <row r="343" spans="2:12" x14ac:dyDescent="0.25">
      <c r="B343" t="s">
        <v>32</v>
      </c>
      <c r="C343">
        <v>7.2</v>
      </c>
      <c r="D343">
        <v>960</v>
      </c>
      <c r="E343" s="27">
        <v>44994</v>
      </c>
      <c r="F343">
        <v>1911.27</v>
      </c>
      <c r="G343" t="s">
        <v>91</v>
      </c>
      <c r="H343">
        <v>0</v>
      </c>
      <c r="I343" t="str">
        <f>_xlfn.XLOOKUP(data[[#This Row],[flight_speed]],$S$4:$S$6,$T$4:$T$6,,-1)</f>
        <v>fast</v>
      </c>
      <c r="J343">
        <f>_xlfn.XLOOKUP(data[[#This Row],[Reindeer]],$S$14:$S$18,$T$14:$T$18)</f>
        <v>98</v>
      </c>
      <c r="K343" t="str" cm="1">
        <f t="array" ref="K343">_xlfn.IFS(data[[#This Row],[Age]]&lt;=100,"0-100",data[[#This Row],[Age]]&lt;=500,"101-500",data[[#This Row],[Age]]&lt;=1000,"501-1000",1,"&gt;1000")</f>
        <v>0-100</v>
      </c>
      <c r="L343" t="str">
        <f>REPT(_xlfn.UNICHAR(8203),_xlfn.XLOOKUP(data[[#This Row],[Age group]],$S$23:$S$26,$T$23:$T$26))&amp;data[[#This Row],[Age group]]</f>
        <v>​​​​0-100</v>
      </c>
    </row>
    <row r="344" spans="2:12" x14ac:dyDescent="0.25">
      <c r="B344" t="s">
        <v>33</v>
      </c>
      <c r="C344">
        <v>13</v>
      </c>
      <c r="D344">
        <v>142</v>
      </c>
      <c r="E344" s="27">
        <v>44995</v>
      </c>
      <c r="F344">
        <v>369.32</v>
      </c>
      <c r="G344" t="s">
        <v>90</v>
      </c>
      <c r="H344">
        <v>0</v>
      </c>
      <c r="I344" t="str">
        <f>_xlfn.XLOOKUP(data[[#This Row],[flight_speed]],$S$4:$S$6,$T$4:$T$6,,-1)</f>
        <v>casual</v>
      </c>
      <c r="J344">
        <f>_xlfn.XLOOKUP(data[[#This Row],[Reindeer]],$S$14:$S$18,$T$14:$T$18)</f>
        <v>1200</v>
      </c>
      <c r="K344" t="str" cm="1">
        <f t="array" ref="K344">_xlfn.IFS(data[[#This Row],[Age]]&lt;=100,"0-100",data[[#This Row],[Age]]&lt;=500,"101-500",data[[#This Row],[Age]]&lt;=1000,"501-1000",1,"&gt;1000")</f>
        <v>&gt;1000</v>
      </c>
      <c r="L344" t="str">
        <f>REPT(_xlfn.UNICHAR(8203),_xlfn.XLOOKUP(data[[#This Row],[Age group]],$S$23:$S$26,$T$23:$T$26))&amp;data[[#This Row],[Age group]]</f>
        <v>​&gt;1000</v>
      </c>
    </row>
    <row r="345" spans="2:12" x14ac:dyDescent="0.25">
      <c r="B345" t="s">
        <v>34</v>
      </c>
      <c r="C345">
        <v>7.2</v>
      </c>
      <c r="D345">
        <v>890</v>
      </c>
      <c r="E345" s="27">
        <v>44995</v>
      </c>
      <c r="F345">
        <v>2737.11</v>
      </c>
      <c r="G345" t="s">
        <v>91</v>
      </c>
      <c r="H345">
        <v>0</v>
      </c>
      <c r="I345" t="str">
        <f>_xlfn.XLOOKUP(data[[#This Row],[flight_speed]],$S$4:$S$6,$T$4:$T$6,,-1)</f>
        <v>super fast</v>
      </c>
      <c r="J345">
        <f>_xlfn.XLOOKUP(data[[#This Row],[Reindeer]],$S$14:$S$18,$T$14:$T$18)</f>
        <v>815</v>
      </c>
      <c r="K345" t="str" cm="1">
        <f t="array" ref="K345">_xlfn.IFS(data[[#This Row],[Age]]&lt;=100,"0-100",data[[#This Row],[Age]]&lt;=500,"101-500",data[[#This Row],[Age]]&lt;=1000,"501-1000",1,"&gt;1000")</f>
        <v>501-1000</v>
      </c>
      <c r="L345" t="str">
        <f>REPT(_xlfn.UNICHAR(8203),_xlfn.XLOOKUP(data[[#This Row],[Age group]],$S$23:$S$26,$T$23:$T$26))&amp;data[[#This Row],[Age group]]</f>
        <v>​​501-1000</v>
      </c>
    </row>
    <row r="346" spans="2:12" x14ac:dyDescent="0.25">
      <c r="B346" t="s">
        <v>35</v>
      </c>
      <c r="C346">
        <v>11.200000000000001</v>
      </c>
      <c r="D346">
        <v>570</v>
      </c>
      <c r="E346" s="27">
        <v>44995</v>
      </c>
      <c r="F346">
        <v>1966.6499999999999</v>
      </c>
      <c r="G346" t="s">
        <v>91</v>
      </c>
      <c r="H346">
        <v>0</v>
      </c>
      <c r="I346" t="str">
        <f>_xlfn.XLOOKUP(data[[#This Row],[flight_speed]],$S$4:$S$6,$T$4:$T$6,,-1)</f>
        <v>fast</v>
      </c>
      <c r="J346">
        <f>_xlfn.XLOOKUP(data[[#This Row],[Reindeer]],$S$14:$S$18,$T$14:$T$18)</f>
        <v>261</v>
      </c>
      <c r="K346" t="str" cm="1">
        <f t="array" ref="K346">_xlfn.IFS(data[[#This Row],[Age]]&lt;=100,"0-100",data[[#This Row],[Age]]&lt;=500,"101-500",data[[#This Row],[Age]]&lt;=1000,"501-1000",1,"&gt;1000")</f>
        <v>101-500</v>
      </c>
      <c r="L346" t="str">
        <f>REPT(_xlfn.UNICHAR(8203),_xlfn.XLOOKUP(data[[#This Row],[Age group]],$S$23:$S$26,$T$23:$T$26))&amp;data[[#This Row],[Age group]]</f>
        <v>​​​101-500</v>
      </c>
    </row>
    <row r="347" spans="2:12" x14ac:dyDescent="0.25">
      <c r="B347" t="s">
        <v>68</v>
      </c>
      <c r="C347">
        <v>10.4</v>
      </c>
      <c r="D347">
        <v>1160</v>
      </c>
      <c r="E347" s="27">
        <v>44995</v>
      </c>
      <c r="F347">
        <v>2564.91</v>
      </c>
      <c r="G347" t="s">
        <v>90</v>
      </c>
      <c r="H347">
        <v>0</v>
      </c>
      <c r="I347" t="str">
        <f>_xlfn.XLOOKUP(data[[#This Row],[flight_speed]],$S$4:$S$6,$T$4:$T$6,,-1)</f>
        <v>super fast</v>
      </c>
      <c r="J347">
        <f>_xlfn.XLOOKUP(data[[#This Row],[Reindeer]],$S$14:$S$18,$T$14:$T$18)</f>
        <v>35</v>
      </c>
      <c r="K347" t="str" cm="1">
        <f t="array" ref="K347">_xlfn.IFS(data[[#This Row],[Age]]&lt;=100,"0-100",data[[#This Row],[Age]]&lt;=500,"101-500",data[[#This Row],[Age]]&lt;=1000,"501-1000",1,"&gt;1000")</f>
        <v>0-100</v>
      </c>
      <c r="L347" t="str">
        <f>REPT(_xlfn.UNICHAR(8203),_xlfn.XLOOKUP(data[[#This Row],[Age group]],$S$23:$S$26,$T$23:$T$26))&amp;data[[#This Row],[Age group]]</f>
        <v>​​​​0-100</v>
      </c>
    </row>
    <row r="348" spans="2:12" x14ac:dyDescent="0.25">
      <c r="B348" t="s">
        <v>32</v>
      </c>
      <c r="C348">
        <v>12</v>
      </c>
      <c r="D348">
        <v>630</v>
      </c>
      <c r="E348" s="27">
        <v>44995</v>
      </c>
      <c r="F348">
        <v>2762.94</v>
      </c>
      <c r="G348" t="s">
        <v>91</v>
      </c>
      <c r="H348">
        <v>0</v>
      </c>
      <c r="I348" t="str">
        <f>_xlfn.XLOOKUP(data[[#This Row],[flight_speed]],$S$4:$S$6,$T$4:$T$6,,-1)</f>
        <v>super fast</v>
      </c>
      <c r="J348">
        <f>_xlfn.XLOOKUP(data[[#This Row],[Reindeer]],$S$14:$S$18,$T$14:$T$18)</f>
        <v>98</v>
      </c>
      <c r="K348" t="str" cm="1">
        <f t="array" ref="K348">_xlfn.IFS(data[[#This Row],[Age]]&lt;=100,"0-100",data[[#This Row],[Age]]&lt;=500,"101-500",data[[#This Row],[Age]]&lt;=1000,"501-1000",1,"&gt;1000")</f>
        <v>0-100</v>
      </c>
      <c r="L348" t="str">
        <f>REPT(_xlfn.UNICHAR(8203),_xlfn.XLOOKUP(data[[#This Row],[Age group]],$S$23:$S$26,$T$23:$T$26))&amp;data[[#This Row],[Age group]]</f>
        <v>​​​​0-100</v>
      </c>
    </row>
    <row r="349" spans="2:12" x14ac:dyDescent="0.25">
      <c r="B349" t="s">
        <v>33</v>
      </c>
      <c r="C349">
        <v>12</v>
      </c>
      <c r="D349">
        <v>71</v>
      </c>
      <c r="E349" s="27">
        <v>44996</v>
      </c>
      <c r="F349">
        <v>827.76</v>
      </c>
      <c r="G349" t="s">
        <v>90</v>
      </c>
      <c r="H349">
        <v>0</v>
      </c>
      <c r="I349" t="str">
        <f>_xlfn.XLOOKUP(data[[#This Row],[flight_speed]],$S$4:$S$6,$T$4:$T$6,,-1)</f>
        <v>fast</v>
      </c>
      <c r="J349">
        <f>_xlfn.XLOOKUP(data[[#This Row],[Reindeer]],$S$14:$S$18,$T$14:$T$18)</f>
        <v>1200</v>
      </c>
      <c r="K349" t="str" cm="1">
        <f t="array" ref="K349">_xlfn.IFS(data[[#This Row],[Age]]&lt;=100,"0-100",data[[#This Row],[Age]]&lt;=500,"101-500",data[[#This Row],[Age]]&lt;=1000,"501-1000",1,"&gt;1000")</f>
        <v>&gt;1000</v>
      </c>
      <c r="L349" t="str">
        <f>REPT(_xlfn.UNICHAR(8203),_xlfn.XLOOKUP(data[[#This Row],[Age group]],$S$23:$S$26,$T$23:$T$26))&amp;data[[#This Row],[Age group]]</f>
        <v>​&gt;1000</v>
      </c>
    </row>
    <row r="350" spans="2:12" x14ac:dyDescent="0.25">
      <c r="B350" t="s">
        <v>34</v>
      </c>
      <c r="C350">
        <v>6.4</v>
      </c>
      <c r="D350">
        <v>870</v>
      </c>
      <c r="E350" s="27">
        <v>44996</v>
      </c>
      <c r="F350">
        <v>1015.3499999999999</v>
      </c>
      <c r="G350" t="s">
        <v>91</v>
      </c>
      <c r="H350">
        <v>0</v>
      </c>
      <c r="I350" t="str">
        <f>_xlfn.XLOOKUP(data[[#This Row],[flight_speed]],$S$4:$S$6,$T$4:$T$6,,-1)</f>
        <v>fast</v>
      </c>
      <c r="J350">
        <f>_xlfn.XLOOKUP(data[[#This Row],[Reindeer]],$S$14:$S$18,$T$14:$T$18)</f>
        <v>815</v>
      </c>
      <c r="K350" t="str" cm="1">
        <f t="array" ref="K350">_xlfn.IFS(data[[#This Row],[Age]]&lt;=100,"0-100",data[[#This Row],[Age]]&lt;=500,"101-500",data[[#This Row],[Age]]&lt;=1000,"501-1000",1,"&gt;1000")</f>
        <v>501-1000</v>
      </c>
      <c r="L350" t="str">
        <f>REPT(_xlfn.UNICHAR(8203),_xlfn.XLOOKUP(data[[#This Row],[Age group]],$S$23:$S$26,$T$23:$T$26))&amp;data[[#This Row],[Age group]]</f>
        <v>​​501-1000</v>
      </c>
    </row>
    <row r="351" spans="2:12" x14ac:dyDescent="0.25">
      <c r="B351" t="s">
        <v>35</v>
      </c>
      <c r="C351">
        <v>10.4</v>
      </c>
      <c r="D351">
        <v>740</v>
      </c>
      <c r="E351" s="27">
        <v>44996</v>
      </c>
      <c r="F351">
        <v>929.64</v>
      </c>
      <c r="G351" t="s">
        <v>91</v>
      </c>
      <c r="H351">
        <v>0</v>
      </c>
      <c r="I351" t="str">
        <f>_xlfn.XLOOKUP(data[[#This Row],[flight_speed]],$S$4:$S$6,$T$4:$T$6,,-1)</f>
        <v>fast</v>
      </c>
      <c r="J351">
        <f>_xlfn.XLOOKUP(data[[#This Row],[Reindeer]],$S$14:$S$18,$T$14:$T$18)</f>
        <v>261</v>
      </c>
      <c r="K351" t="str" cm="1">
        <f t="array" ref="K351">_xlfn.IFS(data[[#This Row],[Age]]&lt;=100,"0-100",data[[#This Row],[Age]]&lt;=500,"101-500",data[[#This Row],[Age]]&lt;=1000,"501-1000",1,"&gt;1000")</f>
        <v>101-500</v>
      </c>
      <c r="L351" t="str">
        <f>REPT(_xlfn.UNICHAR(8203),_xlfn.XLOOKUP(data[[#This Row],[Age group]],$S$23:$S$26,$T$23:$T$26))&amp;data[[#This Row],[Age group]]</f>
        <v>​​​101-500</v>
      </c>
    </row>
    <row r="352" spans="2:12" x14ac:dyDescent="0.25">
      <c r="B352" t="s">
        <v>68</v>
      </c>
      <c r="C352">
        <v>11.200000000000001</v>
      </c>
      <c r="D352">
        <v>710</v>
      </c>
      <c r="E352" s="27">
        <v>44996</v>
      </c>
      <c r="F352">
        <v>2462.04</v>
      </c>
      <c r="G352" t="s">
        <v>90</v>
      </c>
      <c r="H352">
        <v>0</v>
      </c>
      <c r="I352" t="str">
        <f>_xlfn.XLOOKUP(data[[#This Row],[flight_speed]],$S$4:$S$6,$T$4:$T$6,,-1)</f>
        <v>super fast</v>
      </c>
      <c r="J352">
        <f>_xlfn.XLOOKUP(data[[#This Row],[Reindeer]],$S$14:$S$18,$T$14:$T$18)</f>
        <v>35</v>
      </c>
      <c r="K352" t="str" cm="1">
        <f t="array" ref="K352">_xlfn.IFS(data[[#This Row],[Age]]&lt;=100,"0-100",data[[#This Row],[Age]]&lt;=500,"101-500",data[[#This Row],[Age]]&lt;=1000,"501-1000",1,"&gt;1000")</f>
        <v>0-100</v>
      </c>
      <c r="L352" t="str">
        <f>REPT(_xlfn.UNICHAR(8203),_xlfn.XLOOKUP(data[[#This Row],[Age group]],$S$23:$S$26,$T$23:$T$26))&amp;data[[#This Row],[Age group]]</f>
        <v>​​​​0-100</v>
      </c>
    </row>
    <row r="353" spans="2:12" x14ac:dyDescent="0.25">
      <c r="B353" t="s">
        <v>32</v>
      </c>
      <c r="C353">
        <v>4.8000000000000007</v>
      </c>
      <c r="D353">
        <v>650</v>
      </c>
      <c r="E353" s="27">
        <v>44996</v>
      </c>
      <c r="F353">
        <v>1475.6999999999998</v>
      </c>
      <c r="G353" t="s">
        <v>91</v>
      </c>
      <c r="H353">
        <v>0</v>
      </c>
      <c r="I353" t="str">
        <f>_xlfn.XLOOKUP(data[[#This Row],[flight_speed]],$S$4:$S$6,$T$4:$T$6,,-1)</f>
        <v>fast</v>
      </c>
      <c r="J353">
        <f>_xlfn.XLOOKUP(data[[#This Row],[Reindeer]],$S$14:$S$18,$T$14:$T$18)</f>
        <v>98</v>
      </c>
      <c r="K353" t="str" cm="1">
        <f t="array" ref="K353">_xlfn.IFS(data[[#This Row],[Age]]&lt;=100,"0-100",data[[#This Row],[Age]]&lt;=500,"101-500",data[[#This Row],[Age]]&lt;=1000,"501-1000",1,"&gt;1000")</f>
        <v>0-100</v>
      </c>
      <c r="L353" t="str">
        <f>REPT(_xlfn.UNICHAR(8203),_xlfn.XLOOKUP(data[[#This Row],[Age group]],$S$23:$S$26,$T$23:$T$26))&amp;data[[#This Row],[Age group]]</f>
        <v>​​​​0-100</v>
      </c>
    </row>
    <row r="354" spans="2:12" x14ac:dyDescent="0.25">
      <c r="B354" t="s">
        <v>33</v>
      </c>
      <c r="C354">
        <v>12</v>
      </c>
      <c r="D354">
        <v>139</v>
      </c>
      <c r="E354" s="27">
        <v>44997</v>
      </c>
      <c r="F354">
        <v>353.55</v>
      </c>
      <c r="G354" t="s">
        <v>90</v>
      </c>
      <c r="H354">
        <v>0</v>
      </c>
      <c r="I354" t="str">
        <f>_xlfn.XLOOKUP(data[[#This Row],[flight_speed]],$S$4:$S$6,$T$4:$T$6,,-1)</f>
        <v>casual</v>
      </c>
      <c r="J354">
        <f>_xlfn.XLOOKUP(data[[#This Row],[Reindeer]],$S$14:$S$18,$T$14:$T$18)</f>
        <v>1200</v>
      </c>
      <c r="K354" t="str" cm="1">
        <f t="array" ref="K354">_xlfn.IFS(data[[#This Row],[Age]]&lt;=100,"0-100",data[[#This Row],[Age]]&lt;=500,"101-500",data[[#This Row],[Age]]&lt;=1000,"501-1000",1,"&gt;1000")</f>
        <v>&gt;1000</v>
      </c>
      <c r="L354" t="str">
        <f>REPT(_xlfn.UNICHAR(8203),_xlfn.XLOOKUP(data[[#This Row],[Age group]],$S$23:$S$26,$T$23:$T$26))&amp;data[[#This Row],[Age group]]</f>
        <v>​&gt;1000</v>
      </c>
    </row>
    <row r="355" spans="2:12" x14ac:dyDescent="0.25">
      <c r="B355" t="s">
        <v>34</v>
      </c>
      <c r="C355">
        <v>12</v>
      </c>
      <c r="D355">
        <v>1280</v>
      </c>
      <c r="E355" s="27">
        <v>44997</v>
      </c>
      <c r="F355">
        <v>892.41000000000008</v>
      </c>
      <c r="G355" t="s">
        <v>91</v>
      </c>
      <c r="H355">
        <v>0</v>
      </c>
      <c r="I355" t="str">
        <f>_xlfn.XLOOKUP(data[[#This Row],[flight_speed]],$S$4:$S$6,$T$4:$T$6,,-1)</f>
        <v>fast</v>
      </c>
      <c r="J355">
        <f>_xlfn.XLOOKUP(data[[#This Row],[Reindeer]],$S$14:$S$18,$T$14:$T$18)</f>
        <v>815</v>
      </c>
      <c r="K355" t="str" cm="1">
        <f t="array" ref="K355">_xlfn.IFS(data[[#This Row],[Age]]&lt;=100,"0-100",data[[#This Row],[Age]]&lt;=500,"101-500",data[[#This Row],[Age]]&lt;=1000,"501-1000",1,"&gt;1000")</f>
        <v>501-1000</v>
      </c>
      <c r="L355" t="str">
        <f>REPT(_xlfn.UNICHAR(8203),_xlfn.XLOOKUP(data[[#This Row],[Age group]],$S$23:$S$26,$T$23:$T$26))&amp;data[[#This Row],[Age group]]</f>
        <v>​​501-1000</v>
      </c>
    </row>
    <row r="356" spans="2:12" x14ac:dyDescent="0.25">
      <c r="B356" t="s">
        <v>35</v>
      </c>
      <c r="C356">
        <v>5.6000000000000005</v>
      </c>
      <c r="D356">
        <v>1370</v>
      </c>
      <c r="E356" s="27">
        <v>44997</v>
      </c>
      <c r="F356">
        <v>1485.51</v>
      </c>
      <c r="G356" t="s">
        <v>91</v>
      </c>
      <c r="H356">
        <v>0</v>
      </c>
      <c r="I356" t="str">
        <f>_xlfn.XLOOKUP(data[[#This Row],[flight_speed]],$S$4:$S$6,$T$4:$T$6,,-1)</f>
        <v>fast</v>
      </c>
      <c r="J356">
        <f>_xlfn.XLOOKUP(data[[#This Row],[Reindeer]],$S$14:$S$18,$T$14:$T$18)</f>
        <v>261</v>
      </c>
      <c r="K356" t="str" cm="1">
        <f t="array" ref="K356">_xlfn.IFS(data[[#This Row],[Age]]&lt;=100,"0-100",data[[#This Row],[Age]]&lt;=500,"101-500",data[[#This Row],[Age]]&lt;=1000,"501-1000",1,"&gt;1000")</f>
        <v>101-500</v>
      </c>
      <c r="L356" t="str">
        <f>REPT(_xlfn.UNICHAR(8203),_xlfn.XLOOKUP(data[[#This Row],[Age group]],$S$23:$S$26,$T$23:$T$26))&amp;data[[#This Row],[Age group]]</f>
        <v>​​​101-500</v>
      </c>
    </row>
    <row r="357" spans="2:12" x14ac:dyDescent="0.25">
      <c r="B357" t="s">
        <v>68</v>
      </c>
      <c r="C357">
        <v>4</v>
      </c>
      <c r="D357">
        <v>1180</v>
      </c>
      <c r="E357" s="27">
        <v>44997</v>
      </c>
      <c r="F357">
        <v>2880.54</v>
      </c>
      <c r="G357" t="s">
        <v>90</v>
      </c>
      <c r="H357">
        <v>0</v>
      </c>
      <c r="I357" t="str">
        <f>_xlfn.XLOOKUP(data[[#This Row],[flight_speed]],$S$4:$S$6,$T$4:$T$6,,-1)</f>
        <v>super fast</v>
      </c>
      <c r="J357">
        <f>_xlfn.XLOOKUP(data[[#This Row],[Reindeer]],$S$14:$S$18,$T$14:$T$18)</f>
        <v>35</v>
      </c>
      <c r="K357" t="str" cm="1">
        <f t="array" ref="K357">_xlfn.IFS(data[[#This Row],[Age]]&lt;=100,"0-100",data[[#This Row],[Age]]&lt;=500,"101-500",data[[#This Row],[Age]]&lt;=1000,"501-1000",1,"&gt;1000")</f>
        <v>0-100</v>
      </c>
      <c r="L357" t="str">
        <f>REPT(_xlfn.UNICHAR(8203),_xlfn.XLOOKUP(data[[#This Row],[Age group]],$S$23:$S$26,$T$23:$T$26))&amp;data[[#This Row],[Age group]]</f>
        <v>​​​​0-100</v>
      </c>
    </row>
    <row r="358" spans="2:12" x14ac:dyDescent="0.25">
      <c r="B358" t="s">
        <v>32</v>
      </c>
      <c r="C358">
        <v>8.8000000000000007</v>
      </c>
      <c r="D358">
        <v>580</v>
      </c>
      <c r="E358" s="27">
        <v>44997</v>
      </c>
      <c r="F358">
        <v>1028.8799999999999</v>
      </c>
      <c r="G358" t="s">
        <v>91</v>
      </c>
      <c r="H358">
        <v>0</v>
      </c>
      <c r="I358" t="str">
        <f>_xlfn.XLOOKUP(data[[#This Row],[flight_speed]],$S$4:$S$6,$T$4:$T$6,,-1)</f>
        <v>fast</v>
      </c>
      <c r="J358">
        <f>_xlfn.XLOOKUP(data[[#This Row],[Reindeer]],$S$14:$S$18,$T$14:$T$18)</f>
        <v>98</v>
      </c>
      <c r="K358" t="str" cm="1">
        <f t="array" ref="K358">_xlfn.IFS(data[[#This Row],[Age]]&lt;=100,"0-100",data[[#This Row],[Age]]&lt;=500,"101-500",data[[#This Row],[Age]]&lt;=1000,"501-1000",1,"&gt;1000")</f>
        <v>0-100</v>
      </c>
      <c r="L358" t="str">
        <f>REPT(_xlfn.UNICHAR(8203),_xlfn.XLOOKUP(data[[#This Row],[Age group]],$S$23:$S$26,$T$23:$T$26))&amp;data[[#This Row],[Age group]]</f>
        <v>​​​​0-100</v>
      </c>
    </row>
    <row r="359" spans="2:12" x14ac:dyDescent="0.25">
      <c r="B359" t="s">
        <v>33</v>
      </c>
      <c r="C359">
        <v>13</v>
      </c>
      <c r="D359">
        <v>120</v>
      </c>
      <c r="E359" s="27">
        <v>44998</v>
      </c>
      <c r="F359">
        <v>832.59</v>
      </c>
      <c r="G359" t="s">
        <v>90</v>
      </c>
      <c r="H359">
        <v>0</v>
      </c>
      <c r="I359" t="str">
        <f>_xlfn.XLOOKUP(data[[#This Row],[flight_speed]],$S$4:$S$6,$T$4:$T$6,,-1)</f>
        <v>fast</v>
      </c>
      <c r="J359">
        <f>_xlfn.XLOOKUP(data[[#This Row],[Reindeer]],$S$14:$S$18,$T$14:$T$18)</f>
        <v>1200</v>
      </c>
      <c r="K359" t="str" cm="1">
        <f t="array" ref="K359">_xlfn.IFS(data[[#This Row],[Age]]&lt;=100,"0-100",data[[#This Row],[Age]]&lt;=500,"101-500",data[[#This Row],[Age]]&lt;=1000,"501-1000",1,"&gt;1000")</f>
        <v>&gt;1000</v>
      </c>
      <c r="L359" t="str">
        <f>REPT(_xlfn.UNICHAR(8203),_xlfn.XLOOKUP(data[[#This Row],[Age group]],$S$23:$S$26,$T$23:$T$26))&amp;data[[#This Row],[Age group]]</f>
        <v>​&gt;1000</v>
      </c>
    </row>
    <row r="360" spans="2:12" x14ac:dyDescent="0.25">
      <c r="B360" t="s">
        <v>34</v>
      </c>
      <c r="C360">
        <v>7.2</v>
      </c>
      <c r="D360">
        <v>1000</v>
      </c>
      <c r="E360" s="27">
        <v>44998</v>
      </c>
      <c r="F360">
        <v>655.47</v>
      </c>
      <c r="G360" t="s">
        <v>91</v>
      </c>
      <c r="H360">
        <v>0</v>
      </c>
      <c r="I360" t="str">
        <f>_xlfn.XLOOKUP(data[[#This Row],[flight_speed]],$S$4:$S$6,$T$4:$T$6,,-1)</f>
        <v>fast</v>
      </c>
      <c r="J360">
        <f>_xlfn.XLOOKUP(data[[#This Row],[Reindeer]],$S$14:$S$18,$T$14:$T$18)</f>
        <v>815</v>
      </c>
      <c r="K360" t="str" cm="1">
        <f t="array" ref="K360">_xlfn.IFS(data[[#This Row],[Age]]&lt;=100,"0-100",data[[#This Row],[Age]]&lt;=500,"101-500",data[[#This Row],[Age]]&lt;=1000,"501-1000",1,"&gt;1000")</f>
        <v>501-1000</v>
      </c>
      <c r="L360" t="str">
        <f>REPT(_xlfn.UNICHAR(8203),_xlfn.XLOOKUP(data[[#This Row],[Age group]],$S$23:$S$26,$T$23:$T$26))&amp;data[[#This Row],[Age group]]</f>
        <v>​​501-1000</v>
      </c>
    </row>
    <row r="361" spans="2:12" x14ac:dyDescent="0.25">
      <c r="B361" t="s">
        <v>35</v>
      </c>
      <c r="C361">
        <v>10.4</v>
      </c>
      <c r="D361">
        <v>1480</v>
      </c>
      <c r="E361" s="27">
        <v>44998</v>
      </c>
      <c r="F361">
        <v>2323.29</v>
      </c>
      <c r="G361" t="s">
        <v>91</v>
      </c>
      <c r="H361">
        <v>0</v>
      </c>
      <c r="I361" t="str">
        <f>_xlfn.XLOOKUP(data[[#This Row],[flight_speed]],$S$4:$S$6,$T$4:$T$6,,-1)</f>
        <v>super fast</v>
      </c>
      <c r="J361">
        <f>_xlfn.XLOOKUP(data[[#This Row],[Reindeer]],$S$14:$S$18,$T$14:$T$18)</f>
        <v>261</v>
      </c>
      <c r="K361" t="str" cm="1">
        <f t="array" ref="K361">_xlfn.IFS(data[[#This Row],[Age]]&lt;=100,"0-100",data[[#This Row],[Age]]&lt;=500,"101-500",data[[#This Row],[Age]]&lt;=1000,"501-1000",1,"&gt;1000")</f>
        <v>101-500</v>
      </c>
      <c r="L361" t="str">
        <f>REPT(_xlfn.UNICHAR(8203),_xlfn.XLOOKUP(data[[#This Row],[Age group]],$S$23:$S$26,$T$23:$T$26))&amp;data[[#This Row],[Age group]]</f>
        <v>​​​101-500</v>
      </c>
    </row>
    <row r="362" spans="2:12" x14ac:dyDescent="0.25">
      <c r="B362" t="s">
        <v>68</v>
      </c>
      <c r="C362">
        <v>11.200000000000001</v>
      </c>
      <c r="D362">
        <v>1390</v>
      </c>
      <c r="E362" s="27">
        <v>44998</v>
      </c>
      <c r="F362">
        <v>980.61</v>
      </c>
      <c r="G362" t="s">
        <v>90</v>
      </c>
      <c r="H362">
        <v>0</v>
      </c>
      <c r="I362" t="str">
        <f>_xlfn.XLOOKUP(data[[#This Row],[flight_speed]],$S$4:$S$6,$T$4:$T$6,,-1)</f>
        <v>fast</v>
      </c>
      <c r="J362">
        <f>_xlfn.XLOOKUP(data[[#This Row],[Reindeer]],$S$14:$S$18,$T$14:$T$18)</f>
        <v>35</v>
      </c>
      <c r="K362" t="str" cm="1">
        <f t="array" ref="K362">_xlfn.IFS(data[[#This Row],[Age]]&lt;=100,"0-100",data[[#This Row],[Age]]&lt;=500,"101-500",data[[#This Row],[Age]]&lt;=1000,"501-1000",1,"&gt;1000")</f>
        <v>0-100</v>
      </c>
      <c r="L362" t="str">
        <f>REPT(_xlfn.UNICHAR(8203),_xlfn.XLOOKUP(data[[#This Row],[Age group]],$S$23:$S$26,$T$23:$T$26))&amp;data[[#This Row],[Age group]]</f>
        <v>​​​​0-100</v>
      </c>
    </row>
    <row r="363" spans="2:12" x14ac:dyDescent="0.25">
      <c r="B363" t="s">
        <v>32</v>
      </c>
      <c r="C363">
        <v>4.8000000000000007</v>
      </c>
      <c r="D363">
        <v>620</v>
      </c>
      <c r="E363" s="27">
        <v>44998</v>
      </c>
      <c r="F363">
        <v>2423.8200000000002</v>
      </c>
      <c r="G363" t="s">
        <v>91</v>
      </c>
      <c r="H363">
        <v>0</v>
      </c>
      <c r="I363" t="str">
        <f>_xlfn.XLOOKUP(data[[#This Row],[flight_speed]],$S$4:$S$6,$T$4:$T$6,,-1)</f>
        <v>super fast</v>
      </c>
      <c r="J363">
        <f>_xlfn.XLOOKUP(data[[#This Row],[Reindeer]],$S$14:$S$18,$T$14:$T$18)</f>
        <v>98</v>
      </c>
      <c r="K363" t="str" cm="1">
        <f t="array" ref="K363">_xlfn.IFS(data[[#This Row],[Age]]&lt;=100,"0-100",data[[#This Row],[Age]]&lt;=500,"101-500",data[[#This Row],[Age]]&lt;=1000,"501-1000",1,"&gt;1000")</f>
        <v>0-100</v>
      </c>
      <c r="L363" t="str">
        <f>REPT(_xlfn.UNICHAR(8203),_xlfn.XLOOKUP(data[[#This Row],[Age group]],$S$23:$S$26,$T$23:$T$26))&amp;data[[#This Row],[Age group]]</f>
        <v>​​​​0-100</v>
      </c>
    </row>
    <row r="364" spans="2:12" x14ac:dyDescent="0.25">
      <c r="B364" t="s">
        <v>33</v>
      </c>
      <c r="C364">
        <v>11</v>
      </c>
      <c r="D364">
        <v>54</v>
      </c>
      <c r="E364" s="27">
        <v>44999</v>
      </c>
      <c r="F364">
        <v>878.26</v>
      </c>
      <c r="G364" t="s">
        <v>90</v>
      </c>
      <c r="H364">
        <v>0</v>
      </c>
      <c r="I364" t="str">
        <f>_xlfn.XLOOKUP(data[[#This Row],[flight_speed]],$S$4:$S$6,$T$4:$T$6,,-1)</f>
        <v>fast</v>
      </c>
      <c r="J364">
        <f>_xlfn.XLOOKUP(data[[#This Row],[Reindeer]],$S$14:$S$18,$T$14:$T$18)</f>
        <v>1200</v>
      </c>
      <c r="K364" t="str" cm="1">
        <f t="array" ref="K364">_xlfn.IFS(data[[#This Row],[Age]]&lt;=100,"0-100",data[[#This Row],[Age]]&lt;=500,"101-500",data[[#This Row],[Age]]&lt;=1000,"501-1000",1,"&gt;1000")</f>
        <v>&gt;1000</v>
      </c>
      <c r="L364" t="str">
        <f>REPT(_xlfn.UNICHAR(8203),_xlfn.XLOOKUP(data[[#This Row],[Age group]],$S$23:$S$26,$T$23:$T$26))&amp;data[[#This Row],[Age group]]</f>
        <v>​&gt;1000</v>
      </c>
    </row>
    <row r="365" spans="2:12" x14ac:dyDescent="0.25">
      <c r="B365" t="s">
        <v>34</v>
      </c>
      <c r="C365">
        <v>4.8000000000000007</v>
      </c>
      <c r="D365">
        <v>790</v>
      </c>
      <c r="E365" s="27">
        <v>44999</v>
      </c>
      <c r="F365">
        <v>1418.97</v>
      </c>
      <c r="G365" t="s">
        <v>91</v>
      </c>
      <c r="H365">
        <v>0</v>
      </c>
      <c r="I365" t="str">
        <f>_xlfn.XLOOKUP(data[[#This Row],[flight_speed]],$S$4:$S$6,$T$4:$T$6,,-1)</f>
        <v>fast</v>
      </c>
      <c r="J365">
        <f>_xlfn.XLOOKUP(data[[#This Row],[Reindeer]],$S$14:$S$18,$T$14:$T$18)</f>
        <v>815</v>
      </c>
      <c r="K365" t="str" cm="1">
        <f t="array" ref="K365">_xlfn.IFS(data[[#This Row],[Age]]&lt;=100,"0-100",data[[#This Row],[Age]]&lt;=500,"101-500",data[[#This Row],[Age]]&lt;=1000,"501-1000",1,"&gt;1000")</f>
        <v>501-1000</v>
      </c>
      <c r="L365" t="str">
        <f>REPT(_xlfn.UNICHAR(8203),_xlfn.XLOOKUP(data[[#This Row],[Age group]],$S$23:$S$26,$T$23:$T$26))&amp;data[[#This Row],[Age group]]</f>
        <v>​​501-1000</v>
      </c>
    </row>
    <row r="366" spans="2:12" x14ac:dyDescent="0.25">
      <c r="B366" t="s">
        <v>35</v>
      </c>
      <c r="C366">
        <v>12</v>
      </c>
      <c r="D366">
        <v>1010</v>
      </c>
      <c r="E366" s="27">
        <v>44999</v>
      </c>
      <c r="F366">
        <v>756.24</v>
      </c>
      <c r="G366" t="s">
        <v>91</v>
      </c>
      <c r="H366">
        <v>0</v>
      </c>
      <c r="I366" t="str">
        <f>_xlfn.XLOOKUP(data[[#This Row],[flight_speed]],$S$4:$S$6,$T$4:$T$6,,-1)</f>
        <v>fast</v>
      </c>
      <c r="J366">
        <f>_xlfn.XLOOKUP(data[[#This Row],[Reindeer]],$S$14:$S$18,$T$14:$T$18)</f>
        <v>261</v>
      </c>
      <c r="K366" t="str" cm="1">
        <f t="array" ref="K366">_xlfn.IFS(data[[#This Row],[Age]]&lt;=100,"0-100",data[[#This Row],[Age]]&lt;=500,"101-500",data[[#This Row],[Age]]&lt;=1000,"501-1000",1,"&gt;1000")</f>
        <v>101-500</v>
      </c>
      <c r="L366" t="str">
        <f>REPT(_xlfn.UNICHAR(8203),_xlfn.XLOOKUP(data[[#This Row],[Age group]],$S$23:$S$26,$T$23:$T$26))&amp;data[[#This Row],[Age group]]</f>
        <v>​​​101-500</v>
      </c>
    </row>
    <row r="367" spans="2:12" x14ac:dyDescent="0.25">
      <c r="B367" t="s">
        <v>68</v>
      </c>
      <c r="C367">
        <v>8</v>
      </c>
      <c r="D367">
        <v>710</v>
      </c>
      <c r="E367" s="27">
        <v>44999</v>
      </c>
      <c r="F367">
        <v>303.84000000000003</v>
      </c>
      <c r="G367" t="s">
        <v>90</v>
      </c>
      <c r="H367">
        <v>0</v>
      </c>
      <c r="I367" t="str">
        <f>_xlfn.XLOOKUP(data[[#This Row],[flight_speed]],$S$4:$S$6,$T$4:$T$6,,-1)</f>
        <v>casual</v>
      </c>
      <c r="J367">
        <f>_xlfn.XLOOKUP(data[[#This Row],[Reindeer]],$S$14:$S$18,$T$14:$T$18)</f>
        <v>35</v>
      </c>
      <c r="K367" t="str" cm="1">
        <f t="array" ref="K367">_xlfn.IFS(data[[#This Row],[Age]]&lt;=100,"0-100",data[[#This Row],[Age]]&lt;=500,"101-500",data[[#This Row],[Age]]&lt;=1000,"501-1000",1,"&gt;1000")</f>
        <v>0-100</v>
      </c>
      <c r="L367" t="str">
        <f>REPT(_xlfn.UNICHAR(8203),_xlfn.XLOOKUP(data[[#This Row],[Age group]],$S$23:$S$26,$T$23:$T$26))&amp;data[[#This Row],[Age group]]</f>
        <v>​​​​0-100</v>
      </c>
    </row>
    <row r="368" spans="2:12" x14ac:dyDescent="0.25">
      <c r="B368" t="s">
        <v>32</v>
      </c>
      <c r="C368">
        <v>7.2</v>
      </c>
      <c r="D368">
        <v>730</v>
      </c>
      <c r="E368" s="27">
        <v>44999</v>
      </c>
      <c r="F368">
        <v>2627.07</v>
      </c>
      <c r="G368" t="s">
        <v>91</v>
      </c>
      <c r="H368">
        <v>0</v>
      </c>
      <c r="I368" t="str">
        <f>_xlfn.XLOOKUP(data[[#This Row],[flight_speed]],$S$4:$S$6,$T$4:$T$6,,-1)</f>
        <v>super fast</v>
      </c>
      <c r="J368">
        <f>_xlfn.XLOOKUP(data[[#This Row],[Reindeer]],$S$14:$S$18,$T$14:$T$18)</f>
        <v>98</v>
      </c>
      <c r="K368" t="str" cm="1">
        <f t="array" ref="K368">_xlfn.IFS(data[[#This Row],[Age]]&lt;=100,"0-100",data[[#This Row],[Age]]&lt;=500,"101-500",data[[#This Row],[Age]]&lt;=1000,"501-1000",1,"&gt;1000")</f>
        <v>0-100</v>
      </c>
      <c r="L368" t="str">
        <f>REPT(_xlfn.UNICHAR(8203),_xlfn.XLOOKUP(data[[#This Row],[Age group]],$S$23:$S$26,$T$23:$T$26))&amp;data[[#This Row],[Age group]]</f>
        <v>​​​​0-100</v>
      </c>
    </row>
    <row r="369" spans="2:12" x14ac:dyDescent="0.25">
      <c r="B369" t="s">
        <v>33</v>
      </c>
      <c r="C369">
        <v>6</v>
      </c>
      <c r="D369">
        <v>133</v>
      </c>
      <c r="E369" s="27">
        <v>45000</v>
      </c>
      <c r="F369">
        <v>962.04</v>
      </c>
      <c r="G369" t="s">
        <v>90</v>
      </c>
      <c r="H369">
        <v>0</v>
      </c>
      <c r="I369" t="str">
        <f>_xlfn.XLOOKUP(data[[#This Row],[flight_speed]],$S$4:$S$6,$T$4:$T$6,,-1)</f>
        <v>fast</v>
      </c>
      <c r="J369">
        <f>_xlfn.XLOOKUP(data[[#This Row],[Reindeer]],$S$14:$S$18,$T$14:$T$18)</f>
        <v>1200</v>
      </c>
      <c r="K369" t="str" cm="1">
        <f t="array" ref="K369">_xlfn.IFS(data[[#This Row],[Age]]&lt;=100,"0-100",data[[#This Row],[Age]]&lt;=500,"101-500",data[[#This Row],[Age]]&lt;=1000,"501-1000",1,"&gt;1000")</f>
        <v>&gt;1000</v>
      </c>
      <c r="L369" t="str">
        <f>REPT(_xlfn.UNICHAR(8203),_xlfn.XLOOKUP(data[[#This Row],[Age group]],$S$23:$S$26,$T$23:$T$26))&amp;data[[#This Row],[Age group]]</f>
        <v>​&gt;1000</v>
      </c>
    </row>
    <row r="370" spans="2:12" x14ac:dyDescent="0.25">
      <c r="B370" t="s">
        <v>34</v>
      </c>
      <c r="C370">
        <v>6.4</v>
      </c>
      <c r="D370">
        <v>1130</v>
      </c>
      <c r="E370" s="27">
        <v>45000</v>
      </c>
      <c r="F370">
        <v>911.01</v>
      </c>
      <c r="G370" t="s">
        <v>91</v>
      </c>
      <c r="H370">
        <v>0</v>
      </c>
      <c r="I370" t="str">
        <f>_xlfn.XLOOKUP(data[[#This Row],[flight_speed]],$S$4:$S$6,$T$4:$T$6,,-1)</f>
        <v>fast</v>
      </c>
      <c r="J370">
        <f>_xlfn.XLOOKUP(data[[#This Row],[Reindeer]],$S$14:$S$18,$T$14:$T$18)</f>
        <v>815</v>
      </c>
      <c r="K370" t="str" cm="1">
        <f t="array" ref="K370">_xlfn.IFS(data[[#This Row],[Age]]&lt;=100,"0-100",data[[#This Row],[Age]]&lt;=500,"101-500",data[[#This Row],[Age]]&lt;=1000,"501-1000",1,"&gt;1000")</f>
        <v>501-1000</v>
      </c>
      <c r="L370" t="str">
        <f>REPT(_xlfn.UNICHAR(8203),_xlfn.XLOOKUP(data[[#This Row],[Age group]],$S$23:$S$26,$T$23:$T$26))&amp;data[[#This Row],[Age group]]</f>
        <v>​​501-1000</v>
      </c>
    </row>
    <row r="371" spans="2:12" x14ac:dyDescent="0.25">
      <c r="B371" t="s">
        <v>35</v>
      </c>
      <c r="C371">
        <v>8.8000000000000007</v>
      </c>
      <c r="D371">
        <v>1110</v>
      </c>
      <c r="E371" s="27">
        <v>45000</v>
      </c>
      <c r="F371">
        <v>1843.83</v>
      </c>
      <c r="G371" t="s">
        <v>91</v>
      </c>
      <c r="H371">
        <v>0</v>
      </c>
      <c r="I371" t="str">
        <f>_xlfn.XLOOKUP(data[[#This Row],[flight_speed]],$S$4:$S$6,$T$4:$T$6,,-1)</f>
        <v>fast</v>
      </c>
      <c r="J371">
        <f>_xlfn.XLOOKUP(data[[#This Row],[Reindeer]],$S$14:$S$18,$T$14:$T$18)</f>
        <v>261</v>
      </c>
      <c r="K371" t="str" cm="1">
        <f t="array" ref="K371">_xlfn.IFS(data[[#This Row],[Age]]&lt;=100,"0-100",data[[#This Row],[Age]]&lt;=500,"101-500",data[[#This Row],[Age]]&lt;=1000,"501-1000",1,"&gt;1000")</f>
        <v>101-500</v>
      </c>
      <c r="L371" t="str">
        <f>REPT(_xlfn.UNICHAR(8203),_xlfn.XLOOKUP(data[[#This Row],[Age group]],$S$23:$S$26,$T$23:$T$26))&amp;data[[#This Row],[Age group]]</f>
        <v>​​​101-500</v>
      </c>
    </row>
    <row r="372" spans="2:12" x14ac:dyDescent="0.25">
      <c r="B372" t="s">
        <v>68</v>
      </c>
      <c r="C372">
        <v>5.6000000000000005</v>
      </c>
      <c r="D372">
        <v>590</v>
      </c>
      <c r="E372" s="27">
        <v>45000</v>
      </c>
      <c r="F372">
        <v>1410.57</v>
      </c>
      <c r="G372" t="s">
        <v>90</v>
      </c>
      <c r="H372">
        <v>0</v>
      </c>
      <c r="I372" t="str">
        <f>_xlfn.XLOOKUP(data[[#This Row],[flight_speed]],$S$4:$S$6,$T$4:$T$6,,-1)</f>
        <v>fast</v>
      </c>
      <c r="J372">
        <f>_xlfn.XLOOKUP(data[[#This Row],[Reindeer]],$S$14:$S$18,$T$14:$T$18)</f>
        <v>35</v>
      </c>
      <c r="K372" t="str" cm="1">
        <f t="array" ref="K372">_xlfn.IFS(data[[#This Row],[Age]]&lt;=100,"0-100",data[[#This Row],[Age]]&lt;=500,"101-500",data[[#This Row],[Age]]&lt;=1000,"501-1000",1,"&gt;1000")</f>
        <v>0-100</v>
      </c>
      <c r="L372" t="str">
        <f>REPT(_xlfn.UNICHAR(8203),_xlfn.XLOOKUP(data[[#This Row],[Age group]],$S$23:$S$26,$T$23:$T$26))&amp;data[[#This Row],[Age group]]</f>
        <v>​​​​0-100</v>
      </c>
    </row>
    <row r="373" spans="2:12" x14ac:dyDescent="0.25">
      <c r="B373" t="s">
        <v>32</v>
      </c>
      <c r="C373">
        <v>4.8000000000000007</v>
      </c>
      <c r="D373">
        <v>1420</v>
      </c>
      <c r="E373" s="27">
        <v>45000</v>
      </c>
      <c r="F373">
        <v>827.06999999999994</v>
      </c>
      <c r="G373" t="s">
        <v>91</v>
      </c>
      <c r="H373">
        <v>0</v>
      </c>
      <c r="I373" t="str">
        <f>_xlfn.XLOOKUP(data[[#This Row],[flight_speed]],$S$4:$S$6,$T$4:$T$6,,-1)</f>
        <v>fast</v>
      </c>
      <c r="J373">
        <f>_xlfn.XLOOKUP(data[[#This Row],[Reindeer]],$S$14:$S$18,$T$14:$T$18)</f>
        <v>98</v>
      </c>
      <c r="K373" t="str" cm="1">
        <f t="array" ref="K373">_xlfn.IFS(data[[#This Row],[Age]]&lt;=100,"0-100",data[[#This Row],[Age]]&lt;=500,"101-500",data[[#This Row],[Age]]&lt;=1000,"501-1000",1,"&gt;1000")</f>
        <v>0-100</v>
      </c>
      <c r="L373" t="str">
        <f>REPT(_xlfn.UNICHAR(8203),_xlfn.XLOOKUP(data[[#This Row],[Age group]],$S$23:$S$26,$T$23:$T$26))&amp;data[[#This Row],[Age group]]</f>
        <v>​​​​0-100</v>
      </c>
    </row>
    <row r="374" spans="2:12" x14ac:dyDescent="0.25">
      <c r="B374" t="s">
        <v>33</v>
      </c>
      <c r="C374">
        <v>5</v>
      </c>
      <c r="D374">
        <v>108</v>
      </c>
      <c r="E374" s="27">
        <v>45001</v>
      </c>
      <c r="F374">
        <v>71.849999999999994</v>
      </c>
      <c r="G374" t="s">
        <v>90</v>
      </c>
      <c r="H374">
        <v>0</v>
      </c>
      <c r="I374" t="str">
        <f>_xlfn.XLOOKUP(data[[#This Row],[flight_speed]],$S$4:$S$6,$T$4:$T$6,,-1)</f>
        <v>casual</v>
      </c>
      <c r="J374">
        <f>_xlfn.XLOOKUP(data[[#This Row],[Reindeer]],$S$14:$S$18,$T$14:$T$18)</f>
        <v>1200</v>
      </c>
      <c r="K374" t="str" cm="1">
        <f t="array" ref="K374">_xlfn.IFS(data[[#This Row],[Age]]&lt;=100,"0-100",data[[#This Row],[Age]]&lt;=500,"101-500",data[[#This Row],[Age]]&lt;=1000,"501-1000",1,"&gt;1000")</f>
        <v>&gt;1000</v>
      </c>
      <c r="L374" t="str">
        <f>REPT(_xlfn.UNICHAR(8203),_xlfn.XLOOKUP(data[[#This Row],[Age group]],$S$23:$S$26,$T$23:$T$26))&amp;data[[#This Row],[Age group]]</f>
        <v>​&gt;1000</v>
      </c>
    </row>
    <row r="375" spans="2:12" x14ac:dyDescent="0.25">
      <c r="B375" t="s">
        <v>34</v>
      </c>
      <c r="C375">
        <v>12</v>
      </c>
      <c r="D375">
        <v>1400</v>
      </c>
      <c r="E375" s="27">
        <v>45001</v>
      </c>
      <c r="F375">
        <v>198.60000000000002</v>
      </c>
      <c r="G375" t="s">
        <v>91</v>
      </c>
      <c r="H375">
        <v>0</v>
      </c>
      <c r="I375" t="str">
        <f>_xlfn.XLOOKUP(data[[#This Row],[flight_speed]],$S$4:$S$6,$T$4:$T$6,,-1)</f>
        <v>casual</v>
      </c>
      <c r="J375">
        <f>_xlfn.XLOOKUP(data[[#This Row],[Reindeer]],$S$14:$S$18,$T$14:$T$18)</f>
        <v>815</v>
      </c>
      <c r="K375" t="str" cm="1">
        <f t="array" ref="K375">_xlfn.IFS(data[[#This Row],[Age]]&lt;=100,"0-100",data[[#This Row],[Age]]&lt;=500,"101-500",data[[#This Row],[Age]]&lt;=1000,"501-1000",1,"&gt;1000")</f>
        <v>501-1000</v>
      </c>
      <c r="L375" t="str">
        <f>REPT(_xlfn.UNICHAR(8203),_xlfn.XLOOKUP(data[[#This Row],[Age group]],$S$23:$S$26,$T$23:$T$26))&amp;data[[#This Row],[Age group]]</f>
        <v>​​501-1000</v>
      </c>
    </row>
    <row r="376" spans="2:12" x14ac:dyDescent="0.25">
      <c r="B376" t="s">
        <v>35</v>
      </c>
      <c r="C376">
        <v>10.4</v>
      </c>
      <c r="D376">
        <v>780</v>
      </c>
      <c r="E376" s="27">
        <v>45001</v>
      </c>
      <c r="F376">
        <v>1498.23</v>
      </c>
      <c r="G376" t="s">
        <v>91</v>
      </c>
      <c r="H376">
        <v>0</v>
      </c>
      <c r="I376" t="str">
        <f>_xlfn.XLOOKUP(data[[#This Row],[flight_speed]],$S$4:$S$6,$T$4:$T$6,,-1)</f>
        <v>fast</v>
      </c>
      <c r="J376">
        <f>_xlfn.XLOOKUP(data[[#This Row],[Reindeer]],$S$14:$S$18,$T$14:$T$18)</f>
        <v>261</v>
      </c>
      <c r="K376" t="str" cm="1">
        <f t="array" ref="K376">_xlfn.IFS(data[[#This Row],[Age]]&lt;=100,"0-100",data[[#This Row],[Age]]&lt;=500,"101-500",data[[#This Row],[Age]]&lt;=1000,"501-1000",1,"&gt;1000")</f>
        <v>101-500</v>
      </c>
      <c r="L376" t="str">
        <f>REPT(_xlfn.UNICHAR(8203),_xlfn.XLOOKUP(data[[#This Row],[Age group]],$S$23:$S$26,$T$23:$T$26))&amp;data[[#This Row],[Age group]]</f>
        <v>​​​101-500</v>
      </c>
    </row>
    <row r="377" spans="2:12" x14ac:dyDescent="0.25">
      <c r="B377" t="s">
        <v>68</v>
      </c>
      <c r="C377">
        <v>7.2</v>
      </c>
      <c r="D377">
        <v>500</v>
      </c>
      <c r="E377" s="27">
        <v>45001</v>
      </c>
      <c r="F377">
        <v>2095.11</v>
      </c>
      <c r="G377" t="s">
        <v>90</v>
      </c>
      <c r="H377">
        <v>0</v>
      </c>
      <c r="I377" t="str">
        <f>_xlfn.XLOOKUP(data[[#This Row],[flight_speed]],$S$4:$S$6,$T$4:$T$6,,-1)</f>
        <v>super fast</v>
      </c>
      <c r="J377">
        <f>_xlfn.XLOOKUP(data[[#This Row],[Reindeer]],$S$14:$S$18,$T$14:$T$18)</f>
        <v>35</v>
      </c>
      <c r="K377" t="str" cm="1">
        <f t="array" ref="K377">_xlfn.IFS(data[[#This Row],[Age]]&lt;=100,"0-100",data[[#This Row],[Age]]&lt;=500,"101-500",data[[#This Row],[Age]]&lt;=1000,"501-1000",1,"&gt;1000")</f>
        <v>0-100</v>
      </c>
      <c r="L377" t="str">
        <f>REPT(_xlfn.UNICHAR(8203),_xlfn.XLOOKUP(data[[#This Row],[Age group]],$S$23:$S$26,$T$23:$T$26))&amp;data[[#This Row],[Age group]]</f>
        <v>​​​​0-100</v>
      </c>
    </row>
    <row r="378" spans="2:12" x14ac:dyDescent="0.25">
      <c r="B378" t="s">
        <v>32</v>
      </c>
      <c r="C378">
        <v>11.200000000000001</v>
      </c>
      <c r="D378">
        <v>840</v>
      </c>
      <c r="E378" s="27">
        <v>45001</v>
      </c>
      <c r="F378">
        <v>278.54999999999995</v>
      </c>
      <c r="G378" t="s">
        <v>91</v>
      </c>
      <c r="H378">
        <v>0</v>
      </c>
      <c r="I378" t="str">
        <f>_xlfn.XLOOKUP(data[[#This Row],[flight_speed]],$S$4:$S$6,$T$4:$T$6,,-1)</f>
        <v>casual</v>
      </c>
      <c r="J378">
        <f>_xlfn.XLOOKUP(data[[#This Row],[Reindeer]],$S$14:$S$18,$T$14:$T$18)</f>
        <v>98</v>
      </c>
      <c r="K378" t="str" cm="1">
        <f t="array" ref="K378">_xlfn.IFS(data[[#This Row],[Age]]&lt;=100,"0-100",data[[#This Row],[Age]]&lt;=500,"101-500",data[[#This Row],[Age]]&lt;=1000,"501-1000",1,"&gt;1000")</f>
        <v>0-100</v>
      </c>
      <c r="L378" t="str">
        <f>REPT(_xlfn.UNICHAR(8203),_xlfn.XLOOKUP(data[[#This Row],[Age group]],$S$23:$S$26,$T$23:$T$26))&amp;data[[#This Row],[Age group]]</f>
        <v>​​​​0-100</v>
      </c>
    </row>
    <row r="379" spans="2:12" x14ac:dyDescent="0.25">
      <c r="B379" t="s">
        <v>33</v>
      </c>
      <c r="C379">
        <v>7</v>
      </c>
      <c r="D379">
        <v>84</v>
      </c>
      <c r="E379" s="27">
        <v>45002</v>
      </c>
      <c r="F379">
        <v>224.28</v>
      </c>
      <c r="G379" t="s">
        <v>90</v>
      </c>
      <c r="H379">
        <v>0</v>
      </c>
      <c r="I379" t="str">
        <f>_xlfn.XLOOKUP(data[[#This Row],[flight_speed]],$S$4:$S$6,$T$4:$T$6,,-1)</f>
        <v>casual</v>
      </c>
      <c r="J379">
        <f>_xlfn.XLOOKUP(data[[#This Row],[Reindeer]],$S$14:$S$18,$T$14:$T$18)</f>
        <v>1200</v>
      </c>
      <c r="K379" t="str" cm="1">
        <f t="array" ref="K379">_xlfn.IFS(data[[#This Row],[Age]]&lt;=100,"0-100",data[[#This Row],[Age]]&lt;=500,"101-500",data[[#This Row],[Age]]&lt;=1000,"501-1000",1,"&gt;1000")</f>
        <v>&gt;1000</v>
      </c>
      <c r="L379" t="str">
        <f>REPT(_xlfn.UNICHAR(8203),_xlfn.XLOOKUP(data[[#This Row],[Age group]],$S$23:$S$26,$T$23:$T$26))&amp;data[[#This Row],[Age group]]</f>
        <v>​&gt;1000</v>
      </c>
    </row>
    <row r="380" spans="2:12" x14ac:dyDescent="0.25">
      <c r="B380" t="s">
        <v>34</v>
      </c>
      <c r="C380">
        <v>4</v>
      </c>
      <c r="D380">
        <v>950</v>
      </c>
      <c r="E380" s="27">
        <v>45002</v>
      </c>
      <c r="F380">
        <v>892.5</v>
      </c>
      <c r="G380" t="s">
        <v>91</v>
      </c>
      <c r="H380">
        <v>0</v>
      </c>
      <c r="I380" t="str">
        <f>_xlfn.XLOOKUP(data[[#This Row],[flight_speed]],$S$4:$S$6,$T$4:$T$6,,-1)</f>
        <v>fast</v>
      </c>
      <c r="J380">
        <f>_xlfn.XLOOKUP(data[[#This Row],[Reindeer]],$S$14:$S$18,$T$14:$T$18)</f>
        <v>815</v>
      </c>
      <c r="K380" t="str" cm="1">
        <f t="array" ref="K380">_xlfn.IFS(data[[#This Row],[Age]]&lt;=100,"0-100",data[[#This Row],[Age]]&lt;=500,"101-500",data[[#This Row],[Age]]&lt;=1000,"501-1000",1,"&gt;1000")</f>
        <v>501-1000</v>
      </c>
      <c r="L380" t="str">
        <f>REPT(_xlfn.UNICHAR(8203),_xlfn.XLOOKUP(data[[#This Row],[Age group]],$S$23:$S$26,$T$23:$T$26))&amp;data[[#This Row],[Age group]]</f>
        <v>​​501-1000</v>
      </c>
    </row>
    <row r="381" spans="2:12" x14ac:dyDescent="0.25">
      <c r="B381" t="s">
        <v>35</v>
      </c>
      <c r="C381">
        <v>6.4</v>
      </c>
      <c r="D381">
        <v>1320</v>
      </c>
      <c r="E381" s="27">
        <v>45002</v>
      </c>
      <c r="F381">
        <v>1497.09</v>
      </c>
      <c r="G381" t="s">
        <v>91</v>
      </c>
      <c r="H381">
        <v>0</v>
      </c>
      <c r="I381" t="str">
        <f>_xlfn.XLOOKUP(data[[#This Row],[flight_speed]],$S$4:$S$6,$T$4:$T$6,,-1)</f>
        <v>fast</v>
      </c>
      <c r="J381">
        <f>_xlfn.XLOOKUP(data[[#This Row],[Reindeer]],$S$14:$S$18,$T$14:$T$18)</f>
        <v>261</v>
      </c>
      <c r="K381" t="str" cm="1">
        <f t="array" ref="K381">_xlfn.IFS(data[[#This Row],[Age]]&lt;=100,"0-100",data[[#This Row],[Age]]&lt;=500,"101-500",data[[#This Row],[Age]]&lt;=1000,"501-1000",1,"&gt;1000")</f>
        <v>101-500</v>
      </c>
      <c r="L381" t="str">
        <f>REPT(_xlfn.UNICHAR(8203),_xlfn.XLOOKUP(data[[#This Row],[Age group]],$S$23:$S$26,$T$23:$T$26))&amp;data[[#This Row],[Age group]]</f>
        <v>​​​101-500</v>
      </c>
    </row>
    <row r="382" spans="2:12" x14ac:dyDescent="0.25">
      <c r="B382" t="s">
        <v>68</v>
      </c>
      <c r="C382">
        <v>5.6000000000000005</v>
      </c>
      <c r="D382">
        <v>710</v>
      </c>
      <c r="E382" s="27">
        <v>45002</v>
      </c>
      <c r="F382">
        <v>2964.69</v>
      </c>
      <c r="G382" t="s">
        <v>90</v>
      </c>
      <c r="H382">
        <v>0</v>
      </c>
      <c r="I382" t="str">
        <f>_xlfn.XLOOKUP(data[[#This Row],[flight_speed]],$S$4:$S$6,$T$4:$T$6,,-1)</f>
        <v>super fast</v>
      </c>
      <c r="J382">
        <f>_xlfn.XLOOKUP(data[[#This Row],[Reindeer]],$S$14:$S$18,$T$14:$T$18)</f>
        <v>35</v>
      </c>
      <c r="K382" t="str" cm="1">
        <f t="array" ref="K382">_xlfn.IFS(data[[#This Row],[Age]]&lt;=100,"0-100",data[[#This Row],[Age]]&lt;=500,"101-500",data[[#This Row],[Age]]&lt;=1000,"501-1000",1,"&gt;1000")</f>
        <v>0-100</v>
      </c>
      <c r="L382" t="str">
        <f>REPT(_xlfn.UNICHAR(8203),_xlfn.XLOOKUP(data[[#This Row],[Age group]],$S$23:$S$26,$T$23:$T$26))&amp;data[[#This Row],[Age group]]</f>
        <v>​​​​0-100</v>
      </c>
    </row>
    <row r="383" spans="2:12" x14ac:dyDescent="0.25">
      <c r="B383" t="s">
        <v>32</v>
      </c>
      <c r="C383">
        <v>6.4</v>
      </c>
      <c r="D383">
        <v>730</v>
      </c>
      <c r="E383" s="27">
        <v>45002</v>
      </c>
      <c r="F383">
        <v>2377.59</v>
      </c>
      <c r="G383" t="s">
        <v>91</v>
      </c>
      <c r="H383">
        <v>0</v>
      </c>
      <c r="I383" t="str">
        <f>_xlfn.XLOOKUP(data[[#This Row],[flight_speed]],$S$4:$S$6,$T$4:$T$6,,-1)</f>
        <v>super fast</v>
      </c>
      <c r="J383">
        <f>_xlfn.XLOOKUP(data[[#This Row],[Reindeer]],$S$14:$S$18,$T$14:$T$18)</f>
        <v>98</v>
      </c>
      <c r="K383" t="str" cm="1">
        <f t="array" ref="K383">_xlfn.IFS(data[[#This Row],[Age]]&lt;=100,"0-100",data[[#This Row],[Age]]&lt;=500,"101-500",data[[#This Row],[Age]]&lt;=1000,"501-1000",1,"&gt;1000")</f>
        <v>0-100</v>
      </c>
      <c r="L383" t="str">
        <f>REPT(_xlfn.UNICHAR(8203),_xlfn.XLOOKUP(data[[#This Row],[Age group]],$S$23:$S$26,$T$23:$T$26))&amp;data[[#This Row],[Age group]]</f>
        <v>​​​​0-100</v>
      </c>
    </row>
    <row r="384" spans="2:12" x14ac:dyDescent="0.25">
      <c r="B384" t="s">
        <v>33</v>
      </c>
      <c r="C384">
        <v>14</v>
      </c>
      <c r="D384">
        <v>77</v>
      </c>
      <c r="E384" s="27">
        <v>45003</v>
      </c>
      <c r="F384">
        <v>797.54</v>
      </c>
      <c r="G384" t="s">
        <v>90</v>
      </c>
      <c r="H384">
        <v>0</v>
      </c>
      <c r="I384" t="str">
        <f>_xlfn.XLOOKUP(data[[#This Row],[flight_speed]],$S$4:$S$6,$T$4:$T$6,,-1)</f>
        <v>fast</v>
      </c>
      <c r="J384">
        <f>_xlfn.XLOOKUP(data[[#This Row],[Reindeer]],$S$14:$S$18,$T$14:$T$18)</f>
        <v>1200</v>
      </c>
      <c r="K384" t="str" cm="1">
        <f t="array" ref="K384">_xlfn.IFS(data[[#This Row],[Age]]&lt;=100,"0-100",data[[#This Row],[Age]]&lt;=500,"101-500",data[[#This Row],[Age]]&lt;=1000,"501-1000",1,"&gt;1000")</f>
        <v>&gt;1000</v>
      </c>
      <c r="L384" t="str">
        <f>REPT(_xlfn.UNICHAR(8203),_xlfn.XLOOKUP(data[[#This Row],[Age group]],$S$23:$S$26,$T$23:$T$26))&amp;data[[#This Row],[Age group]]</f>
        <v>​&gt;1000</v>
      </c>
    </row>
    <row r="385" spans="2:12" x14ac:dyDescent="0.25">
      <c r="B385" t="s">
        <v>34</v>
      </c>
      <c r="C385">
        <v>12</v>
      </c>
      <c r="D385">
        <v>520</v>
      </c>
      <c r="E385" s="27">
        <v>45003</v>
      </c>
      <c r="F385">
        <v>1069.6500000000001</v>
      </c>
      <c r="G385" t="s">
        <v>91</v>
      </c>
      <c r="H385">
        <v>0</v>
      </c>
      <c r="I385" t="str">
        <f>_xlfn.XLOOKUP(data[[#This Row],[flight_speed]],$S$4:$S$6,$T$4:$T$6,,-1)</f>
        <v>fast</v>
      </c>
      <c r="J385">
        <f>_xlfn.XLOOKUP(data[[#This Row],[Reindeer]],$S$14:$S$18,$T$14:$T$18)</f>
        <v>815</v>
      </c>
      <c r="K385" t="str" cm="1">
        <f t="array" ref="K385">_xlfn.IFS(data[[#This Row],[Age]]&lt;=100,"0-100",data[[#This Row],[Age]]&lt;=500,"101-500",data[[#This Row],[Age]]&lt;=1000,"501-1000",1,"&gt;1000")</f>
        <v>501-1000</v>
      </c>
      <c r="L385" t="str">
        <f>REPT(_xlfn.UNICHAR(8203),_xlfn.XLOOKUP(data[[#This Row],[Age group]],$S$23:$S$26,$T$23:$T$26))&amp;data[[#This Row],[Age group]]</f>
        <v>​​501-1000</v>
      </c>
    </row>
    <row r="386" spans="2:12" x14ac:dyDescent="0.25">
      <c r="B386" t="s">
        <v>35</v>
      </c>
      <c r="C386">
        <v>11.200000000000001</v>
      </c>
      <c r="D386">
        <v>790</v>
      </c>
      <c r="E386" s="27">
        <v>45003</v>
      </c>
      <c r="F386">
        <v>1674.9299999999998</v>
      </c>
      <c r="G386" t="s">
        <v>91</v>
      </c>
      <c r="H386">
        <v>0</v>
      </c>
      <c r="I386" t="str">
        <f>_xlfn.XLOOKUP(data[[#This Row],[flight_speed]],$S$4:$S$6,$T$4:$T$6,,-1)</f>
        <v>fast</v>
      </c>
      <c r="J386">
        <f>_xlfn.XLOOKUP(data[[#This Row],[Reindeer]],$S$14:$S$18,$T$14:$T$18)</f>
        <v>261</v>
      </c>
      <c r="K386" t="str" cm="1">
        <f t="array" ref="K386">_xlfn.IFS(data[[#This Row],[Age]]&lt;=100,"0-100",data[[#This Row],[Age]]&lt;=500,"101-500",data[[#This Row],[Age]]&lt;=1000,"501-1000",1,"&gt;1000")</f>
        <v>101-500</v>
      </c>
      <c r="L386" t="str">
        <f>REPT(_xlfn.UNICHAR(8203),_xlfn.XLOOKUP(data[[#This Row],[Age group]],$S$23:$S$26,$T$23:$T$26))&amp;data[[#This Row],[Age group]]</f>
        <v>​​​101-500</v>
      </c>
    </row>
    <row r="387" spans="2:12" x14ac:dyDescent="0.25">
      <c r="B387" t="s">
        <v>68</v>
      </c>
      <c r="C387">
        <v>5.6000000000000005</v>
      </c>
      <c r="D387">
        <v>880</v>
      </c>
      <c r="E387" s="27">
        <v>45003</v>
      </c>
      <c r="F387">
        <v>1187.8499999999999</v>
      </c>
      <c r="G387" t="s">
        <v>90</v>
      </c>
      <c r="H387">
        <v>0</v>
      </c>
      <c r="I387" t="str">
        <f>_xlfn.XLOOKUP(data[[#This Row],[flight_speed]],$S$4:$S$6,$T$4:$T$6,,-1)</f>
        <v>fast</v>
      </c>
      <c r="J387">
        <f>_xlfn.XLOOKUP(data[[#This Row],[Reindeer]],$S$14:$S$18,$T$14:$T$18)</f>
        <v>35</v>
      </c>
      <c r="K387" t="str" cm="1">
        <f t="array" ref="K387">_xlfn.IFS(data[[#This Row],[Age]]&lt;=100,"0-100",data[[#This Row],[Age]]&lt;=500,"101-500",data[[#This Row],[Age]]&lt;=1000,"501-1000",1,"&gt;1000")</f>
        <v>0-100</v>
      </c>
      <c r="L387" t="str">
        <f>REPT(_xlfn.UNICHAR(8203),_xlfn.XLOOKUP(data[[#This Row],[Age group]],$S$23:$S$26,$T$23:$T$26))&amp;data[[#This Row],[Age group]]</f>
        <v>​​​​0-100</v>
      </c>
    </row>
    <row r="388" spans="2:12" x14ac:dyDescent="0.25">
      <c r="B388" t="s">
        <v>32</v>
      </c>
      <c r="C388">
        <v>6.4</v>
      </c>
      <c r="D388">
        <v>1290</v>
      </c>
      <c r="E388" s="27">
        <v>45003</v>
      </c>
      <c r="F388">
        <v>1556.0099999999998</v>
      </c>
      <c r="G388" t="s">
        <v>91</v>
      </c>
      <c r="H388">
        <v>0</v>
      </c>
      <c r="I388" t="str">
        <f>_xlfn.XLOOKUP(data[[#This Row],[flight_speed]],$S$4:$S$6,$T$4:$T$6,,-1)</f>
        <v>fast</v>
      </c>
      <c r="J388">
        <f>_xlfn.XLOOKUP(data[[#This Row],[Reindeer]],$S$14:$S$18,$T$14:$T$18)</f>
        <v>98</v>
      </c>
      <c r="K388" t="str" cm="1">
        <f t="array" ref="K388">_xlfn.IFS(data[[#This Row],[Age]]&lt;=100,"0-100",data[[#This Row],[Age]]&lt;=500,"101-500",data[[#This Row],[Age]]&lt;=1000,"501-1000",1,"&gt;1000")</f>
        <v>0-100</v>
      </c>
      <c r="L388" t="str">
        <f>REPT(_xlfn.UNICHAR(8203),_xlfn.XLOOKUP(data[[#This Row],[Age group]],$S$23:$S$26,$T$23:$T$26))&amp;data[[#This Row],[Age group]]</f>
        <v>​​​​0-100</v>
      </c>
    </row>
    <row r="389" spans="2:12" x14ac:dyDescent="0.25">
      <c r="B389" t="s">
        <v>33</v>
      </c>
      <c r="C389">
        <v>8</v>
      </c>
      <c r="D389">
        <v>88</v>
      </c>
      <c r="E389" s="27">
        <v>45004</v>
      </c>
      <c r="F389">
        <v>857.83</v>
      </c>
      <c r="G389" t="s">
        <v>90</v>
      </c>
      <c r="H389">
        <v>0</v>
      </c>
      <c r="I389" t="str">
        <f>_xlfn.XLOOKUP(data[[#This Row],[flight_speed]],$S$4:$S$6,$T$4:$T$6,,-1)</f>
        <v>fast</v>
      </c>
      <c r="J389">
        <f>_xlfn.XLOOKUP(data[[#This Row],[Reindeer]],$S$14:$S$18,$T$14:$T$18)</f>
        <v>1200</v>
      </c>
      <c r="K389" t="str" cm="1">
        <f t="array" ref="K389">_xlfn.IFS(data[[#This Row],[Age]]&lt;=100,"0-100",data[[#This Row],[Age]]&lt;=500,"101-500",data[[#This Row],[Age]]&lt;=1000,"501-1000",1,"&gt;1000")</f>
        <v>&gt;1000</v>
      </c>
      <c r="L389" t="str">
        <f>REPT(_xlfn.UNICHAR(8203),_xlfn.XLOOKUP(data[[#This Row],[Age group]],$S$23:$S$26,$T$23:$T$26))&amp;data[[#This Row],[Age group]]</f>
        <v>​&gt;1000</v>
      </c>
    </row>
    <row r="390" spans="2:12" x14ac:dyDescent="0.25">
      <c r="B390" t="s">
        <v>34</v>
      </c>
      <c r="C390">
        <v>4</v>
      </c>
      <c r="D390">
        <v>1110</v>
      </c>
      <c r="E390" s="27">
        <v>45004</v>
      </c>
      <c r="F390">
        <v>1661.37</v>
      </c>
      <c r="G390" t="s">
        <v>91</v>
      </c>
      <c r="H390">
        <v>0</v>
      </c>
      <c r="I390" t="str">
        <f>_xlfn.XLOOKUP(data[[#This Row],[flight_speed]],$S$4:$S$6,$T$4:$T$6,,-1)</f>
        <v>fast</v>
      </c>
      <c r="J390">
        <f>_xlfn.XLOOKUP(data[[#This Row],[Reindeer]],$S$14:$S$18,$T$14:$T$18)</f>
        <v>815</v>
      </c>
      <c r="K390" t="str" cm="1">
        <f t="array" ref="K390">_xlfn.IFS(data[[#This Row],[Age]]&lt;=100,"0-100",data[[#This Row],[Age]]&lt;=500,"101-500",data[[#This Row],[Age]]&lt;=1000,"501-1000",1,"&gt;1000")</f>
        <v>501-1000</v>
      </c>
      <c r="L390" t="str">
        <f>REPT(_xlfn.UNICHAR(8203),_xlfn.XLOOKUP(data[[#This Row],[Age group]],$S$23:$S$26,$T$23:$T$26))&amp;data[[#This Row],[Age group]]</f>
        <v>​​501-1000</v>
      </c>
    </row>
    <row r="391" spans="2:12" x14ac:dyDescent="0.25">
      <c r="B391" t="s">
        <v>35</v>
      </c>
      <c r="C391">
        <v>11.200000000000001</v>
      </c>
      <c r="D391">
        <v>610</v>
      </c>
      <c r="E391" s="27">
        <v>45004</v>
      </c>
      <c r="F391">
        <v>2322.5099999999998</v>
      </c>
      <c r="G391" t="s">
        <v>91</v>
      </c>
      <c r="H391">
        <v>0</v>
      </c>
      <c r="I391" t="str">
        <f>_xlfn.XLOOKUP(data[[#This Row],[flight_speed]],$S$4:$S$6,$T$4:$T$6,,-1)</f>
        <v>super fast</v>
      </c>
      <c r="J391">
        <f>_xlfn.XLOOKUP(data[[#This Row],[Reindeer]],$S$14:$S$18,$T$14:$T$18)</f>
        <v>261</v>
      </c>
      <c r="K391" t="str" cm="1">
        <f t="array" ref="K391">_xlfn.IFS(data[[#This Row],[Age]]&lt;=100,"0-100",data[[#This Row],[Age]]&lt;=500,"101-500",data[[#This Row],[Age]]&lt;=1000,"501-1000",1,"&gt;1000")</f>
        <v>101-500</v>
      </c>
      <c r="L391" t="str">
        <f>REPT(_xlfn.UNICHAR(8203),_xlfn.XLOOKUP(data[[#This Row],[Age group]],$S$23:$S$26,$T$23:$T$26))&amp;data[[#This Row],[Age group]]</f>
        <v>​​​101-500</v>
      </c>
    </row>
    <row r="392" spans="2:12" x14ac:dyDescent="0.25">
      <c r="B392" t="s">
        <v>68</v>
      </c>
      <c r="C392">
        <v>12</v>
      </c>
      <c r="D392">
        <v>1000</v>
      </c>
      <c r="E392" s="27">
        <v>45004</v>
      </c>
      <c r="F392">
        <v>1730.6399999999999</v>
      </c>
      <c r="G392" t="s">
        <v>90</v>
      </c>
      <c r="H392">
        <v>0</v>
      </c>
      <c r="I392" t="str">
        <f>_xlfn.XLOOKUP(data[[#This Row],[flight_speed]],$S$4:$S$6,$T$4:$T$6,,-1)</f>
        <v>fast</v>
      </c>
      <c r="J392">
        <f>_xlfn.XLOOKUP(data[[#This Row],[Reindeer]],$S$14:$S$18,$T$14:$T$18)</f>
        <v>35</v>
      </c>
      <c r="K392" t="str" cm="1">
        <f t="array" ref="K392">_xlfn.IFS(data[[#This Row],[Age]]&lt;=100,"0-100",data[[#This Row],[Age]]&lt;=500,"101-500",data[[#This Row],[Age]]&lt;=1000,"501-1000",1,"&gt;1000")</f>
        <v>0-100</v>
      </c>
      <c r="L392" t="str">
        <f>REPT(_xlfn.UNICHAR(8203),_xlfn.XLOOKUP(data[[#This Row],[Age group]],$S$23:$S$26,$T$23:$T$26))&amp;data[[#This Row],[Age group]]</f>
        <v>​​​​0-100</v>
      </c>
    </row>
    <row r="393" spans="2:12" x14ac:dyDescent="0.25">
      <c r="B393" t="s">
        <v>32</v>
      </c>
      <c r="C393">
        <v>7.2</v>
      </c>
      <c r="D393">
        <v>1280</v>
      </c>
      <c r="E393" s="27">
        <v>45004</v>
      </c>
      <c r="F393">
        <v>902.67</v>
      </c>
      <c r="G393" t="s">
        <v>91</v>
      </c>
      <c r="H393">
        <v>0</v>
      </c>
      <c r="I393" t="str">
        <f>_xlfn.XLOOKUP(data[[#This Row],[flight_speed]],$S$4:$S$6,$T$4:$T$6,,-1)</f>
        <v>fast</v>
      </c>
      <c r="J393">
        <f>_xlfn.XLOOKUP(data[[#This Row],[Reindeer]],$S$14:$S$18,$T$14:$T$18)</f>
        <v>98</v>
      </c>
      <c r="K393" t="str" cm="1">
        <f t="array" ref="K393">_xlfn.IFS(data[[#This Row],[Age]]&lt;=100,"0-100",data[[#This Row],[Age]]&lt;=500,"101-500",data[[#This Row],[Age]]&lt;=1000,"501-1000",1,"&gt;1000")</f>
        <v>0-100</v>
      </c>
      <c r="L393" t="str">
        <f>REPT(_xlfn.UNICHAR(8203),_xlfn.XLOOKUP(data[[#This Row],[Age group]],$S$23:$S$26,$T$23:$T$26))&amp;data[[#This Row],[Age group]]</f>
        <v>​​​​0-100</v>
      </c>
    </row>
    <row r="394" spans="2:12" x14ac:dyDescent="0.25">
      <c r="B394" t="s">
        <v>33</v>
      </c>
      <c r="C394">
        <v>7</v>
      </c>
      <c r="D394">
        <v>139</v>
      </c>
      <c r="E394" s="27">
        <v>45005</v>
      </c>
      <c r="F394">
        <v>86.3</v>
      </c>
      <c r="G394" t="s">
        <v>90</v>
      </c>
      <c r="H394">
        <v>0</v>
      </c>
      <c r="I394" t="str">
        <f>_xlfn.XLOOKUP(data[[#This Row],[flight_speed]],$S$4:$S$6,$T$4:$T$6,,-1)</f>
        <v>casual</v>
      </c>
      <c r="J394">
        <f>_xlfn.XLOOKUP(data[[#This Row],[Reindeer]],$S$14:$S$18,$T$14:$T$18)</f>
        <v>1200</v>
      </c>
      <c r="K394" t="str" cm="1">
        <f t="array" ref="K394">_xlfn.IFS(data[[#This Row],[Age]]&lt;=100,"0-100",data[[#This Row],[Age]]&lt;=500,"101-500",data[[#This Row],[Age]]&lt;=1000,"501-1000",1,"&gt;1000")</f>
        <v>&gt;1000</v>
      </c>
      <c r="L394" t="str">
        <f>REPT(_xlfn.UNICHAR(8203),_xlfn.XLOOKUP(data[[#This Row],[Age group]],$S$23:$S$26,$T$23:$T$26))&amp;data[[#This Row],[Age group]]</f>
        <v>​&gt;1000</v>
      </c>
    </row>
    <row r="395" spans="2:12" x14ac:dyDescent="0.25">
      <c r="B395" t="s">
        <v>34</v>
      </c>
      <c r="C395">
        <v>4.8000000000000007</v>
      </c>
      <c r="D395">
        <v>1300</v>
      </c>
      <c r="E395" s="27">
        <v>45005</v>
      </c>
      <c r="F395">
        <v>646.98</v>
      </c>
      <c r="G395" t="s">
        <v>91</v>
      </c>
      <c r="H395">
        <v>0</v>
      </c>
      <c r="I395" t="str">
        <f>_xlfn.XLOOKUP(data[[#This Row],[flight_speed]],$S$4:$S$6,$T$4:$T$6,,-1)</f>
        <v>fast</v>
      </c>
      <c r="J395">
        <f>_xlfn.XLOOKUP(data[[#This Row],[Reindeer]],$S$14:$S$18,$T$14:$T$18)</f>
        <v>815</v>
      </c>
      <c r="K395" t="str" cm="1">
        <f t="array" ref="K395">_xlfn.IFS(data[[#This Row],[Age]]&lt;=100,"0-100",data[[#This Row],[Age]]&lt;=500,"101-500",data[[#This Row],[Age]]&lt;=1000,"501-1000",1,"&gt;1000")</f>
        <v>501-1000</v>
      </c>
      <c r="L395" t="str">
        <f>REPT(_xlfn.UNICHAR(8203),_xlfn.XLOOKUP(data[[#This Row],[Age group]],$S$23:$S$26,$T$23:$T$26))&amp;data[[#This Row],[Age group]]</f>
        <v>​​501-1000</v>
      </c>
    </row>
    <row r="396" spans="2:12" x14ac:dyDescent="0.25">
      <c r="B396" t="s">
        <v>35</v>
      </c>
      <c r="C396">
        <v>9.6000000000000014</v>
      </c>
      <c r="D396">
        <v>580</v>
      </c>
      <c r="E396" s="27">
        <v>45005</v>
      </c>
      <c r="F396">
        <v>891.72</v>
      </c>
      <c r="G396" t="s">
        <v>91</v>
      </c>
      <c r="H396">
        <v>0</v>
      </c>
      <c r="I396" t="str">
        <f>_xlfn.XLOOKUP(data[[#This Row],[flight_speed]],$S$4:$S$6,$T$4:$T$6,,-1)</f>
        <v>fast</v>
      </c>
      <c r="J396">
        <f>_xlfn.XLOOKUP(data[[#This Row],[Reindeer]],$S$14:$S$18,$T$14:$T$18)</f>
        <v>261</v>
      </c>
      <c r="K396" t="str" cm="1">
        <f t="array" ref="K396">_xlfn.IFS(data[[#This Row],[Age]]&lt;=100,"0-100",data[[#This Row],[Age]]&lt;=500,"101-500",data[[#This Row],[Age]]&lt;=1000,"501-1000",1,"&gt;1000")</f>
        <v>101-500</v>
      </c>
      <c r="L396" t="str">
        <f>REPT(_xlfn.UNICHAR(8203),_xlfn.XLOOKUP(data[[#This Row],[Age group]],$S$23:$S$26,$T$23:$T$26))&amp;data[[#This Row],[Age group]]</f>
        <v>​​​101-500</v>
      </c>
    </row>
    <row r="397" spans="2:12" x14ac:dyDescent="0.25">
      <c r="B397" t="s">
        <v>68</v>
      </c>
      <c r="C397">
        <v>8.8000000000000007</v>
      </c>
      <c r="D397">
        <v>1210</v>
      </c>
      <c r="E397" s="27">
        <v>45005</v>
      </c>
      <c r="F397">
        <v>1278.42</v>
      </c>
      <c r="G397" t="s">
        <v>90</v>
      </c>
      <c r="H397">
        <v>0</v>
      </c>
      <c r="I397" t="str">
        <f>_xlfn.XLOOKUP(data[[#This Row],[flight_speed]],$S$4:$S$6,$T$4:$T$6,,-1)</f>
        <v>fast</v>
      </c>
      <c r="J397">
        <f>_xlfn.XLOOKUP(data[[#This Row],[Reindeer]],$S$14:$S$18,$T$14:$T$18)</f>
        <v>35</v>
      </c>
      <c r="K397" t="str" cm="1">
        <f t="array" ref="K397">_xlfn.IFS(data[[#This Row],[Age]]&lt;=100,"0-100",data[[#This Row],[Age]]&lt;=500,"101-500",data[[#This Row],[Age]]&lt;=1000,"501-1000",1,"&gt;1000")</f>
        <v>0-100</v>
      </c>
      <c r="L397" t="str">
        <f>REPT(_xlfn.UNICHAR(8203),_xlfn.XLOOKUP(data[[#This Row],[Age group]],$S$23:$S$26,$T$23:$T$26))&amp;data[[#This Row],[Age group]]</f>
        <v>​​​​0-100</v>
      </c>
    </row>
    <row r="398" spans="2:12" x14ac:dyDescent="0.25">
      <c r="B398" t="s">
        <v>32</v>
      </c>
      <c r="C398">
        <v>9.6000000000000014</v>
      </c>
      <c r="D398">
        <v>710</v>
      </c>
      <c r="E398" s="27">
        <v>45005</v>
      </c>
      <c r="F398">
        <v>2604.3000000000002</v>
      </c>
      <c r="G398" t="s">
        <v>91</v>
      </c>
      <c r="H398">
        <v>0</v>
      </c>
      <c r="I398" t="str">
        <f>_xlfn.XLOOKUP(data[[#This Row],[flight_speed]],$S$4:$S$6,$T$4:$T$6,,-1)</f>
        <v>super fast</v>
      </c>
      <c r="J398">
        <f>_xlfn.XLOOKUP(data[[#This Row],[Reindeer]],$S$14:$S$18,$T$14:$T$18)</f>
        <v>98</v>
      </c>
      <c r="K398" t="str" cm="1">
        <f t="array" ref="K398">_xlfn.IFS(data[[#This Row],[Age]]&lt;=100,"0-100",data[[#This Row],[Age]]&lt;=500,"101-500",data[[#This Row],[Age]]&lt;=1000,"501-1000",1,"&gt;1000")</f>
        <v>0-100</v>
      </c>
      <c r="L398" t="str">
        <f>REPT(_xlfn.UNICHAR(8203),_xlfn.XLOOKUP(data[[#This Row],[Age group]],$S$23:$S$26,$T$23:$T$26))&amp;data[[#This Row],[Age group]]</f>
        <v>​​​​0-100</v>
      </c>
    </row>
    <row r="399" spans="2:12" x14ac:dyDescent="0.25">
      <c r="B399" t="s">
        <v>33</v>
      </c>
      <c r="C399">
        <v>13</v>
      </c>
      <c r="D399">
        <v>146</v>
      </c>
      <c r="E399" s="27">
        <v>45006</v>
      </c>
      <c r="F399">
        <v>679.54</v>
      </c>
      <c r="G399" t="s">
        <v>90</v>
      </c>
      <c r="H399">
        <v>0</v>
      </c>
      <c r="I399" t="str">
        <f>_xlfn.XLOOKUP(data[[#This Row],[flight_speed]],$S$4:$S$6,$T$4:$T$6,,-1)</f>
        <v>fast</v>
      </c>
      <c r="J399">
        <f>_xlfn.XLOOKUP(data[[#This Row],[Reindeer]],$S$14:$S$18,$T$14:$T$18)</f>
        <v>1200</v>
      </c>
      <c r="K399" t="str" cm="1">
        <f t="array" ref="K399">_xlfn.IFS(data[[#This Row],[Age]]&lt;=100,"0-100",data[[#This Row],[Age]]&lt;=500,"101-500",data[[#This Row],[Age]]&lt;=1000,"501-1000",1,"&gt;1000")</f>
        <v>&gt;1000</v>
      </c>
      <c r="L399" t="str">
        <f>REPT(_xlfn.UNICHAR(8203),_xlfn.XLOOKUP(data[[#This Row],[Age group]],$S$23:$S$26,$T$23:$T$26))&amp;data[[#This Row],[Age group]]</f>
        <v>​&gt;1000</v>
      </c>
    </row>
    <row r="400" spans="2:12" x14ac:dyDescent="0.25">
      <c r="B400" t="s">
        <v>34</v>
      </c>
      <c r="C400">
        <v>10.4</v>
      </c>
      <c r="D400">
        <v>990</v>
      </c>
      <c r="E400" s="27">
        <v>45006</v>
      </c>
      <c r="F400">
        <v>558.21</v>
      </c>
      <c r="G400" t="s">
        <v>91</v>
      </c>
      <c r="H400">
        <v>0</v>
      </c>
      <c r="I400" t="str">
        <f>_xlfn.XLOOKUP(data[[#This Row],[flight_speed]],$S$4:$S$6,$T$4:$T$6,,-1)</f>
        <v>casual</v>
      </c>
      <c r="J400">
        <f>_xlfn.XLOOKUP(data[[#This Row],[Reindeer]],$S$14:$S$18,$T$14:$T$18)</f>
        <v>815</v>
      </c>
      <c r="K400" t="str" cm="1">
        <f t="array" ref="K400">_xlfn.IFS(data[[#This Row],[Age]]&lt;=100,"0-100",data[[#This Row],[Age]]&lt;=500,"101-500",data[[#This Row],[Age]]&lt;=1000,"501-1000",1,"&gt;1000")</f>
        <v>501-1000</v>
      </c>
      <c r="L400" t="str">
        <f>REPT(_xlfn.UNICHAR(8203),_xlfn.XLOOKUP(data[[#This Row],[Age group]],$S$23:$S$26,$T$23:$T$26))&amp;data[[#This Row],[Age group]]</f>
        <v>​​501-1000</v>
      </c>
    </row>
    <row r="401" spans="2:12" x14ac:dyDescent="0.25">
      <c r="B401" t="s">
        <v>35</v>
      </c>
      <c r="C401">
        <v>10.4</v>
      </c>
      <c r="D401">
        <v>1140</v>
      </c>
      <c r="E401" s="27">
        <v>45006</v>
      </c>
      <c r="F401">
        <v>1880.4299999999998</v>
      </c>
      <c r="G401" t="s">
        <v>91</v>
      </c>
      <c r="H401">
        <v>0</v>
      </c>
      <c r="I401" t="str">
        <f>_xlfn.XLOOKUP(data[[#This Row],[flight_speed]],$S$4:$S$6,$T$4:$T$6,,-1)</f>
        <v>fast</v>
      </c>
      <c r="J401">
        <f>_xlfn.XLOOKUP(data[[#This Row],[Reindeer]],$S$14:$S$18,$T$14:$T$18)</f>
        <v>261</v>
      </c>
      <c r="K401" t="str" cm="1">
        <f t="array" ref="K401">_xlfn.IFS(data[[#This Row],[Age]]&lt;=100,"0-100",data[[#This Row],[Age]]&lt;=500,"101-500",data[[#This Row],[Age]]&lt;=1000,"501-1000",1,"&gt;1000")</f>
        <v>101-500</v>
      </c>
      <c r="L401" t="str">
        <f>REPT(_xlfn.UNICHAR(8203),_xlfn.XLOOKUP(data[[#This Row],[Age group]],$S$23:$S$26,$T$23:$T$26))&amp;data[[#This Row],[Age group]]</f>
        <v>​​​101-500</v>
      </c>
    </row>
    <row r="402" spans="2:12" x14ac:dyDescent="0.25">
      <c r="B402" t="s">
        <v>68</v>
      </c>
      <c r="C402">
        <v>12</v>
      </c>
      <c r="D402">
        <v>820</v>
      </c>
      <c r="E402" s="27">
        <v>45006</v>
      </c>
      <c r="F402">
        <v>2251.08</v>
      </c>
      <c r="G402" t="s">
        <v>90</v>
      </c>
      <c r="H402">
        <v>0</v>
      </c>
      <c r="I402" t="str">
        <f>_xlfn.XLOOKUP(data[[#This Row],[flight_speed]],$S$4:$S$6,$T$4:$T$6,,-1)</f>
        <v>super fast</v>
      </c>
      <c r="J402">
        <f>_xlfn.XLOOKUP(data[[#This Row],[Reindeer]],$S$14:$S$18,$T$14:$T$18)</f>
        <v>35</v>
      </c>
      <c r="K402" t="str" cm="1">
        <f t="array" ref="K402">_xlfn.IFS(data[[#This Row],[Age]]&lt;=100,"0-100",data[[#This Row],[Age]]&lt;=500,"101-500",data[[#This Row],[Age]]&lt;=1000,"501-1000",1,"&gt;1000")</f>
        <v>0-100</v>
      </c>
      <c r="L402" t="str">
        <f>REPT(_xlfn.UNICHAR(8203),_xlfn.XLOOKUP(data[[#This Row],[Age group]],$S$23:$S$26,$T$23:$T$26))&amp;data[[#This Row],[Age group]]</f>
        <v>​​​​0-100</v>
      </c>
    </row>
    <row r="403" spans="2:12" x14ac:dyDescent="0.25">
      <c r="B403" t="s">
        <v>32</v>
      </c>
      <c r="C403">
        <v>8</v>
      </c>
      <c r="D403">
        <v>1390</v>
      </c>
      <c r="E403" s="27">
        <v>45006</v>
      </c>
      <c r="F403">
        <v>2593.02</v>
      </c>
      <c r="G403" t="s">
        <v>91</v>
      </c>
      <c r="H403">
        <v>0</v>
      </c>
      <c r="I403" t="str">
        <f>_xlfn.XLOOKUP(data[[#This Row],[flight_speed]],$S$4:$S$6,$T$4:$T$6,,-1)</f>
        <v>super fast</v>
      </c>
      <c r="J403">
        <f>_xlfn.XLOOKUP(data[[#This Row],[Reindeer]],$S$14:$S$18,$T$14:$T$18)</f>
        <v>98</v>
      </c>
      <c r="K403" t="str" cm="1">
        <f t="array" ref="K403">_xlfn.IFS(data[[#This Row],[Age]]&lt;=100,"0-100",data[[#This Row],[Age]]&lt;=500,"101-500",data[[#This Row],[Age]]&lt;=1000,"501-1000",1,"&gt;1000")</f>
        <v>0-100</v>
      </c>
      <c r="L403" t="str">
        <f>REPT(_xlfn.UNICHAR(8203),_xlfn.XLOOKUP(data[[#This Row],[Age group]],$S$23:$S$26,$T$23:$T$26))&amp;data[[#This Row],[Age group]]</f>
        <v>​​​​0-100</v>
      </c>
    </row>
    <row r="404" spans="2:12" x14ac:dyDescent="0.25">
      <c r="B404" t="s">
        <v>33</v>
      </c>
      <c r="C404">
        <v>13</v>
      </c>
      <c r="D404">
        <v>66</v>
      </c>
      <c r="E404" s="27">
        <v>45007</v>
      </c>
      <c r="F404">
        <v>759.74</v>
      </c>
      <c r="G404" t="s">
        <v>90</v>
      </c>
      <c r="H404">
        <v>0</v>
      </c>
      <c r="I404" t="str">
        <f>_xlfn.XLOOKUP(data[[#This Row],[flight_speed]],$S$4:$S$6,$T$4:$T$6,,-1)</f>
        <v>fast</v>
      </c>
      <c r="J404">
        <f>_xlfn.XLOOKUP(data[[#This Row],[Reindeer]],$S$14:$S$18,$T$14:$T$18)</f>
        <v>1200</v>
      </c>
      <c r="K404" t="str" cm="1">
        <f t="array" ref="K404">_xlfn.IFS(data[[#This Row],[Age]]&lt;=100,"0-100",data[[#This Row],[Age]]&lt;=500,"101-500",data[[#This Row],[Age]]&lt;=1000,"501-1000",1,"&gt;1000")</f>
        <v>&gt;1000</v>
      </c>
      <c r="L404" t="str">
        <f>REPT(_xlfn.UNICHAR(8203),_xlfn.XLOOKUP(data[[#This Row],[Age group]],$S$23:$S$26,$T$23:$T$26))&amp;data[[#This Row],[Age group]]</f>
        <v>​&gt;1000</v>
      </c>
    </row>
    <row r="405" spans="2:12" x14ac:dyDescent="0.25">
      <c r="B405" t="s">
        <v>34</v>
      </c>
      <c r="C405">
        <v>4.8000000000000007</v>
      </c>
      <c r="D405">
        <v>630</v>
      </c>
      <c r="E405" s="27">
        <v>45007</v>
      </c>
      <c r="F405">
        <v>2774.7599999999998</v>
      </c>
      <c r="G405" t="s">
        <v>91</v>
      </c>
      <c r="H405">
        <v>0</v>
      </c>
      <c r="I405" t="str">
        <f>_xlfn.XLOOKUP(data[[#This Row],[flight_speed]],$S$4:$S$6,$T$4:$T$6,,-1)</f>
        <v>super fast</v>
      </c>
      <c r="J405">
        <f>_xlfn.XLOOKUP(data[[#This Row],[Reindeer]],$S$14:$S$18,$T$14:$T$18)</f>
        <v>815</v>
      </c>
      <c r="K405" t="str" cm="1">
        <f t="array" ref="K405">_xlfn.IFS(data[[#This Row],[Age]]&lt;=100,"0-100",data[[#This Row],[Age]]&lt;=500,"101-500",data[[#This Row],[Age]]&lt;=1000,"501-1000",1,"&gt;1000")</f>
        <v>501-1000</v>
      </c>
      <c r="L405" t="str">
        <f>REPT(_xlfn.UNICHAR(8203),_xlfn.XLOOKUP(data[[#This Row],[Age group]],$S$23:$S$26,$T$23:$T$26))&amp;data[[#This Row],[Age group]]</f>
        <v>​​501-1000</v>
      </c>
    </row>
    <row r="406" spans="2:12" x14ac:dyDescent="0.25">
      <c r="B406" t="s">
        <v>35</v>
      </c>
      <c r="C406">
        <v>6.4</v>
      </c>
      <c r="D406">
        <v>1450</v>
      </c>
      <c r="E406" s="27">
        <v>45007</v>
      </c>
      <c r="F406">
        <v>292.77</v>
      </c>
      <c r="G406" t="s">
        <v>91</v>
      </c>
      <c r="H406">
        <v>0</v>
      </c>
      <c r="I406" t="str">
        <f>_xlfn.XLOOKUP(data[[#This Row],[flight_speed]],$S$4:$S$6,$T$4:$T$6,,-1)</f>
        <v>casual</v>
      </c>
      <c r="J406">
        <f>_xlfn.XLOOKUP(data[[#This Row],[Reindeer]],$S$14:$S$18,$T$14:$T$18)</f>
        <v>261</v>
      </c>
      <c r="K406" t="str" cm="1">
        <f t="array" ref="K406">_xlfn.IFS(data[[#This Row],[Age]]&lt;=100,"0-100",data[[#This Row],[Age]]&lt;=500,"101-500",data[[#This Row],[Age]]&lt;=1000,"501-1000",1,"&gt;1000")</f>
        <v>101-500</v>
      </c>
      <c r="L406" t="str">
        <f>REPT(_xlfn.UNICHAR(8203),_xlfn.XLOOKUP(data[[#This Row],[Age group]],$S$23:$S$26,$T$23:$T$26))&amp;data[[#This Row],[Age group]]</f>
        <v>​​​101-500</v>
      </c>
    </row>
    <row r="407" spans="2:12" x14ac:dyDescent="0.25">
      <c r="B407" t="s">
        <v>68</v>
      </c>
      <c r="C407">
        <v>10.4</v>
      </c>
      <c r="D407">
        <v>990</v>
      </c>
      <c r="E407" s="27">
        <v>45007</v>
      </c>
      <c r="F407">
        <v>2117.67</v>
      </c>
      <c r="G407" t="s">
        <v>90</v>
      </c>
      <c r="H407">
        <v>0</v>
      </c>
      <c r="I407" t="str">
        <f>_xlfn.XLOOKUP(data[[#This Row],[flight_speed]],$S$4:$S$6,$T$4:$T$6,,-1)</f>
        <v>super fast</v>
      </c>
      <c r="J407">
        <f>_xlfn.XLOOKUP(data[[#This Row],[Reindeer]],$S$14:$S$18,$T$14:$T$18)</f>
        <v>35</v>
      </c>
      <c r="K407" t="str" cm="1">
        <f t="array" ref="K407">_xlfn.IFS(data[[#This Row],[Age]]&lt;=100,"0-100",data[[#This Row],[Age]]&lt;=500,"101-500",data[[#This Row],[Age]]&lt;=1000,"501-1000",1,"&gt;1000")</f>
        <v>0-100</v>
      </c>
      <c r="L407" t="str">
        <f>REPT(_xlfn.UNICHAR(8203),_xlfn.XLOOKUP(data[[#This Row],[Age group]],$S$23:$S$26,$T$23:$T$26))&amp;data[[#This Row],[Age group]]</f>
        <v>​​​​0-100</v>
      </c>
    </row>
    <row r="408" spans="2:12" x14ac:dyDescent="0.25">
      <c r="B408" t="s">
        <v>32</v>
      </c>
      <c r="C408">
        <v>10.4</v>
      </c>
      <c r="D408">
        <v>1160</v>
      </c>
      <c r="E408" s="27">
        <v>45007</v>
      </c>
      <c r="F408">
        <v>2594.88</v>
      </c>
      <c r="G408" t="s">
        <v>91</v>
      </c>
      <c r="H408">
        <v>0</v>
      </c>
      <c r="I408" t="str">
        <f>_xlfn.XLOOKUP(data[[#This Row],[flight_speed]],$S$4:$S$6,$T$4:$T$6,,-1)</f>
        <v>super fast</v>
      </c>
      <c r="J408">
        <f>_xlfn.XLOOKUP(data[[#This Row],[Reindeer]],$S$14:$S$18,$T$14:$T$18)</f>
        <v>98</v>
      </c>
      <c r="K408" t="str" cm="1">
        <f t="array" ref="K408">_xlfn.IFS(data[[#This Row],[Age]]&lt;=100,"0-100",data[[#This Row],[Age]]&lt;=500,"101-500",data[[#This Row],[Age]]&lt;=1000,"501-1000",1,"&gt;1000")</f>
        <v>0-100</v>
      </c>
      <c r="L408" t="str">
        <f>REPT(_xlfn.UNICHAR(8203),_xlfn.XLOOKUP(data[[#This Row],[Age group]],$S$23:$S$26,$T$23:$T$26))&amp;data[[#This Row],[Age group]]</f>
        <v>​​​​0-100</v>
      </c>
    </row>
    <row r="409" spans="2:12" x14ac:dyDescent="0.25">
      <c r="B409" t="s">
        <v>33</v>
      </c>
      <c r="C409">
        <v>10</v>
      </c>
      <c r="D409">
        <v>100</v>
      </c>
      <c r="E409" s="27">
        <v>45008</v>
      </c>
      <c r="F409">
        <v>464.95</v>
      </c>
      <c r="G409" t="s">
        <v>90</v>
      </c>
      <c r="H409">
        <v>0</v>
      </c>
      <c r="I409" t="str">
        <f>_xlfn.XLOOKUP(data[[#This Row],[flight_speed]],$S$4:$S$6,$T$4:$T$6,,-1)</f>
        <v>casual</v>
      </c>
      <c r="J409">
        <f>_xlfn.XLOOKUP(data[[#This Row],[Reindeer]],$S$14:$S$18,$T$14:$T$18)</f>
        <v>1200</v>
      </c>
      <c r="K409" t="str" cm="1">
        <f t="array" ref="K409">_xlfn.IFS(data[[#This Row],[Age]]&lt;=100,"0-100",data[[#This Row],[Age]]&lt;=500,"101-500",data[[#This Row],[Age]]&lt;=1000,"501-1000",1,"&gt;1000")</f>
        <v>&gt;1000</v>
      </c>
      <c r="L409" t="str">
        <f>REPT(_xlfn.UNICHAR(8203),_xlfn.XLOOKUP(data[[#This Row],[Age group]],$S$23:$S$26,$T$23:$T$26))&amp;data[[#This Row],[Age group]]</f>
        <v>​&gt;1000</v>
      </c>
    </row>
    <row r="410" spans="2:12" x14ac:dyDescent="0.25">
      <c r="B410" t="s">
        <v>34</v>
      </c>
      <c r="C410">
        <v>8</v>
      </c>
      <c r="D410">
        <v>790</v>
      </c>
      <c r="E410" s="27">
        <v>45008</v>
      </c>
      <c r="F410">
        <v>2325.96</v>
      </c>
      <c r="G410" t="s">
        <v>91</v>
      </c>
      <c r="H410">
        <v>0</v>
      </c>
      <c r="I410" t="str">
        <f>_xlfn.XLOOKUP(data[[#This Row],[flight_speed]],$S$4:$S$6,$T$4:$T$6,,-1)</f>
        <v>super fast</v>
      </c>
      <c r="J410">
        <f>_xlfn.XLOOKUP(data[[#This Row],[Reindeer]],$S$14:$S$18,$T$14:$T$18)</f>
        <v>815</v>
      </c>
      <c r="K410" t="str" cm="1">
        <f t="array" ref="K410">_xlfn.IFS(data[[#This Row],[Age]]&lt;=100,"0-100",data[[#This Row],[Age]]&lt;=500,"101-500",data[[#This Row],[Age]]&lt;=1000,"501-1000",1,"&gt;1000")</f>
        <v>501-1000</v>
      </c>
      <c r="L410" t="str">
        <f>REPT(_xlfn.UNICHAR(8203),_xlfn.XLOOKUP(data[[#This Row],[Age group]],$S$23:$S$26,$T$23:$T$26))&amp;data[[#This Row],[Age group]]</f>
        <v>​​501-1000</v>
      </c>
    </row>
    <row r="411" spans="2:12" x14ac:dyDescent="0.25">
      <c r="B411" t="s">
        <v>35</v>
      </c>
      <c r="C411">
        <v>11.200000000000001</v>
      </c>
      <c r="D411">
        <v>810</v>
      </c>
      <c r="E411" s="27">
        <v>45008</v>
      </c>
      <c r="F411">
        <v>292.59000000000003</v>
      </c>
      <c r="G411" t="s">
        <v>91</v>
      </c>
      <c r="H411">
        <v>0</v>
      </c>
      <c r="I411" t="str">
        <f>_xlfn.XLOOKUP(data[[#This Row],[flight_speed]],$S$4:$S$6,$T$4:$T$6,,-1)</f>
        <v>casual</v>
      </c>
      <c r="J411">
        <f>_xlfn.XLOOKUP(data[[#This Row],[Reindeer]],$S$14:$S$18,$T$14:$T$18)</f>
        <v>261</v>
      </c>
      <c r="K411" t="str" cm="1">
        <f t="array" ref="K411">_xlfn.IFS(data[[#This Row],[Age]]&lt;=100,"0-100",data[[#This Row],[Age]]&lt;=500,"101-500",data[[#This Row],[Age]]&lt;=1000,"501-1000",1,"&gt;1000")</f>
        <v>101-500</v>
      </c>
      <c r="L411" t="str">
        <f>REPT(_xlfn.UNICHAR(8203),_xlfn.XLOOKUP(data[[#This Row],[Age group]],$S$23:$S$26,$T$23:$T$26))&amp;data[[#This Row],[Age group]]</f>
        <v>​​​101-500</v>
      </c>
    </row>
    <row r="412" spans="2:12" x14ac:dyDescent="0.25">
      <c r="B412" t="s">
        <v>68</v>
      </c>
      <c r="C412">
        <v>5.6000000000000005</v>
      </c>
      <c r="D412">
        <v>660</v>
      </c>
      <c r="E412" s="27">
        <v>45008</v>
      </c>
      <c r="F412">
        <v>2382.7200000000003</v>
      </c>
      <c r="G412" t="s">
        <v>90</v>
      </c>
      <c r="H412">
        <v>0</v>
      </c>
      <c r="I412" t="str">
        <f>_xlfn.XLOOKUP(data[[#This Row],[flight_speed]],$S$4:$S$6,$T$4:$T$6,,-1)</f>
        <v>super fast</v>
      </c>
      <c r="J412">
        <f>_xlfn.XLOOKUP(data[[#This Row],[Reindeer]],$S$14:$S$18,$T$14:$T$18)</f>
        <v>35</v>
      </c>
      <c r="K412" t="str" cm="1">
        <f t="array" ref="K412">_xlfn.IFS(data[[#This Row],[Age]]&lt;=100,"0-100",data[[#This Row],[Age]]&lt;=500,"101-500",data[[#This Row],[Age]]&lt;=1000,"501-1000",1,"&gt;1000")</f>
        <v>0-100</v>
      </c>
      <c r="L412" t="str">
        <f>REPT(_xlfn.UNICHAR(8203),_xlfn.XLOOKUP(data[[#This Row],[Age group]],$S$23:$S$26,$T$23:$T$26))&amp;data[[#This Row],[Age group]]</f>
        <v>​​​​0-100</v>
      </c>
    </row>
    <row r="413" spans="2:12" x14ac:dyDescent="0.25">
      <c r="B413" t="s">
        <v>32</v>
      </c>
      <c r="C413">
        <v>6.4</v>
      </c>
      <c r="D413">
        <v>1140</v>
      </c>
      <c r="E413" s="27">
        <v>45008</v>
      </c>
      <c r="F413">
        <v>141.51</v>
      </c>
      <c r="G413" t="s">
        <v>91</v>
      </c>
      <c r="H413">
        <v>0</v>
      </c>
      <c r="I413" t="str">
        <f>_xlfn.XLOOKUP(data[[#This Row],[flight_speed]],$S$4:$S$6,$T$4:$T$6,,-1)</f>
        <v>casual</v>
      </c>
      <c r="J413">
        <f>_xlfn.XLOOKUP(data[[#This Row],[Reindeer]],$S$14:$S$18,$T$14:$T$18)</f>
        <v>98</v>
      </c>
      <c r="K413" t="str" cm="1">
        <f t="array" ref="K413">_xlfn.IFS(data[[#This Row],[Age]]&lt;=100,"0-100",data[[#This Row],[Age]]&lt;=500,"101-500",data[[#This Row],[Age]]&lt;=1000,"501-1000",1,"&gt;1000")</f>
        <v>0-100</v>
      </c>
      <c r="L413" t="str">
        <f>REPT(_xlfn.UNICHAR(8203),_xlfn.XLOOKUP(data[[#This Row],[Age group]],$S$23:$S$26,$T$23:$T$26))&amp;data[[#This Row],[Age group]]</f>
        <v>​​​​0-100</v>
      </c>
    </row>
    <row r="414" spans="2:12" x14ac:dyDescent="0.25">
      <c r="B414" t="s">
        <v>33</v>
      </c>
      <c r="C414">
        <v>5</v>
      </c>
      <c r="D414">
        <v>109</v>
      </c>
      <c r="E414" s="27">
        <v>45009</v>
      </c>
      <c r="F414">
        <v>143.37</v>
      </c>
      <c r="G414" t="s">
        <v>90</v>
      </c>
      <c r="H414">
        <v>0</v>
      </c>
      <c r="I414" t="str">
        <f>_xlfn.XLOOKUP(data[[#This Row],[flight_speed]],$S$4:$S$6,$T$4:$T$6,,-1)</f>
        <v>casual</v>
      </c>
      <c r="J414">
        <f>_xlfn.XLOOKUP(data[[#This Row],[Reindeer]],$S$14:$S$18,$T$14:$T$18)</f>
        <v>1200</v>
      </c>
      <c r="K414" t="str" cm="1">
        <f t="array" ref="K414">_xlfn.IFS(data[[#This Row],[Age]]&lt;=100,"0-100",data[[#This Row],[Age]]&lt;=500,"101-500",data[[#This Row],[Age]]&lt;=1000,"501-1000",1,"&gt;1000")</f>
        <v>&gt;1000</v>
      </c>
      <c r="L414" t="str">
        <f>REPT(_xlfn.UNICHAR(8203),_xlfn.XLOOKUP(data[[#This Row],[Age group]],$S$23:$S$26,$T$23:$T$26))&amp;data[[#This Row],[Age group]]</f>
        <v>​&gt;1000</v>
      </c>
    </row>
    <row r="415" spans="2:12" x14ac:dyDescent="0.25">
      <c r="B415" t="s">
        <v>34</v>
      </c>
      <c r="C415">
        <v>8</v>
      </c>
      <c r="D415">
        <v>1030</v>
      </c>
      <c r="E415" s="27">
        <v>45009</v>
      </c>
      <c r="F415">
        <v>1729.8000000000002</v>
      </c>
      <c r="G415" t="s">
        <v>91</v>
      </c>
      <c r="H415">
        <v>0</v>
      </c>
      <c r="I415" t="str">
        <f>_xlfn.XLOOKUP(data[[#This Row],[flight_speed]],$S$4:$S$6,$T$4:$T$6,,-1)</f>
        <v>fast</v>
      </c>
      <c r="J415">
        <f>_xlfn.XLOOKUP(data[[#This Row],[Reindeer]],$S$14:$S$18,$T$14:$T$18)</f>
        <v>815</v>
      </c>
      <c r="K415" t="str" cm="1">
        <f t="array" ref="K415">_xlfn.IFS(data[[#This Row],[Age]]&lt;=100,"0-100",data[[#This Row],[Age]]&lt;=500,"101-500",data[[#This Row],[Age]]&lt;=1000,"501-1000",1,"&gt;1000")</f>
        <v>501-1000</v>
      </c>
      <c r="L415" t="str">
        <f>REPT(_xlfn.UNICHAR(8203),_xlfn.XLOOKUP(data[[#This Row],[Age group]],$S$23:$S$26,$T$23:$T$26))&amp;data[[#This Row],[Age group]]</f>
        <v>​​501-1000</v>
      </c>
    </row>
    <row r="416" spans="2:12" x14ac:dyDescent="0.25">
      <c r="B416" t="s">
        <v>35</v>
      </c>
      <c r="C416">
        <v>9.6000000000000014</v>
      </c>
      <c r="D416">
        <v>520</v>
      </c>
      <c r="E416" s="27">
        <v>45009</v>
      </c>
      <c r="F416">
        <v>661.95</v>
      </c>
      <c r="G416" t="s">
        <v>91</v>
      </c>
      <c r="H416">
        <v>0</v>
      </c>
      <c r="I416" t="str">
        <f>_xlfn.XLOOKUP(data[[#This Row],[flight_speed]],$S$4:$S$6,$T$4:$T$6,,-1)</f>
        <v>fast</v>
      </c>
      <c r="J416">
        <f>_xlfn.XLOOKUP(data[[#This Row],[Reindeer]],$S$14:$S$18,$T$14:$T$18)</f>
        <v>261</v>
      </c>
      <c r="K416" t="str" cm="1">
        <f t="array" ref="K416">_xlfn.IFS(data[[#This Row],[Age]]&lt;=100,"0-100",data[[#This Row],[Age]]&lt;=500,"101-500",data[[#This Row],[Age]]&lt;=1000,"501-1000",1,"&gt;1000")</f>
        <v>101-500</v>
      </c>
      <c r="L416" t="str">
        <f>REPT(_xlfn.UNICHAR(8203),_xlfn.XLOOKUP(data[[#This Row],[Age group]],$S$23:$S$26,$T$23:$T$26))&amp;data[[#This Row],[Age group]]</f>
        <v>​​​101-500</v>
      </c>
    </row>
    <row r="417" spans="2:12" x14ac:dyDescent="0.25">
      <c r="B417" t="s">
        <v>68</v>
      </c>
      <c r="C417">
        <v>8</v>
      </c>
      <c r="D417">
        <v>800</v>
      </c>
      <c r="E417" s="27">
        <v>45009</v>
      </c>
      <c r="F417">
        <v>1335.06</v>
      </c>
      <c r="G417" t="s">
        <v>90</v>
      </c>
      <c r="H417">
        <v>0</v>
      </c>
      <c r="I417" t="str">
        <f>_xlfn.XLOOKUP(data[[#This Row],[flight_speed]],$S$4:$S$6,$T$4:$T$6,,-1)</f>
        <v>fast</v>
      </c>
      <c r="J417">
        <f>_xlfn.XLOOKUP(data[[#This Row],[Reindeer]],$S$14:$S$18,$T$14:$T$18)</f>
        <v>35</v>
      </c>
      <c r="K417" t="str" cm="1">
        <f t="array" ref="K417">_xlfn.IFS(data[[#This Row],[Age]]&lt;=100,"0-100",data[[#This Row],[Age]]&lt;=500,"101-500",data[[#This Row],[Age]]&lt;=1000,"501-1000",1,"&gt;1000")</f>
        <v>0-100</v>
      </c>
      <c r="L417" t="str">
        <f>REPT(_xlfn.UNICHAR(8203),_xlfn.XLOOKUP(data[[#This Row],[Age group]],$S$23:$S$26,$T$23:$T$26))&amp;data[[#This Row],[Age group]]</f>
        <v>​​​​0-100</v>
      </c>
    </row>
    <row r="418" spans="2:12" x14ac:dyDescent="0.25">
      <c r="B418" t="s">
        <v>32</v>
      </c>
      <c r="C418">
        <v>10.4</v>
      </c>
      <c r="D418">
        <v>1310</v>
      </c>
      <c r="E418" s="27">
        <v>45009</v>
      </c>
      <c r="F418">
        <v>2068.6799999999998</v>
      </c>
      <c r="G418" t="s">
        <v>91</v>
      </c>
      <c r="H418">
        <v>0</v>
      </c>
      <c r="I418" t="str">
        <f>_xlfn.XLOOKUP(data[[#This Row],[flight_speed]],$S$4:$S$6,$T$4:$T$6,,-1)</f>
        <v>super fast</v>
      </c>
      <c r="J418">
        <f>_xlfn.XLOOKUP(data[[#This Row],[Reindeer]],$S$14:$S$18,$T$14:$T$18)</f>
        <v>98</v>
      </c>
      <c r="K418" t="str" cm="1">
        <f t="array" ref="K418">_xlfn.IFS(data[[#This Row],[Age]]&lt;=100,"0-100",data[[#This Row],[Age]]&lt;=500,"101-500",data[[#This Row],[Age]]&lt;=1000,"501-1000",1,"&gt;1000")</f>
        <v>0-100</v>
      </c>
      <c r="L418" t="str">
        <f>REPT(_xlfn.UNICHAR(8203),_xlfn.XLOOKUP(data[[#This Row],[Age group]],$S$23:$S$26,$T$23:$T$26))&amp;data[[#This Row],[Age group]]</f>
        <v>​​​​0-100</v>
      </c>
    </row>
    <row r="419" spans="2:12" x14ac:dyDescent="0.25">
      <c r="B419" t="s">
        <v>33</v>
      </c>
      <c r="C419">
        <v>12</v>
      </c>
      <c r="D419">
        <v>51</v>
      </c>
      <c r="E419" s="27">
        <v>45010</v>
      </c>
      <c r="F419">
        <v>443.64</v>
      </c>
      <c r="G419" t="s">
        <v>90</v>
      </c>
      <c r="H419">
        <v>0</v>
      </c>
      <c r="I419" t="str">
        <f>_xlfn.XLOOKUP(data[[#This Row],[flight_speed]],$S$4:$S$6,$T$4:$T$6,,-1)</f>
        <v>casual</v>
      </c>
      <c r="J419">
        <f>_xlfn.XLOOKUP(data[[#This Row],[Reindeer]],$S$14:$S$18,$T$14:$T$18)</f>
        <v>1200</v>
      </c>
      <c r="K419" t="str" cm="1">
        <f t="array" ref="K419">_xlfn.IFS(data[[#This Row],[Age]]&lt;=100,"0-100",data[[#This Row],[Age]]&lt;=500,"101-500",data[[#This Row],[Age]]&lt;=1000,"501-1000",1,"&gt;1000")</f>
        <v>&gt;1000</v>
      </c>
      <c r="L419" t="str">
        <f>REPT(_xlfn.UNICHAR(8203),_xlfn.XLOOKUP(data[[#This Row],[Age group]],$S$23:$S$26,$T$23:$T$26))&amp;data[[#This Row],[Age group]]</f>
        <v>​&gt;1000</v>
      </c>
    </row>
    <row r="420" spans="2:12" x14ac:dyDescent="0.25">
      <c r="B420" t="s">
        <v>34</v>
      </c>
      <c r="C420">
        <v>6.4</v>
      </c>
      <c r="D420">
        <v>740</v>
      </c>
      <c r="E420" s="27">
        <v>45010</v>
      </c>
      <c r="F420">
        <v>2314.7400000000002</v>
      </c>
      <c r="G420" t="s">
        <v>91</v>
      </c>
      <c r="H420">
        <v>0</v>
      </c>
      <c r="I420" t="str">
        <f>_xlfn.XLOOKUP(data[[#This Row],[flight_speed]],$S$4:$S$6,$T$4:$T$6,,-1)</f>
        <v>super fast</v>
      </c>
      <c r="J420">
        <f>_xlfn.XLOOKUP(data[[#This Row],[Reindeer]],$S$14:$S$18,$T$14:$T$18)</f>
        <v>815</v>
      </c>
      <c r="K420" t="str" cm="1">
        <f t="array" ref="K420">_xlfn.IFS(data[[#This Row],[Age]]&lt;=100,"0-100",data[[#This Row],[Age]]&lt;=500,"101-500",data[[#This Row],[Age]]&lt;=1000,"501-1000",1,"&gt;1000")</f>
        <v>501-1000</v>
      </c>
      <c r="L420" t="str">
        <f>REPT(_xlfn.UNICHAR(8203),_xlfn.XLOOKUP(data[[#This Row],[Age group]],$S$23:$S$26,$T$23:$T$26))&amp;data[[#This Row],[Age group]]</f>
        <v>​​501-1000</v>
      </c>
    </row>
    <row r="421" spans="2:12" x14ac:dyDescent="0.25">
      <c r="B421" t="s">
        <v>35</v>
      </c>
      <c r="C421">
        <v>9.6000000000000014</v>
      </c>
      <c r="D421">
        <v>1380</v>
      </c>
      <c r="E421" s="27">
        <v>45010</v>
      </c>
      <c r="F421">
        <v>942.03</v>
      </c>
      <c r="G421" t="s">
        <v>91</v>
      </c>
      <c r="H421">
        <v>0</v>
      </c>
      <c r="I421" t="str">
        <f>_xlfn.XLOOKUP(data[[#This Row],[flight_speed]],$S$4:$S$6,$T$4:$T$6,,-1)</f>
        <v>fast</v>
      </c>
      <c r="J421">
        <f>_xlfn.XLOOKUP(data[[#This Row],[Reindeer]],$S$14:$S$18,$T$14:$T$18)</f>
        <v>261</v>
      </c>
      <c r="K421" t="str" cm="1">
        <f t="array" ref="K421">_xlfn.IFS(data[[#This Row],[Age]]&lt;=100,"0-100",data[[#This Row],[Age]]&lt;=500,"101-500",data[[#This Row],[Age]]&lt;=1000,"501-1000",1,"&gt;1000")</f>
        <v>101-500</v>
      </c>
      <c r="L421" t="str">
        <f>REPT(_xlfn.UNICHAR(8203),_xlfn.XLOOKUP(data[[#This Row],[Age group]],$S$23:$S$26,$T$23:$T$26))&amp;data[[#This Row],[Age group]]</f>
        <v>​​​101-500</v>
      </c>
    </row>
    <row r="422" spans="2:12" x14ac:dyDescent="0.25">
      <c r="B422" t="s">
        <v>68</v>
      </c>
      <c r="C422">
        <v>7.2</v>
      </c>
      <c r="D422">
        <v>1430</v>
      </c>
      <c r="E422" s="27">
        <v>45010</v>
      </c>
      <c r="F422">
        <v>2936.4900000000002</v>
      </c>
      <c r="G422" t="s">
        <v>90</v>
      </c>
      <c r="H422">
        <v>0</v>
      </c>
      <c r="I422" t="str">
        <f>_xlfn.XLOOKUP(data[[#This Row],[flight_speed]],$S$4:$S$6,$T$4:$T$6,,-1)</f>
        <v>super fast</v>
      </c>
      <c r="J422">
        <f>_xlfn.XLOOKUP(data[[#This Row],[Reindeer]],$S$14:$S$18,$T$14:$T$18)</f>
        <v>35</v>
      </c>
      <c r="K422" t="str" cm="1">
        <f t="array" ref="K422">_xlfn.IFS(data[[#This Row],[Age]]&lt;=100,"0-100",data[[#This Row],[Age]]&lt;=500,"101-500",data[[#This Row],[Age]]&lt;=1000,"501-1000",1,"&gt;1000")</f>
        <v>0-100</v>
      </c>
      <c r="L422" t="str">
        <f>REPT(_xlfn.UNICHAR(8203),_xlfn.XLOOKUP(data[[#This Row],[Age group]],$S$23:$S$26,$T$23:$T$26))&amp;data[[#This Row],[Age group]]</f>
        <v>​​​​0-100</v>
      </c>
    </row>
    <row r="423" spans="2:12" x14ac:dyDescent="0.25">
      <c r="B423" t="s">
        <v>32</v>
      </c>
      <c r="C423">
        <v>9.6000000000000014</v>
      </c>
      <c r="D423">
        <v>800</v>
      </c>
      <c r="E423" s="27">
        <v>45010</v>
      </c>
      <c r="F423">
        <v>639.78</v>
      </c>
      <c r="G423" t="s">
        <v>91</v>
      </c>
      <c r="H423">
        <v>0</v>
      </c>
      <c r="I423" t="str">
        <f>_xlfn.XLOOKUP(data[[#This Row],[flight_speed]],$S$4:$S$6,$T$4:$T$6,,-1)</f>
        <v>fast</v>
      </c>
      <c r="J423">
        <f>_xlfn.XLOOKUP(data[[#This Row],[Reindeer]],$S$14:$S$18,$T$14:$T$18)</f>
        <v>98</v>
      </c>
      <c r="K423" t="str" cm="1">
        <f t="array" ref="K423">_xlfn.IFS(data[[#This Row],[Age]]&lt;=100,"0-100",data[[#This Row],[Age]]&lt;=500,"101-500",data[[#This Row],[Age]]&lt;=1000,"501-1000",1,"&gt;1000")</f>
        <v>0-100</v>
      </c>
      <c r="L423" t="str">
        <f>REPT(_xlfn.UNICHAR(8203),_xlfn.XLOOKUP(data[[#This Row],[Age group]],$S$23:$S$26,$T$23:$T$26))&amp;data[[#This Row],[Age group]]</f>
        <v>​​​​0-100</v>
      </c>
    </row>
    <row r="424" spans="2:12" x14ac:dyDescent="0.25">
      <c r="B424" t="s">
        <v>33</v>
      </c>
      <c r="C424">
        <v>7</v>
      </c>
      <c r="D424">
        <v>102</v>
      </c>
      <c r="E424" s="27">
        <v>45011</v>
      </c>
      <c r="F424">
        <v>775.72</v>
      </c>
      <c r="G424" t="s">
        <v>90</v>
      </c>
      <c r="H424">
        <v>0</v>
      </c>
      <c r="I424" t="str">
        <f>_xlfn.XLOOKUP(data[[#This Row],[flight_speed]],$S$4:$S$6,$T$4:$T$6,,-1)</f>
        <v>fast</v>
      </c>
      <c r="J424">
        <f>_xlfn.XLOOKUP(data[[#This Row],[Reindeer]],$S$14:$S$18,$T$14:$T$18)</f>
        <v>1200</v>
      </c>
      <c r="K424" t="str" cm="1">
        <f t="array" ref="K424">_xlfn.IFS(data[[#This Row],[Age]]&lt;=100,"0-100",data[[#This Row],[Age]]&lt;=500,"101-500",data[[#This Row],[Age]]&lt;=1000,"501-1000",1,"&gt;1000")</f>
        <v>&gt;1000</v>
      </c>
      <c r="L424" t="str">
        <f>REPT(_xlfn.UNICHAR(8203),_xlfn.XLOOKUP(data[[#This Row],[Age group]],$S$23:$S$26,$T$23:$T$26))&amp;data[[#This Row],[Age group]]</f>
        <v>​&gt;1000</v>
      </c>
    </row>
    <row r="425" spans="2:12" x14ac:dyDescent="0.25">
      <c r="B425" t="s">
        <v>34</v>
      </c>
      <c r="C425">
        <v>7.2</v>
      </c>
      <c r="D425">
        <v>1160</v>
      </c>
      <c r="E425" s="27">
        <v>45011</v>
      </c>
      <c r="F425">
        <v>2909.67</v>
      </c>
      <c r="G425" t="s">
        <v>91</v>
      </c>
      <c r="H425">
        <v>0</v>
      </c>
      <c r="I425" t="str">
        <f>_xlfn.XLOOKUP(data[[#This Row],[flight_speed]],$S$4:$S$6,$T$4:$T$6,,-1)</f>
        <v>super fast</v>
      </c>
      <c r="J425">
        <f>_xlfn.XLOOKUP(data[[#This Row],[Reindeer]],$S$14:$S$18,$T$14:$T$18)</f>
        <v>815</v>
      </c>
      <c r="K425" t="str" cm="1">
        <f t="array" ref="K425">_xlfn.IFS(data[[#This Row],[Age]]&lt;=100,"0-100",data[[#This Row],[Age]]&lt;=500,"101-500",data[[#This Row],[Age]]&lt;=1000,"501-1000",1,"&gt;1000")</f>
        <v>501-1000</v>
      </c>
      <c r="L425" t="str">
        <f>REPT(_xlfn.UNICHAR(8203),_xlfn.XLOOKUP(data[[#This Row],[Age group]],$S$23:$S$26,$T$23:$T$26))&amp;data[[#This Row],[Age group]]</f>
        <v>​​501-1000</v>
      </c>
    </row>
    <row r="426" spans="2:12" x14ac:dyDescent="0.25">
      <c r="B426" t="s">
        <v>35</v>
      </c>
      <c r="C426">
        <v>8.8000000000000007</v>
      </c>
      <c r="D426">
        <v>950</v>
      </c>
      <c r="E426" s="27">
        <v>45011</v>
      </c>
      <c r="F426">
        <v>2336.2200000000003</v>
      </c>
      <c r="G426" t="s">
        <v>91</v>
      </c>
      <c r="H426">
        <v>0</v>
      </c>
      <c r="I426" t="str">
        <f>_xlfn.XLOOKUP(data[[#This Row],[flight_speed]],$S$4:$S$6,$T$4:$T$6,,-1)</f>
        <v>super fast</v>
      </c>
      <c r="J426">
        <f>_xlfn.XLOOKUP(data[[#This Row],[Reindeer]],$S$14:$S$18,$T$14:$T$18)</f>
        <v>261</v>
      </c>
      <c r="K426" t="str" cm="1">
        <f t="array" ref="K426">_xlfn.IFS(data[[#This Row],[Age]]&lt;=100,"0-100",data[[#This Row],[Age]]&lt;=500,"101-500",data[[#This Row],[Age]]&lt;=1000,"501-1000",1,"&gt;1000")</f>
        <v>101-500</v>
      </c>
      <c r="L426" t="str">
        <f>REPT(_xlfn.UNICHAR(8203),_xlfn.XLOOKUP(data[[#This Row],[Age group]],$S$23:$S$26,$T$23:$T$26))&amp;data[[#This Row],[Age group]]</f>
        <v>​​​101-500</v>
      </c>
    </row>
    <row r="427" spans="2:12" x14ac:dyDescent="0.25">
      <c r="B427" t="s">
        <v>68</v>
      </c>
      <c r="C427">
        <v>7.2</v>
      </c>
      <c r="D427">
        <v>1110</v>
      </c>
      <c r="E427" s="27">
        <v>45011</v>
      </c>
      <c r="F427">
        <v>2318.4900000000002</v>
      </c>
      <c r="G427" t="s">
        <v>90</v>
      </c>
      <c r="H427">
        <v>0</v>
      </c>
      <c r="I427" t="str">
        <f>_xlfn.XLOOKUP(data[[#This Row],[flight_speed]],$S$4:$S$6,$T$4:$T$6,,-1)</f>
        <v>super fast</v>
      </c>
      <c r="J427">
        <f>_xlfn.XLOOKUP(data[[#This Row],[Reindeer]],$S$14:$S$18,$T$14:$T$18)</f>
        <v>35</v>
      </c>
      <c r="K427" t="str" cm="1">
        <f t="array" ref="K427">_xlfn.IFS(data[[#This Row],[Age]]&lt;=100,"0-100",data[[#This Row],[Age]]&lt;=500,"101-500",data[[#This Row],[Age]]&lt;=1000,"501-1000",1,"&gt;1000")</f>
        <v>0-100</v>
      </c>
      <c r="L427" t="str">
        <f>REPT(_xlfn.UNICHAR(8203),_xlfn.XLOOKUP(data[[#This Row],[Age group]],$S$23:$S$26,$T$23:$T$26))&amp;data[[#This Row],[Age group]]</f>
        <v>​​​​0-100</v>
      </c>
    </row>
    <row r="428" spans="2:12" x14ac:dyDescent="0.25">
      <c r="B428" t="s">
        <v>32</v>
      </c>
      <c r="C428">
        <v>8.8000000000000007</v>
      </c>
      <c r="D428">
        <v>1250</v>
      </c>
      <c r="E428" s="27">
        <v>45011</v>
      </c>
      <c r="F428">
        <v>1782.42</v>
      </c>
      <c r="G428" t="s">
        <v>91</v>
      </c>
      <c r="H428">
        <v>0</v>
      </c>
      <c r="I428" t="str">
        <f>_xlfn.XLOOKUP(data[[#This Row],[flight_speed]],$S$4:$S$6,$T$4:$T$6,,-1)</f>
        <v>fast</v>
      </c>
      <c r="J428">
        <f>_xlfn.XLOOKUP(data[[#This Row],[Reindeer]],$S$14:$S$18,$T$14:$T$18)</f>
        <v>98</v>
      </c>
      <c r="K428" t="str" cm="1">
        <f t="array" ref="K428">_xlfn.IFS(data[[#This Row],[Age]]&lt;=100,"0-100",data[[#This Row],[Age]]&lt;=500,"101-500",data[[#This Row],[Age]]&lt;=1000,"501-1000",1,"&gt;1000")</f>
        <v>0-100</v>
      </c>
      <c r="L428" t="str">
        <f>REPT(_xlfn.UNICHAR(8203),_xlfn.XLOOKUP(data[[#This Row],[Age group]],$S$23:$S$26,$T$23:$T$26))&amp;data[[#This Row],[Age group]]</f>
        <v>​​​​0-100</v>
      </c>
    </row>
    <row r="429" spans="2:12" x14ac:dyDescent="0.25">
      <c r="B429" t="s">
        <v>33</v>
      </c>
      <c r="C429">
        <v>10</v>
      </c>
      <c r="D429">
        <v>55</v>
      </c>
      <c r="E429" s="27">
        <v>45012</v>
      </c>
      <c r="F429">
        <v>122.65</v>
      </c>
      <c r="G429" t="s">
        <v>90</v>
      </c>
      <c r="H429">
        <v>0</v>
      </c>
      <c r="I429" t="str">
        <f>_xlfn.XLOOKUP(data[[#This Row],[flight_speed]],$S$4:$S$6,$T$4:$T$6,,-1)</f>
        <v>casual</v>
      </c>
      <c r="J429">
        <f>_xlfn.XLOOKUP(data[[#This Row],[Reindeer]],$S$14:$S$18,$T$14:$T$18)</f>
        <v>1200</v>
      </c>
      <c r="K429" t="str" cm="1">
        <f t="array" ref="K429">_xlfn.IFS(data[[#This Row],[Age]]&lt;=100,"0-100",data[[#This Row],[Age]]&lt;=500,"101-500",data[[#This Row],[Age]]&lt;=1000,"501-1000",1,"&gt;1000")</f>
        <v>&gt;1000</v>
      </c>
      <c r="L429" t="str">
        <f>REPT(_xlfn.UNICHAR(8203),_xlfn.XLOOKUP(data[[#This Row],[Age group]],$S$23:$S$26,$T$23:$T$26))&amp;data[[#This Row],[Age group]]</f>
        <v>​&gt;1000</v>
      </c>
    </row>
    <row r="430" spans="2:12" x14ac:dyDescent="0.25">
      <c r="B430" t="s">
        <v>34</v>
      </c>
      <c r="C430">
        <v>4.8000000000000007</v>
      </c>
      <c r="D430">
        <v>860</v>
      </c>
      <c r="E430" s="27">
        <v>45012</v>
      </c>
      <c r="F430">
        <v>1109.31</v>
      </c>
      <c r="G430" t="s">
        <v>91</v>
      </c>
      <c r="H430">
        <v>0</v>
      </c>
      <c r="I430" t="str">
        <f>_xlfn.XLOOKUP(data[[#This Row],[flight_speed]],$S$4:$S$6,$T$4:$T$6,,-1)</f>
        <v>fast</v>
      </c>
      <c r="J430">
        <f>_xlfn.XLOOKUP(data[[#This Row],[Reindeer]],$S$14:$S$18,$T$14:$T$18)</f>
        <v>815</v>
      </c>
      <c r="K430" t="str" cm="1">
        <f t="array" ref="K430">_xlfn.IFS(data[[#This Row],[Age]]&lt;=100,"0-100",data[[#This Row],[Age]]&lt;=500,"101-500",data[[#This Row],[Age]]&lt;=1000,"501-1000",1,"&gt;1000")</f>
        <v>501-1000</v>
      </c>
      <c r="L430" t="str">
        <f>REPT(_xlfn.UNICHAR(8203),_xlfn.XLOOKUP(data[[#This Row],[Age group]],$S$23:$S$26,$T$23:$T$26))&amp;data[[#This Row],[Age group]]</f>
        <v>​​501-1000</v>
      </c>
    </row>
    <row r="431" spans="2:12" x14ac:dyDescent="0.25">
      <c r="B431" t="s">
        <v>35</v>
      </c>
      <c r="C431">
        <v>6.4</v>
      </c>
      <c r="D431">
        <v>840</v>
      </c>
      <c r="E431" s="27">
        <v>45012</v>
      </c>
      <c r="F431">
        <v>2427</v>
      </c>
      <c r="G431" t="s">
        <v>91</v>
      </c>
      <c r="H431">
        <v>0</v>
      </c>
      <c r="I431" t="str">
        <f>_xlfn.XLOOKUP(data[[#This Row],[flight_speed]],$S$4:$S$6,$T$4:$T$6,,-1)</f>
        <v>super fast</v>
      </c>
      <c r="J431">
        <f>_xlfn.XLOOKUP(data[[#This Row],[Reindeer]],$S$14:$S$18,$T$14:$T$18)</f>
        <v>261</v>
      </c>
      <c r="K431" t="str" cm="1">
        <f t="array" ref="K431">_xlfn.IFS(data[[#This Row],[Age]]&lt;=100,"0-100",data[[#This Row],[Age]]&lt;=500,"101-500",data[[#This Row],[Age]]&lt;=1000,"501-1000",1,"&gt;1000")</f>
        <v>101-500</v>
      </c>
      <c r="L431" t="str">
        <f>REPT(_xlfn.UNICHAR(8203),_xlfn.XLOOKUP(data[[#This Row],[Age group]],$S$23:$S$26,$T$23:$T$26))&amp;data[[#This Row],[Age group]]</f>
        <v>​​​101-500</v>
      </c>
    </row>
    <row r="432" spans="2:12" x14ac:dyDescent="0.25">
      <c r="B432" t="s">
        <v>68</v>
      </c>
      <c r="C432">
        <v>4</v>
      </c>
      <c r="D432">
        <v>1130</v>
      </c>
      <c r="E432" s="27">
        <v>45012</v>
      </c>
      <c r="F432">
        <v>1597.2599999999998</v>
      </c>
      <c r="G432" t="s">
        <v>90</v>
      </c>
      <c r="H432">
        <v>0</v>
      </c>
      <c r="I432" t="str">
        <f>_xlfn.XLOOKUP(data[[#This Row],[flight_speed]],$S$4:$S$6,$T$4:$T$6,,-1)</f>
        <v>fast</v>
      </c>
      <c r="J432">
        <f>_xlfn.XLOOKUP(data[[#This Row],[Reindeer]],$S$14:$S$18,$T$14:$T$18)</f>
        <v>35</v>
      </c>
      <c r="K432" t="str" cm="1">
        <f t="array" ref="K432">_xlfn.IFS(data[[#This Row],[Age]]&lt;=100,"0-100",data[[#This Row],[Age]]&lt;=500,"101-500",data[[#This Row],[Age]]&lt;=1000,"501-1000",1,"&gt;1000")</f>
        <v>0-100</v>
      </c>
      <c r="L432" t="str">
        <f>REPT(_xlfn.UNICHAR(8203),_xlfn.XLOOKUP(data[[#This Row],[Age group]],$S$23:$S$26,$T$23:$T$26))&amp;data[[#This Row],[Age group]]</f>
        <v>​​​​0-100</v>
      </c>
    </row>
    <row r="433" spans="2:12" x14ac:dyDescent="0.25">
      <c r="B433" t="s">
        <v>32</v>
      </c>
      <c r="C433">
        <v>8.8000000000000007</v>
      </c>
      <c r="D433">
        <v>1430</v>
      </c>
      <c r="E433" s="27">
        <v>45012</v>
      </c>
      <c r="F433">
        <v>2074.83</v>
      </c>
      <c r="G433" t="s">
        <v>91</v>
      </c>
      <c r="H433">
        <v>0</v>
      </c>
      <c r="I433" t="str">
        <f>_xlfn.XLOOKUP(data[[#This Row],[flight_speed]],$S$4:$S$6,$T$4:$T$6,,-1)</f>
        <v>super fast</v>
      </c>
      <c r="J433">
        <f>_xlfn.XLOOKUP(data[[#This Row],[Reindeer]],$S$14:$S$18,$T$14:$T$18)</f>
        <v>98</v>
      </c>
      <c r="K433" t="str" cm="1">
        <f t="array" ref="K433">_xlfn.IFS(data[[#This Row],[Age]]&lt;=100,"0-100",data[[#This Row],[Age]]&lt;=500,"101-500",data[[#This Row],[Age]]&lt;=1000,"501-1000",1,"&gt;1000")</f>
        <v>0-100</v>
      </c>
      <c r="L433" t="str">
        <f>REPT(_xlfn.UNICHAR(8203),_xlfn.XLOOKUP(data[[#This Row],[Age group]],$S$23:$S$26,$T$23:$T$26))&amp;data[[#This Row],[Age group]]</f>
        <v>​​​​0-100</v>
      </c>
    </row>
    <row r="434" spans="2:12" x14ac:dyDescent="0.25">
      <c r="B434" t="s">
        <v>33</v>
      </c>
      <c r="C434">
        <v>15</v>
      </c>
      <c r="D434">
        <v>148</v>
      </c>
      <c r="E434" s="27">
        <v>45013</v>
      </c>
      <c r="F434">
        <v>601.04999999999995</v>
      </c>
      <c r="G434" t="s">
        <v>90</v>
      </c>
      <c r="H434">
        <v>0</v>
      </c>
      <c r="I434" t="str">
        <f>_xlfn.XLOOKUP(data[[#This Row],[flight_speed]],$S$4:$S$6,$T$4:$T$6,,-1)</f>
        <v>fast</v>
      </c>
      <c r="J434">
        <f>_xlfn.XLOOKUP(data[[#This Row],[Reindeer]],$S$14:$S$18,$T$14:$T$18)</f>
        <v>1200</v>
      </c>
      <c r="K434" t="str" cm="1">
        <f t="array" ref="K434">_xlfn.IFS(data[[#This Row],[Age]]&lt;=100,"0-100",data[[#This Row],[Age]]&lt;=500,"101-500",data[[#This Row],[Age]]&lt;=1000,"501-1000",1,"&gt;1000")</f>
        <v>&gt;1000</v>
      </c>
      <c r="L434" t="str">
        <f>REPT(_xlfn.UNICHAR(8203),_xlfn.XLOOKUP(data[[#This Row],[Age group]],$S$23:$S$26,$T$23:$T$26))&amp;data[[#This Row],[Age group]]</f>
        <v>​&gt;1000</v>
      </c>
    </row>
    <row r="435" spans="2:12" x14ac:dyDescent="0.25">
      <c r="B435" t="s">
        <v>34</v>
      </c>
      <c r="C435">
        <v>10.4</v>
      </c>
      <c r="D435">
        <v>1430</v>
      </c>
      <c r="E435" s="27">
        <v>45013</v>
      </c>
      <c r="F435">
        <v>866.69999999999993</v>
      </c>
      <c r="G435" t="s">
        <v>91</v>
      </c>
      <c r="H435">
        <v>0</v>
      </c>
      <c r="I435" t="str">
        <f>_xlfn.XLOOKUP(data[[#This Row],[flight_speed]],$S$4:$S$6,$T$4:$T$6,,-1)</f>
        <v>fast</v>
      </c>
      <c r="J435">
        <f>_xlfn.XLOOKUP(data[[#This Row],[Reindeer]],$S$14:$S$18,$T$14:$T$18)</f>
        <v>815</v>
      </c>
      <c r="K435" t="str" cm="1">
        <f t="array" ref="K435">_xlfn.IFS(data[[#This Row],[Age]]&lt;=100,"0-100",data[[#This Row],[Age]]&lt;=500,"101-500",data[[#This Row],[Age]]&lt;=1000,"501-1000",1,"&gt;1000")</f>
        <v>501-1000</v>
      </c>
      <c r="L435" t="str">
        <f>REPT(_xlfn.UNICHAR(8203),_xlfn.XLOOKUP(data[[#This Row],[Age group]],$S$23:$S$26,$T$23:$T$26))&amp;data[[#This Row],[Age group]]</f>
        <v>​​501-1000</v>
      </c>
    </row>
    <row r="436" spans="2:12" x14ac:dyDescent="0.25">
      <c r="B436" t="s">
        <v>35</v>
      </c>
      <c r="C436">
        <v>10.4</v>
      </c>
      <c r="D436">
        <v>900</v>
      </c>
      <c r="E436" s="27">
        <v>45013</v>
      </c>
      <c r="F436">
        <v>549.36</v>
      </c>
      <c r="G436" t="s">
        <v>91</v>
      </c>
      <c r="H436">
        <v>0</v>
      </c>
      <c r="I436" t="str">
        <f>_xlfn.XLOOKUP(data[[#This Row],[flight_speed]],$S$4:$S$6,$T$4:$T$6,,-1)</f>
        <v>casual</v>
      </c>
      <c r="J436">
        <f>_xlfn.XLOOKUP(data[[#This Row],[Reindeer]],$S$14:$S$18,$T$14:$T$18)</f>
        <v>261</v>
      </c>
      <c r="K436" t="str" cm="1">
        <f t="array" ref="K436">_xlfn.IFS(data[[#This Row],[Age]]&lt;=100,"0-100",data[[#This Row],[Age]]&lt;=500,"101-500",data[[#This Row],[Age]]&lt;=1000,"501-1000",1,"&gt;1000")</f>
        <v>101-500</v>
      </c>
      <c r="L436" t="str">
        <f>REPT(_xlfn.UNICHAR(8203),_xlfn.XLOOKUP(data[[#This Row],[Age group]],$S$23:$S$26,$T$23:$T$26))&amp;data[[#This Row],[Age group]]</f>
        <v>​​​101-500</v>
      </c>
    </row>
    <row r="437" spans="2:12" x14ac:dyDescent="0.25">
      <c r="B437" t="s">
        <v>68</v>
      </c>
      <c r="C437">
        <v>4.8000000000000007</v>
      </c>
      <c r="D437">
        <v>780</v>
      </c>
      <c r="E437" s="27">
        <v>45013</v>
      </c>
      <c r="F437">
        <v>194.61</v>
      </c>
      <c r="G437" t="s">
        <v>90</v>
      </c>
      <c r="H437">
        <v>0</v>
      </c>
      <c r="I437" t="str">
        <f>_xlfn.XLOOKUP(data[[#This Row],[flight_speed]],$S$4:$S$6,$T$4:$T$6,,-1)</f>
        <v>casual</v>
      </c>
      <c r="J437">
        <f>_xlfn.XLOOKUP(data[[#This Row],[Reindeer]],$S$14:$S$18,$T$14:$T$18)</f>
        <v>35</v>
      </c>
      <c r="K437" t="str" cm="1">
        <f t="array" ref="K437">_xlfn.IFS(data[[#This Row],[Age]]&lt;=100,"0-100",data[[#This Row],[Age]]&lt;=500,"101-500",data[[#This Row],[Age]]&lt;=1000,"501-1000",1,"&gt;1000")</f>
        <v>0-100</v>
      </c>
      <c r="L437" t="str">
        <f>REPT(_xlfn.UNICHAR(8203),_xlfn.XLOOKUP(data[[#This Row],[Age group]],$S$23:$S$26,$T$23:$T$26))&amp;data[[#This Row],[Age group]]</f>
        <v>​​​​0-100</v>
      </c>
    </row>
    <row r="438" spans="2:12" x14ac:dyDescent="0.25">
      <c r="B438" t="s">
        <v>32</v>
      </c>
      <c r="C438">
        <v>6.4</v>
      </c>
      <c r="D438">
        <v>890</v>
      </c>
      <c r="E438" s="27">
        <v>45013</v>
      </c>
      <c r="F438">
        <v>1492.53</v>
      </c>
      <c r="G438" t="s">
        <v>91</v>
      </c>
      <c r="H438">
        <v>0</v>
      </c>
      <c r="I438" t="str">
        <f>_xlfn.XLOOKUP(data[[#This Row],[flight_speed]],$S$4:$S$6,$T$4:$T$6,,-1)</f>
        <v>fast</v>
      </c>
      <c r="J438">
        <f>_xlfn.XLOOKUP(data[[#This Row],[Reindeer]],$S$14:$S$18,$T$14:$T$18)</f>
        <v>98</v>
      </c>
      <c r="K438" t="str" cm="1">
        <f t="array" ref="K438">_xlfn.IFS(data[[#This Row],[Age]]&lt;=100,"0-100",data[[#This Row],[Age]]&lt;=500,"101-500",data[[#This Row],[Age]]&lt;=1000,"501-1000",1,"&gt;1000")</f>
        <v>0-100</v>
      </c>
      <c r="L438" t="str">
        <f>REPT(_xlfn.UNICHAR(8203),_xlfn.XLOOKUP(data[[#This Row],[Age group]],$S$23:$S$26,$T$23:$T$26))&amp;data[[#This Row],[Age group]]</f>
        <v>​​​​0-100</v>
      </c>
    </row>
    <row r="439" spans="2:12" x14ac:dyDescent="0.25">
      <c r="B439" t="s">
        <v>33</v>
      </c>
      <c r="C439">
        <v>11</v>
      </c>
      <c r="D439">
        <v>84</v>
      </c>
      <c r="E439" s="27">
        <v>45014</v>
      </c>
      <c r="F439">
        <v>523.76</v>
      </c>
      <c r="G439" t="s">
        <v>90</v>
      </c>
      <c r="H439">
        <v>0</v>
      </c>
      <c r="I439" t="str">
        <f>_xlfn.XLOOKUP(data[[#This Row],[flight_speed]],$S$4:$S$6,$T$4:$T$6,,-1)</f>
        <v>casual</v>
      </c>
      <c r="J439">
        <f>_xlfn.XLOOKUP(data[[#This Row],[Reindeer]],$S$14:$S$18,$T$14:$T$18)</f>
        <v>1200</v>
      </c>
      <c r="K439" t="str" cm="1">
        <f t="array" ref="K439">_xlfn.IFS(data[[#This Row],[Age]]&lt;=100,"0-100",data[[#This Row],[Age]]&lt;=500,"101-500",data[[#This Row],[Age]]&lt;=1000,"501-1000",1,"&gt;1000")</f>
        <v>&gt;1000</v>
      </c>
      <c r="L439" t="str">
        <f>REPT(_xlfn.UNICHAR(8203),_xlfn.XLOOKUP(data[[#This Row],[Age group]],$S$23:$S$26,$T$23:$T$26))&amp;data[[#This Row],[Age group]]</f>
        <v>​&gt;1000</v>
      </c>
    </row>
    <row r="440" spans="2:12" x14ac:dyDescent="0.25">
      <c r="B440" t="s">
        <v>34</v>
      </c>
      <c r="C440">
        <v>6.4</v>
      </c>
      <c r="D440">
        <v>840</v>
      </c>
      <c r="E440" s="27">
        <v>45014</v>
      </c>
      <c r="F440">
        <v>228</v>
      </c>
      <c r="G440" t="s">
        <v>91</v>
      </c>
      <c r="H440">
        <v>0</v>
      </c>
      <c r="I440" t="str">
        <f>_xlfn.XLOOKUP(data[[#This Row],[flight_speed]],$S$4:$S$6,$T$4:$T$6,,-1)</f>
        <v>casual</v>
      </c>
      <c r="J440">
        <f>_xlfn.XLOOKUP(data[[#This Row],[Reindeer]],$S$14:$S$18,$T$14:$T$18)</f>
        <v>815</v>
      </c>
      <c r="K440" t="str" cm="1">
        <f t="array" ref="K440">_xlfn.IFS(data[[#This Row],[Age]]&lt;=100,"0-100",data[[#This Row],[Age]]&lt;=500,"101-500",data[[#This Row],[Age]]&lt;=1000,"501-1000",1,"&gt;1000")</f>
        <v>501-1000</v>
      </c>
      <c r="L440" t="str">
        <f>REPT(_xlfn.UNICHAR(8203),_xlfn.XLOOKUP(data[[#This Row],[Age group]],$S$23:$S$26,$T$23:$T$26))&amp;data[[#This Row],[Age group]]</f>
        <v>​​501-1000</v>
      </c>
    </row>
    <row r="441" spans="2:12" x14ac:dyDescent="0.25">
      <c r="B441" t="s">
        <v>35</v>
      </c>
      <c r="C441">
        <v>11.200000000000001</v>
      </c>
      <c r="D441">
        <v>1190</v>
      </c>
      <c r="E441" s="27">
        <v>45014</v>
      </c>
      <c r="F441">
        <v>831.78</v>
      </c>
      <c r="G441" t="s">
        <v>91</v>
      </c>
      <c r="H441">
        <v>0</v>
      </c>
      <c r="I441" t="str">
        <f>_xlfn.XLOOKUP(data[[#This Row],[flight_speed]],$S$4:$S$6,$T$4:$T$6,,-1)</f>
        <v>fast</v>
      </c>
      <c r="J441">
        <f>_xlfn.XLOOKUP(data[[#This Row],[Reindeer]],$S$14:$S$18,$T$14:$T$18)</f>
        <v>261</v>
      </c>
      <c r="K441" t="str" cm="1">
        <f t="array" ref="K441">_xlfn.IFS(data[[#This Row],[Age]]&lt;=100,"0-100",data[[#This Row],[Age]]&lt;=500,"101-500",data[[#This Row],[Age]]&lt;=1000,"501-1000",1,"&gt;1000")</f>
        <v>101-500</v>
      </c>
      <c r="L441" t="str">
        <f>REPT(_xlfn.UNICHAR(8203),_xlfn.XLOOKUP(data[[#This Row],[Age group]],$S$23:$S$26,$T$23:$T$26))&amp;data[[#This Row],[Age group]]</f>
        <v>​​​101-500</v>
      </c>
    </row>
    <row r="442" spans="2:12" x14ac:dyDescent="0.25">
      <c r="B442" t="s">
        <v>68</v>
      </c>
      <c r="C442">
        <v>12</v>
      </c>
      <c r="D442">
        <v>740</v>
      </c>
      <c r="E442" s="27">
        <v>45014</v>
      </c>
      <c r="F442">
        <v>667.62</v>
      </c>
      <c r="G442" t="s">
        <v>90</v>
      </c>
      <c r="H442">
        <v>0</v>
      </c>
      <c r="I442" t="str">
        <f>_xlfn.XLOOKUP(data[[#This Row],[flight_speed]],$S$4:$S$6,$T$4:$T$6,,-1)</f>
        <v>fast</v>
      </c>
      <c r="J442">
        <f>_xlfn.XLOOKUP(data[[#This Row],[Reindeer]],$S$14:$S$18,$T$14:$T$18)</f>
        <v>35</v>
      </c>
      <c r="K442" t="str" cm="1">
        <f t="array" ref="K442">_xlfn.IFS(data[[#This Row],[Age]]&lt;=100,"0-100",data[[#This Row],[Age]]&lt;=500,"101-500",data[[#This Row],[Age]]&lt;=1000,"501-1000",1,"&gt;1000")</f>
        <v>0-100</v>
      </c>
      <c r="L442" t="str">
        <f>REPT(_xlfn.UNICHAR(8203),_xlfn.XLOOKUP(data[[#This Row],[Age group]],$S$23:$S$26,$T$23:$T$26))&amp;data[[#This Row],[Age group]]</f>
        <v>​​​​0-100</v>
      </c>
    </row>
    <row r="443" spans="2:12" x14ac:dyDescent="0.25">
      <c r="B443" t="s">
        <v>32</v>
      </c>
      <c r="C443">
        <v>4</v>
      </c>
      <c r="D443">
        <v>710</v>
      </c>
      <c r="E443" s="27">
        <v>45014</v>
      </c>
      <c r="F443">
        <v>2848.17</v>
      </c>
      <c r="G443" t="s">
        <v>91</v>
      </c>
      <c r="H443">
        <v>0</v>
      </c>
      <c r="I443" t="str">
        <f>_xlfn.XLOOKUP(data[[#This Row],[flight_speed]],$S$4:$S$6,$T$4:$T$6,,-1)</f>
        <v>super fast</v>
      </c>
      <c r="J443">
        <f>_xlfn.XLOOKUP(data[[#This Row],[Reindeer]],$S$14:$S$18,$T$14:$T$18)</f>
        <v>98</v>
      </c>
      <c r="K443" t="str" cm="1">
        <f t="array" ref="K443">_xlfn.IFS(data[[#This Row],[Age]]&lt;=100,"0-100",data[[#This Row],[Age]]&lt;=500,"101-500",data[[#This Row],[Age]]&lt;=1000,"501-1000",1,"&gt;1000")</f>
        <v>0-100</v>
      </c>
      <c r="L443" t="str">
        <f>REPT(_xlfn.UNICHAR(8203),_xlfn.XLOOKUP(data[[#This Row],[Age group]],$S$23:$S$26,$T$23:$T$26))&amp;data[[#This Row],[Age group]]</f>
        <v>​​​​0-100</v>
      </c>
    </row>
    <row r="444" spans="2:12" x14ac:dyDescent="0.25">
      <c r="B444" t="s">
        <v>33</v>
      </c>
      <c r="C444">
        <v>15</v>
      </c>
      <c r="D444">
        <v>58</v>
      </c>
      <c r="E444" s="27">
        <v>45015</v>
      </c>
      <c r="F444">
        <v>779.49</v>
      </c>
      <c r="G444" t="s">
        <v>90</v>
      </c>
      <c r="H444">
        <v>0</v>
      </c>
      <c r="I444" t="str">
        <f>_xlfn.XLOOKUP(data[[#This Row],[flight_speed]],$S$4:$S$6,$T$4:$T$6,,-1)</f>
        <v>fast</v>
      </c>
      <c r="J444">
        <f>_xlfn.XLOOKUP(data[[#This Row],[Reindeer]],$S$14:$S$18,$T$14:$T$18)</f>
        <v>1200</v>
      </c>
      <c r="K444" t="str" cm="1">
        <f t="array" ref="K444">_xlfn.IFS(data[[#This Row],[Age]]&lt;=100,"0-100",data[[#This Row],[Age]]&lt;=500,"101-500",data[[#This Row],[Age]]&lt;=1000,"501-1000",1,"&gt;1000")</f>
        <v>&gt;1000</v>
      </c>
      <c r="L444" t="str">
        <f>REPT(_xlfn.UNICHAR(8203),_xlfn.XLOOKUP(data[[#This Row],[Age group]],$S$23:$S$26,$T$23:$T$26))&amp;data[[#This Row],[Age group]]</f>
        <v>​&gt;1000</v>
      </c>
    </row>
    <row r="445" spans="2:12" x14ac:dyDescent="0.25">
      <c r="B445" t="s">
        <v>34</v>
      </c>
      <c r="C445">
        <v>10.4</v>
      </c>
      <c r="D445">
        <v>1400</v>
      </c>
      <c r="E445" s="27">
        <v>45015</v>
      </c>
      <c r="F445">
        <v>2148.66</v>
      </c>
      <c r="G445" t="s">
        <v>91</v>
      </c>
      <c r="H445">
        <v>0</v>
      </c>
      <c r="I445" t="str">
        <f>_xlfn.XLOOKUP(data[[#This Row],[flight_speed]],$S$4:$S$6,$T$4:$T$6,,-1)</f>
        <v>super fast</v>
      </c>
      <c r="J445">
        <f>_xlfn.XLOOKUP(data[[#This Row],[Reindeer]],$S$14:$S$18,$T$14:$T$18)</f>
        <v>815</v>
      </c>
      <c r="K445" t="str" cm="1">
        <f t="array" ref="K445">_xlfn.IFS(data[[#This Row],[Age]]&lt;=100,"0-100",data[[#This Row],[Age]]&lt;=500,"101-500",data[[#This Row],[Age]]&lt;=1000,"501-1000",1,"&gt;1000")</f>
        <v>501-1000</v>
      </c>
      <c r="L445" t="str">
        <f>REPT(_xlfn.UNICHAR(8203),_xlfn.XLOOKUP(data[[#This Row],[Age group]],$S$23:$S$26,$T$23:$T$26))&amp;data[[#This Row],[Age group]]</f>
        <v>​​501-1000</v>
      </c>
    </row>
    <row r="446" spans="2:12" x14ac:dyDescent="0.25">
      <c r="B446" t="s">
        <v>35</v>
      </c>
      <c r="C446">
        <v>9.6000000000000014</v>
      </c>
      <c r="D446">
        <v>1090</v>
      </c>
      <c r="E446" s="27">
        <v>45015</v>
      </c>
      <c r="F446">
        <v>766.29</v>
      </c>
      <c r="G446" t="s">
        <v>91</v>
      </c>
      <c r="H446">
        <v>0</v>
      </c>
      <c r="I446" t="str">
        <f>_xlfn.XLOOKUP(data[[#This Row],[flight_speed]],$S$4:$S$6,$T$4:$T$6,,-1)</f>
        <v>fast</v>
      </c>
      <c r="J446">
        <f>_xlfn.XLOOKUP(data[[#This Row],[Reindeer]],$S$14:$S$18,$T$14:$T$18)</f>
        <v>261</v>
      </c>
      <c r="K446" t="str" cm="1">
        <f t="array" ref="K446">_xlfn.IFS(data[[#This Row],[Age]]&lt;=100,"0-100",data[[#This Row],[Age]]&lt;=500,"101-500",data[[#This Row],[Age]]&lt;=1000,"501-1000",1,"&gt;1000")</f>
        <v>101-500</v>
      </c>
      <c r="L446" t="str">
        <f>REPT(_xlfn.UNICHAR(8203),_xlfn.XLOOKUP(data[[#This Row],[Age group]],$S$23:$S$26,$T$23:$T$26))&amp;data[[#This Row],[Age group]]</f>
        <v>​​​101-500</v>
      </c>
    </row>
    <row r="447" spans="2:12" x14ac:dyDescent="0.25">
      <c r="B447" t="s">
        <v>68</v>
      </c>
      <c r="C447">
        <v>6.4</v>
      </c>
      <c r="D447">
        <v>1490</v>
      </c>
      <c r="E447" s="27">
        <v>45015</v>
      </c>
      <c r="F447">
        <v>2492.16</v>
      </c>
      <c r="G447" t="s">
        <v>90</v>
      </c>
      <c r="H447">
        <v>0</v>
      </c>
      <c r="I447" t="str">
        <f>_xlfn.XLOOKUP(data[[#This Row],[flight_speed]],$S$4:$S$6,$T$4:$T$6,,-1)</f>
        <v>super fast</v>
      </c>
      <c r="J447">
        <f>_xlfn.XLOOKUP(data[[#This Row],[Reindeer]],$S$14:$S$18,$T$14:$T$18)</f>
        <v>35</v>
      </c>
      <c r="K447" t="str" cm="1">
        <f t="array" ref="K447">_xlfn.IFS(data[[#This Row],[Age]]&lt;=100,"0-100",data[[#This Row],[Age]]&lt;=500,"101-500",data[[#This Row],[Age]]&lt;=1000,"501-1000",1,"&gt;1000")</f>
        <v>0-100</v>
      </c>
      <c r="L447" t="str">
        <f>REPT(_xlfn.UNICHAR(8203),_xlfn.XLOOKUP(data[[#This Row],[Age group]],$S$23:$S$26,$T$23:$T$26))&amp;data[[#This Row],[Age group]]</f>
        <v>​​​​0-100</v>
      </c>
    </row>
    <row r="448" spans="2:12" x14ac:dyDescent="0.25">
      <c r="B448" t="s">
        <v>32</v>
      </c>
      <c r="C448">
        <v>12</v>
      </c>
      <c r="D448">
        <v>1190</v>
      </c>
      <c r="E448" s="27">
        <v>45015</v>
      </c>
      <c r="F448">
        <v>649.20000000000005</v>
      </c>
      <c r="G448" t="s">
        <v>91</v>
      </c>
      <c r="H448">
        <v>0</v>
      </c>
      <c r="I448" t="str">
        <f>_xlfn.XLOOKUP(data[[#This Row],[flight_speed]],$S$4:$S$6,$T$4:$T$6,,-1)</f>
        <v>fast</v>
      </c>
      <c r="J448">
        <f>_xlfn.XLOOKUP(data[[#This Row],[Reindeer]],$S$14:$S$18,$T$14:$T$18)</f>
        <v>98</v>
      </c>
      <c r="K448" t="str" cm="1">
        <f t="array" ref="K448">_xlfn.IFS(data[[#This Row],[Age]]&lt;=100,"0-100",data[[#This Row],[Age]]&lt;=500,"101-500",data[[#This Row],[Age]]&lt;=1000,"501-1000",1,"&gt;1000")</f>
        <v>0-100</v>
      </c>
      <c r="L448" t="str">
        <f>REPT(_xlfn.UNICHAR(8203),_xlfn.XLOOKUP(data[[#This Row],[Age group]],$S$23:$S$26,$T$23:$T$26))&amp;data[[#This Row],[Age group]]</f>
        <v>​​​​0-100</v>
      </c>
    </row>
    <row r="449" spans="2:12" x14ac:dyDescent="0.25">
      <c r="B449" t="s">
        <v>33</v>
      </c>
      <c r="C449">
        <v>9</v>
      </c>
      <c r="D449">
        <v>52</v>
      </c>
      <c r="E449" s="27">
        <v>45016</v>
      </c>
      <c r="F449">
        <v>890.72</v>
      </c>
      <c r="G449" t="s">
        <v>90</v>
      </c>
      <c r="H449">
        <v>0</v>
      </c>
      <c r="I449" t="str">
        <f>_xlfn.XLOOKUP(data[[#This Row],[flight_speed]],$S$4:$S$6,$T$4:$T$6,,-1)</f>
        <v>fast</v>
      </c>
      <c r="J449">
        <f>_xlfn.XLOOKUP(data[[#This Row],[Reindeer]],$S$14:$S$18,$T$14:$T$18)</f>
        <v>1200</v>
      </c>
      <c r="K449" t="str" cm="1">
        <f t="array" ref="K449">_xlfn.IFS(data[[#This Row],[Age]]&lt;=100,"0-100",data[[#This Row],[Age]]&lt;=500,"101-500",data[[#This Row],[Age]]&lt;=1000,"501-1000",1,"&gt;1000")</f>
        <v>&gt;1000</v>
      </c>
      <c r="L449" t="str">
        <f>REPT(_xlfn.UNICHAR(8203),_xlfn.XLOOKUP(data[[#This Row],[Age group]],$S$23:$S$26,$T$23:$T$26))&amp;data[[#This Row],[Age group]]</f>
        <v>​&gt;1000</v>
      </c>
    </row>
    <row r="450" spans="2:12" x14ac:dyDescent="0.25">
      <c r="B450" t="s">
        <v>34</v>
      </c>
      <c r="C450">
        <v>11.200000000000001</v>
      </c>
      <c r="D450">
        <v>1000</v>
      </c>
      <c r="E450" s="27">
        <v>45016</v>
      </c>
      <c r="F450">
        <v>1544.4299999999998</v>
      </c>
      <c r="G450" t="s">
        <v>91</v>
      </c>
      <c r="H450">
        <v>0</v>
      </c>
      <c r="I450" t="str">
        <f>_xlfn.XLOOKUP(data[[#This Row],[flight_speed]],$S$4:$S$6,$T$4:$T$6,,-1)</f>
        <v>fast</v>
      </c>
      <c r="J450">
        <f>_xlfn.XLOOKUP(data[[#This Row],[Reindeer]],$S$14:$S$18,$T$14:$T$18)</f>
        <v>815</v>
      </c>
      <c r="K450" t="str" cm="1">
        <f t="array" ref="K450">_xlfn.IFS(data[[#This Row],[Age]]&lt;=100,"0-100",data[[#This Row],[Age]]&lt;=500,"101-500",data[[#This Row],[Age]]&lt;=1000,"501-1000",1,"&gt;1000")</f>
        <v>501-1000</v>
      </c>
      <c r="L450" t="str">
        <f>REPT(_xlfn.UNICHAR(8203),_xlfn.XLOOKUP(data[[#This Row],[Age group]],$S$23:$S$26,$T$23:$T$26))&amp;data[[#This Row],[Age group]]</f>
        <v>​​501-1000</v>
      </c>
    </row>
    <row r="451" spans="2:12" x14ac:dyDescent="0.25">
      <c r="B451" t="s">
        <v>35</v>
      </c>
      <c r="C451">
        <v>7.2</v>
      </c>
      <c r="D451">
        <v>720</v>
      </c>
      <c r="E451" s="27">
        <v>45016</v>
      </c>
      <c r="F451">
        <v>139.38</v>
      </c>
      <c r="G451" t="s">
        <v>91</v>
      </c>
      <c r="H451">
        <v>0</v>
      </c>
      <c r="I451" t="str">
        <f>_xlfn.XLOOKUP(data[[#This Row],[flight_speed]],$S$4:$S$6,$T$4:$T$6,,-1)</f>
        <v>casual</v>
      </c>
      <c r="J451">
        <f>_xlfn.XLOOKUP(data[[#This Row],[Reindeer]],$S$14:$S$18,$T$14:$T$18)</f>
        <v>261</v>
      </c>
      <c r="K451" t="str" cm="1">
        <f t="array" ref="K451">_xlfn.IFS(data[[#This Row],[Age]]&lt;=100,"0-100",data[[#This Row],[Age]]&lt;=500,"101-500",data[[#This Row],[Age]]&lt;=1000,"501-1000",1,"&gt;1000")</f>
        <v>101-500</v>
      </c>
      <c r="L451" t="str">
        <f>REPT(_xlfn.UNICHAR(8203),_xlfn.XLOOKUP(data[[#This Row],[Age group]],$S$23:$S$26,$T$23:$T$26))&amp;data[[#This Row],[Age group]]</f>
        <v>​​​101-500</v>
      </c>
    </row>
    <row r="452" spans="2:12" x14ac:dyDescent="0.25">
      <c r="B452" t="s">
        <v>68</v>
      </c>
      <c r="C452">
        <v>10.4</v>
      </c>
      <c r="D452">
        <v>680</v>
      </c>
      <c r="E452" s="27">
        <v>45016</v>
      </c>
      <c r="F452">
        <v>278.73</v>
      </c>
      <c r="G452" t="s">
        <v>90</v>
      </c>
      <c r="H452">
        <v>0</v>
      </c>
      <c r="I452" t="str">
        <f>_xlfn.XLOOKUP(data[[#This Row],[flight_speed]],$S$4:$S$6,$T$4:$T$6,,-1)</f>
        <v>casual</v>
      </c>
      <c r="J452">
        <f>_xlfn.XLOOKUP(data[[#This Row],[Reindeer]],$S$14:$S$18,$T$14:$T$18)</f>
        <v>35</v>
      </c>
      <c r="K452" t="str" cm="1">
        <f t="array" ref="K452">_xlfn.IFS(data[[#This Row],[Age]]&lt;=100,"0-100",data[[#This Row],[Age]]&lt;=500,"101-500",data[[#This Row],[Age]]&lt;=1000,"501-1000",1,"&gt;1000")</f>
        <v>0-100</v>
      </c>
      <c r="L452" t="str">
        <f>REPT(_xlfn.UNICHAR(8203),_xlfn.XLOOKUP(data[[#This Row],[Age group]],$S$23:$S$26,$T$23:$T$26))&amp;data[[#This Row],[Age group]]</f>
        <v>​​​​0-100</v>
      </c>
    </row>
    <row r="453" spans="2:12" x14ac:dyDescent="0.25">
      <c r="B453" t="s">
        <v>32</v>
      </c>
      <c r="C453">
        <v>6.4</v>
      </c>
      <c r="D453">
        <v>1440</v>
      </c>
      <c r="E453" s="27">
        <v>45016</v>
      </c>
      <c r="F453">
        <v>1835.1000000000001</v>
      </c>
      <c r="G453" t="s">
        <v>91</v>
      </c>
      <c r="H453">
        <v>0</v>
      </c>
      <c r="I453" t="str">
        <f>_xlfn.XLOOKUP(data[[#This Row],[flight_speed]],$S$4:$S$6,$T$4:$T$6,,-1)</f>
        <v>fast</v>
      </c>
      <c r="J453">
        <f>_xlfn.XLOOKUP(data[[#This Row],[Reindeer]],$S$14:$S$18,$T$14:$T$18)</f>
        <v>98</v>
      </c>
      <c r="K453" t="str" cm="1">
        <f t="array" ref="K453">_xlfn.IFS(data[[#This Row],[Age]]&lt;=100,"0-100",data[[#This Row],[Age]]&lt;=500,"101-500",data[[#This Row],[Age]]&lt;=1000,"501-1000",1,"&gt;1000")</f>
        <v>0-100</v>
      </c>
      <c r="L453" t="str">
        <f>REPT(_xlfn.UNICHAR(8203),_xlfn.XLOOKUP(data[[#This Row],[Age group]],$S$23:$S$26,$T$23:$T$26))&amp;data[[#This Row],[Age group]]</f>
        <v>​​​​0-100</v>
      </c>
    </row>
    <row r="454" spans="2:12" x14ac:dyDescent="0.25">
      <c r="B454" t="s">
        <v>33</v>
      </c>
      <c r="C454">
        <v>7</v>
      </c>
      <c r="D454">
        <v>106</v>
      </c>
      <c r="E454" s="27">
        <v>45017</v>
      </c>
      <c r="F454">
        <v>37.799999999999997</v>
      </c>
      <c r="G454" t="s">
        <v>90</v>
      </c>
      <c r="H454">
        <v>0</v>
      </c>
      <c r="I454" t="str">
        <f>_xlfn.XLOOKUP(data[[#This Row],[flight_speed]],$S$4:$S$6,$T$4:$T$6,,-1)</f>
        <v>casual</v>
      </c>
      <c r="J454">
        <f>_xlfn.XLOOKUP(data[[#This Row],[Reindeer]],$S$14:$S$18,$T$14:$T$18)</f>
        <v>1200</v>
      </c>
      <c r="K454" t="str" cm="1">
        <f t="array" ref="K454">_xlfn.IFS(data[[#This Row],[Age]]&lt;=100,"0-100",data[[#This Row],[Age]]&lt;=500,"101-500",data[[#This Row],[Age]]&lt;=1000,"501-1000",1,"&gt;1000")</f>
        <v>&gt;1000</v>
      </c>
      <c r="L454" t="str">
        <f>REPT(_xlfn.UNICHAR(8203),_xlfn.XLOOKUP(data[[#This Row],[Age group]],$S$23:$S$26,$T$23:$T$26))&amp;data[[#This Row],[Age group]]</f>
        <v>​&gt;1000</v>
      </c>
    </row>
    <row r="455" spans="2:12" x14ac:dyDescent="0.25">
      <c r="B455" t="s">
        <v>34</v>
      </c>
      <c r="C455">
        <v>8</v>
      </c>
      <c r="D455">
        <v>1320</v>
      </c>
      <c r="E455" s="27">
        <v>45017</v>
      </c>
      <c r="F455">
        <v>230.39999999999998</v>
      </c>
      <c r="G455" t="s">
        <v>91</v>
      </c>
      <c r="H455">
        <v>0</v>
      </c>
      <c r="I455" t="str">
        <f>_xlfn.XLOOKUP(data[[#This Row],[flight_speed]],$S$4:$S$6,$T$4:$T$6,,-1)</f>
        <v>casual</v>
      </c>
      <c r="J455">
        <f>_xlfn.XLOOKUP(data[[#This Row],[Reindeer]],$S$14:$S$18,$T$14:$T$18)</f>
        <v>815</v>
      </c>
      <c r="K455" t="str" cm="1">
        <f t="array" ref="K455">_xlfn.IFS(data[[#This Row],[Age]]&lt;=100,"0-100",data[[#This Row],[Age]]&lt;=500,"101-500",data[[#This Row],[Age]]&lt;=1000,"501-1000",1,"&gt;1000")</f>
        <v>501-1000</v>
      </c>
      <c r="L455" t="str">
        <f>REPT(_xlfn.UNICHAR(8203),_xlfn.XLOOKUP(data[[#This Row],[Age group]],$S$23:$S$26,$T$23:$T$26))&amp;data[[#This Row],[Age group]]</f>
        <v>​​501-1000</v>
      </c>
    </row>
    <row r="456" spans="2:12" x14ac:dyDescent="0.25">
      <c r="B456" t="s">
        <v>35</v>
      </c>
      <c r="C456">
        <v>7.2</v>
      </c>
      <c r="D456">
        <v>780</v>
      </c>
      <c r="E456" s="27">
        <v>45017</v>
      </c>
      <c r="F456">
        <v>2376.42</v>
      </c>
      <c r="G456" t="s">
        <v>91</v>
      </c>
      <c r="H456">
        <v>0</v>
      </c>
      <c r="I456" t="str">
        <f>_xlfn.XLOOKUP(data[[#This Row],[flight_speed]],$S$4:$S$6,$T$4:$T$6,,-1)</f>
        <v>super fast</v>
      </c>
      <c r="J456">
        <f>_xlfn.XLOOKUP(data[[#This Row],[Reindeer]],$S$14:$S$18,$T$14:$T$18)</f>
        <v>261</v>
      </c>
      <c r="K456" t="str" cm="1">
        <f t="array" ref="K456">_xlfn.IFS(data[[#This Row],[Age]]&lt;=100,"0-100",data[[#This Row],[Age]]&lt;=500,"101-500",data[[#This Row],[Age]]&lt;=1000,"501-1000",1,"&gt;1000")</f>
        <v>101-500</v>
      </c>
      <c r="L456" t="str">
        <f>REPT(_xlfn.UNICHAR(8203),_xlfn.XLOOKUP(data[[#This Row],[Age group]],$S$23:$S$26,$T$23:$T$26))&amp;data[[#This Row],[Age group]]</f>
        <v>​​​101-500</v>
      </c>
    </row>
    <row r="457" spans="2:12" x14ac:dyDescent="0.25">
      <c r="B457" t="s">
        <v>68</v>
      </c>
      <c r="C457">
        <v>10.4</v>
      </c>
      <c r="D457">
        <v>1370</v>
      </c>
      <c r="E457" s="27">
        <v>45017</v>
      </c>
      <c r="F457">
        <v>711.75</v>
      </c>
      <c r="G457" t="s">
        <v>90</v>
      </c>
      <c r="H457">
        <v>0</v>
      </c>
      <c r="I457" t="str">
        <f>_xlfn.XLOOKUP(data[[#This Row],[flight_speed]],$S$4:$S$6,$T$4:$T$6,,-1)</f>
        <v>fast</v>
      </c>
      <c r="J457">
        <f>_xlfn.XLOOKUP(data[[#This Row],[Reindeer]],$S$14:$S$18,$T$14:$T$18)</f>
        <v>35</v>
      </c>
      <c r="K457" t="str" cm="1">
        <f t="array" ref="K457">_xlfn.IFS(data[[#This Row],[Age]]&lt;=100,"0-100",data[[#This Row],[Age]]&lt;=500,"101-500",data[[#This Row],[Age]]&lt;=1000,"501-1000",1,"&gt;1000")</f>
        <v>0-100</v>
      </c>
      <c r="L457" t="str">
        <f>REPT(_xlfn.UNICHAR(8203),_xlfn.XLOOKUP(data[[#This Row],[Age group]],$S$23:$S$26,$T$23:$T$26))&amp;data[[#This Row],[Age group]]</f>
        <v>​​​​0-100</v>
      </c>
    </row>
    <row r="458" spans="2:12" x14ac:dyDescent="0.25">
      <c r="B458" t="s">
        <v>32</v>
      </c>
      <c r="C458">
        <v>12</v>
      </c>
      <c r="D458">
        <v>1040</v>
      </c>
      <c r="E458" s="27">
        <v>45017</v>
      </c>
      <c r="F458">
        <v>1512.6299999999999</v>
      </c>
      <c r="G458" t="s">
        <v>91</v>
      </c>
      <c r="H458">
        <v>0</v>
      </c>
      <c r="I458" t="str">
        <f>_xlfn.XLOOKUP(data[[#This Row],[flight_speed]],$S$4:$S$6,$T$4:$T$6,,-1)</f>
        <v>fast</v>
      </c>
      <c r="J458">
        <f>_xlfn.XLOOKUP(data[[#This Row],[Reindeer]],$S$14:$S$18,$T$14:$T$18)</f>
        <v>98</v>
      </c>
      <c r="K458" t="str" cm="1">
        <f t="array" ref="K458">_xlfn.IFS(data[[#This Row],[Age]]&lt;=100,"0-100",data[[#This Row],[Age]]&lt;=500,"101-500",data[[#This Row],[Age]]&lt;=1000,"501-1000",1,"&gt;1000")</f>
        <v>0-100</v>
      </c>
      <c r="L458" t="str">
        <f>REPT(_xlfn.UNICHAR(8203),_xlfn.XLOOKUP(data[[#This Row],[Age group]],$S$23:$S$26,$T$23:$T$26))&amp;data[[#This Row],[Age group]]</f>
        <v>​​​​0-100</v>
      </c>
    </row>
    <row r="459" spans="2:12" x14ac:dyDescent="0.25">
      <c r="B459" t="s">
        <v>33</v>
      </c>
      <c r="C459">
        <v>10</v>
      </c>
      <c r="D459">
        <v>136</v>
      </c>
      <c r="E459" s="27">
        <v>45018</v>
      </c>
      <c r="F459">
        <v>687.9</v>
      </c>
      <c r="G459" t="s">
        <v>90</v>
      </c>
      <c r="H459">
        <v>0</v>
      </c>
      <c r="I459" t="str">
        <f>_xlfn.XLOOKUP(data[[#This Row],[flight_speed]],$S$4:$S$6,$T$4:$T$6,,-1)</f>
        <v>fast</v>
      </c>
      <c r="J459">
        <f>_xlfn.XLOOKUP(data[[#This Row],[Reindeer]],$S$14:$S$18,$T$14:$T$18)</f>
        <v>1200</v>
      </c>
      <c r="K459" t="str" cm="1">
        <f t="array" ref="K459">_xlfn.IFS(data[[#This Row],[Age]]&lt;=100,"0-100",data[[#This Row],[Age]]&lt;=500,"101-500",data[[#This Row],[Age]]&lt;=1000,"501-1000",1,"&gt;1000")</f>
        <v>&gt;1000</v>
      </c>
      <c r="L459" t="str">
        <f>REPT(_xlfn.UNICHAR(8203),_xlfn.XLOOKUP(data[[#This Row],[Age group]],$S$23:$S$26,$T$23:$T$26))&amp;data[[#This Row],[Age group]]</f>
        <v>​&gt;1000</v>
      </c>
    </row>
    <row r="460" spans="2:12" x14ac:dyDescent="0.25">
      <c r="B460" t="s">
        <v>34</v>
      </c>
      <c r="C460">
        <v>11.200000000000001</v>
      </c>
      <c r="D460">
        <v>590</v>
      </c>
      <c r="E460" s="27">
        <v>45018</v>
      </c>
      <c r="F460">
        <v>525.78</v>
      </c>
      <c r="G460" t="s">
        <v>91</v>
      </c>
      <c r="H460">
        <v>0</v>
      </c>
      <c r="I460" t="str">
        <f>_xlfn.XLOOKUP(data[[#This Row],[flight_speed]],$S$4:$S$6,$T$4:$T$6,,-1)</f>
        <v>casual</v>
      </c>
      <c r="J460">
        <f>_xlfn.XLOOKUP(data[[#This Row],[Reindeer]],$S$14:$S$18,$T$14:$T$18)</f>
        <v>815</v>
      </c>
      <c r="K460" t="str" cm="1">
        <f t="array" ref="K460">_xlfn.IFS(data[[#This Row],[Age]]&lt;=100,"0-100",data[[#This Row],[Age]]&lt;=500,"101-500",data[[#This Row],[Age]]&lt;=1000,"501-1000",1,"&gt;1000")</f>
        <v>501-1000</v>
      </c>
      <c r="L460" t="str">
        <f>REPT(_xlfn.UNICHAR(8203),_xlfn.XLOOKUP(data[[#This Row],[Age group]],$S$23:$S$26,$T$23:$T$26))&amp;data[[#This Row],[Age group]]</f>
        <v>​​501-1000</v>
      </c>
    </row>
    <row r="461" spans="2:12" x14ac:dyDescent="0.25">
      <c r="B461" t="s">
        <v>35</v>
      </c>
      <c r="C461">
        <v>12</v>
      </c>
      <c r="D461">
        <v>850</v>
      </c>
      <c r="E461" s="27">
        <v>45018</v>
      </c>
      <c r="F461">
        <v>2872.83</v>
      </c>
      <c r="G461" t="s">
        <v>91</v>
      </c>
      <c r="H461">
        <v>0</v>
      </c>
      <c r="I461" t="str">
        <f>_xlfn.XLOOKUP(data[[#This Row],[flight_speed]],$S$4:$S$6,$T$4:$T$6,,-1)</f>
        <v>super fast</v>
      </c>
      <c r="J461">
        <f>_xlfn.XLOOKUP(data[[#This Row],[Reindeer]],$S$14:$S$18,$T$14:$T$18)</f>
        <v>261</v>
      </c>
      <c r="K461" t="str" cm="1">
        <f t="array" ref="K461">_xlfn.IFS(data[[#This Row],[Age]]&lt;=100,"0-100",data[[#This Row],[Age]]&lt;=500,"101-500",data[[#This Row],[Age]]&lt;=1000,"501-1000",1,"&gt;1000")</f>
        <v>101-500</v>
      </c>
      <c r="L461" t="str">
        <f>REPT(_xlfn.UNICHAR(8203),_xlfn.XLOOKUP(data[[#This Row],[Age group]],$S$23:$S$26,$T$23:$T$26))&amp;data[[#This Row],[Age group]]</f>
        <v>​​​101-500</v>
      </c>
    </row>
    <row r="462" spans="2:12" x14ac:dyDescent="0.25">
      <c r="B462" t="s">
        <v>68</v>
      </c>
      <c r="C462">
        <v>8.8000000000000007</v>
      </c>
      <c r="D462">
        <v>1130</v>
      </c>
      <c r="E462" s="27">
        <v>45018</v>
      </c>
      <c r="F462">
        <v>1331.01</v>
      </c>
      <c r="G462" t="s">
        <v>90</v>
      </c>
      <c r="H462">
        <v>0</v>
      </c>
      <c r="I462" t="str">
        <f>_xlfn.XLOOKUP(data[[#This Row],[flight_speed]],$S$4:$S$6,$T$4:$T$6,,-1)</f>
        <v>fast</v>
      </c>
      <c r="J462">
        <f>_xlfn.XLOOKUP(data[[#This Row],[Reindeer]],$S$14:$S$18,$T$14:$T$18)</f>
        <v>35</v>
      </c>
      <c r="K462" t="str" cm="1">
        <f t="array" ref="K462">_xlfn.IFS(data[[#This Row],[Age]]&lt;=100,"0-100",data[[#This Row],[Age]]&lt;=500,"101-500",data[[#This Row],[Age]]&lt;=1000,"501-1000",1,"&gt;1000")</f>
        <v>0-100</v>
      </c>
      <c r="L462" t="str">
        <f>REPT(_xlfn.UNICHAR(8203),_xlfn.XLOOKUP(data[[#This Row],[Age group]],$S$23:$S$26,$T$23:$T$26))&amp;data[[#This Row],[Age group]]</f>
        <v>​​​​0-100</v>
      </c>
    </row>
    <row r="463" spans="2:12" x14ac:dyDescent="0.25">
      <c r="B463" t="s">
        <v>32</v>
      </c>
      <c r="C463">
        <v>10.4</v>
      </c>
      <c r="D463">
        <v>650</v>
      </c>
      <c r="E463" s="27">
        <v>45018</v>
      </c>
      <c r="F463">
        <v>1855.17</v>
      </c>
      <c r="G463" t="s">
        <v>91</v>
      </c>
      <c r="H463">
        <v>0</v>
      </c>
      <c r="I463" t="str">
        <f>_xlfn.XLOOKUP(data[[#This Row],[flight_speed]],$S$4:$S$6,$T$4:$T$6,,-1)</f>
        <v>fast</v>
      </c>
      <c r="J463">
        <f>_xlfn.XLOOKUP(data[[#This Row],[Reindeer]],$S$14:$S$18,$T$14:$T$18)</f>
        <v>98</v>
      </c>
      <c r="K463" t="str" cm="1">
        <f t="array" ref="K463">_xlfn.IFS(data[[#This Row],[Age]]&lt;=100,"0-100",data[[#This Row],[Age]]&lt;=500,"101-500",data[[#This Row],[Age]]&lt;=1000,"501-1000",1,"&gt;1000")</f>
        <v>0-100</v>
      </c>
      <c r="L463" t="str">
        <f>REPT(_xlfn.UNICHAR(8203),_xlfn.XLOOKUP(data[[#This Row],[Age group]],$S$23:$S$26,$T$23:$T$26))&amp;data[[#This Row],[Age group]]</f>
        <v>​​​​0-100</v>
      </c>
    </row>
    <row r="464" spans="2:12" x14ac:dyDescent="0.25">
      <c r="B464" t="s">
        <v>33</v>
      </c>
      <c r="C464">
        <v>5</v>
      </c>
      <c r="D464">
        <v>143</v>
      </c>
      <c r="E464" s="27">
        <v>45019</v>
      </c>
      <c r="F464">
        <v>980.04</v>
      </c>
      <c r="G464" t="s">
        <v>90</v>
      </c>
      <c r="H464">
        <v>0</v>
      </c>
      <c r="I464" t="str">
        <f>_xlfn.XLOOKUP(data[[#This Row],[flight_speed]],$S$4:$S$6,$T$4:$T$6,,-1)</f>
        <v>fast</v>
      </c>
      <c r="J464">
        <f>_xlfn.XLOOKUP(data[[#This Row],[Reindeer]],$S$14:$S$18,$T$14:$T$18)</f>
        <v>1200</v>
      </c>
      <c r="K464" t="str" cm="1">
        <f t="array" ref="K464">_xlfn.IFS(data[[#This Row],[Age]]&lt;=100,"0-100",data[[#This Row],[Age]]&lt;=500,"101-500",data[[#This Row],[Age]]&lt;=1000,"501-1000",1,"&gt;1000")</f>
        <v>&gt;1000</v>
      </c>
      <c r="L464" t="str">
        <f>REPT(_xlfn.UNICHAR(8203),_xlfn.XLOOKUP(data[[#This Row],[Age group]],$S$23:$S$26,$T$23:$T$26))&amp;data[[#This Row],[Age group]]</f>
        <v>​&gt;1000</v>
      </c>
    </row>
    <row r="465" spans="2:12" x14ac:dyDescent="0.25">
      <c r="B465" t="s">
        <v>34</v>
      </c>
      <c r="C465">
        <v>12</v>
      </c>
      <c r="D465">
        <v>930</v>
      </c>
      <c r="E465" s="27">
        <v>45019</v>
      </c>
      <c r="F465">
        <v>634.68000000000006</v>
      </c>
      <c r="G465" t="s">
        <v>91</v>
      </c>
      <c r="H465">
        <v>0</v>
      </c>
      <c r="I465" t="str">
        <f>_xlfn.XLOOKUP(data[[#This Row],[flight_speed]],$S$4:$S$6,$T$4:$T$6,,-1)</f>
        <v>fast</v>
      </c>
      <c r="J465">
        <f>_xlfn.XLOOKUP(data[[#This Row],[Reindeer]],$S$14:$S$18,$T$14:$T$18)</f>
        <v>815</v>
      </c>
      <c r="K465" t="str" cm="1">
        <f t="array" ref="K465">_xlfn.IFS(data[[#This Row],[Age]]&lt;=100,"0-100",data[[#This Row],[Age]]&lt;=500,"101-500",data[[#This Row],[Age]]&lt;=1000,"501-1000",1,"&gt;1000")</f>
        <v>501-1000</v>
      </c>
      <c r="L465" t="str">
        <f>REPT(_xlfn.UNICHAR(8203),_xlfn.XLOOKUP(data[[#This Row],[Age group]],$S$23:$S$26,$T$23:$T$26))&amp;data[[#This Row],[Age group]]</f>
        <v>​​501-1000</v>
      </c>
    </row>
    <row r="466" spans="2:12" x14ac:dyDescent="0.25">
      <c r="B466" t="s">
        <v>35</v>
      </c>
      <c r="C466">
        <v>9.6000000000000014</v>
      </c>
      <c r="D466">
        <v>650</v>
      </c>
      <c r="E466" s="27">
        <v>45019</v>
      </c>
      <c r="F466">
        <v>2235.3000000000002</v>
      </c>
      <c r="G466" t="s">
        <v>91</v>
      </c>
      <c r="H466">
        <v>0</v>
      </c>
      <c r="I466" t="str">
        <f>_xlfn.XLOOKUP(data[[#This Row],[flight_speed]],$S$4:$S$6,$T$4:$T$6,,-1)</f>
        <v>super fast</v>
      </c>
      <c r="J466">
        <f>_xlfn.XLOOKUP(data[[#This Row],[Reindeer]],$S$14:$S$18,$T$14:$T$18)</f>
        <v>261</v>
      </c>
      <c r="K466" t="str" cm="1">
        <f t="array" ref="K466">_xlfn.IFS(data[[#This Row],[Age]]&lt;=100,"0-100",data[[#This Row],[Age]]&lt;=500,"101-500",data[[#This Row],[Age]]&lt;=1000,"501-1000",1,"&gt;1000")</f>
        <v>101-500</v>
      </c>
      <c r="L466" t="str">
        <f>REPT(_xlfn.UNICHAR(8203),_xlfn.XLOOKUP(data[[#This Row],[Age group]],$S$23:$S$26,$T$23:$T$26))&amp;data[[#This Row],[Age group]]</f>
        <v>​​​101-500</v>
      </c>
    </row>
    <row r="467" spans="2:12" x14ac:dyDescent="0.25">
      <c r="B467" t="s">
        <v>68</v>
      </c>
      <c r="C467">
        <v>7.2</v>
      </c>
      <c r="D467">
        <v>1330</v>
      </c>
      <c r="E467" s="27">
        <v>45019</v>
      </c>
      <c r="F467">
        <v>2397.6000000000004</v>
      </c>
      <c r="G467" t="s">
        <v>90</v>
      </c>
      <c r="H467">
        <v>0</v>
      </c>
      <c r="I467" t="str">
        <f>_xlfn.XLOOKUP(data[[#This Row],[flight_speed]],$S$4:$S$6,$T$4:$T$6,,-1)</f>
        <v>super fast</v>
      </c>
      <c r="J467">
        <f>_xlfn.XLOOKUP(data[[#This Row],[Reindeer]],$S$14:$S$18,$T$14:$T$18)</f>
        <v>35</v>
      </c>
      <c r="K467" t="str" cm="1">
        <f t="array" ref="K467">_xlfn.IFS(data[[#This Row],[Age]]&lt;=100,"0-100",data[[#This Row],[Age]]&lt;=500,"101-500",data[[#This Row],[Age]]&lt;=1000,"501-1000",1,"&gt;1000")</f>
        <v>0-100</v>
      </c>
      <c r="L467" t="str">
        <f>REPT(_xlfn.UNICHAR(8203),_xlfn.XLOOKUP(data[[#This Row],[Age group]],$S$23:$S$26,$T$23:$T$26))&amp;data[[#This Row],[Age group]]</f>
        <v>​​​​0-100</v>
      </c>
    </row>
    <row r="468" spans="2:12" x14ac:dyDescent="0.25">
      <c r="B468" t="s">
        <v>32</v>
      </c>
      <c r="C468">
        <v>4</v>
      </c>
      <c r="D468">
        <v>1300</v>
      </c>
      <c r="E468" s="27">
        <v>45019</v>
      </c>
      <c r="F468">
        <v>1419.6</v>
      </c>
      <c r="G468" t="s">
        <v>91</v>
      </c>
      <c r="H468">
        <v>0</v>
      </c>
      <c r="I468" t="str">
        <f>_xlfn.XLOOKUP(data[[#This Row],[flight_speed]],$S$4:$S$6,$T$4:$T$6,,-1)</f>
        <v>fast</v>
      </c>
      <c r="J468">
        <f>_xlfn.XLOOKUP(data[[#This Row],[Reindeer]],$S$14:$S$18,$T$14:$T$18)</f>
        <v>98</v>
      </c>
      <c r="K468" t="str" cm="1">
        <f t="array" ref="K468">_xlfn.IFS(data[[#This Row],[Age]]&lt;=100,"0-100",data[[#This Row],[Age]]&lt;=500,"101-500",data[[#This Row],[Age]]&lt;=1000,"501-1000",1,"&gt;1000")</f>
        <v>0-100</v>
      </c>
      <c r="L468" t="str">
        <f>REPT(_xlfn.UNICHAR(8203),_xlfn.XLOOKUP(data[[#This Row],[Age group]],$S$23:$S$26,$T$23:$T$26))&amp;data[[#This Row],[Age group]]</f>
        <v>​​​​0-100</v>
      </c>
    </row>
    <row r="469" spans="2:12" x14ac:dyDescent="0.25">
      <c r="B469" t="s">
        <v>33</v>
      </c>
      <c r="C469">
        <v>8</v>
      </c>
      <c r="D469">
        <v>71</v>
      </c>
      <c r="E469" s="27">
        <v>45020</v>
      </c>
      <c r="F469">
        <v>616.53</v>
      </c>
      <c r="G469" t="s">
        <v>90</v>
      </c>
      <c r="H469">
        <v>0</v>
      </c>
      <c r="I469" t="str">
        <f>_xlfn.XLOOKUP(data[[#This Row],[flight_speed]],$S$4:$S$6,$T$4:$T$6,,-1)</f>
        <v>fast</v>
      </c>
      <c r="J469">
        <f>_xlfn.XLOOKUP(data[[#This Row],[Reindeer]],$S$14:$S$18,$T$14:$T$18)</f>
        <v>1200</v>
      </c>
      <c r="K469" t="str" cm="1">
        <f t="array" ref="K469">_xlfn.IFS(data[[#This Row],[Age]]&lt;=100,"0-100",data[[#This Row],[Age]]&lt;=500,"101-500",data[[#This Row],[Age]]&lt;=1000,"501-1000",1,"&gt;1000")</f>
        <v>&gt;1000</v>
      </c>
      <c r="L469" t="str">
        <f>REPT(_xlfn.UNICHAR(8203),_xlfn.XLOOKUP(data[[#This Row],[Age group]],$S$23:$S$26,$T$23:$T$26))&amp;data[[#This Row],[Age group]]</f>
        <v>​&gt;1000</v>
      </c>
    </row>
    <row r="470" spans="2:12" x14ac:dyDescent="0.25">
      <c r="B470" t="s">
        <v>34</v>
      </c>
      <c r="C470">
        <v>9.6000000000000014</v>
      </c>
      <c r="D470">
        <v>960</v>
      </c>
      <c r="E470" s="27">
        <v>45020</v>
      </c>
      <c r="F470">
        <v>1017.1500000000001</v>
      </c>
      <c r="G470" t="s">
        <v>91</v>
      </c>
      <c r="H470">
        <v>0</v>
      </c>
      <c r="I470" t="str">
        <f>_xlfn.XLOOKUP(data[[#This Row],[flight_speed]],$S$4:$S$6,$T$4:$T$6,,-1)</f>
        <v>fast</v>
      </c>
      <c r="J470">
        <f>_xlfn.XLOOKUP(data[[#This Row],[Reindeer]],$S$14:$S$18,$T$14:$T$18)</f>
        <v>815</v>
      </c>
      <c r="K470" t="str" cm="1">
        <f t="array" ref="K470">_xlfn.IFS(data[[#This Row],[Age]]&lt;=100,"0-100",data[[#This Row],[Age]]&lt;=500,"101-500",data[[#This Row],[Age]]&lt;=1000,"501-1000",1,"&gt;1000")</f>
        <v>501-1000</v>
      </c>
      <c r="L470" t="str">
        <f>REPT(_xlfn.UNICHAR(8203),_xlfn.XLOOKUP(data[[#This Row],[Age group]],$S$23:$S$26,$T$23:$T$26))&amp;data[[#This Row],[Age group]]</f>
        <v>​​501-1000</v>
      </c>
    </row>
    <row r="471" spans="2:12" x14ac:dyDescent="0.25">
      <c r="B471" t="s">
        <v>35</v>
      </c>
      <c r="C471">
        <v>9.6000000000000014</v>
      </c>
      <c r="D471">
        <v>860</v>
      </c>
      <c r="E471" s="27">
        <v>45020</v>
      </c>
      <c r="F471">
        <v>1895.6399999999999</v>
      </c>
      <c r="G471" t="s">
        <v>91</v>
      </c>
      <c r="H471">
        <v>0</v>
      </c>
      <c r="I471" t="str">
        <f>_xlfn.XLOOKUP(data[[#This Row],[flight_speed]],$S$4:$S$6,$T$4:$T$6,,-1)</f>
        <v>fast</v>
      </c>
      <c r="J471">
        <f>_xlfn.XLOOKUP(data[[#This Row],[Reindeer]],$S$14:$S$18,$T$14:$T$18)</f>
        <v>261</v>
      </c>
      <c r="K471" t="str" cm="1">
        <f t="array" ref="K471">_xlfn.IFS(data[[#This Row],[Age]]&lt;=100,"0-100",data[[#This Row],[Age]]&lt;=500,"101-500",data[[#This Row],[Age]]&lt;=1000,"501-1000",1,"&gt;1000")</f>
        <v>101-500</v>
      </c>
      <c r="L471" t="str">
        <f>REPT(_xlfn.UNICHAR(8203),_xlfn.XLOOKUP(data[[#This Row],[Age group]],$S$23:$S$26,$T$23:$T$26))&amp;data[[#This Row],[Age group]]</f>
        <v>​​​101-500</v>
      </c>
    </row>
    <row r="472" spans="2:12" x14ac:dyDescent="0.25">
      <c r="B472" t="s">
        <v>68</v>
      </c>
      <c r="C472">
        <v>11.200000000000001</v>
      </c>
      <c r="D472">
        <v>1490</v>
      </c>
      <c r="E472" s="27">
        <v>45020</v>
      </c>
      <c r="F472">
        <v>1592.8500000000001</v>
      </c>
      <c r="G472" t="s">
        <v>90</v>
      </c>
      <c r="H472">
        <v>0</v>
      </c>
      <c r="I472" t="str">
        <f>_xlfn.XLOOKUP(data[[#This Row],[flight_speed]],$S$4:$S$6,$T$4:$T$6,,-1)</f>
        <v>fast</v>
      </c>
      <c r="J472">
        <f>_xlfn.XLOOKUP(data[[#This Row],[Reindeer]],$S$14:$S$18,$T$14:$T$18)</f>
        <v>35</v>
      </c>
      <c r="K472" t="str" cm="1">
        <f t="array" ref="K472">_xlfn.IFS(data[[#This Row],[Age]]&lt;=100,"0-100",data[[#This Row],[Age]]&lt;=500,"101-500",data[[#This Row],[Age]]&lt;=1000,"501-1000",1,"&gt;1000")</f>
        <v>0-100</v>
      </c>
      <c r="L472" t="str">
        <f>REPT(_xlfn.UNICHAR(8203),_xlfn.XLOOKUP(data[[#This Row],[Age group]],$S$23:$S$26,$T$23:$T$26))&amp;data[[#This Row],[Age group]]</f>
        <v>​​​​0-100</v>
      </c>
    </row>
    <row r="473" spans="2:12" x14ac:dyDescent="0.25">
      <c r="B473" t="s">
        <v>32</v>
      </c>
      <c r="C473">
        <v>11.200000000000001</v>
      </c>
      <c r="D473">
        <v>980</v>
      </c>
      <c r="E473" s="27">
        <v>45020</v>
      </c>
      <c r="F473">
        <v>1411.23</v>
      </c>
      <c r="G473" t="s">
        <v>91</v>
      </c>
      <c r="H473">
        <v>0</v>
      </c>
      <c r="I473" t="str">
        <f>_xlfn.XLOOKUP(data[[#This Row],[flight_speed]],$S$4:$S$6,$T$4:$T$6,,-1)</f>
        <v>fast</v>
      </c>
      <c r="J473">
        <f>_xlfn.XLOOKUP(data[[#This Row],[Reindeer]],$S$14:$S$18,$T$14:$T$18)</f>
        <v>98</v>
      </c>
      <c r="K473" t="str" cm="1">
        <f t="array" ref="K473">_xlfn.IFS(data[[#This Row],[Age]]&lt;=100,"0-100",data[[#This Row],[Age]]&lt;=500,"101-500",data[[#This Row],[Age]]&lt;=1000,"501-1000",1,"&gt;1000")</f>
        <v>0-100</v>
      </c>
      <c r="L473" t="str">
        <f>REPT(_xlfn.UNICHAR(8203),_xlfn.XLOOKUP(data[[#This Row],[Age group]],$S$23:$S$26,$T$23:$T$26))&amp;data[[#This Row],[Age group]]</f>
        <v>​​​​0-100</v>
      </c>
    </row>
    <row r="474" spans="2:12" x14ac:dyDescent="0.25">
      <c r="B474" t="s">
        <v>33</v>
      </c>
      <c r="C474">
        <v>11</v>
      </c>
      <c r="D474">
        <v>77</v>
      </c>
      <c r="E474" s="27">
        <v>45021</v>
      </c>
      <c r="F474">
        <v>352.07</v>
      </c>
      <c r="G474" t="s">
        <v>90</v>
      </c>
      <c r="H474">
        <v>0</v>
      </c>
      <c r="I474" t="str">
        <f>_xlfn.XLOOKUP(data[[#This Row],[flight_speed]],$S$4:$S$6,$T$4:$T$6,,-1)</f>
        <v>casual</v>
      </c>
      <c r="J474">
        <f>_xlfn.XLOOKUP(data[[#This Row],[Reindeer]],$S$14:$S$18,$T$14:$T$18)</f>
        <v>1200</v>
      </c>
      <c r="K474" t="str" cm="1">
        <f t="array" ref="K474">_xlfn.IFS(data[[#This Row],[Age]]&lt;=100,"0-100",data[[#This Row],[Age]]&lt;=500,"101-500",data[[#This Row],[Age]]&lt;=1000,"501-1000",1,"&gt;1000")</f>
        <v>&gt;1000</v>
      </c>
      <c r="L474" t="str">
        <f>REPT(_xlfn.UNICHAR(8203),_xlfn.XLOOKUP(data[[#This Row],[Age group]],$S$23:$S$26,$T$23:$T$26))&amp;data[[#This Row],[Age group]]</f>
        <v>​&gt;1000</v>
      </c>
    </row>
    <row r="475" spans="2:12" x14ac:dyDescent="0.25">
      <c r="B475" t="s">
        <v>34</v>
      </c>
      <c r="C475">
        <v>8</v>
      </c>
      <c r="D475">
        <v>520</v>
      </c>
      <c r="E475" s="27">
        <v>45021</v>
      </c>
      <c r="F475">
        <v>124.74</v>
      </c>
      <c r="G475" t="s">
        <v>91</v>
      </c>
      <c r="H475">
        <v>0</v>
      </c>
      <c r="I475" t="str">
        <f>_xlfn.XLOOKUP(data[[#This Row],[flight_speed]],$S$4:$S$6,$T$4:$T$6,,-1)</f>
        <v>casual</v>
      </c>
      <c r="J475">
        <f>_xlfn.XLOOKUP(data[[#This Row],[Reindeer]],$S$14:$S$18,$T$14:$T$18)</f>
        <v>815</v>
      </c>
      <c r="K475" t="str" cm="1">
        <f t="array" ref="K475">_xlfn.IFS(data[[#This Row],[Age]]&lt;=100,"0-100",data[[#This Row],[Age]]&lt;=500,"101-500",data[[#This Row],[Age]]&lt;=1000,"501-1000",1,"&gt;1000")</f>
        <v>501-1000</v>
      </c>
      <c r="L475" t="str">
        <f>REPT(_xlfn.UNICHAR(8203),_xlfn.XLOOKUP(data[[#This Row],[Age group]],$S$23:$S$26,$T$23:$T$26))&amp;data[[#This Row],[Age group]]</f>
        <v>​​501-1000</v>
      </c>
    </row>
    <row r="476" spans="2:12" x14ac:dyDescent="0.25">
      <c r="B476" t="s">
        <v>35</v>
      </c>
      <c r="C476">
        <v>12</v>
      </c>
      <c r="D476">
        <v>1120</v>
      </c>
      <c r="E476" s="27">
        <v>45021</v>
      </c>
      <c r="F476">
        <v>2252.1000000000004</v>
      </c>
      <c r="G476" t="s">
        <v>91</v>
      </c>
      <c r="H476">
        <v>0</v>
      </c>
      <c r="I476" t="str">
        <f>_xlfn.XLOOKUP(data[[#This Row],[flight_speed]],$S$4:$S$6,$T$4:$T$6,,-1)</f>
        <v>super fast</v>
      </c>
      <c r="J476">
        <f>_xlfn.XLOOKUP(data[[#This Row],[Reindeer]],$S$14:$S$18,$T$14:$T$18)</f>
        <v>261</v>
      </c>
      <c r="K476" t="str" cm="1">
        <f t="array" ref="K476">_xlfn.IFS(data[[#This Row],[Age]]&lt;=100,"0-100",data[[#This Row],[Age]]&lt;=500,"101-500",data[[#This Row],[Age]]&lt;=1000,"501-1000",1,"&gt;1000")</f>
        <v>101-500</v>
      </c>
      <c r="L476" t="str">
        <f>REPT(_xlfn.UNICHAR(8203),_xlfn.XLOOKUP(data[[#This Row],[Age group]],$S$23:$S$26,$T$23:$T$26))&amp;data[[#This Row],[Age group]]</f>
        <v>​​​101-500</v>
      </c>
    </row>
    <row r="477" spans="2:12" x14ac:dyDescent="0.25">
      <c r="B477" t="s">
        <v>68</v>
      </c>
      <c r="C477">
        <v>4.8000000000000007</v>
      </c>
      <c r="D477">
        <v>840</v>
      </c>
      <c r="E477" s="27">
        <v>45021</v>
      </c>
      <c r="F477">
        <v>278.82</v>
      </c>
      <c r="G477" t="s">
        <v>90</v>
      </c>
      <c r="H477">
        <v>0</v>
      </c>
      <c r="I477" t="str">
        <f>_xlfn.XLOOKUP(data[[#This Row],[flight_speed]],$S$4:$S$6,$T$4:$T$6,,-1)</f>
        <v>casual</v>
      </c>
      <c r="J477">
        <f>_xlfn.XLOOKUP(data[[#This Row],[Reindeer]],$S$14:$S$18,$T$14:$T$18)</f>
        <v>35</v>
      </c>
      <c r="K477" t="str" cm="1">
        <f t="array" ref="K477">_xlfn.IFS(data[[#This Row],[Age]]&lt;=100,"0-100",data[[#This Row],[Age]]&lt;=500,"101-500",data[[#This Row],[Age]]&lt;=1000,"501-1000",1,"&gt;1000")</f>
        <v>0-100</v>
      </c>
      <c r="L477" t="str">
        <f>REPT(_xlfn.UNICHAR(8203),_xlfn.XLOOKUP(data[[#This Row],[Age group]],$S$23:$S$26,$T$23:$T$26))&amp;data[[#This Row],[Age group]]</f>
        <v>​​​​0-100</v>
      </c>
    </row>
    <row r="478" spans="2:12" x14ac:dyDescent="0.25">
      <c r="B478" t="s">
        <v>32</v>
      </c>
      <c r="C478">
        <v>6.4</v>
      </c>
      <c r="D478">
        <v>1400</v>
      </c>
      <c r="E478" s="27">
        <v>45021</v>
      </c>
      <c r="F478">
        <v>2099.25</v>
      </c>
      <c r="G478" t="s">
        <v>91</v>
      </c>
      <c r="H478">
        <v>0</v>
      </c>
      <c r="I478" t="str">
        <f>_xlfn.XLOOKUP(data[[#This Row],[flight_speed]],$S$4:$S$6,$T$4:$T$6,,-1)</f>
        <v>super fast</v>
      </c>
      <c r="J478">
        <f>_xlfn.XLOOKUP(data[[#This Row],[Reindeer]],$S$14:$S$18,$T$14:$T$18)</f>
        <v>98</v>
      </c>
      <c r="K478" t="str" cm="1">
        <f t="array" ref="K478">_xlfn.IFS(data[[#This Row],[Age]]&lt;=100,"0-100",data[[#This Row],[Age]]&lt;=500,"101-500",data[[#This Row],[Age]]&lt;=1000,"501-1000",1,"&gt;1000")</f>
        <v>0-100</v>
      </c>
      <c r="L478" t="str">
        <f>REPT(_xlfn.UNICHAR(8203),_xlfn.XLOOKUP(data[[#This Row],[Age group]],$S$23:$S$26,$T$23:$T$26))&amp;data[[#This Row],[Age group]]</f>
        <v>​​​​0-100</v>
      </c>
    </row>
    <row r="479" spans="2:12" x14ac:dyDescent="0.25">
      <c r="B479" t="s">
        <v>33</v>
      </c>
      <c r="C479">
        <v>9</v>
      </c>
      <c r="D479">
        <v>81</v>
      </c>
      <c r="E479" s="27">
        <v>45022</v>
      </c>
      <c r="F479">
        <v>903.79</v>
      </c>
      <c r="G479" t="s">
        <v>90</v>
      </c>
      <c r="H479">
        <v>0</v>
      </c>
      <c r="I479" t="str">
        <f>_xlfn.XLOOKUP(data[[#This Row],[flight_speed]],$S$4:$S$6,$T$4:$T$6,,-1)</f>
        <v>fast</v>
      </c>
      <c r="J479">
        <f>_xlfn.XLOOKUP(data[[#This Row],[Reindeer]],$S$14:$S$18,$T$14:$T$18)</f>
        <v>1200</v>
      </c>
      <c r="K479" t="str" cm="1">
        <f t="array" ref="K479">_xlfn.IFS(data[[#This Row],[Age]]&lt;=100,"0-100",data[[#This Row],[Age]]&lt;=500,"101-500",data[[#This Row],[Age]]&lt;=1000,"501-1000",1,"&gt;1000")</f>
        <v>&gt;1000</v>
      </c>
      <c r="L479" t="str">
        <f>REPT(_xlfn.UNICHAR(8203),_xlfn.XLOOKUP(data[[#This Row],[Age group]],$S$23:$S$26,$T$23:$T$26))&amp;data[[#This Row],[Age group]]</f>
        <v>​&gt;1000</v>
      </c>
    </row>
    <row r="480" spans="2:12" x14ac:dyDescent="0.25">
      <c r="B480" t="s">
        <v>34</v>
      </c>
      <c r="C480">
        <v>12</v>
      </c>
      <c r="D480">
        <v>1320</v>
      </c>
      <c r="E480" s="27">
        <v>45022</v>
      </c>
      <c r="F480">
        <v>1373.34</v>
      </c>
      <c r="G480" t="s">
        <v>91</v>
      </c>
      <c r="H480">
        <v>0</v>
      </c>
      <c r="I480" t="str">
        <f>_xlfn.XLOOKUP(data[[#This Row],[flight_speed]],$S$4:$S$6,$T$4:$T$6,,-1)</f>
        <v>fast</v>
      </c>
      <c r="J480">
        <f>_xlfn.XLOOKUP(data[[#This Row],[Reindeer]],$S$14:$S$18,$T$14:$T$18)</f>
        <v>815</v>
      </c>
      <c r="K480" t="str" cm="1">
        <f t="array" ref="K480">_xlfn.IFS(data[[#This Row],[Age]]&lt;=100,"0-100",data[[#This Row],[Age]]&lt;=500,"101-500",data[[#This Row],[Age]]&lt;=1000,"501-1000",1,"&gt;1000")</f>
        <v>501-1000</v>
      </c>
      <c r="L480" t="str">
        <f>REPT(_xlfn.UNICHAR(8203),_xlfn.XLOOKUP(data[[#This Row],[Age group]],$S$23:$S$26,$T$23:$T$26))&amp;data[[#This Row],[Age group]]</f>
        <v>​​501-1000</v>
      </c>
    </row>
    <row r="481" spans="2:12" x14ac:dyDescent="0.25">
      <c r="B481" t="s">
        <v>35</v>
      </c>
      <c r="C481">
        <v>8.8000000000000007</v>
      </c>
      <c r="D481">
        <v>1280</v>
      </c>
      <c r="E481" s="27">
        <v>45022</v>
      </c>
      <c r="F481">
        <v>869.67</v>
      </c>
      <c r="G481" t="s">
        <v>91</v>
      </c>
      <c r="H481">
        <v>0</v>
      </c>
      <c r="I481" t="str">
        <f>_xlfn.XLOOKUP(data[[#This Row],[flight_speed]],$S$4:$S$6,$T$4:$T$6,,-1)</f>
        <v>fast</v>
      </c>
      <c r="J481">
        <f>_xlfn.XLOOKUP(data[[#This Row],[Reindeer]],$S$14:$S$18,$T$14:$T$18)</f>
        <v>261</v>
      </c>
      <c r="K481" t="str" cm="1">
        <f t="array" ref="K481">_xlfn.IFS(data[[#This Row],[Age]]&lt;=100,"0-100",data[[#This Row],[Age]]&lt;=500,"101-500",data[[#This Row],[Age]]&lt;=1000,"501-1000",1,"&gt;1000")</f>
        <v>101-500</v>
      </c>
      <c r="L481" t="str">
        <f>REPT(_xlfn.UNICHAR(8203),_xlfn.XLOOKUP(data[[#This Row],[Age group]],$S$23:$S$26,$T$23:$T$26))&amp;data[[#This Row],[Age group]]</f>
        <v>​​​101-500</v>
      </c>
    </row>
    <row r="482" spans="2:12" x14ac:dyDescent="0.25">
      <c r="B482" t="s">
        <v>68</v>
      </c>
      <c r="C482">
        <v>11.200000000000001</v>
      </c>
      <c r="D482">
        <v>1380</v>
      </c>
      <c r="E482" s="27">
        <v>45022</v>
      </c>
      <c r="F482">
        <v>1591.3200000000002</v>
      </c>
      <c r="G482" t="s">
        <v>90</v>
      </c>
      <c r="H482">
        <v>0</v>
      </c>
      <c r="I482" t="str">
        <f>_xlfn.XLOOKUP(data[[#This Row],[flight_speed]],$S$4:$S$6,$T$4:$T$6,,-1)</f>
        <v>fast</v>
      </c>
      <c r="J482">
        <f>_xlfn.XLOOKUP(data[[#This Row],[Reindeer]],$S$14:$S$18,$T$14:$T$18)</f>
        <v>35</v>
      </c>
      <c r="K482" t="str" cm="1">
        <f t="array" ref="K482">_xlfn.IFS(data[[#This Row],[Age]]&lt;=100,"0-100",data[[#This Row],[Age]]&lt;=500,"101-500",data[[#This Row],[Age]]&lt;=1000,"501-1000",1,"&gt;1000")</f>
        <v>0-100</v>
      </c>
      <c r="L482" t="str">
        <f>REPT(_xlfn.UNICHAR(8203),_xlfn.XLOOKUP(data[[#This Row],[Age group]],$S$23:$S$26,$T$23:$T$26))&amp;data[[#This Row],[Age group]]</f>
        <v>​​​​0-100</v>
      </c>
    </row>
    <row r="483" spans="2:12" x14ac:dyDescent="0.25">
      <c r="B483" t="s">
        <v>32</v>
      </c>
      <c r="C483">
        <v>11.200000000000001</v>
      </c>
      <c r="D483">
        <v>1470</v>
      </c>
      <c r="E483" s="27">
        <v>45022</v>
      </c>
      <c r="F483">
        <v>1432.41</v>
      </c>
      <c r="G483" t="s">
        <v>91</v>
      </c>
      <c r="H483">
        <v>0</v>
      </c>
      <c r="I483" t="str">
        <f>_xlfn.XLOOKUP(data[[#This Row],[flight_speed]],$S$4:$S$6,$T$4:$T$6,,-1)</f>
        <v>fast</v>
      </c>
      <c r="J483">
        <f>_xlfn.XLOOKUP(data[[#This Row],[Reindeer]],$S$14:$S$18,$T$14:$T$18)</f>
        <v>98</v>
      </c>
      <c r="K483" t="str" cm="1">
        <f t="array" ref="K483">_xlfn.IFS(data[[#This Row],[Age]]&lt;=100,"0-100",data[[#This Row],[Age]]&lt;=500,"101-500",data[[#This Row],[Age]]&lt;=1000,"501-1000",1,"&gt;1000")</f>
        <v>0-100</v>
      </c>
      <c r="L483" t="str">
        <f>REPT(_xlfn.UNICHAR(8203),_xlfn.XLOOKUP(data[[#This Row],[Age group]],$S$23:$S$26,$T$23:$T$26))&amp;data[[#This Row],[Age group]]</f>
        <v>​​​​0-100</v>
      </c>
    </row>
    <row r="484" spans="2:12" x14ac:dyDescent="0.25">
      <c r="B484" t="s">
        <v>33</v>
      </c>
      <c r="C484">
        <v>15</v>
      </c>
      <c r="D484">
        <v>111</v>
      </c>
      <c r="E484" s="27">
        <v>45023</v>
      </c>
      <c r="F484">
        <v>863.68</v>
      </c>
      <c r="G484" t="s">
        <v>90</v>
      </c>
      <c r="H484">
        <v>0</v>
      </c>
      <c r="I484" t="str">
        <f>_xlfn.XLOOKUP(data[[#This Row],[flight_speed]],$S$4:$S$6,$T$4:$T$6,,-1)</f>
        <v>fast</v>
      </c>
      <c r="J484">
        <f>_xlfn.XLOOKUP(data[[#This Row],[Reindeer]],$S$14:$S$18,$T$14:$T$18)</f>
        <v>1200</v>
      </c>
      <c r="K484" t="str" cm="1">
        <f t="array" ref="K484">_xlfn.IFS(data[[#This Row],[Age]]&lt;=100,"0-100",data[[#This Row],[Age]]&lt;=500,"101-500",data[[#This Row],[Age]]&lt;=1000,"501-1000",1,"&gt;1000")</f>
        <v>&gt;1000</v>
      </c>
      <c r="L484" t="str">
        <f>REPT(_xlfn.UNICHAR(8203),_xlfn.XLOOKUP(data[[#This Row],[Age group]],$S$23:$S$26,$T$23:$T$26))&amp;data[[#This Row],[Age group]]</f>
        <v>​&gt;1000</v>
      </c>
    </row>
    <row r="485" spans="2:12" x14ac:dyDescent="0.25">
      <c r="B485" t="s">
        <v>34</v>
      </c>
      <c r="C485">
        <v>6.4</v>
      </c>
      <c r="D485">
        <v>1210</v>
      </c>
      <c r="E485" s="27">
        <v>45023</v>
      </c>
      <c r="F485">
        <v>2901.18</v>
      </c>
      <c r="G485" t="s">
        <v>91</v>
      </c>
      <c r="H485">
        <v>0</v>
      </c>
      <c r="I485" t="str">
        <f>_xlfn.XLOOKUP(data[[#This Row],[flight_speed]],$S$4:$S$6,$T$4:$T$6,,-1)</f>
        <v>super fast</v>
      </c>
      <c r="J485">
        <f>_xlfn.XLOOKUP(data[[#This Row],[Reindeer]],$S$14:$S$18,$T$14:$T$18)</f>
        <v>815</v>
      </c>
      <c r="K485" t="str" cm="1">
        <f t="array" ref="K485">_xlfn.IFS(data[[#This Row],[Age]]&lt;=100,"0-100",data[[#This Row],[Age]]&lt;=500,"101-500",data[[#This Row],[Age]]&lt;=1000,"501-1000",1,"&gt;1000")</f>
        <v>501-1000</v>
      </c>
      <c r="L485" t="str">
        <f>REPT(_xlfn.UNICHAR(8203),_xlfn.XLOOKUP(data[[#This Row],[Age group]],$S$23:$S$26,$T$23:$T$26))&amp;data[[#This Row],[Age group]]</f>
        <v>​​501-1000</v>
      </c>
    </row>
    <row r="486" spans="2:12" x14ac:dyDescent="0.25">
      <c r="B486" t="s">
        <v>35</v>
      </c>
      <c r="C486">
        <v>5.6000000000000005</v>
      </c>
      <c r="D486">
        <v>1220</v>
      </c>
      <c r="E486" s="27">
        <v>45023</v>
      </c>
      <c r="F486">
        <v>1777.59</v>
      </c>
      <c r="G486" t="s">
        <v>91</v>
      </c>
      <c r="H486">
        <v>0</v>
      </c>
      <c r="I486" t="str">
        <f>_xlfn.XLOOKUP(data[[#This Row],[flight_speed]],$S$4:$S$6,$T$4:$T$6,,-1)</f>
        <v>fast</v>
      </c>
      <c r="J486">
        <f>_xlfn.XLOOKUP(data[[#This Row],[Reindeer]],$S$14:$S$18,$T$14:$T$18)</f>
        <v>261</v>
      </c>
      <c r="K486" t="str" cm="1">
        <f t="array" ref="K486">_xlfn.IFS(data[[#This Row],[Age]]&lt;=100,"0-100",data[[#This Row],[Age]]&lt;=500,"101-500",data[[#This Row],[Age]]&lt;=1000,"501-1000",1,"&gt;1000")</f>
        <v>101-500</v>
      </c>
      <c r="L486" t="str">
        <f>REPT(_xlfn.UNICHAR(8203),_xlfn.XLOOKUP(data[[#This Row],[Age group]],$S$23:$S$26,$T$23:$T$26))&amp;data[[#This Row],[Age group]]</f>
        <v>​​​101-500</v>
      </c>
    </row>
    <row r="487" spans="2:12" x14ac:dyDescent="0.25">
      <c r="B487" t="s">
        <v>68</v>
      </c>
      <c r="C487">
        <v>10.4</v>
      </c>
      <c r="D487">
        <v>700</v>
      </c>
      <c r="E487" s="27">
        <v>45023</v>
      </c>
      <c r="F487">
        <v>922.08</v>
      </c>
      <c r="G487" t="s">
        <v>90</v>
      </c>
      <c r="H487">
        <v>0</v>
      </c>
      <c r="I487" t="str">
        <f>_xlfn.XLOOKUP(data[[#This Row],[flight_speed]],$S$4:$S$6,$T$4:$T$6,,-1)</f>
        <v>fast</v>
      </c>
      <c r="J487">
        <f>_xlfn.XLOOKUP(data[[#This Row],[Reindeer]],$S$14:$S$18,$T$14:$T$18)</f>
        <v>35</v>
      </c>
      <c r="K487" t="str" cm="1">
        <f t="array" ref="K487">_xlfn.IFS(data[[#This Row],[Age]]&lt;=100,"0-100",data[[#This Row],[Age]]&lt;=500,"101-500",data[[#This Row],[Age]]&lt;=1000,"501-1000",1,"&gt;1000")</f>
        <v>0-100</v>
      </c>
      <c r="L487" t="str">
        <f>REPT(_xlfn.UNICHAR(8203),_xlfn.XLOOKUP(data[[#This Row],[Age group]],$S$23:$S$26,$T$23:$T$26))&amp;data[[#This Row],[Age group]]</f>
        <v>​​​​0-100</v>
      </c>
    </row>
    <row r="488" spans="2:12" x14ac:dyDescent="0.25">
      <c r="B488" t="s">
        <v>32</v>
      </c>
      <c r="C488">
        <v>4</v>
      </c>
      <c r="D488">
        <v>1030</v>
      </c>
      <c r="E488" s="27">
        <v>45023</v>
      </c>
      <c r="F488">
        <v>360.33</v>
      </c>
      <c r="G488" t="s">
        <v>91</v>
      </c>
      <c r="H488">
        <v>0</v>
      </c>
      <c r="I488" t="str">
        <f>_xlfn.XLOOKUP(data[[#This Row],[flight_speed]],$S$4:$S$6,$T$4:$T$6,,-1)</f>
        <v>casual</v>
      </c>
      <c r="J488">
        <f>_xlfn.XLOOKUP(data[[#This Row],[Reindeer]],$S$14:$S$18,$T$14:$T$18)</f>
        <v>98</v>
      </c>
      <c r="K488" t="str" cm="1">
        <f t="array" ref="K488">_xlfn.IFS(data[[#This Row],[Age]]&lt;=100,"0-100",data[[#This Row],[Age]]&lt;=500,"101-500",data[[#This Row],[Age]]&lt;=1000,"501-1000",1,"&gt;1000")</f>
        <v>0-100</v>
      </c>
      <c r="L488" t="str">
        <f>REPT(_xlfn.UNICHAR(8203),_xlfn.XLOOKUP(data[[#This Row],[Age group]],$S$23:$S$26,$T$23:$T$26))&amp;data[[#This Row],[Age group]]</f>
        <v>​​​​0-100</v>
      </c>
    </row>
    <row r="489" spans="2:12" x14ac:dyDescent="0.25">
      <c r="B489" t="s">
        <v>33</v>
      </c>
      <c r="C489">
        <v>13</v>
      </c>
      <c r="D489">
        <v>65</v>
      </c>
      <c r="E489" s="27">
        <v>45024</v>
      </c>
      <c r="F489">
        <v>629.55999999999995</v>
      </c>
      <c r="G489" t="s">
        <v>90</v>
      </c>
      <c r="H489">
        <v>0</v>
      </c>
      <c r="I489" t="str">
        <f>_xlfn.XLOOKUP(data[[#This Row],[flight_speed]],$S$4:$S$6,$T$4:$T$6,,-1)</f>
        <v>fast</v>
      </c>
      <c r="J489">
        <f>_xlfn.XLOOKUP(data[[#This Row],[Reindeer]],$S$14:$S$18,$T$14:$T$18)</f>
        <v>1200</v>
      </c>
      <c r="K489" t="str" cm="1">
        <f t="array" ref="K489">_xlfn.IFS(data[[#This Row],[Age]]&lt;=100,"0-100",data[[#This Row],[Age]]&lt;=500,"101-500",data[[#This Row],[Age]]&lt;=1000,"501-1000",1,"&gt;1000")</f>
        <v>&gt;1000</v>
      </c>
      <c r="L489" t="str">
        <f>REPT(_xlfn.UNICHAR(8203),_xlfn.XLOOKUP(data[[#This Row],[Age group]],$S$23:$S$26,$T$23:$T$26))&amp;data[[#This Row],[Age group]]</f>
        <v>​&gt;1000</v>
      </c>
    </row>
    <row r="490" spans="2:12" x14ac:dyDescent="0.25">
      <c r="B490" t="s">
        <v>34</v>
      </c>
      <c r="C490">
        <v>4</v>
      </c>
      <c r="D490">
        <v>820</v>
      </c>
      <c r="E490" s="27">
        <v>45024</v>
      </c>
      <c r="F490">
        <v>2493.42</v>
      </c>
      <c r="G490" t="s">
        <v>91</v>
      </c>
      <c r="H490">
        <v>0</v>
      </c>
      <c r="I490" t="str">
        <f>_xlfn.XLOOKUP(data[[#This Row],[flight_speed]],$S$4:$S$6,$T$4:$T$6,,-1)</f>
        <v>super fast</v>
      </c>
      <c r="J490">
        <f>_xlfn.XLOOKUP(data[[#This Row],[Reindeer]],$S$14:$S$18,$T$14:$T$18)</f>
        <v>815</v>
      </c>
      <c r="K490" t="str" cm="1">
        <f t="array" ref="K490">_xlfn.IFS(data[[#This Row],[Age]]&lt;=100,"0-100",data[[#This Row],[Age]]&lt;=500,"101-500",data[[#This Row],[Age]]&lt;=1000,"501-1000",1,"&gt;1000")</f>
        <v>501-1000</v>
      </c>
      <c r="L490" t="str">
        <f>REPT(_xlfn.UNICHAR(8203),_xlfn.XLOOKUP(data[[#This Row],[Age group]],$S$23:$S$26,$T$23:$T$26))&amp;data[[#This Row],[Age group]]</f>
        <v>​​501-1000</v>
      </c>
    </row>
    <row r="491" spans="2:12" x14ac:dyDescent="0.25">
      <c r="B491" t="s">
        <v>35</v>
      </c>
      <c r="C491">
        <v>11.200000000000001</v>
      </c>
      <c r="D491">
        <v>1060</v>
      </c>
      <c r="E491" s="27">
        <v>45024</v>
      </c>
      <c r="F491">
        <v>2994.9900000000002</v>
      </c>
      <c r="G491" t="s">
        <v>91</v>
      </c>
      <c r="H491">
        <v>0</v>
      </c>
      <c r="I491" t="str">
        <f>_xlfn.XLOOKUP(data[[#This Row],[flight_speed]],$S$4:$S$6,$T$4:$T$6,,-1)</f>
        <v>super fast</v>
      </c>
      <c r="J491">
        <f>_xlfn.XLOOKUP(data[[#This Row],[Reindeer]],$S$14:$S$18,$T$14:$T$18)</f>
        <v>261</v>
      </c>
      <c r="K491" t="str" cm="1">
        <f t="array" ref="K491">_xlfn.IFS(data[[#This Row],[Age]]&lt;=100,"0-100",data[[#This Row],[Age]]&lt;=500,"101-500",data[[#This Row],[Age]]&lt;=1000,"501-1000",1,"&gt;1000")</f>
        <v>101-500</v>
      </c>
      <c r="L491" t="str">
        <f>REPT(_xlfn.UNICHAR(8203),_xlfn.XLOOKUP(data[[#This Row],[Age group]],$S$23:$S$26,$T$23:$T$26))&amp;data[[#This Row],[Age group]]</f>
        <v>​​​101-500</v>
      </c>
    </row>
    <row r="492" spans="2:12" x14ac:dyDescent="0.25">
      <c r="B492" t="s">
        <v>68</v>
      </c>
      <c r="C492">
        <v>4.8000000000000007</v>
      </c>
      <c r="D492">
        <v>680</v>
      </c>
      <c r="E492" s="27">
        <v>45024</v>
      </c>
      <c r="F492">
        <v>2736.33</v>
      </c>
      <c r="G492" t="s">
        <v>90</v>
      </c>
      <c r="H492">
        <v>0</v>
      </c>
      <c r="I492" t="str">
        <f>_xlfn.XLOOKUP(data[[#This Row],[flight_speed]],$S$4:$S$6,$T$4:$T$6,,-1)</f>
        <v>super fast</v>
      </c>
      <c r="J492">
        <f>_xlfn.XLOOKUP(data[[#This Row],[Reindeer]],$S$14:$S$18,$T$14:$T$18)</f>
        <v>35</v>
      </c>
      <c r="K492" t="str" cm="1">
        <f t="array" ref="K492">_xlfn.IFS(data[[#This Row],[Age]]&lt;=100,"0-100",data[[#This Row],[Age]]&lt;=500,"101-500",data[[#This Row],[Age]]&lt;=1000,"501-1000",1,"&gt;1000")</f>
        <v>0-100</v>
      </c>
      <c r="L492" t="str">
        <f>REPT(_xlfn.UNICHAR(8203),_xlfn.XLOOKUP(data[[#This Row],[Age group]],$S$23:$S$26,$T$23:$T$26))&amp;data[[#This Row],[Age group]]</f>
        <v>​​​​0-100</v>
      </c>
    </row>
    <row r="493" spans="2:12" x14ac:dyDescent="0.25">
      <c r="B493" t="s">
        <v>32</v>
      </c>
      <c r="C493">
        <v>9.6000000000000014</v>
      </c>
      <c r="D493">
        <v>880</v>
      </c>
      <c r="E493" s="27">
        <v>45024</v>
      </c>
      <c r="F493">
        <v>1429.32</v>
      </c>
      <c r="G493" t="s">
        <v>91</v>
      </c>
      <c r="H493">
        <v>0</v>
      </c>
      <c r="I493" t="str">
        <f>_xlfn.XLOOKUP(data[[#This Row],[flight_speed]],$S$4:$S$6,$T$4:$T$6,,-1)</f>
        <v>fast</v>
      </c>
      <c r="J493">
        <f>_xlfn.XLOOKUP(data[[#This Row],[Reindeer]],$S$14:$S$18,$T$14:$T$18)</f>
        <v>98</v>
      </c>
      <c r="K493" t="str" cm="1">
        <f t="array" ref="K493">_xlfn.IFS(data[[#This Row],[Age]]&lt;=100,"0-100",data[[#This Row],[Age]]&lt;=500,"101-500",data[[#This Row],[Age]]&lt;=1000,"501-1000",1,"&gt;1000")</f>
        <v>0-100</v>
      </c>
      <c r="L493" t="str">
        <f>REPT(_xlfn.UNICHAR(8203),_xlfn.XLOOKUP(data[[#This Row],[Age group]],$S$23:$S$26,$T$23:$T$26))&amp;data[[#This Row],[Age group]]</f>
        <v>​​​​0-100</v>
      </c>
    </row>
    <row r="494" spans="2:12" x14ac:dyDescent="0.25">
      <c r="B494" t="s">
        <v>33</v>
      </c>
      <c r="C494">
        <v>5</v>
      </c>
      <c r="D494">
        <v>59</v>
      </c>
      <c r="E494" s="27">
        <v>45025</v>
      </c>
      <c r="F494">
        <v>170.83</v>
      </c>
      <c r="G494" t="s">
        <v>90</v>
      </c>
      <c r="H494">
        <v>0</v>
      </c>
      <c r="I494" t="str">
        <f>_xlfn.XLOOKUP(data[[#This Row],[flight_speed]],$S$4:$S$6,$T$4:$T$6,,-1)</f>
        <v>casual</v>
      </c>
      <c r="J494">
        <f>_xlfn.XLOOKUP(data[[#This Row],[Reindeer]],$S$14:$S$18,$T$14:$T$18)</f>
        <v>1200</v>
      </c>
      <c r="K494" t="str" cm="1">
        <f t="array" ref="K494">_xlfn.IFS(data[[#This Row],[Age]]&lt;=100,"0-100",data[[#This Row],[Age]]&lt;=500,"101-500",data[[#This Row],[Age]]&lt;=1000,"501-1000",1,"&gt;1000")</f>
        <v>&gt;1000</v>
      </c>
      <c r="L494" t="str">
        <f>REPT(_xlfn.UNICHAR(8203),_xlfn.XLOOKUP(data[[#This Row],[Age group]],$S$23:$S$26,$T$23:$T$26))&amp;data[[#This Row],[Age group]]</f>
        <v>​&gt;1000</v>
      </c>
    </row>
    <row r="495" spans="2:12" x14ac:dyDescent="0.25">
      <c r="B495" t="s">
        <v>34</v>
      </c>
      <c r="C495">
        <v>4.8000000000000007</v>
      </c>
      <c r="D495">
        <v>540</v>
      </c>
      <c r="E495" s="27">
        <v>45025</v>
      </c>
      <c r="F495">
        <v>2897.31</v>
      </c>
      <c r="G495" t="s">
        <v>91</v>
      </c>
      <c r="H495">
        <v>0</v>
      </c>
      <c r="I495" t="str">
        <f>_xlfn.XLOOKUP(data[[#This Row],[flight_speed]],$S$4:$S$6,$T$4:$T$6,,-1)</f>
        <v>super fast</v>
      </c>
      <c r="J495">
        <f>_xlfn.XLOOKUP(data[[#This Row],[Reindeer]],$S$14:$S$18,$T$14:$T$18)</f>
        <v>815</v>
      </c>
      <c r="K495" t="str" cm="1">
        <f t="array" ref="K495">_xlfn.IFS(data[[#This Row],[Age]]&lt;=100,"0-100",data[[#This Row],[Age]]&lt;=500,"101-500",data[[#This Row],[Age]]&lt;=1000,"501-1000",1,"&gt;1000")</f>
        <v>501-1000</v>
      </c>
      <c r="L495" t="str">
        <f>REPT(_xlfn.UNICHAR(8203),_xlfn.XLOOKUP(data[[#This Row],[Age group]],$S$23:$S$26,$T$23:$T$26))&amp;data[[#This Row],[Age group]]</f>
        <v>​​501-1000</v>
      </c>
    </row>
    <row r="496" spans="2:12" x14ac:dyDescent="0.25">
      <c r="B496" t="s">
        <v>35</v>
      </c>
      <c r="C496">
        <v>9.6000000000000014</v>
      </c>
      <c r="D496">
        <v>1480</v>
      </c>
      <c r="E496" s="27">
        <v>45025</v>
      </c>
      <c r="F496">
        <v>1047.06</v>
      </c>
      <c r="G496" t="s">
        <v>91</v>
      </c>
      <c r="H496">
        <v>0</v>
      </c>
      <c r="I496" t="str">
        <f>_xlfn.XLOOKUP(data[[#This Row],[flight_speed]],$S$4:$S$6,$T$4:$T$6,,-1)</f>
        <v>fast</v>
      </c>
      <c r="J496">
        <f>_xlfn.XLOOKUP(data[[#This Row],[Reindeer]],$S$14:$S$18,$T$14:$T$18)</f>
        <v>261</v>
      </c>
      <c r="K496" t="str" cm="1">
        <f t="array" ref="K496">_xlfn.IFS(data[[#This Row],[Age]]&lt;=100,"0-100",data[[#This Row],[Age]]&lt;=500,"101-500",data[[#This Row],[Age]]&lt;=1000,"501-1000",1,"&gt;1000")</f>
        <v>101-500</v>
      </c>
      <c r="L496" t="str">
        <f>REPT(_xlfn.UNICHAR(8203),_xlfn.XLOOKUP(data[[#This Row],[Age group]],$S$23:$S$26,$T$23:$T$26))&amp;data[[#This Row],[Age group]]</f>
        <v>​​​101-500</v>
      </c>
    </row>
    <row r="497" spans="2:12" x14ac:dyDescent="0.25">
      <c r="B497" t="s">
        <v>68</v>
      </c>
      <c r="C497">
        <v>12</v>
      </c>
      <c r="D497">
        <v>1330</v>
      </c>
      <c r="E497" s="27">
        <v>45025</v>
      </c>
      <c r="F497">
        <v>1564.83</v>
      </c>
      <c r="G497" t="s">
        <v>90</v>
      </c>
      <c r="H497">
        <v>0</v>
      </c>
      <c r="I497" t="str">
        <f>_xlfn.XLOOKUP(data[[#This Row],[flight_speed]],$S$4:$S$6,$T$4:$T$6,,-1)</f>
        <v>fast</v>
      </c>
      <c r="J497">
        <f>_xlfn.XLOOKUP(data[[#This Row],[Reindeer]],$S$14:$S$18,$T$14:$T$18)</f>
        <v>35</v>
      </c>
      <c r="K497" t="str" cm="1">
        <f t="array" ref="K497">_xlfn.IFS(data[[#This Row],[Age]]&lt;=100,"0-100",data[[#This Row],[Age]]&lt;=500,"101-500",data[[#This Row],[Age]]&lt;=1000,"501-1000",1,"&gt;1000")</f>
        <v>0-100</v>
      </c>
      <c r="L497" t="str">
        <f>REPT(_xlfn.UNICHAR(8203),_xlfn.XLOOKUP(data[[#This Row],[Age group]],$S$23:$S$26,$T$23:$T$26))&amp;data[[#This Row],[Age group]]</f>
        <v>​​​​0-100</v>
      </c>
    </row>
    <row r="498" spans="2:12" x14ac:dyDescent="0.25">
      <c r="B498" t="s">
        <v>32</v>
      </c>
      <c r="C498">
        <v>5.6000000000000005</v>
      </c>
      <c r="D498">
        <v>1340</v>
      </c>
      <c r="E498" s="27">
        <v>45025</v>
      </c>
      <c r="F498">
        <v>1076.6399999999999</v>
      </c>
      <c r="G498" t="s">
        <v>91</v>
      </c>
      <c r="H498">
        <v>0</v>
      </c>
      <c r="I498" t="str">
        <f>_xlfn.XLOOKUP(data[[#This Row],[flight_speed]],$S$4:$S$6,$T$4:$T$6,,-1)</f>
        <v>fast</v>
      </c>
      <c r="J498">
        <f>_xlfn.XLOOKUP(data[[#This Row],[Reindeer]],$S$14:$S$18,$T$14:$T$18)</f>
        <v>98</v>
      </c>
      <c r="K498" t="str" cm="1">
        <f t="array" ref="K498">_xlfn.IFS(data[[#This Row],[Age]]&lt;=100,"0-100",data[[#This Row],[Age]]&lt;=500,"101-500",data[[#This Row],[Age]]&lt;=1000,"501-1000",1,"&gt;1000")</f>
        <v>0-100</v>
      </c>
      <c r="L498" t="str">
        <f>REPT(_xlfn.UNICHAR(8203),_xlfn.XLOOKUP(data[[#This Row],[Age group]],$S$23:$S$26,$T$23:$T$26))&amp;data[[#This Row],[Age group]]</f>
        <v>​​​​0-100</v>
      </c>
    </row>
    <row r="499" spans="2:12" x14ac:dyDescent="0.25">
      <c r="B499" t="s">
        <v>33</v>
      </c>
      <c r="C499">
        <v>10</v>
      </c>
      <c r="D499">
        <v>96</v>
      </c>
      <c r="E499" s="27">
        <v>45026</v>
      </c>
      <c r="F499">
        <v>533.74</v>
      </c>
      <c r="G499" t="s">
        <v>90</v>
      </c>
      <c r="H499">
        <v>0</v>
      </c>
      <c r="I499" t="str">
        <f>_xlfn.XLOOKUP(data[[#This Row],[flight_speed]],$S$4:$S$6,$T$4:$T$6,,-1)</f>
        <v>casual</v>
      </c>
      <c r="J499">
        <f>_xlfn.XLOOKUP(data[[#This Row],[Reindeer]],$S$14:$S$18,$T$14:$T$18)</f>
        <v>1200</v>
      </c>
      <c r="K499" t="str" cm="1">
        <f t="array" ref="K499">_xlfn.IFS(data[[#This Row],[Age]]&lt;=100,"0-100",data[[#This Row],[Age]]&lt;=500,"101-500",data[[#This Row],[Age]]&lt;=1000,"501-1000",1,"&gt;1000")</f>
        <v>&gt;1000</v>
      </c>
      <c r="L499" t="str">
        <f>REPT(_xlfn.UNICHAR(8203),_xlfn.XLOOKUP(data[[#This Row],[Age group]],$S$23:$S$26,$T$23:$T$26))&amp;data[[#This Row],[Age group]]</f>
        <v>​&gt;1000</v>
      </c>
    </row>
    <row r="500" spans="2:12" x14ac:dyDescent="0.25">
      <c r="B500" t="s">
        <v>34</v>
      </c>
      <c r="C500">
        <v>4.8000000000000007</v>
      </c>
      <c r="D500">
        <v>1330</v>
      </c>
      <c r="E500" s="27">
        <v>45026</v>
      </c>
      <c r="F500">
        <v>2716.62</v>
      </c>
      <c r="G500" t="s">
        <v>91</v>
      </c>
      <c r="H500">
        <v>0</v>
      </c>
      <c r="I500" t="str">
        <f>_xlfn.XLOOKUP(data[[#This Row],[flight_speed]],$S$4:$S$6,$T$4:$T$6,,-1)</f>
        <v>super fast</v>
      </c>
      <c r="J500">
        <f>_xlfn.XLOOKUP(data[[#This Row],[Reindeer]],$S$14:$S$18,$T$14:$T$18)</f>
        <v>815</v>
      </c>
      <c r="K500" t="str" cm="1">
        <f t="array" ref="K500">_xlfn.IFS(data[[#This Row],[Age]]&lt;=100,"0-100",data[[#This Row],[Age]]&lt;=500,"101-500",data[[#This Row],[Age]]&lt;=1000,"501-1000",1,"&gt;1000")</f>
        <v>501-1000</v>
      </c>
      <c r="L500" t="str">
        <f>REPT(_xlfn.UNICHAR(8203),_xlfn.XLOOKUP(data[[#This Row],[Age group]],$S$23:$S$26,$T$23:$T$26))&amp;data[[#This Row],[Age group]]</f>
        <v>​​501-1000</v>
      </c>
    </row>
    <row r="501" spans="2:12" x14ac:dyDescent="0.25">
      <c r="B501" t="s">
        <v>35</v>
      </c>
      <c r="C501">
        <v>9.6000000000000014</v>
      </c>
      <c r="D501">
        <v>1140</v>
      </c>
      <c r="E501" s="27">
        <v>45026</v>
      </c>
      <c r="F501">
        <v>494.93999999999994</v>
      </c>
      <c r="G501" t="s">
        <v>91</v>
      </c>
      <c r="H501">
        <v>0</v>
      </c>
      <c r="I501" t="str">
        <f>_xlfn.XLOOKUP(data[[#This Row],[flight_speed]],$S$4:$S$6,$T$4:$T$6,,-1)</f>
        <v>casual</v>
      </c>
      <c r="J501">
        <f>_xlfn.XLOOKUP(data[[#This Row],[Reindeer]],$S$14:$S$18,$T$14:$T$18)</f>
        <v>261</v>
      </c>
      <c r="K501" t="str" cm="1">
        <f t="array" ref="K501">_xlfn.IFS(data[[#This Row],[Age]]&lt;=100,"0-100",data[[#This Row],[Age]]&lt;=500,"101-500",data[[#This Row],[Age]]&lt;=1000,"501-1000",1,"&gt;1000")</f>
        <v>101-500</v>
      </c>
      <c r="L501" t="str">
        <f>REPT(_xlfn.UNICHAR(8203),_xlfn.XLOOKUP(data[[#This Row],[Age group]],$S$23:$S$26,$T$23:$T$26))&amp;data[[#This Row],[Age group]]</f>
        <v>​​​101-500</v>
      </c>
    </row>
    <row r="502" spans="2:12" x14ac:dyDescent="0.25">
      <c r="B502" t="s">
        <v>68</v>
      </c>
      <c r="C502">
        <v>6.4</v>
      </c>
      <c r="D502">
        <v>1180</v>
      </c>
      <c r="E502" s="27">
        <v>45026</v>
      </c>
      <c r="F502">
        <v>2744.88</v>
      </c>
      <c r="G502" t="s">
        <v>90</v>
      </c>
      <c r="H502">
        <v>0</v>
      </c>
      <c r="I502" t="str">
        <f>_xlfn.XLOOKUP(data[[#This Row],[flight_speed]],$S$4:$S$6,$T$4:$T$6,,-1)</f>
        <v>super fast</v>
      </c>
      <c r="J502">
        <f>_xlfn.XLOOKUP(data[[#This Row],[Reindeer]],$S$14:$S$18,$T$14:$T$18)</f>
        <v>35</v>
      </c>
      <c r="K502" t="str" cm="1">
        <f t="array" ref="K502">_xlfn.IFS(data[[#This Row],[Age]]&lt;=100,"0-100",data[[#This Row],[Age]]&lt;=500,"101-500",data[[#This Row],[Age]]&lt;=1000,"501-1000",1,"&gt;1000")</f>
        <v>0-100</v>
      </c>
      <c r="L502" t="str">
        <f>REPT(_xlfn.UNICHAR(8203),_xlfn.XLOOKUP(data[[#This Row],[Age group]],$S$23:$S$26,$T$23:$T$26))&amp;data[[#This Row],[Age group]]</f>
        <v>​​​​0-100</v>
      </c>
    </row>
    <row r="503" spans="2:12" x14ac:dyDescent="0.25">
      <c r="B503" t="s">
        <v>32</v>
      </c>
      <c r="C503">
        <v>8.8000000000000007</v>
      </c>
      <c r="D503">
        <v>560</v>
      </c>
      <c r="E503" s="27">
        <v>45026</v>
      </c>
      <c r="F503">
        <v>2185.56</v>
      </c>
      <c r="G503" t="s">
        <v>91</v>
      </c>
      <c r="H503">
        <v>0</v>
      </c>
      <c r="I503" t="str">
        <f>_xlfn.XLOOKUP(data[[#This Row],[flight_speed]],$S$4:$S$6,$T$4:$T$6,,-1)</f>
        <v>super fast</v>
      </c>
      <c r="J503">
        <f>_xlfn.XLOOKUP(data[[#This Row],[Reindeer]],$S$14:$S$18,$T$14:$T$18)</f>
        <v>98</v>
      </c>
      <c r="K503" t="str" cm="1">
        <f t="array" ref="K503">_xlfn.IFS(data[[#This Row],[Age]]&lt;=100,"0-100",data[[#This Row],[Age]]&lt;=500,"101-500",data[[#This Row],[Age]]&lt;=1000,"501-1000",1,"&gt;1000")</f>
        <v>0-100</v>
      </c>
      <c r="L503" t="str">
        <f>REPT(_xlfn.UNICHAR(8203),_xlfn.XLOOKUP(data[[#This Row],[Age group]],$S$23:$S$26,$T$23:$T$26))&amp;data[[#This Row],[Age group]]</f>
        <v>​​​​0-100</v>
      </c>
    </row>
    <row r="504" spans="2:12" x14ac:dyDescent="0.25">
      <c r="B504" t="s">
        <v>33</v>
      </c>
      <c r="C504">
        <v>5</v>
      </c>
      <c r="D504">
        <v>96</v>
      </c>
      <c r="E504" s="27">
        <v>45027</v>
      </c>
      <c r="F504">
        <v>884</v>
      </c>
      <c r="G504" t="s">
        <v>90</v>
      </c>
      <c r="H504">
        <v>0</v>
      </c>
      <c r="I504" t="str">
        <f>_xlfn.XLOOKUP(data[[#This Row],[flight_speed]],$S$4:$S$6,$T$4:$T$6,,-1)</f>
        <v>fast</v>
      </c>
      <c r="J504">
        <f>_xlfn.XLOOKUP(data[[#This Row],[Reindeer]],$S$14:$S$18,$T$14:$T$18)</f>
        <v>1200</v>
      </c>
      <c r="K504" t="str" cm="1">
        <f t="array" ref="K504">_xlfn.IFS(data[[#This Row],[Age]]&lt;=100,"0-100",data[[#This Row],[Age]]&lt;=500,"101-500",data[[#This Row],[Age]]&lt;=1000,"501-1000",1,"&gt;1000")</f>
        <v>&gt;1000</v>
      </c>
      <c r="L504" t="str">
        <f>REPT(_xlfn.UNICHAR(8203),_xlfn.XLOOKUP(data[[#This Row],[Age group]],$S$23:$S$26,$T$23:$T$26))&amp;data[[#This Row],[Age group]]</f>
        <v>​&gt;1000</v>
      </c>
    </row>
    <row r="505" spans="2:12" x14ac:dyDescent="0.25">
      <c r="B505" t="s">
        <v>34</v>
      </c>
      <c r="C505">
        <v>6.4</v>
      </c>
      <c r="D505">
        <v>660</v>
      </c>
      <c r="E505" s="27">
        <v>45027</v>
      </c>
      <c r="F505">
        <v>605.84999999999991</v>
      </c>
      <c r="G505" t="s">
        <v>91</v>
      </c>
      <c r="H505">
        <v>0</v>
      </c>
      <c r="I505" t="str">
        <f>_xlfn.XLOOKUP(data[[#This Row],[flight_speed]],$S$4:$S$6,$T$4:$T$6,,-1)</f>
        <v>fast</v>
      </c>
      <c r="J505">
        <f>_xlfn.XLOOKUP(data[[#This Row],[Reindeer]],$S$14:$S$18,$T$14:$T$18)</f>
        <v>815</v>
      </c>
      <c r="K505" t="str" cm="1">
        <f t="array" ref="K505">_xlfn.IFS(data[[#This Row],[Age]]&lt;=100,"0-100",data[[#This Row],[Age]]&lt;=500,"101-500",data[[#This Row],[Age]]&lt;=1000,"501-1000",1,"&gt;1000")</f>
        <v>501-1000</v>
      </c>
      <c r="L505" t="str">
        <f>REPT(_xlfn.UNICHAR(8203),_xlfn.XLOOKUP(data[[#This Row],[Age group]],$S$23:$S$26,$T$23:$T$26))&amp;data[[#This Row],[Age group]]</f>
        <v>​​501-1000</v>
      </c>
    </row>
    <row r="506" spans="2:12" x14ac:dyDescent="0.25">
      <c r="B506" t="s">
        <v>35</v>
      </c>
      <c r="C506">
        <v>9.6000000000000014</v>
      </c>
      <c r="D506">
        <v>1400</v>
      </c>
      <c r="E506" s="27">
        <v>45027</v>
      </c>
      <c r="F506">
        <v>187.92000000000002</v>
      </c>
      <c r="G506" t="s">
        <v>91</v>
      </c>
      <c r="H506">
        <v>0</v>
      </c>
      <c r="I506" t="str">
        <f>_xlfn.XLOOKUP(data[[#This Row],[flight_speed]],$S$4:$S$6,$T$4:$T$6,,-1)</f>
        <v>casual</v>
      </c>
      <c r="J506">
        <f>_xlfn.XLOOKUP(data[[#This Row],[Reindeer]],$S$14:$S$18,$T$14:$T$18)</f>
        <v>261</v>
      </c>
      <c r="K506" t="str" cm="1">
        <f t="array" ref="K506">_xlfn.IFS(data[[#This Row],[Age]]&lt;=100,"0-100",data[[#This Row],[Age]]&lt;=500,"101-500",data[[#This Row],[Age]]&lt;=1000,"501-1000",1,"&gt;1000")</f>
        <v>101-500</v>
      </c>
      <c r="L506" t="str">
        <f>REPT(_xlfn.UNICHAR(8203),_xlfn.XLOOKUP(data[[#This Row],[Age group]],$S$23:$S$26,$T$23:$T$26))&amp;data[[#This Row],[Age group]]</f>
        <v>​​​101-500</v>
      </c>
    </row>
    <row r="507" spans="2:12" x14ac:dyDescent="0.25">
      <c r="B507" t="s">
        <v>68</v>
      </c>
      <c r="C507">
        <v>8.8000000000000007</v>
      </c>
      <c r="D507">
        <v>770</v>
      </c>
      <c r="E507" s="27">
        <v>45027</v>
      </c>
      <c r="F507">
        <v>2740.4700000000003</v>
      </c>
      <c r="G507" t="s">
        <v>90</v>
      </c>
      <c r="H507">
        <v>0</v>
      </c>
      <c r="I507" t="str">
        <f>_xlfn.XLOOKUP(data[[#This Row],[flight_speed]],$S$4:$S$6,$T$4:$T$6,,-1)</f>
        <v>super fast</v>
      </c>
      <c r="J507">
        <f>_xlfn.XLOOKUP(data[[#This Row],[Reindeer]],$S$14:$S$18,$T$14:$T$18)</f>
        <v>35</v>
      </c>
      <c r="K507" t="str" cm="1">
        <f t="array" ref="K507">_xlfn.IFS(data[[#This Row],[Age]]&lt;=100,"0-100",data[[#This Row],[Age]]&lt;=500,"101-500",data[[#This Row],[Age]]&lt;=1000,"501-1000",1,"&gt;1000")</f>
        <v>0-100</v>
      </c>
      <c r="L507" t="str">
        <f>REPT(_xlfn.UNICHAR(8203),_xlfn.XLOOKUP(data[[#This Row],[Age group]],$S$23:$S$26,$T$23:$T$26))&amp;data[[#This Row],[Age group]]</f>
        <v>​​​​0-100</v>
      </c>
    </row>
    <row r="508" spans="2:12" x14ac:dyDescent="0.25">
      <c r="B508" t="s">
        <v>32</v>
      </c>
      <c r="C508">
        <v>7.2</v>
      </c>
      <c r="D508">
        <v>1280</v>
      </c>
      <c r="E508" s="27">
        <v>45027</v>
      </c>
      <c r="F508">
        <v>231.63</v>
      </c>
      <c r="G508" t="s">
        <v>91</v>
      </c>
      <c r="H508">
        <v>0</v>
      </c>
      <c r="I508" t="str">
        <f>_xlfn.XLOOKUP(data[[#This Row],[flight_speed]],$S$4:$S$6,$T$4:$T$6,,-1)</f>
        <v>casual</v>
      </c>
      <c r="J508">
        <f>_xlfn.XLOOKUP(data[[#This Row],[Reindeer]],$S$14:$S$18,$T$14:$T$18)</f>
        <v>98</v>
      </c>
      <c r="K508" t="str" cm="1">
        <f t="array" ref="K508">_xlfn.IFS(data[[#This Row],[Age]]&lt;=100,"0-100",data[[#This Row],[Age]]&lt;=500,"101-500",data[[#This Row],[Age]]&lt;=1000,"501-1000",1,"&gt;1000")</f>
        <v>0-100</v>
      </c>
      <c r="L508" t="str">
        <f>REPT(_xlfn.UNICHAR(8203),_xlfn.XLOOKUP(data[[#This Row],[Age group]],$S$23:$S$26,$T$23:$T$26))&amp;data[[#This Row],[Age group]]</f>
        <v>​​​​0-100</v>
      </c>
    </row>
    <row r="509" spans="2:12" x14ac:dyDescent="0.25">
      <c r="B509" t="s">
        <v>33</v>
      </c>
      <c r="C509">
        <v>11</v>
      </c>
      <c r="D509">
        <v>120</v>
      </c>
      <c r="E509" s="27">
        <v>45028</v>
      </c>
      <c r="F509">
        <v>207.49</v>
      </c>
      <c r="G509" t="s">
        <v>90</v>
      </c>
      <c r="H509">
        <v>0</v>
      </c>
      <c r="I509" t="str">
        <f>_xlfn.XLOOKUP(data[[#This Row],[flight_speed]],$S$4:$S$6,$T$4:$T$6,,-1)</f>
        <v>casual</v>
      </c>
      <c r="J509">
        <f>_xlfn.XLOOKUP(data[[#This Row],[Reindeer]],$S$14:$S$18,$T$14:$T$18)</f>
        <v>1200</v>
      </c>
      <c r="K509" t="str" cm="1">
        <f t="array" ref="K509">_xlfn.IFS(data[[#This Row],[Age]]&lt;=100,"0-100",data[[#This Row],[Age]]&lt;=500,"101-500",data[[#This Row],[Age]]&lt;=1000,"501-1000",1,"&gt;1000")</f>
        <v>&gt;1000</v>
      </c>
      <c r="L509" t="str">
        <f>REPT(_xlfn.UNICHAR(8203),_xlfn.XLOOKUP(data[[#This Row],[Age group]],$S$23:$S$26,$T$23:$T$26))&amp;data[[#This Row],[Age group]]</f>
        <v>​&gt;1000</v>
      </c>
    </row>
    <row r="510" spans="2:12" x14ac:dyDescent="0.25">
      <c r="B510" t="s">
        <v>34</v>
      </c>
      <c r="C510">
        <v>5.6000000000000005</v>
      </c>
      <c r="D510">
        <v>1270</v>
      </c>
      <c r="E510" s="27">
        <v>45028</v>
      </c>
      <c r="F510">
        <v>2708.25</v>
      </c>
      <c r="G510" t="s">
        <v>91</v>
      </c>
      <c r="H510">
        <v>0</v>
      </c>
      <c r="I510" t="str">
        <f>_xlfn.XLOOKUP(data[[#This Row],[flight_speed]],$S$4:$S$6,$T$4:$T$6,,-1)</f>
        <v>super fast</v>
      </c>
      <c r="J510">
        <f>_xlfn.XLOOKUP(data[[#This Row],[Reindeer]],$S$14:$S$18,$T$14:$T$18)</f>
        <v>815</v>
      </c>
      <c r="K510" t="str" cm="1">
        <f t="array" ref="K510">_xlfn.IFS(data[[#This Row],[Age]]&lt;=100,"0-100",data[[#This Row],[Age]]&lt;=500,"101-500",data[[#This Row],[Age]]&lt;=1000,"501-1000",1,"&gt;1000")</f>
        <v>501-1000</v>
      </c>
      <c r="L510" t="str">
        <f>REPT(_xlfn.UNICHAR(8203),_xlfn.XLOOKUP(data[[#This Row],[Age group]],$S$23:$S$26,$T$23:$T$26))&amp;data[[#This Row],[Age group]]</f>
        <v>​​501-1000</v>
      </c>
    </row>
    <row r="511" spans="2:12" x14ac:dyDescent="0.25">
      <c r="B511" t="s">
        <v>35</v>
      </c>
      <c r="C511">
        <v>6.4</v>
      </c>
      <c r="D511">
        <v>1060</v>
      </c>
      <c r="E511" s="27">
        <v>45028</v>
      </c>
      <c r="F511">
        <v>1577.79</v>
      </c>
      <c r="G511" t="s">
        <v>91</v>
      </c>
      <c r="H511">
        <v>0</v>
      </c>
      <c r="I511" t="str">
        <f>_xlfn.XLOOKUP(data[[#This Row],[flight_speed]],$S$4:$S$6,$T$4:$T$6,,-1)</f>
        <v>fast</v>
      </c>
      <c r="J511">
        <f>_xlfn.XLOOKUP(data[[#This Row],[Reindeer]],$S$14:$S$18,$T$14:$T$18)</f>
        <v>261</v>
      </c>
      <c r="K511" t="str" cm="1">
        <f t="array" ref="K511">_xlfn.IFS(data[[#This Row],[Age]]&lt;=100,"0-100",data[[#This Row],[Age]]&lt;=500,"101-500",data[[#This Row],[Age]]&lt;=1000,"501-1000",1,"&gt;1000")</f>
        <v>101-500</v>
      </c>
      <c r="L511" t="str">
        <f>REPT(_xlfn.UNICHAR(8203),_xlfn.XLOOKUP(data[[#This Row],[Age group]],$S$23:$S$26,$T$23:$T$26))&amp;data[[#This Row],[Age group]]</f>
        <v>​​​101-500</v>
      </c>
    </row>
    <row r="512" spans="2:12" x14ac:dyDescent="0.25">
      <c r="B512" t="s">
        <v>68</v>
      </c>
      <c r="C512">
        <v>7.2</v>
      </c>
      <c r="D512">
        <v>1120</v>
      </c>
      <c r="E512" s="27">
        <v>45028</v>
      </c>
      <c r="F512">
        <v>2587.41</v>
      </c>
      <c r="G512" t="s">
        <v>90</v>
      </c>
      <c r="H512">
        <v>0</v>
      </c>
      <c r="I512" t="str">
        <f>_xlfn.XLOOKUP(data[[#This Row],[flight_speed]],$S$4:$S$6,$T$4:$T$6,,-1)</f>
        <v>super fast</v>
      </c>
      <c r="J512">
        <f>_xlfn.XLOOKUP(data[[#This Row],[Reindeer]],$S$14:$S$18,$T$14:$T$18)</f>
        <v>35</v>
      </c>
      <c r="K512" t="str" cm="1">
        <f t="array" ref="K512">_xlfn.IFS(data[[#This Row],[Age]]&lt;=100,"0-100",data[[#This Row],[Age]]&lt;=500,"101-500",data[[#This Row],[Age]]&lt;=1000,"501-1000",1,"&gt;1000")</f>
        <v>0-100</v>
      </c>
      <c r="L512" t="str">
        <f>REPT(_xlfn.UNICHAR(8203),_xlfn.XLOOKUP(data[[#This Row],[Age group]],$S$23:$S$26,$T$23:$T$26))&amp;data[[#This Row],[Age group]]</f>
        <v>​​​​0-100</v>
      </c>
    </row>
    <row r="513" spans="2:12" x14ac:dyDescent="0.25">
      <c r="B513" t="s">
        <v>32</v>
      </c>
      <c r="C513">
        <v>8.8000000000000007</v>
      </c>
      <c r="D513">
        <v>1490</v>
      </c>
      <c r="E513" s="27">
        <v>45028</v>
      </c>
      <c r="F513">
        <v>1854.33</v>
      </c>
      <c r="G513" t="s">
        <v>91</v>
      </c>
      <c r="H513">
        <v>0</v>
      </c>
      <c r="I513" t="str">
        <f>_xlfn.XLOOKUP(data[[#This Row],[flight_speed]],$S$4:$S$6,$T$4:$T$6,,-1)</f>
        <v>fast</v>
      </c>
      <c r="J513">
        <f>_xlfn.XLOOKUP(data[[#This Row],[Reindeer]],$S$14:$S$18,$T$14:$T$18)</f>
        <v>98</v>
      </c>
      <c r="K513" t="str" cm="1">
        <f t="array" ref="K513">_xlfn.IFS(data[[#This Row],[Age]]&lt;=100,"0-100",data[[#This Row],[Age]]&lt;=500,"101-500",data[[#This Row],[Age]]&lt;=1000,"501-1000",1,"&gt;1000")</f>
        <v>0-100</v>
      </c>
      <c r="L513" t="str">
        <f>REPT(_xlfn.UNICHAR(8203),_xlfn.XLOOKUP(data[[#This Row],[Age group]],$S$23:$S$26,$T$23:$T$26))&amp;data[[#This Row],[Age group]]</f>
        <v>​​​​0-100</v>
      </c>
    </row>
    <row r="514" spans="2:12" x14ac:dyDescent="0.25">
      <c r="B514" t="s">
        <v>33</v>
      </c>
      <c r="C514">
        <v>12</v>
      </c>
      <c r="D514">
        <v>148</v>
      </c>
      <c r="E514" s="27">
        <v>45029</v>
      </c>
      <c r="F514">
        <v>107.87</v>
      </c>
      <c r="G514" t="s">
        <v>90</v>
      </c>
      <c r="H514">
        <v>0</v>
      </c>
      <c r="I514" t="str">
        <f>_xlfn.XLOOKUP(data[[#This Row],[flight_speed]],$S$4:$S$6,$T$4:$T$6,,-1)</f>
        <v>casual</v>
      </c>
      <c r="J514">
        <f>_xlfn.XLOOKUP(data[[#This Row],[Reindeer]],$S$14:$S$18,$T$14:$T$18)</f>
        <v>1200</v>
      </c>
      <c r="K514" t="str" cm="1">
        <f t="array" ref="K514">_xlfn.IFS(data[[#This Row],[Age]]&lt;=100,"0-100",data[[#This Row],[Age]]&lt;=500,"101-500",data[[#This Row],[Age]]&lt;=1000,"501-1000",1,"&gt;1000")</f>
        <v>&gt;1000</v>
      </c>
      <c r="L514" t="str">
        <f>REPT(_xlfn.UNICHAR(8203),_xlfn.XLOOKUP(data[[#This Row],[Age group]],$S$23:$S$26,$T$23:$T$26))&amp;data[[#This Row],[Age group]]</f>
        <v>​&gt;1000</v>
      </c>
    </row>
    <row r="515" spans="2:12" x14ac:dyDescent="0.25">
      <c r="B515" t="s">
        <v>34</v>
      </c>
      <c r="C515">
        <v>6.4</v>
      </c>
      <c r="D515">
        <v>720</v>
      </c>
      <c r="E515" s="27">
        <v>45029</v>
      </c>
      <c r="F515">
        <v>1355.43</v>
      </c>
      <c r="G515" t="s">
        <v>91</v>
      </c>
      <c r="H515">
        <v>0</v>
      </c>
      <c r="I515" t="str">
        <f>_xlfn.XLOOKUP(data[[#This Row],[flight_speed]],$S$4:$S$6,$T$4:$T$6,,-1)</f>
        <v>fast</v>
      </c>
      <c r="J515">
        <f>_xlfn.XLOOKUP(data[[#This Row],[Reindeer]],$S$14:$S$18,$T$14:$T$18)</f>
        <v>815</v>
      </c>
      <c r="K515" t="str" cm="1">
        <f t="array" ref="K515">_xlfn.IFS(data[[#This Row],[Age]]&lt;=100,"0-100",data[[#This Row],[Age]]&lt;=500,"101-500",data[[#This Row],[Age]]&lt;=1000,"501-1000",1,"&gt;1000")</f>
        <v>501-1000</v>
      </c>
      <c r="L515" t="str">
        <f>REPT(_xlfn.UNICHAR(8203),_xlfn.XLOOKUP(data[[#This Row],[Age group]],$S$23:$S$26,$T$23:$T$26))&amp;data[[#This Row],[Age group]]</f>
        <v>​​501-1000</v>
      </c>
    </row>
    <row r="516" spans="2:12" x14ac:dyDescent="0.25">
      <c r="B516" t="s">
        <v>35</v>
      </c>
      <c r="C516">
        <v>10.4</v>
      </c>
      <c r="D516">
        <v>1150</v>
      </c>
      <c r="E516" s="27">
        <v>45029</v>
      </c>
      <c r="F516">
        <v>962.94</v>
      </c>
      <c r="G516" t="s">
        <v>91</v>
      </c>
      <c r="H516">
        <v>0</v>
      </c>
      <c r="I516" t="str">
        <f>_xlfn.XLOOKUP(data[[#This Row],[flight_speed]],$S$4:$S$6,$T$4:$T$6,,-1)</f>
        <v>fast</v>
      </c>
      <c r="J516">
        <f>_xlfn.XLOOKUP(data[[#This Row],[Reindeer]],$S$14:$S$18,$T$14:$T$18)</f>
        <v>261</v>
      </c>
      <c r="K516" t="str" cm="1">
        <f t="array" ref="K516">_xlfn.IFS(data[[#This Row],[Age]]&lt;=100,"0-100",data[[#This Row],[Age]]&lt;=500,"101-500",data[[#This Row],[Age]]&lt;=1000,"501-1000",1,"&gt;1000")</f>
        <v>101-500</v>
      </c>
      <c r="L516" t="str">
        <f>REPT(_xlfn.UNICHAR(8203),_xlfn.XLOOKUP(data[[#This Row],[Age group]],$S$23:$S$26,$T$23:$T$26))&amp;data[[#This Row],[Age group]]</f>
        <v>​​​101-500</v>
      </c>
    </row>
    <row r="517" spans="2:12" x14ac:dyDescent="0.25">
      <c r="B517" t="s">
        <v>68</v>
      </c>
      <c r="C517">
        <v>7.2</v>
      </c>
      <c r="D517">
        <v>1340</v>
      </c>
      <c r="E517" s="27">
        <v>45029</v>
      </c>
      <c r="F517">
        <v>2141.16</v>
      </c>
      <c r="G517" t="s">
        <v>90</v>
      </c>
      <c r="H517">
        <v>0</v>
      </c>
      <c r="I517" t="str">
        <f>_xlfn.XLOOKUP(data[[#This Row],[flight_speed]],$S$4:$S$6,$T$4:$T$6,,-1)</f>
        <v>super fast</v>
      </c>
      <c r="J517">
        <f>_xlfn.XLOOKUP(data[[#This Row],[Reindeer]],$S$14:$S$18,$T$14:$T$18)</f>
        <v>35</v>
      </c>
      <c r="K517" t="str" cm="1">
        <f t="array" ref="K517">_xlfn.IFS(data[[#This Row],[Age]]&lt;=100,"0-100",data[[#This Row],[Age]]&lt;=500,"101-500",data[[#This Row],[Age]]&lt;=1000,"501-1000",1,"&gt;1000")</f>
        <v>0-100</v>
      </c>
      <c r="L517" t="str">
        <f>REPT(_xlfn.UNICHAR(8203),_xlfn.XLOOKUP(data[[#This Row],[Age group]],$S$23:$S$26,$T$23:$T$26))&amp;data[[#This Row],[Age group]]</f>
        <v>​​​​0-100</v>
      </c>
    </row>
    <row r="518" spans="2:12" x14ac:dyDescent="0.25">
      <c r="B518" t="s">
        <v>32</v>
      </c>
      <c r="C518">
        <v>8</v>
      </c>
      <c r="D518">
        <v>1300</v>
      </c>
      <c r="E518" s="27">
        <v>45029</v>
      </c>
      <c r="F518">
        <v>2087.88</v>
      </c>
      <c r="G518" t="s">
        <v>91</v>
      </c>
      <c r="H518">
        <v>0</v>
      </c>
      <c r="I518" t="str">
        <f>_xlfn.XLOOKUP(data[[#This Row],[flight_speed]],$S$4:$S$6,$T$4:$T$6,,-1)</f>
        <v>super fast</v>
      </c>
      <c r="J518">
        <f>_xlfn.XLOOKUP(data[[#This Row],[Reindeer]],$S$14:$S$18,$T$14:$T$18)</f>
        <v>98</v>
      </c>
      <c r="K518" t="str" cm="1">
        <f t="array" ref="K518">_xlfn.IFS(data[[#This Row],[Age]]&lt;=100,"0-100",data[[#This Row],[Age]]&lt;=500,"101-500",data[[#This Row],[Age]]&lt;=1000,"501-1000",1,"&gt;1000")</f>
        <v>0-100</v>
      </c>
      <c r="L518" t="str">
        <f>REPT(_xlfn.UNICHAR(8203),_xlfn.XLOOKUP(data[[#This Row],[Age group]],$S$23:$S$26,$T$23:$T$26))&amp;data[[#This Row],[Age group]]</f>
        <v>​​​​0-100</v>
      </c>
    </row>
    <row r="519" spans="2:12" x14ac:dyDescent="0.25">
      <c r="B519" t="s">
        <v>33</v>
      </c>
      <c r="C519">
        <v>15</v>
      </c>
      <c r="D519">
        <v>129</v>
      </c>
      <c r="E519" s="27">
        <v>45030</v>
      </c>
      <c r="F519">
        <v>328.25</v>
      </c>
      <c r="G519" t="s">
        <v>90</v>
      </c>
      <c r="H519">
        <v>0</v>
      </c>
      <c r="I519" t="str">
        <f>_xlfn.XLOOKUP(data[[#This Row],[flight_speed]],$S$4:$S$6,$T$4:$T$6,,-1)</f>
        <v>casual</v>
      </c>
      <c r="J519">
        <f>_xlfn.XLOOKUP(data[[#This Row],[Reindeer]],$S$14:$S$18,$T$14:$T$18)</f>
        <v>1200</v>
      </c>
      <c r="K519" t="str" cm="1">
        <f t="array" ref="K519">_xlfn.IFS(data[[#This Row],[Age]]&lt;=100,"0-100",data[[#This Row],[Age]]&lt;=500,"101-500",data[[#This Row],[Age]]&lt;=1000,"501-1000",1,"&gt;1000")</f>
        <v>&gt;1000</v>
      </c>
      <c r="L519" t="str">
        <f>REPT(_xlfn.UNICHAR(8203),_xlfn.XLOOKUP(data[[#This Row],[Age group]],$S$23:$S$26,$T$23:$T$26))&amp;data[[#This Row],[Age group]]</f>
        <v>​&gt;1000</v>
      </c>
    </row>
    <row r="520" spans="2:12" x14ac:dyDescent="0.25">
      <c r="B520" t="s">
        <v>34</v>
      </c>
      <c r="C520">
        <v>8</v>
      </c>
      <c r="D520">
        <v>1470</v>
      </c>
      <c r="E520" s="27">
        <v>45030</v>
      </c>
      <c r="F520">
        <v>1671.5099999999998</v>
      </c>
      <c r="G520" t="s">
        <v>91</v>
      </c>
      <c r="H520">
        <v>0</v>
      </c>
      <c r="I520" t="str">
        <f>_xlfn.XLOOKUP(data[[#This Row],[flight_speed]],$S$4:$S$6,$T$4:$T$6,,-1)</f>
        <v>fast</v>
      </c>
      <c r="J520">
        <f>_xlfn.XLOOKUP(data[[#This Row],[Reindeer]],$S$14:$S$18,$T$14:$T$18)</f>
        <v>815</v>
      </c>
      <c r="K520" t="str" cm="1">
        <f t="array" ref="K520">_xlfn.IFS(data[[#This Row],[Age]]&lt;=100,"0-100",data[[#This Row],[Age]]&lt;=500,"101-500",data[[#This Row],[Age]]&lt;=1000,"501-1000",1,"&gt;1000")</f>
        <v>501-1000</v>
      </c>
      <c r="L520" t="str">
        <f>REPT(_xlfn.UNICHAR(8203),_xlfn.XLOOKUP(data[[#This Row],[Age group]],$S$23:$S$26,$T$23:$T$26))&amp;data[[#This Row],[Age group]]</f>
        <v>​​501-1000</v>
      </c>
    </row>
    <row r="521" spans="2:12" x14ac:dyDescent="0.25">
      <c r="B521" t="s">
        <v>35</v>
      </c>
      <c r="C521">
        <v>7.2</v>
      </c>
      <c r="D521">
        <v>810</v>
      </c>
      <c r="E521" s="27">
        <v>45030</v>
      </c>
      <c r="F521">
        <v>1264.8000000000002</v>
      </c>
      <c r="G521" t="s">
        <v>91</v>
      </c>
      <c r="H521">
        <v>0</v>
      </c>
      <c r="I521" t="str">
        <f>_xlfn.XLOOKUP(data[[#This Row],[flight_speed]],$S$4:$S$6,$T$4:$T$6,,-1)</f>
        <v>fast</v>
      </c>
      <c r="J521">
        <f>_xlfn.XLOOKUP(data[[#This Row],[Reindeer]],$S$14:$S$18,$T$14:$T$18)</f>
        <v>261</v>
      </c>
      <c r="K521" t="str" cm="1">
        <f t="array" ref="K521">_xlfn.IFS(data[[#This Row],[Age]]&lt;=100,"0-100",data[[#This Row],[Age]]&lt;=500,"101-500",data[[#This Row],[Age]]&lt;=1000,"501-1000",1,"&gt;1000")</f>
        <v>101-500</v>
      </c>
      <c r="L521" t="str">
        <f>REPT(_xlfn.UNICHAR(8203),_xlfn.XLOOKUP(data[[#This Row],[Age group]],$S$23:$S$26,$T$23:$T$26))&amp;data[[#This Row],[Age group]]</f>
        <v>​​​101-500</v>
      </c>
    </row>
    <row r="522" spans="2:12" x14ac:dyDescent="0.25">
      <c r="B522" t="s">
        <v>68</v>
      </c>
      <c r="C522">
        <v>9.6000000000000014</v>
      </c>
      <c r="D522">
        <v>1150</v>
      </c>
      <c r="E522" s="27">
        <v>45030</v>
      </c>
      <c r="F522">
        <v>828.15000000000009</v>
      </c>
      <c r="G522" t="s">
        <v>90</v>
      </c>
      <c r="H522">
        <v>0</v>
      </c>
      <c r="I522" t="str">
        <f>_xlfn.XLOOKUP(data[[#This Row],[flight_speed]],$S$4:$S$6,$T$4:$T$6,,-1)</f>
        <v>fast</v>
      </c>
      <c r="J522">
        <f>_xlfn.XLOOKUP(data[[#This Row],[Reindeer]],$S$14:$S$18,$T$14:$T$18)</f>
        <v>35</v>
      </c>
      <c r="K522" t="str" cm="1">
        <f t="array" ref="K522">_xlfn.IFS(data[[#This Row],[Age]]&lt;=100,"0-100",data[[#This Row],[Age]]&lt;=500,"101-500",data[[#This Row],[Age]]&lt;=1000,"501-1000",1,"&gt;1000")</f>
        <v>0-100</v>
      </c>
      <c r="L522" t="str">
        <f>REPT(_xlfn.UNICHAR(8203),_xlfn.XLOOKUP(data[[#This Row],[Age group]],$S$23:$S$26,$T$23:$T$26))&amp;data[[#This Row],[Age group]]</f>
        <v>​​​​0-100</v>
      </c>
    </row>
    <row r="523" spans="2:12" x14ac:dyDescent="0.25">
      <c r="B523" t="s">
        <v>32</v>
      </c>
      <c r="C523">
        <v>11.200000000000001</v>
      </c>
      <c r="D523">
        <v>750</v>
      </c>
      <c r="E523" s="27">
        <v>45030</v>
      </c>
      <c r="F523">
        <v>1516.59</v>
      </c>
      <c r="G523" t="s">
        <v>91</v>
      </c>
      <c r="H523">
        <v>0</v>
      </c>
      <c r="I523" t="str">
        <f>_xlfn.XLOOKUP(data[[#This Row],[flight_speed]],$S$4:$S$6,$T$4:$T$6,,-1)</f>
        <v>fast</v>
      </c>
      <c r="J523">
        <f>_xlfn.XLOOKUP(data[[#This Row],[Reindeer]],$S$14:$S$18,$T$14:$T$18)</f>
        <v>98</v>
      </c>
      <c r="K523" t="str" cm="1">
        <f t="array" ref="K523">_xlfn.IFS(data[[#This Row],[Age]]&lt;=100,"0-100",data[[#This Row],[Age]]&lt;=500,"101-500",data[[#This Row],[Age]]&lt;=1000,"501-1000",1,"&gt;1000")</f>
        <v>0-100</v>
      </c>
      <c r="L523" t="str">
        <f>REPT(_xlfn.UNICHAR(8203),_xlfn.XLOOKUP(data[[#This Row],[Age group]],$S$23:$S$26,$T$23:$T$26))&amp;data[[#This Row],[Age group]]</f>
        <v>​​​​0-100</v>
      </c>
    </row>
    <row r="524" spans="2:12" x14ac:dyDescent="0.25">
      <c r="B524" t="s">
        <v>33</v>
      </c>
      <c r="C524">
        <v>10</v>
      </c>
      <c r="D524">
        <v>89</v>
      </c>
      <c r="E524" s="27">
        <v>45031</v>
      </c>
      <c r="F524">
        <v>137.06</v>
      </c>
      <c r="G524" t="s">
        <v>90</v>
      </c>
      <c r="H524">
        <v>0</v>
      </c>
      <c r="I524" t="str">
        <f>_xlfn.XLOOKUP(data[[#This Row],[flight_speed]],$S$4:$S$6,$T$4:$T$6,,-1)</f>
        <v>casual</v>
      </c>
      <c r="J524">
        <f>_xlfn.XLOOKUP(data[[#This Row],[Reindeer]],$S$14:$S$18,$T$14:$T$18)</f>
        <v>1200</v>
      </c>
      <c r="K524" t="str" cm="1">
        <f t="array" ref="K524">_xlfn.IFS(data[[#This Row],[Age]]&lt;=100,"0-100",data[[#This Row],[Age]]&lt;=500,"101-500",data[[#This Row],[Age]]&lt;=1000,"501-1000",1,"&gt;1000")</f>
        <v>&gt;1000</v>
      </c>
      <c r="L524" t="str">
        <f>REPT(_xlfn.UNICHAR(8203),_xlfn.XLOOKUP(data[[#This Row],[Age group]],$S$23:$S$26,$T$23:$T$26))&amp;data[[#This Row],[Age group]]</f>
        <v>​&gt;1000</v>
      </c>
    </row>
    <row r="525" spans="2:12" x14ac:dyDescent="0.25">
      <c r="B525" t="s">
        <v>34</v>
      </c>
      <c r="C525">
        <v>8.8000000000000007</v>
      </c>
      <c r="D525">
        <v>1180</v>
      </c>
      <c r="E525" s="27">
        <v>45031</v>
      </c>
      <c r="F525">
        <v>1943.8200000000002</v>
      </c>
      <c r="G525" t="s">
        <v>91</v>
      </c>
      <c r="H525">
        <v>0</v>
      </c>
      <c r="I525" t="str">
        <f>_xlfn.XLOOKUP(data[[#This Row],[flight_speed]],$S$4:$S$6,$T$4:$T$6,,-1)</f>
        <v>fast</v>
      </c>
      <c r="J525">
        <f>_xlfn.XLOOKUP(data[[#This Row],[Reindeer]],$S$14:$S$18,$T$14:$T$18)</f>
        <v>815</v>
      </c>
      <c r="K525" t="str" cm="1">
        <f t="array" ref="K525">_xlfn.IFS(data[[#This Row],[Age]]&lt;=100,"0-100",data[[#This Row],[Age]]&lt;=500,"101-500",data[[#This Row],[Age]]&lt;=1000,"501-1000",1,"&gt;1000")</f>
        <v>501-1000</v>
      </c>
      <c r="L525" t="str">
        <f>REPT(_xlfn.UNICHAR(8203),_xlfn.XLOOKUP(data[[#This Row],[Age group]],$S$23:$S$26,$T$23:$T$26))&amp;data[[#This Row],[Age group]]</f>
        <v>​​501-1000</v>
      </c>
    </row>
    <row r="526" spans="2:12" x14ac:dyDescent="0.25">
      <c r="B526" t="s">
        <v>35</v>
      </c>
      <c r="C526">
        <v>9.6000000000000014</v>
      </c>
      <c r="D526">
        <v>820</v>
      </c>
      <c r="E526" s="27">
        <v>45031</v>
      </c>
      <c r="F526">
        <v>1671.63</v>
      </c>
      <c r="G526" t="s">
        <v>91</v>
      </c>
      <c r="H526">
        <v>0</v>
      </c>
      <c r="I526" t="str">
        <f>_xlfn.XLOOKUP(data[[#This Row],[flight_speed]],$S$4:$S$6,$T$4:$T$6,,-1)</f>
        <v>fast</v>
      </c>
      <c r="J526">
        <f>_xlfn.XLOOKUP(data[[#This Row],[Reindeer]],$S$14:$S$18,$T$14:$T$18)</f>
        <v>261</v>
      </c>
      <c r="K526" t="str" cm="1">
        <f t="array" ref="K526">_xlfn.IFS(data[[#This Row],[Age]]&lt;=100,"0-100",data[[#This Row],[Age]]&lt;=500,"101-500",data[[#This Row],[Age]]&lt;=1000,"501-1000",1,"&gt;1000")</f>
        <v>101-500</v>
      </c>
      <c r="L526" t="str">
        <f>REPT(_xlfn.UNICHAR(8203),_xlfn.XLOOKUP(data[[#This Row],[Age group]],$S$23:$S$26,$T$23:$T$26))&amp;data[[#This Row],[Age group]]</f>
        <v>​​​101-500</v>
      </c>
    </row>
    <row r="527" spans="2:12" x14ac:dyDescent="0.25">
      <c r="B527" t="s">
        <v>68</v>
      </c>
      <c r="C527">
        <v>6.4</v>
      </c>
      <c r="D527">
        <v>1250</v>
      </c>
      <c r="E527" s="27">
        <v>45031</v>
      </c>
      <c r="F527">
        <v>2026.53</v>
      </c>
      <c r="G527" t="s">
        <v>90</v>
      </c>
      <c r="H527">
        <v>0</v>
      </c>
      <c r="I527" t="str">
        <f>_xlfn.XLOOKUP(data[[#This Row],[flight_speed]],$S$4:$S$6,$T$4:$T$6,,-1)</f>
        <v>super fast</v>
      </c>
      <c r="J527">
        <f>_xlfn.XLOOKUP(data[[#This Row],[Reindeer]],$S$14:$S$18,$T$14:$T$18)</f>
        <v>35</v>
      </c>
      <c r="K527" t="str" cm="1">
        <f t="array" ref="K527">_xlfn.IFS(data[[#This Row],[Age]]&lt;=100,"0-100",data[[#This Row],[Age]]&lt;=500,"101-500",data[[#This Row],[Age]]&lt;=1000,"501-1000",1,"&gt;1000")</f>
        <v>0-100</v>
      </c>
      <c r="L527" t="str">
        <f>REPT(_xlfn.UNICHAR(8203),_xlfn.XLOOKUP(data[[#This Row],[Age group]],$S$23:$S$26,$T$23:$T$26))&amp;data[[#This Row],[Age group]]</f>
        <v>​​​​0-100</v>
      </c>
    </row>
    <row r="528" spans="2:12" x14ac:dyDescent="0.25">
      <c r="B528" t="s">
        <v>32</v>
      </c>
      <c r="C528">
        <v>10.4</v>
      </c>
      <c r="D528">
        <v>1030</v>
      </c>
      <c r="E528" s="27">
        <v>45031</v>
      </c>
      <c r="F528">
        <v>1649.46</v>
      </c>
      <c r="G528" t="s">
        <v>91</v>
      </c>
      <c r="H528">
        <v>0</v>
      </c>
      <c r="I528" t="str">
        <f>_xlfn.XLOOKUP(data[[#This Row],[flight_speed]],$S$4:$S$6,$T$4:$T$6,,-1)</f>
        <v>fast</v>
      </c>
      <c r="J528">
        <f>_xlfn.XLOOKUP(data[[#This Row],[Reindeer]],$S$14:$S$18,$T$14:$T$18)</f>
        <v>98</v>
      </c>
      <c r="K528" t="str" cm="1">
        <f t="array" ref="K528">_xlfn.IFS(data[[#This Row],[Age]]&lt;=100,"0-100",data[[#This Row],[Age]]&lt;=500,"101-500",data[[#This Row],[Age]]&lt;=1000,"501-1000",1,"&gt;1000")</f>
        <v>0-100</v>
      </c>
      <c r="L528" t="str">
        <f>REPT(_xlfn.UNICHAR(8203),_xlfn.XLOOKUP(data[[#This Row],[Age group]],$S$23:$S$26,$T$23:$T$26))&amp;data[[#This Row],[Age group]]</f>
        <v>​​​​0-100</v>
      </c>
    </row>
    <row r="529" spans="2:12" x14ac:dyDescent="0.25">
      <c r="B529" t="s">
        <v>33</v>
      </c>
      <c r="C529">
        <v>15</v>
      </c>
      <c r="D529">
        <v>135</v>
      </c>
      <c r="E529" s="27">
        <v>45032</v>
      </c>
      <c r="F529">
        <v>414.47</v>
      </c>
      <c r="G529" t="s">
        <v>90</v>
      </c>
      <c r="H529">
        <v>0</v>
      </c>
      <c r="I529" t="str">
        <f>_xlfn.XLOOKUP(data[[#This Row],[flight_speed]],$S$4:$S$6,$T$4:$T$6,,-1)</f>
        <v>casual</v>
      </c>
      <c r="J529">
        <f>_xlfn.XLOOKUP(data[[#This Row],[Reindeer]],$S$14:$S$18,$T$14:$T$18)</f>
        <v>1200</v>
      </c>
      <c r="K529" t="str" cm="1">
        <f t="array" ref="K529">_xlfn.IFS(data[[#This Row],[Age]]&lt;=100,"0-100",data[[#This Row],[Age]]&lt;=500,"101-500",data[[#This Row],[Age]]&lt;=1000,"501-1000",1,"&gt;1000")</f>
        <v>&gt;1000</v>
      </c>
      <c r="L529" t="str">
        <f>REPT(_xlfn.UNICHAR(8203),_xlfn.XLOOKUP(data[[#This Row],[Age group]],$S$23:$S$26,$T$23:$T$26))&amp;data[[#This Row],[Age group]]</f>
        <v>​&gt;1000</v>
      </c>
    </row>
    <row r="530" spans="2:12" x14ac:dyDescent="0.25">
      <c r="B530" t="s">
        <v>34</v>
      </c>
      <c r="C530">
        <v>5.6000000000000005</v>
      </c>
      <c r="D530">
        <v>1340</v>
      </c>
      <c r="E530" s="27">
        <v>45032</v>
      </c>
      <c r="F530">
        <v>2015.28</v>
      </c>
      <c r="G530" t="s">
        <v>91</v>
      </c>
      <c r="H530">
        <v>0</v>
      </c>
      <c r="I530" t="str">
        <f>_xlfn.XLOOKUP(data[[#This Row],[flight_speed]],$S$4:$S$6,$T$4:$T$6,,-1)</f>
        <v>super fast</v>
      </c>
      <c r="J530">
        <f>_xlfn.XLOOKUP(data[[#This Row],[Reindeer]],$S$14:$S$18,$T$14:$T$18)</f>
        <v>815</v>
      </c>
      <c r="K530" t="str" cm="1">
        <f t="array" ref="K530">_xlfn.IFS(data[[#This Row],[Age]]&lt;=100,"0-100",data[[#This Row],[Age]]&lt;=500,"101-500",data[[#This Row],[Age]]&lt;=1000,"501-1000",1,"&gt;1000")</f>
        <v>501-1000</v>
      </c>
      <c r="L530" t="str">
        <f>REPT(_xlfn.UNICHAR(8203),_xlfn.XLOOKUP(data[[#This Row],[Age group]],$S$23:$S$26,$T$23:$T$26))&amp;data[[#This Row],[Age group]]</f>
        <v>​​501-1000</v>
      </c>
    </row>
    <row r="531" spans="2:12" x14ac:dyDescent="0.25">
      <c r="B531" t="s">
        <v>35</v>
      </c>
      <c r="C531">
        <v>8.8000000000000007</v>
      </c>
      <c r="D531">
        <v>1430</v>
      </c>
      <c r="E531" s="27">
        <v>45032</v>
      </c>
      <c r="F531">
        <v>774.44999999999993</v>
      </c>
      <c r="G531" t="s">
        <v>91</v>
      </c>
      <c r="H531">
        <v>0</v>
      </c>
      <c r="I531" t="str">
        <f>_xlfn.XLOOKUP(data[[#This Row],[flight_speed]],$S$4:$S$6,$T$4:$T$6,,-1)</f>
        <v>fast</v>
      </c>
      <c r="J531">
        <f>_xlfn.XLOOKUP(data[[#This Row],[Reindeer]],$S$14:$S$18,$T$14:$T$18)</f>
        <v>261</v>
      </c>
      <c r="K531" t="str" cm="1">
        <f t="array" ref="K531">_xlfn.IFS(data[[#This Row],[Age]]&lt;=100,"0-100",data[[#This Row],[Age]]&lt;=500,"101-500",data[[#This Row],[Age]]&lt;=1000,"501-1000",1,"&gt;1000")</f>
        <v>101-500</v>
      </c>
      <c r="L531" t="str">
        <f>REPT(_xlfn.UNICHAR(8203),_xlfn.XLOOKUP(data[[#This Row],[Age group]],$S$23:$S$26,$T$23:$T$26))&amp;data[[#This Row],[Age group]]</f>
        <v>​​​101-500</v>
      </c>
    </row>
    <row r="532" spans="2:12" x14ac:dyDescent="0.25">
      <c r="B532" t="s">
        <v>68</v>
      </c>
      <c r="C532">
        <v>4.8000000000000007</v>
      </c>
      <c r="D532">
        <v>1220</v>
      </c>
      <c r="E532" s="27">
        <v>45032</v>
      </c>
      <c r="F532">
        <v>1133.01</v>
      </c>
      <c r="G532" t="s">
        <v>90</v>
      </c>
      <c r="H532">
        <v>0</v>
      </c>
      <c r="I532" t="str">
        <f>_xlfn.XLOOKUP(data[[#This Row],[flight_speed]],$S$4:$S$6,$T$4:$T$6,,-1)</f>
        <v>fast</v>
      </c>
      <c r="J532">
        <f>_xlfn.XLOOKUP(data[[#This Row],[Reindeer]],$S$14:$S$18,$T$14:$T$18)</f>
        <v>35</v>
      </c>
      <c r="K532" t="str" cm="1">
        <f t="array" ref="K532">_xlfn.IFS(data[[#This Row],[Age]]&lt;=100,"0-100",data[[#This Row],[Age]]&lt;=500,"101-500",data[[#This Row],[Age]]&lt;=1000,"501-1000",1,"&gt;1000")</f>
        <v>0-100</v>
      </c>
      <c r="L532" t="str">
        <f>REPT(_xlfn.UNICHAR(8203),_xlfn.XLOOKUP(data[[#This Row],[Age group]],$S$23:$S$26,$T$23:$T$26))&amp;data[[#This Row],[Age group]]</f>
        <v>​​​​0-100</v>
      </c>
    </row>
    <row r="533" spans="2:12" x14ac:dyDescent="0.25">
      <c r="B533" t="s">
        <v>32</v>
      </c>
      <c r="C533">
        <v>8</v>
      </c>
      <c r="D533">
        <v>1220</v>
      </c>
      <c r="E533" s="27">
        <v>45032</v>
      </c>
      <c r="F533">
        <v>2511.5099999999998</v>
      </c>
      <c r="G533" t="s">
        <v>91</v>
      </c>
      <c r="H533">
        <v>0</v>
      </c>
      <c r="I533" t="str">
        <f>_xlfn.XLOOKUP(data[[#This Row],[flight_speed]],$S$4:$S$6,$T$4:$T$6,,-1)</f>
        <v>super fast</v>
      </c>
      <c r="J533">
        <f>_xlfn.XLOOKUP(data[[#This Row],[Reindeer]],$S$14:$S$18,$T$14:$T$18)</f>
        <v>98</v>
      </c>
      <c r="K533" t="str" cm="1">
        <f t="array" ref="K533">_xlfn.IFS(data[[#This Row],[Age]]&lt;=100,"0-100",data[[#This Row],[Age]]&lt;=500,"101-500",data[[#This Row],[Age]]&lt;=1000,"501-1000",1,"&gt;1000")</f>
        <v>0-100</v>
      </c>
      <c r="L533" t="str">
        <f>REPT(_xlfn.UNICHAR(8203),_xlfn.XLOOKUP(data[[#This Row],[Age group]],$S$23:$S$26,$T$23:$T$26))&amp;data[[#This Row],[Age group]]</f>
        <v>​​​​0-100</v>
      </c>
    </row>
    <row r="534" spans="2:12" x14ac:dyDescent="0.25">
      <c r="B534" t="s">
        <v>33</v>
      </c>
      <c r="C534">
        <v>6</v>
      </c>
      <c r="D534">
        <v>140</v>
      </c>
      <c r="E534" s="27">
        <v>45033</v>
      </c>
      <c r="F534">
        <v>695.98</v>
      </c>
      <c r="G534" t="s">
        <v>90</v>
      </c>
      <c r="H534">
        <v>0</v>
      </c>
      <c r="I534" t="str">
        <f>_xlfn.XLOOKUP(data[[#This Row],[flight_speed]],$S$4:$S$6,$T$4:$T$6,,-1)</f>
        <v>fast</v>
      </c>
      <c r="J534">
        <f>_xlfn.XLOOKUP(data[[#This Row],[Reindeer]],$S$14:$S$18,$T$14:$T$18)</f>
        <v>1200</v>
      </c>
      <c r="K534" t="str" cm="1">
        <f t="array" ref="K534">_xlfn.IFS(data[[#This Row],[Age]]&lt;=100,"0-100",data[[#This Row],[Age]]&lt;=500,"101-500",data[[#This Row],[Age]]&lt;=1000,"501-1000",1,"&gt;1000")</f>
        <v>&gt;1000</v>
      </c>
      <c r="L534" t="str">
        <f>REPT(_xlfn.UNICHAR(8203),_xlfn.XLOOKUP(data[[#This Row],[Age group]],$S$23:$S$26,$T$23:$T$26))&amp;data[[#This Row],[Age group]]</f>
        <v>​&gt;1000</v>
      </c>
    </row>
    <row r="535" spans="2:12" x14ac:dyDescent="0.25">
      <c r="B535" t="s">
        <v>34</v>
      </c>
      <c r="C535">
        <v>12</v>
      </c>
      <c r="D535">
        <v>1050</v>
      </c>
      <c r="E535" s="27">
        <v>45033</v>
      </c>
      <c r="F535">
        <v>51.96</v>
      </c>
      <c r="G535" t="s">
        <v>91</v>
      </c>
      <c r="H535">
        <v>0</v>
      </c>
      <c r="I535" t="str">
        <f>_xlfn.XLOOKUP(data[[#This Row],[flight_speed]],$S$4:$S$6,$T$4:$T$6,,-1)</f>
        <v>casual</v>
      </c>
      <c r="J535">
        <f>_xlfn.XLOOKUP(data[[#This Row],[Reindeer]],$S$14:$S$18,$T$14:$T$18)</f>
        <v>815</v>
      </c>
      <c r="K535" t="str" cm="1">
        <f t="array" ref="K535">_xlfn.IFS(data[[#This Row],[Age]]&lt;=100,"0-100",data[[#This Row],[Age]]&lt;=500,"101-500",data[[#This Row],[Age]]&lt;=1000,"501-1000",1,"&gt;1000")</f>
        <v>501-1000</v>
      </c>
      <c r="L535" t="str">
        <f>REPT(_xlfn.UNICHAR(8203),_xlfn.XLOOKUP(data[[#This Row],[Age group]],$S$23:$S$26,$T$23:$T$26))&amp;data[[#This Row],[Age group]]</f>
        <v>​​501-1000</v>
      </c>
    </row>
    <row r="536" spans="2:12" x14ac:dyDescent="0.25">
      <c r="B536" t="s">
        <v>35</v>
      </c>
      <c r="C536">
        <v>8</v>
      </c>
      <c r="D536">
        <v>780</v>
      </c>
      <c r="E536" s="27">
        <v>45033</v>
      </c>
      <c r="F536">
        <v>1543.3200000000002</v>
      </c>
      <c r="G536" t="s">
        <v>91</v>
      </c>
      <c r="H536">
        <v>0</v>
      </c>
      <c r="I536" t="str">
        <f>_xlfn.XLOOKUP(data[[#This Row],[flight_speed]],$S$4:$S$6,$T$4:$T$6,,-1)</f>
        <v>fast</v>
      </c>
      <c r="J536">
        <f>_xlfn.XLOOKUP(data[[#This Row],[Reindeer]],$S$14:$S$18,$T$14:$T$18)</f>
        <v>261</v>
      </c>
      <c r="K536" t="str" cm="1">
        <f t="array" ref="K536">_xlfn.IFS(data[[#This Row],[Age]]&lt;=100,"0-100",data[[#This Row],[Age]]&lt;=500,"101-500",data[[#This Row],[Age]]&lt;=1000,"501-1000",1,"&gt;1000")</f>
        <v>101-500</v>
      </c>
      <c r="L536" t="str">
        <f>REPT(_xlfn.UNICHAR(8203),_xlfn.XLOOKUP(data[[#This Row],[Age group]],$S$23:$S$26,$T$23:$T$26))&amp;data[[#This Row],[Age group]]</f>
        <v>​​​101-500</v>
      </c>
    </row>
    <row r="537" spans="2:12" x14ac:dyDescent="0.25">
      <c r="B537" t="s">
        <v>68</v>
      </c>
      <c r="C537">
        <v>9.6000000000000014</v>
      </c>
      <c r="D537">
        <v>830</v>
      </c>
      <c r="E537" s="27">
        <v>45033</v>
      </c>
      <c r="F537">
        <v>2817.2400000000002</v>
      </c>
      <c r="G537" t="s">
        <v>90</v>
      </c>
      <c r="H537">
        <v>0</v>
      </c>
      <c r="I537" t="str">
        <f>_xlfn.XLOOKUP(data[[#This Row],[flight_speed]],$S$4:$S$6,$T$4:$T$6,,-1)</f>
        <v>super fast</v>
      </c>
      <c r="J537">
        <f>_xlfn.XLOOKUP(data[[#This Row],[Reindeer]],$S$14:$S$18,$T$14:$T$18)</f>
        <v>35</v>
      </c>
      <c r="K537" t="str" cm="1">
        <f t="array" ref="K537">_xlfn.IFS(data[[#This Row],[Age]]&lt;=100,"0-100",data[[#This Row],[Age]]&lt;=500,"101-500",data[[#This Row],[Age]]&lt;=1000,"501-1000",1,"&gt;1000")</f>
        <v>0-100</v>
      </c>
      <c r="L537" t="str">
        <f>REPT(_xlfn.UNICHAR(8203),_xlfn.XLOOKUP(data[[#This Row],[Age group]],$S$23:$S$26,$T$23:$T$26))&amp;data[[#This Row],[Age group]]</f>
        <v>​​​​0-100</v>
      </c>
    </row>
    <row r="538" spans="2:12" x14ac:dyDescent="0.25">
      <c r="B538" t="s">
        <v>32</v>
      </c>
      <c r="C538">
        <v>4.8000000000000007</v>
      </c>
      <c r="D538">
        <v>720</v>
      </c>
      <c r="E538" s="27">
        <v>45033</v>
      </c>
      <c r="F538">
        <v>1451.28</v>
      </c>
      <c r="G538" t="s">
        <v>91</v>
      </c>
      <c r="H538">
        <v>0</v>
      </c>
      <c r="I538" t="str">
        <f>_xlfn.XLOOKUP(data[[#This Row],[flight_speed]],$S$4:$S$6,$T$4:$T$6,,-1)</f>
        <v>fast</v>
      </c>
      <c r="J538">
        <f>_xlfn.XLOOKUP(data[[#This Row],[Reindeer]],$S$14:$S$18,$T$14:$T$18)</f>
        <v>98</v>
      </c>
      <c r="K538" t="str" cm="1">
        <f t="array" ref="K538">_xlfn.IFS(data[[#This Row],[Age]]&lt;=100,"0-100",data[[#This Row],[Age]]&lt;=500,"101-500",data[[#This Row],[Age]]&lt;=1000,"501-1000",1,"&gt;1000")</f>
        <v>0-100</v>
      </c>
      <c r="L538" t="str">
        <f>REPT(_xlfn.UNICHAR(8203),_xlfn.XLOOKUP(data[[#This Row],[Age group]],$S$23:$S$26,$T$23:$T$26))&amp;data[[#This Row],[Age group]]</f>
        <v>​​​​0-100</v>
      </c>
    </row>
    <row r="539" spans="2:12" x14ac:dyDescent="0.25">
      <c r="B539" t="s">
        <v>33</v>
      </c>
      <c r="C539">
        <v>6</v>
      </c>
      <c r="D539">
        <v>139</v>
      </c>
      <c r="E539" s="27">
        <v>45034</v>
      </c>
      <c r="F539">
        <v>165.75</v>
      </c>
      <c r="G539" t="s">
        <v>90</v>
      </c>
      <c r="H539">
        <v>0</v>
      </c>
      <c r="I539" t="str">
        <f>_xlfn.XLOOKUP(data[[#This Row],[flight_speed]],$S$4:$S$6,$T$4:$T$6,,-1)</f>
        <v>casual</v>
      </c>
      <c r="J539">
        <f>_xlfn.XLOOKUP(data[[#This Row],[Reindeer]],$S$14:$S$18,$T$14:$T$18)</f>
        <v>1200</v>
      </c>
      <c r="K539" t="str" cm="1">
        <f t="array" ref="K539">_xlfn.IFS(data[[#This Row],[Age]]&lt;=100,"0-100",data[[#This Row],[Age]]&lt;=500,"101-500",data[[#This Row],[Age]]&lt;=1000,"501-1000",1,"&gt;1000")</f>
        <v>&gt;1000</v>
      </c>
      <c r="L539" t="str">
        <f>REPT(_xlfn.UNICHAR(8203),_xlfn.XLOOKUP(data[[#This Row],[Age group]],$S$23:$S$26,$T$23:$T$26))&amp;data[[#This Row],[Age group]]</f>
        <v>​&gt;1000</v>
      </c>
    </row>
    <row r="540" spans="2:12" x14ac:dyDescent="0.25">
      <c r="B540" t="s">
        <v>34</v>
      </c>
      <c r="C540">
        <v>8</v>
      </c>
      <c r="D540">
        <v>780</v>
      </c>
      <c r="E540" s="27">
        <v>45034</v>
      </c>
      <c r="F540">
        <v>2816.61</v>
      </c>
      <c r="G540" t="s">
        <v>91</v>
      </c>
      <c r="H540">
        <v>0</v>
      </c>
      <c r="I540" t="str">
        <f>_xlfn.XLOOKUP(data[[#This Row],[flight_speed]],$S$4:$S$6,$T$4:$T$6,,-1)</f>
        <v>super fast</v>
      </c>
      <c r="J540">
        <f>_xlfn.XLOOKUP(data[[#This Row],[Reindeer]],$S$14:$S$18,$T$14:$T$18)</f>
        <v>815</v>
      </c>
      <c r="K540" t="str" cm="1">
        <f t="array" ref="K540">_xlfn.IFS(data[[#This Row],[Age]]&lt;=100,"0-100",data[[#This Row],[Age]]&lt;=500,"101-500",data[[#This Row],[Age]]&lt;=1000,"501-1000",1,"&gt;1000")</f>
        <v>501-1000</v>
      </c>
      <c r="L540" t="str">
        <f>REPT(_xlfn.UNICHAR(8203),_xlfn.XLOOKUP(data[[#This Row],[Age group]],$S$23:$S$26,$T$23:$T$26))&amp;data[[#This Row],[Age group]]</f>
        <v>​​501-1000</v>
      </c>
    </row>
    <row r="541" spans="2:12" x14ac:dyDescent="0.25">
      <c r="B541" t="s">
        <v>35</v>
      </c>
      <c r="C541">
        <v>5.6000000000000005</v>
      </c>
      <c r="D541">
        <v>1250</v>
      </c>
      <c r="E541" s="27">
        <v>45034</v>
      </c>
      <c r="F541">
        <v>1264.5899999999999</v>
      </c>
      <c r="G541" t="s">
        <v>91</v>
      </c>
      <c r="H541">
        <v>0</v>
      </c>
      <c r="I541" t="str">
        <f>_xlfn.XLOOKUP(data[[#This Row],[flight_speed]],$S$4:$S$6,$T$4:$T$6,,-1)</f>
        <v>fast</v>
      </c>
      <c r="J541">
        <f>_xlfn.XLOOKUP(data[[#This Row],[Reindeer]],$S$14:$S$18,$T$14:$T$18)</f>
        <v>261</v>
      </c>
      <c r="K541" t="str" cm="1">
        <f t="array" ref="K541">_xlfn.IFS(data[[#This Row],[Age]]&lt;=100,"0-100",data[[#This Row],[Age]]&lt;=500,"101-500",data[[#This Row],[Age]]&lt;=1000,"501-1000",1,"&gt;1000")</f>
        <v>101-500</v>
      </c>
      <c r="L541" t="str">
        <f>REPT(_xlfn.UNICHAR(8203),_xlfn.XLOOKUP(data[[#This Row],[Age group]],$S$23:$S$26,$T$23:$T$26))&amp;data[[#This Row],[Age group]]</f>
        <v>​​​101-500</v>
      </c>
    </row>
    <row r="542" spans="2:12" x14ac:dyDescent="0.25">
      <c r="B542" t="s">
        <v>68</v>
      </c>
      <c r="C542">
        <v>8.8000000000000007</v>
      </c>
      <c r="D542">
        <v>690</v>
      </c>
      <c r="E542" s="27">
        <v>45034</v>
      </c>
      <c r="F542">
        <v>2317.7400000000002</v>
      </c>
      <c r="G542" t="s">
        <v>90</v>
      </c>
      <c r="H542">
        <v>0</v>
      </c>
      <c r="I542" t="str">
        <f>_xlfn.XLOOKUP(data[[#This Row],[flight_speed]],$S$4:$S$6,$T$4:$T$6,,-1)</f>
        <v>super fast</v>
      </c>
      <c r="J542">
        <f>_xlfn.XLOOKUP(data[[#This Row],[Reindeer]],$S$14:$S$18,$T$14:$T$18)</f>
        <v>35</v>
      </c>
      <c r="K542" t="str" cm="1">
        <f t="array" ref="K542">_xlfn.IFS(data[[#This Row],[Age]]&lt;=100,"0-100",data[[#This Row],[Age]]&lt;=500,"101-500",data[[#This Row],[Age]]&lt;=1000,"501-1000",1,"&gt;1000")</f>
        <v>0-100</v>
      </c>
      <c r="L542" t="str">
        <f>REPT(_xlfn.UNICHAR(8203),_xlfn.XLOOKUP(data[[#This Row],[Age group]],$S$23:$S$26,$T$23:$T$26))&amp;data[[#This Row],[Age group]]</f>
        <v>​​​​0-100</v>
      </c>
    </row>
    <row r="543" spans="2:12" x14ac:dyDescent="0.25">
      <c r="B543" t="s">
        <v>32</v>
      </c>
      <c r="C543">
        <v>7.2</v>
      </c>
      <c r="D543">
        <v>750</v>
      </c>
      <c r="E543" s="27">
        <v>45034</v>
      </c>
      <c r="F543">
        <v>360.24</v>
      </c>
      <c r="G543" t="s">
        <v>91</v>
      </c>
      <c r="H543">
        <v>0</v>
      </c>
      <c r="I543" t="str">
        <f>_xlfn.XLOOKUP(data[[#This Row],[flight_speed]],$S$4:$S$6,$T$4:$T$6,,-1)</f>
        <v>casual</v>
      </c>
      <c r="J543">
        <f>_xlfn.XLOOKUP(data[[#This Row],[Reindeer]],$S$14:$S$18,$T$14:$T$18)</f>
        <v>98</v>
      </c>
      <c r="K543" t="str" cm="1">
        <f t="array" ref="K543">_xlfn.IFS(data[[#This Row],[Age]]&lt;=100,"0-100",data[[#This Row],[Age]]&lt;=500,"101-500",data[[#This Row],[Age]]&lt;=1000,"501-1000",1,"&gt;1000")</f>
        <v>0-100</v>
      </c>
      <c r="L543" t="str">
        <f>REPT(_xlfn.UNICHAR(8203),_xlfn.XLOOKUP(data[[#This Row],[Age group]],$S$23:$S$26,$T$23:$T$26))&amp;data[[#This Row],[Age group]]</f>
        <v>​​​​0-100</v>
      </c>
    </row>
    <row r="544" spans="2:12" x14ac:dyDescent="0.25">
      <c r="B544" t="s">
        <v>33</v>
      </c>
      <c r="C544">
        <v>11</v>
      </c>
      <c r="D544">
        <v>123</v>
      </c>
      <c r="E544" s="27">
        <v>45035</v>
      </c>
      <c r="F544">
        <v>963.97</v>
      </c>
      <c r="G544" t="s">
        <v>90</v>
      </c>
      <c r="H544">
        <v>0</v>
      </c>
      <c r="I544" t="str">
        <f>_xlfn.XLOOKUP(data[[#This Row],[flight_speed]],$S$4:$S$6,$T$4:$T$6,,-1)</f>
        <v>fast</v>
      </c>
      <c r="J544">
        <f>_xlfn.XLOOKUP(data[[#This Row],[Reindeer]],$S$14:$S$18,$T$14:$T$18)</f>
        <v>1200</v>
      </c>
      <c r="K544" t="str" cm="1">
        <f t="array" ref="K544">_xlfn.IFS(data[[#This Row],[Age]]&lt;=100,"0-100",data[[#This Row],[Age]]&lt;=500,"101-500",data[[#This Row],[Age]]&lt;=1000,"501-1000",1,"&gt;1000")</f>
        <v>&gt;1000</v>
      </c>
      <c r="L544" t="str">
        <f>REPT(_xlfn.UNICHAR(8203),_xlfn.XLOOKUP(data[[#This Row],[Age group]],$S$23:$S$26,$T$23:$T$26))&amp;data[[#This Row],[Age group]]</f>
        <v>​&gt;1000</v>
      </c>
    </row>
    <row r="545" spans="2:12" x14ac:dyDescent="0.25">
      <c r="B545" t="s">
        <v>34</v>
      </c>
      <c r="C545">
        <v>11.200000000000001</v>
      </c>
      <c r="D545">
        <v>1380</v>
      </c>
      <c r="E545" s="27">
        <v>45035</v>
      </c>
      <c r="F545">
        <v>1491.8700000000001</v>
      </c>
      <c r="G545" t="s">
        <v>91</v>
      </c>
      <c r="H545">
        <v>0</v>
      </c>
      <c r="I545" t="str">
        <f>_xlfn.XLOOKUP(data[[#This Row],[flight_speed]],$S$4:$S$6,$T$4:$T$6,,-1)</f>
        <v>fast</v>
      </c>
      <c r="J545">
        <f>_xlfn.XLOOKUP(data[[#This Row],[Reindeer]],$S$14:$S$18,$T$14:$T$18)</f>
        <v>815</v>
      </c>
      <c r="K545" t="str" cm="1">
        <f t="array" ref="K545">_xlfn.IFS(data[[#This Row],[Age]]&lt;=100,"0-100",data[[#This Row],[Age]]&lt;=500,"101-500",data[[#This Row],[Age]]&lt;=1000,"501-1000",1,"&gt;1000")</f>
        <v>501-1000</v>
      </c>
      <c r="L545" t="str">
        <f>REPT(_xlfn.UNICHAR(8203),_xlfn.XLOOKUP(data[[#This Row],[Age group]],$S$23:$S$26,$T$23:$T$26))&amp;data[[#This Row],[Age group]]</f>
        <v>​​501-1000</v>
      </c>
    </row>
    <row r="546" spans="2:12" x14ac:dyDescent="0.25">
      <c r="B546" t="s">
        <v>35</v>
      </c>
      <c r="C546">
        <v>7.2</v>
      </c>
      <c r="D546">
        <v>1300</v>
      </c>
      <c r="E546" s="27">
        <v>45035</v>
      </c>
      <c r="F546">
        <v>2985.84</v>
      </c>
      <c r="G546" t="s">
        <v>91</v>
      </c>
      <c r="H546">
        <v>0</v>
      </c>
      <c r="I546" t="str">
        <f>_xlfn.XLOOKUP(data[[#This Row],[flight_speed]],$S$4:$S$6,$T$4:$T$6,,-1)</f>
        <v>super fast</v>
      </c>
      <c r="J546">
        <f>_xlfn.XLOOKUP(data[[#This Row],[Reindeer]],$S$14:$S$18,$T$14:$T$18)</f>
        <v>261</v>
      </c>
      <c r="K546" t="str" cm="1">
        <f t="array" ref="K546">_xlfn.IFS(data[[#This Row],[Age]]&lt;=100,"0-100",data[[#This Row],[Age]]&lt;=500,"101-500",data[[#This Row],[Age]]&lt;=1000,"501-1000",1,"&gt;1000")</f>
        <v>101-500</v>
      </c>
      <c r="L546" t="str">
        <f>REPT(_xlfn.UNICHAR(8203),_xlfn.XLOOKUP(data[[#This Row],[Age group]],$S$23:$S$26,$T$23:$T$26))&amp;data[[#This Row],[Age group]]</f>
        <v>​​​101-500</v>
      </c>
    </row>
    <row r="547" spans="2:12" x14ac:dyDescent="0.25">
      <c r="B547" t="s">
        <v>68</v>
      </c>
      <c r="C547">
        <v>10.4</v>
      </c>
      <c r="D547">
        <v>960</v>
      </c>
      <c r="E547" s="27">
        <v>45035</v>
      </c>
      <c r="F547">
        <v>611.04</v>
      </c>
      <c r="G547" t="s">
        <v>90</v>
      </c>
      <c r="H547">
        <v>0</v>
      </c>
      <c r="I547" t="str">
        <f>_xlfn.XLOOKUP(data[[#This Row],[flight_speed]],$S$4:$S$6,$T$4:$T$6,,-1)</f>
        <v>fast</v>
      </c>
      <c r="J547">
        <f>_xlfn.XLOOKUP(data[[#This Row],[Reindeer]],$S$14:$S$18,$T$14:$T$18)</f>
        <v>35</v>
      </c>
      <c r="K547" t="str" cm="1">
        <f t="array" ref="K547">_xlfn.IFS(data[[#This Row],[Age]]&lt;=100,"0-100",data[[#This Row],[Age]]&lt;=500,"101-500",data[[#This Row],[Age]]&lt;=1000,"501-1000",1,"&gt;1000")</f>
        <v>0-100</v>
      </c>
      <c r="L547" t="str">
        <f>REPT(_xlfn.UNICHAR(8203),_xlfn.XLOOKUP(data[[#This Row],[Age group]],$S$23:$S$26,$T$23:$T$26))&amp;data[[#This Row],[Age group]]</f>
        <v>​​​​0-100</v>
      </c>
    </row>
    <row r="548" spans="2:12" x14ac:dyDescent="0.25">
      <c r="B548" t="s">
        <v>32</v>
      </c>
      <c r="C548">
        <v>9.6000000000000014</v>
      </c>
      <c r="D548">
        <v>1250</v>
      </c>
      <c r="E548" s="27">
        <v>45035</v>
      </c>
      <c r="F548">
        <v>1413.66</v>
      </c>
      <c r="G548" t="s">
        <v>91</v>
      </c>
      <c r="H548">
        <v>0</v>
      </c>
      <c r="I548" t="str">
        <f>_xlfn.XLOOKUP(data[[#This Row],[flight_speed]],$S$4:$S$6,$T$4:$T$6,,-1)</f>
        <v>fast</v>
      </c>
      <c r="J548">
        <f>_xlfn.XLOOKUP(data[[#This Row],[Reindeer]],$S$14:$S$18,$T$14:$T$18)</f>
        <v>98</v>
      </c>
      <c r="K548" t="str" cm="1">
        <f t="array" ref="K548">_xlfn.IFS(data[[#This Row],[Age]]&lt;=100,"0-100",data[[#This Row],[Age]]&lt;=500,"101-500",data[[#This Row],[Age]]&lt;=1000,"501-1000",1,"&gt;1000")</f>
        <v>0-100</v>
      </c>
      <c r="L548" t="str">
        <f>REPT(_xlfn.UNICHAR(8203),_xlfn.XLOOKUP(data[[#This Row],[Age group]],$S$23:$S$26,$T$23:$T$26))&amp;data[[#This Row],[Age group]]</f>
        <v>​​​​0-100</v>
      </c>
    </row>
    <row r="549" spans="2:12" x14ac:dyDescent="0.25">
      <c r="B549" t="s">
        <v>33</v>
      </c>
      <c r="C549">
        <v>5</v>
      </c>
      <c r="D549">
        <v>83</v>
      </c>
      <c r="E549" s="27">
        <v>45036</v>
      </c>
      <c r="F549">
        <v>753.07</v>
      </c>
      <c r="G549" t="s">
        <v>90</v>
      </c>
      <c r="H549">
        <v>0</v>
      </c>
      <c r="I549" t="str">
        <f>_xlfn.XLOOKUP(data[[#This Row],[flight_speed]],$S$4:$S$6,$T$4:$T$6,,-1)</f>
        <v>fast</v>
      </c>
      <c r="J549">
        <f>_xlfn.XLOOKUP(data[[#This Row],[Reindeer]],$S$14:$S$18,$T$14:$T$18)</f>
        <v>1200</v>
      </c>
      <c r="K549" t="str" cm="1">
        <f t="array" ref="K549">_xlfn.IFS(data[[#This Row],[Age]]&lt;=100,"0-100",data[[#This Row],[Age]]&lt;=500,"101-500",data[[#This Row],[Age]]&lt;=1000,"501-1000",1,"&gt;1000")</f>
        <v>&gt;1000</v>
      </c>
      <c r="L549" t="str">
        <f>REPT(_xlfn.UNICHAR(8203),_xlfn.XLOOKUP(data[[#This Row],[Age group]],$S$23:$S$26,$T$23:$T$26))&amp;data[[#This Row],[Age group]]</f>
        <v>​&gt;1000</v>
      </c>
    </row>
    <row r="550" spans="2:12" x14ac:dyDescent="0.25">
      <c r="B550" t="s">
        <v>34</v>
      </c>
      <c r="C550">
        <v>4.8000000000000007</v>
      </c>
      <c r="D550">
        <v>1330</v>
      </c>
      <c r="E550" s="27">
        <v>45036</v>
      </c>
      <c r="F550">
        <v>88.320000000000007</v>
      </c>
      <c r="G550" t="s">
        <v>91</v>
      </c>
      <c r="H550">
        <v>0</v>
      </c>
      <c r="I550" t="str">
        <f>_xlfn.XLOOKUP(data[[#This Row],[flight_speed]],$S$4:$S$6,$T$4:$T$6,,-1)</f>
        <v>casual</v>
      </c>
      <c r="J550">
        <f>_xlfn.XLOOKUP(data[[#This Row],[Reindeer]],$S$14:$S$18,$T$14:$T$18)</f>
        <v>815</v>
      </c>
      <c r="K550" t="str" cm="1">
        <f t="array" ref="K550">_xlfn.IFS(data[[#This Row],[Age]]&lt;=100,"0-100",data[[#This Row],[Age]]&lt;=500,"101-500",data[[#This Row],[Age]]&lt;=1000,"501-1000",1,"&gt;1000")</f>
        <v>501-1000</v>
      </c>
      <c r="L550" t="str">
        <f>REPT(_xlfn.UNICHAR(8203),_xlfn.XLOOKUP(data[[#This Row],[Age group]],$S$23:$S$26,$T$23:$T$26))&amp;data[[#This Row],[Age group]]</f>
        <v>​​501-1000</v>
      </c>
    </row>
    <row r="551" spans="2:12" x14ac:dyDescent="0.25">
      <c r="B551" t="s">
        <v>35</v>
      </c>
      <c r="C551">
        <v>7.2</v>
      </c>
      <c r="D551">
        <v>1450</v>
      </c>
      <c r="E551" s="27">
        <v>45036</v>
      </c>
      <c r="F551">
        <v>2252.58</v>
      </c>
      <c r="G551" t="s">
        <v>91</v>
      </c>
      <c r="H551">
        <v>0</v>
      </c>
      <c r="I551" t="str">
        <f>_xlfn.XLOOKUP(data[[#This Row],[flight_speed]],$S$4:$S$6,$T$4:$T$6,,-1)</f>
        <v>super fast</v>
      </c>
      <c r="J551">
        <f>_xlfn.XLOOKUP(data[[#This Row],[Reindeer]],$S$14:$S$18,$T$14:$T$18)</f>
        <v>261</v>
      </c>
      <c r="K551" t="str" cm="1">
        <f t="array" ref="K551">_xlfn.IFS(data[[#This Row],[Age]]&lt;=100,"0-100",data[[#This Row],[Age]]&lt;=500,"101-500",data[[#This Row],[Age]]&lt;=1000,"501-1000",1,"&gt;1000")</f>
        <v>101-500</v>
      </c>
      <c r="L551" t="str">
        <f>REPT(_xlfn.UNICHAR(8203),_xlfn.XLOOKUP(data[[#This Row],[Age group]],$S$23:$S$26,$T$23:$T$26))&amp;data[[#This Row],[Age group]]</f>
        <v>​​​101-500</v>
      </c>
    </row>
    <row r="552" spans="2:12" x14ac:dyDescent="0.25">
      <c r="B552" t="s">
        <v>68</v>
      </c>
      <c r="C552">
        <v>9.6000000000000014</v>
      </c>
      <c r="D552">
        <v>620</v>
      </c>
      <c r="E552" s="27">
        <v>45036</v>
      </c>
      <c r="F552">
        <v>1913.37</v>
      </c>
      <c r="G552" t="s">
        <v>90</v>
      </c>
      <c r="H552">
        <v>0</v>
      </c>
      <c r="I552" t="str">
        <f>_xlfn.XLOOKUP(data[[#This Row],[flight_speed]],$S$4:$S$6,$T$4:$T$6,,-1)</f>
        <v>fast</v>
      </c>
      <c r="J552">
        <f>_xlfn.XLOOKUP(data[[#This Row],[Reindeer]],$S$14:$S$18,$T$14:$T$18)</f>
        <v>35</v>
      </c>
      <c r="K552" t="str" cm="1">
        <f t="array" ref="K552">_xlfn.IFS(data[[#This Row],[Age]]&lt;=100,"0-100",data[[#This Row],[Age]]&lt;=500,"101-500",data[[#This Row],[Age]]&lt;=1000,"501-1000",1,"&gt;1000")</f>
        <v>0-100</v>
      </c>
      <c r="L552" t="str">
        <f>REPT(_xlfn.UNICHAR(8203),_xlfn.XLOOKUP(data[[#This Row],[Age group]],$S$23:$S$26,$T$23:$T$26))&amp;data[[#This Row],[Age group]]</f>
        <v>​​​​0-100</v>
      </c>
    </row>
    <row r="553" spans="2:12" x14ac:dyDescent="0.25">
      <c r="B553" t="s">
        <v>32</v>
      </c>
      <c r="C553">
        <v>7.2</v>
      </c>
      <c r="D553">
        <v>1400</v>
      </c>
      <c r="E553" s="27">
        <v>45036</v>
      </c>
      <c r="F553">
        <v>953.52</v>
      </c>
      <c r="G553" t="s">
        <v>91</v>
      </c>
      <c r="H553">
        <v>0</v>
      </c>
      <c r="I553" t="str">
        <f>_xlfn.XLOOKUP(data[[#This Row],[flight_speed]],$S$4:$S$6,$T$4:$T$6,,-1)</f>
        <v>fast</v>
      </c>
      <c r="J553">
        <f>_xlfn.XLOOKUP(data[[#This Row],[Reindeer]],$S$14:$S$18,$T$14:$T$18)</f>
        <v>98</v>
      </c>
      <c r="K553" t="str" cm="1">
        <f t="array" ref="K553">_xlfn.IFS(data[[#This Row],[Age]]&lt;=100,"0-100",data[[#This Row],[Age]]&lt;=500,"101-500",data[[#This Row],[Age]]&lt;=1000,"501-1000",1,"&gt;1000")</f>
        <v>0-100</v>
      </c>
      <c r="L553" t="str">
        <f>REPT(_xlfn.UNICHAR(8203),_xlfn.XLOOKUP(data[[#This Row],[Age group]],$S$23:$S$26,$T$23:$T$26))&amp;data[[#This Row],[Age group]]</f>
        <v>​​​​0-100</v>
      </c>
    </row>
    <row r="554" spans="2:12" x14ac:dyDescent="0.25">
      <c r="B554" t="s">
        <v>33</v>
      </c>
      <c r="C554">
        <v>5</v>
      </c>
      <c r="D554">
        <v>145</v>
      </c>
      <c r="E554" s="27">
        <v>45037</v>
      </c>
      <c r="F554">
        <v>628.85</v>
      </c>
      <c r="G554" t="s">
        <v>90</v>
      </c>
      <c r="H554">
        <v>0</v>
      </c>
      <c r="I554" t="str">
        <f>_xlfn.XLOOKUP(data[[#This Row],[flight_speed]],$S$4:$S$6,$T$4:$T$6,,-1)</f>
        <v>fast</v>
      </c>
      <c r="J554">
        <f>_xlfn.XLOOKUP(data[[#This Row],[Reindeer]],$S$14:$S$18,$T$14:$T$18)</f>
        <v>1200</v>
      </c>
      <c r="K554" t="str" cm="1">
        <f t="array" ref="K554">_xlfn.IFS(data[[#This Row],[Age]]&lt;=100,"0-100",data[[#This Row],[Age]]&lt;=500,"101-500",data[[#This Row],[Age]]&lt;=1000,"501-1000",1,"&gt;1000")</f>
        <v>&gt;1000</v>
      </c>
      <c r="L554" t="str">
        <f>REPT(_xlfn.UNICHAR(8203),_xlfn.XLOOKUP(data[[#This Row],[Age group]],$S$23:$S$26,$T$23:$T$26))&amp;data[[#This Row],[Age group]]</f>
        <v>​&gt;1000</v>
      </c>
    </row>
    <row r="555" spans="2:12" x14ac:dyDescent="0.25">
      <c r="B555" t="s">
        <v>34</v>
      </c>
      <c r="C555">
        <v>8</v>
      </c>
      <c r="D555">
        <v>510</v>
      </c>
      <c r="E555" s="27">
        <v>45037</v>
      </c>
      <c r="F555">
        <v>64.62</v>
      </c>
      <c r="G555" t="s">
        <v>91</v>
      </c>
      <c r="H555">
        <v>0</v>
      </c>
      <c r="I555" t="str">
        <f>_xlfn.XLOOKUP(data[[#This Row],[flight_speed]],$S$4:$S$6,$T$4:$T$6,,-1)</f>
        <v>casual</v>
      </c>
      <c r="J555">
        <f>_xlfn.XLOOKUP(data[[#This Row],[Reindeer]],$S$14:$S$18,$T$14:$T$18)</f>
        <v>815</v>
      </c>
      <c r="K555" t="str" cm="1">
        <f t="array" ref="K555">_xlfn.IFS(data[[#This Row],[Age]]&lt;=100,"0-100",data[[#This Row],[Age]]&lt;=500,"101-500",data[[#This Row],[Age]]&lt;=1000,"501-1000",1,"&gt;1000")</f>
        <v>501-1000</v>
      </c>
      <c r="L555" t="str">
        <f>REPT(_xlfn.UNICHAR(8203),_xlfn.XLOOKUP(data[[#This Row],[Age group]],$S$23:$S$26,$T$23:$T$26))&amp;data[[#This Row],[Age group]]</f>
        <v>​​501-1000</v>
      </c>
    </row>
    <row r="556" spans="2:12" x14ac:dyDescent="0.25">
      <c r="B556" t="s">
        <v>35</v>
      </c>
      <c r="C556">
        <v>8.8000000000000007</v>
      </c>
      <c r="D556">
        <v>690</v>
      </c>
      <c r="E556" s="27">
        <v>45037</v>
      </c>
      <c r="F556">
        <v>1470.21</v>
      </c>
      <c r="G556" t="s">
        <v>91</v>
      </c>
      <c r="H556">
        <v>0</v>
      </c>
      <c r="I556" t="str">
        <f>_xlfn.XLOOKUP(data[[#This Row],[flight_speed]],$S$4:$S$6,$T$4:$T$6,,-1)</f>
        <v>fast</v>
      </c>
      <c r="J556">
        <f>_xlfn.XLOOKUP(data[[#This Row],[Reindeer]],$S$14:$S$18,$T$14:$T$18)</f>
        <v>261</v>
      </c>
      <c r="K556" t="str" cm="1">
        <f t="array" ref="K556">_xlfn.IFS(data[[#This Row],[Age]]&lt;=100,"0-100",data[[#This Row],[Age]]&lt;=500,"101-500",data[[#This Row],[Age]]&lt;=1000,"501-1000",1,"&gt;1000")</f>
        <v>101-500</v>
      </c>
      <c r="L556" t="str">
        <f>REPT(_xlfn.UNICHAR(8203),_xlfn.XLOOKUP(data[[#This Row],[Age group]],$S$23:$S$26,$T$23:$T$26))&amp;data[[#This Row],[Age group]]</f>
        <v>​​​101-500</v>
      </c>
    </row>
    <row r="557" spans="2:12" x14ac:dyDescent="0.25">
      <c r="B557" t="s">
        <v>68</v>
      </c>
      <c r="C557">
        <v>5.6000000000000005</v>
      </c>
      <c r="D557">
        <v>540</v>
      </c>
      <c r="E557" s="27">
        <v>45037</v>
      </c>
      <c r="F557">
        <v>2980.68</v>
      </c>
      <c r="G557" t="s">
        <v>90</v>
      </c>
      <c r="H557">
        <v>0</v>
      </c>
      <c r="I557" t="str">
        <f>_xlfn.XLOOKUP(data[[#This Row],[flight_speed]],$S$4:$S$6,$T$4:$T$6,,-1)</f>
        <v>super fast</v>
      </c>
      <c r="J557">
        <f>_xlfn.XLOOKUP(data[[#This Row],[Reindeer]],$S$14:$S$18,$T$14:$T$18)</f>
        <v>35</v>
      </c>
      <c r="K557" t="str" cm="1">
        <f t="array" ref="K557">_xlfn.IFS(data[[#This Row],[Age]]&lt;=100,"0-100",data[[#This Row],[Age]]&lt;=500,"101-500",data[[#This Row],[Age]]&lt;=1000,"501-1000",1,"&gt;1000")</f>
        <v>0-100</v>
      </c>
      <c r="L557" t="str">
        <f>REPT(_xlfn.UNICHAR(8203),_xlfn.XLOOKUP(data[[#This Row],[Age group]],$S$23:$S$26,$T$23:$T$26))&amp;data[[#This Row],[Age group]]</f>
        <v>​​​​0-100</v>
      </c>
    </row>
    <row r="558" spans="2:12" x14ac:dyDescent="0.25">
      <c r="B558" t="s">
        <v>32</v>
      </c>
      <c r="C558">
        <v>11.200000000000001</v>
      </c>
      <c r="D558">
        <v>1140</v>
      </c>
      <c r="E558" s="27">
        <v>45037</v>
      </c>
      <c r="F558">
        <v>540</v>
      </c>
      <c r="G558" t="s">
        <v>91</v>
      </c>
      <c r="H558">
        <v>0</v>
      </c>
      <c r="I558" t="str">
        <f>_xlfn.XLOOKUP(data[[#This Row],[flight_speed]],$S$4:$S$6,$T$4:$T$6,,-1)</f>
        <v>casual</v>
      </c>
      <c r="J558">
        <f>_xlfn.XLOOKUP(data[[#This Row],[Reindeer]],$S$14:$S$18,$T$14:$T$18)</f>
        <v>98</v>
      </c>
      <c r="K558" t="str" cm="1">
        <f t="array" ref="K558">_xlfn.IFS(data[[#This Row],[Age]]&lt;=100,"0-100",data[[#This Row],[Age]]&lt;=500,"101-500",data[[#This Row],[Age]]&lt;=1000,"501-1000",1,"&gt;1000")</f>
        <v>0-100</v>
      </c>
      <c r="L558" t="str">
        <f>REPT(_xlfn.UNICHAR(8203),_xlfn.XLOOKUP(data[[#This Row],[Age group]],$S$23:$S$26,$T$23:$T$26))&amp;data[[#This Row],[Age group]]</f>
        <v>​​​​0-100</v>
      </c>
    </row>
    <row r="559" spans="2:12" x14ac:dyDescent="0.25">
      <c r="B559" t="s">
        <v>33</v>
      </c>
      <c r="C559">
        <v>12</v>
      </c>
      <c r="D559">
        <v>85</v>
      </c>
      <c r="E559" s="27">
        <v>45038</v>
      </c>
      <c r="F559">
        <v>537.62</v>
      </c>
      <c r="G559" t="s">
        <v>90</v>
      </c>
      <c r="H559">
        <v>0</v>
      </c>
      <c r="I559" t="str">
        <f>_xlfn.XLOOKUP(data[[#This Row],[flight_speed]],$S$4:$S$6,$T$4:$T$6,,-1)</f>
        <v>casual</v>
      </c>
      <c r="J559">
        <f>_xlfn.XLOOKUP(data[[#This Row],[Reindeer]],$S$14:$S$18,$T$14:$T$18)</f>
        <v>1200</v>
      </c>
      <c r="K559" t="str" cm="1">
        <f t="array" ref="K559">_xlfn.IFS(data[[#This Row],[Age]]&lt;=100,"0-100",data[[#This Row],[Age]]&lt;=500,"101-500",data[[#This Row],[Age]]&lt;=1000,"501-1000",1,"&gt;1000")</f>
        <v>&gt;1000</v>
      </c>
      <c r="L559" t="str">
        <f>REPT(_xlfn.UNICHAR(8203),_xlfn.XLOOKUP(data[[#This Row],[Age group]],$S$23:$S$26,$T$23:$T$26))&amp;data[[#This Row],[Age group]]</f>
        <v>​&gt;1000</v>
      </c>
    </row>
    <row r="560" spans="2:12" x14ac:dyDescent="0.25">
      <c r="B560" t="s">
        <v>34</v>
      </c>
      <c r="C560">
        <v>12</v>
      </c>
      <c r="D560">
        <v>900</v>
      </c>
      <c r="E560" s="27">
        <v>45038</v>
      </c>
      <c r="F560">
        <v>1040.82</v>
      </c>
      <c r="G560" t="s">
        <v>91</v>
      </c>
      <c r="H560">
        <v>0</v>
      </c>
      <c r="I560" t="str">
        <f>_xlfn.XLOOKUP(data[[#This Row],[flight_speed]],$S$4:$S$6,$T$4:$T$6,,-1)</f>
        <v>fast</v>
      </c>
      <c r="J560">
        <f>_xlfn.XLOOKUP(data[[#This Row],[Reindeer]],$S$14:$S$18,$T$14:$T$18)</f>
        <v>815</v>
      </c>
      <c r="K560" t="str" cm="1">
        <f t="array" ref="K560">_xlfn.IFS(data[[#This Row],[Age]]&lt;=100,"0-100",data[[#This Row],[Age]]&lt;=500,"101-500",data[[#This Row],[Age]]&lt;=1000,"501-1000",1,"&gt;1000")</f>
        <v>501-1000</v>
      </c>
      <c r="L560" t="str">
        <f>REPT(_xlfn.UNICHAR(8203),_xlfn.XLOOKUP(data[[#This Row],[Age group]],$S$23:$S$26,$T$23:$T$26))&amp;data[[#This Row],[Age group]]</f>
        <v>​​501-1000</v>
      </c>
    </row>
    <row r="561" spans="2:12" x14ac:dyDescent="0.25">
      <c r="B561" t="s">
        <v>35</v>
      </c>
      <c r="C561">
        <v>8</v>
      </c>
      <c r="D561">
        <v>1420</v>
      </c>
      <c r="E561" s="27">
        <v>45038</v>
      </c>
      <c r="F561">
        <v>2245.38</v>
      </c>
      <c r="G561" t="s">
        <v>91</v>
      </c>
      <c r="H561">
        <v>0</v>
      </c>
      <c r="I561" t="str">
        <f>_xlfn.XLOOKUP(data[[#This Row],[flight_speed]],$S$4:$S$6,$T$4:$T$6,,-1)</f>
        <v>super fast</v>
      </c>
      <c r="J561">
        <f>_xlfn.XLOOKUP(data[[#This Row],[Reindeer]],$S$14:$S$18,$T$14:$T$18)</f>
        <v>261</v>
      </c>
      <c r="K561" t="str" cm="1">
        <f t="array" ref="K561">_xlfn.IFS(data[[#This Row],[Age]]&lt;=100,"0-100",data[[#This Row],[Age]]&lt;=500,"101-500",data[[#This Row],[Age]]&lt;=1000,"501-1000",1,"&gt;1000")</f>
        <v>101-500</v>
      </c>
      <c r="L561" t="str">
        <f>REPT(_xlfn.UNICHAR(8203),_xlfn.XLOOKUP(data[[#This Row],[Age group]],$S$23:$S$26,$T$23:$T$26))&amp;data[[#This Row],[Age group]]</f>
        <v>​​​101-500</v>
      </c>
    </row>
    <row r="562" spans="2:12" x14ac:dyDescent="0.25">
      <c r="B562" t="s">
        <v>68</v>
      </c>
      <c r="C562">
        <v>9.6000000000000014</v>
      </c>
      <c r="D562">
        <v>1000</v>
      </c>
      <c r="E562" s="27">
        <v>45038</v>
      </c>
      <c r="F562">
        <v>1165.47</v>
      </c>
      <c r="G562" t="s">
        <v>90</v>
      </c>
      <c r="H562">
        <v>0</v>
      </c>
      <c r="I562" t="str">
        <f>_xlfn.XLOOKUP(data[[#This Row],[flight_speed]],$S$4:$S$6,$T$4:$T$6,,-1)</f>
        <v>fast</v>
      </c>
      <c r="J562">
        <f>_xlfn.XLOOKUP(data[[#This Row],[Reindeer]],$S$14:$S$18,$T$14:$T$18)</f>
        <v>35</v>
      </c>
      <c r="K562" t="str" cm="1">
        <f t="array" ref="K562">_xlfn.IFS(data[[#This Row],[Age]]&lt;=100,"0-100",data[[#This Row],[Age]]&lt;=500,"101-500",data[[#This Row],[Age]]&lt;=1000,"501-1000",1,"&gt;1000")</f>
        <v>0-100</v>
      </c>
      <c r="L562" t="str">
        <f>REPT(_xlfn.UNICHAR(8203),_xlfn.XLOOKUP(data[[#This Row],[Age group]],$S$23:$S$26,$T$23:$T$26))&amp;data[[#This Row],[Age group]]</f>
        <v>​​​​0-100</v>
      </c>
    </row>
    <row r="563" spans="2:12" x14ac:dyDescent="0.25">
      <c r="B563" t="s">
        <v>32</v>
      </c>
      <c r="C563">
        <v>12</v>
      </c>
      <c r="D563">
        <v>1490</v>
      </c>
      <c r="E563" s="27">
        <v>45038</v>
      </c>
      <c r="F563">
        <v>1410.69</v>
      </c>
      <c r="G563" t="s">
        <v>91</v>
      </c>
      <c r="H563">
        <v>0</v>
      </c>
      <c r="I563" t="str">
        <f>_xlfn.XLOOKUP(data[[#This Row],[flight_speed]],$S$4:$S$6,$T$4:$T$6,,-1)</f>
        <v>fast</v>
      </c>
      <c r="J563">
        <f>_xlfn.XLOOKUP(data[[#This Row],[Reindeer]],$S$14:$S$18,$T$14:$T$18)</f>
        <v>98</v>
      </c>
      <c r="K563" t="str" cm="1">
        <f t="array" ref="K563">_xlfn.IFS(data[[#This Row],[Age]]&lt;=100,"0-100",data[[#This Row],[Age]]&lt;=500,"101-500",data[[#This Row],[Age]]&lt;=1000,"501-1000",1,"&gt;1000")</f>
        <v>0-100</v>
      </c>
      <c r="L563" t="str">
        <f>REPT(_xlfn.UNICHAR(8203),_xlfn.XLOOKUP(data[[#This Row],[Age group]],$S$23:$S$26,$T$23:$T$26))&amp;data[[#This Row],[Age group]]</f>
        <v>​​​​0-100</v>
      </c>
    </row>
    <row r="564" spans="2:12" x14ac:dyDescent="0.25">
      <c r="B564" t="s">
        <v>33</v>
      </c>
      <c r="C564">
        <v>12</v>
      </c>
      <c r="D564">
        <v>139</v>
      </c>
      <c r="E564" s="27">
        <v>45039</v>
      </c>
      <c r="F564">
        <v>535.55999999999995</v>
      </c>
      <c r="G564" t="s">
        <v>90</v>
      </c>
      <c r="H564">
        <v>0</v>
      </c>
      <c r="I564" t="str">
        <f>_xlfn.XLOOKUP(data[[#This Row],[flight_speed]],$S$4:$S$6,$T$4:$T$6,,-1)</f>
        <v>casual</v>
      </c>
      <c r="J564">
        <f>_xlfn.XLOOKUP(data[[#This Row],[Reindeer]],$S$14:$S$18,$T$14:$T$18)</f>
        <v>1200</v>
      </c>
      <c r="K564" t="str" cm="1">
        <f t="array" ref="K564">_xlfn.IFS(data[[#This Row],[Age]]&lt;=100,"0-100",data[[#This Row],[Age]]&lt;=500,"101-500",data[[#This Row],[Age]]&lt;=1000,"501-1000",1,"&gt;1000")</f>
        <v>&gt;1000</v>
      </c>
      <c r="L564" t="str">
        <f>REPT(_xlfn.UNICHAR(8203),_xlfn.XLOOKUP(data[[#This Row],[Age group]],$S$23:$S$26,$T$23:$T$26))&amp;data[[#This Row],[Age group]]</f>
        <v>​&gt;1000</v>
      </c>
    </row>
    <row r="565" spans="2:12" x14ac:dyDescent="0.25">
      <c r="B565" t="s">
        <v>34</v>
      </c>
      <c r="C565">
        <v>9.6000000000000014</v>
      </c>
      <c r="D565">
        <v>740</v>
      </c>
      <c r="E565" s="27">
        <v>45039</v>
      </c>
      <c r="F565">
        <v>966.69</v>
      </c>
      <c r="G565" t="s">
        <v>91</v>
      </c>
      <c r="H565">
        <v>0</v>
      </c>
      <c r="I565" t="str">
        <f>_xlfn.XLOOKUP(data[[#This Row],[flight_speed]],$S$4:$S$6,$T$4:$T$6,,-1)</f>
        <v>fast</v>
      </c>
      <c r="J565">
        <f>_xlfn.XLOOKUP(data[[#This Row],[Reindeer]],$S$14:$S$18,$T$14:$T$18)</f>
        <v>815</v>
      </c>
      <c r="K565" t="str" cm="1">
        <f t="array" ref="K565">_xlfn.IFS(data[[#This Row],[Age]]&lt;=100,"0-100",data[[#This Row],[Age]]&lt;=500,"101-500",data[[#This Row],[Age]]&lt;=1000,"501-1000",1,"&gt;1000")</f>
        <v>501-1000</v>
      </c>
      <c r="L565" t="str">
        <f>REPT(_xlfn.UNICHAR(8203),_xlfn.XLOOKUP(data[[#This Row],[Age group]],$S$23:$S$26,$T$23:$T$26))&amp;data[[#This Row],[Age group]]</f>
        <v>​​501-1000</v>
      </c>
    </row>
    <row r="566" spans="2:12" x14ac:dyDescent="0.25">
      <c r="B566" t="s">
        <v>35</v>
      </c>
      <c r="C566">
        <v>4.8000000000000007</v>
      </c>
      <c r="D566">
        <v>1210</v>
      </c>
      <c r="E566" s="27">
        <v>45039</v>
      </c>
      <c r="F566">
        <v>798.99</v>
      </c>
      <c r="G566" t="s">
        <v>91</v>
      </c>
      <c r="H566">
        <v>0</v>
      </c>
      <c r="I566" t="str">
        <f>_xlfn.XLOOKUP(data[[#This Row],[flight_speed]],$S$4:$S$6,$T$4:$T$6,,-1)</f>
        <v>fast</v>
      </c>
      <c r="J566">
        <f>_xlfn.XLOOKUP(data[[#This Row],[Reindeer]],$S$14:$S$18,$T$14:$T$18)</f>
        <v>261</v>
      </c>
      <c r="K566" t="str" cm="1">
        <f t="array" ref="K566">_xlfn.IFS(data[[#This Row],[Age]]&lt;=100,"0-100",data[[#This Row],[Age]]&lt;=500,"101-500",data[[#This Row],[Age]]&lt;=1000,"501-1000",1,"&gt;1000")</f>
        <v>101-500</v>
      </c>
      <c r="L566" t="str">
        <f>REPT(_xlfn.UNICHAR(8203),_xlfn.XLOOKUP(data[[#This Row],[Age group]],$S$23:$S$26,$T$23:$T$26))&amp;data[[#This Row],[Age group]]</f>
        <v>​​​101-500</v>
      </c>
    </row>
    <row r="567" spans="2:12" x14ac:dyDescent="0.25">
      <c r="B567" t="s">
        <v>68</v>
      </c>
      <c r="C567">
        <v>5.6000000000000005</v>
      </c>
      <c r="D567">
        <v>1370</v>
      </c>
      <c r="E567" s="27">
        <v>45039</v>
      </c>
      <c r="F567">
        <v>1688.7599999999998</v>
      </c>
      <c r="G567" t="s">
        <v>90</v>
      </c>
      <c r="H567">
        <v>0</v>
      </c>
      <c r="I567" t="str">
        <f>_xlfn.XLOOKUP(data[[#This Row],[flight_speed]],$S$4:$S$6,$T$4:$T$6,,-1)</f>
        <v>fast</v>
      </c>
      <c r="J567">
        <f>_xlfn.XLOOKUP(data[[#This Row],[Reindeer]],$S$14:$S$18,$T$14:$T$18)</f>
        <v>35</v>
      </c>
      <c r="K567" t="str" cm="1">
        <f t="array" ref="K567">_xlfn.IFS(data[[#This Row],[Age]]&lt;=100,"0-100",data[[#This Row],[Age]]&lt;=500,"101-500",data[[#This Row],[Age]]&lt;=1000,"501-1000",1,"&gt;1000")</f>
        <v>0-100</v>
      </c>
      <c r="L567" t="str">
        <f>REPT(_xlfn.UNICHAR(8203),_xlfn.XLOOKUP(data[[#This Row],[Age group]],$S$23:$S$26,$T$23:$T$26))&amp;data[[#This Row],[Age group]]</f>
        <v>​​​​0-100</v>
      </c>
    </row>
    <row r="568" spans="2:12" x14ac:dyDescent="0.25">
      <c r="B568" t="s">
        <v>32</v>
      </c>
      <c r="C568">
        <v>11.200000000000001</v>
      </c>
      <c r="D568">
        <v>1000</v>
      </c>
      <c r="E568" s="27">
        <v>45039</v>
      </c>
      <c r="F568">
        <v>411.27</v>
      </c>
      <c r="G568" t="s">
        <v>91</v>
      </c>
      <c r="H568">
        <v>0</v>
      </c>
      <c r="I568" t="str">
        <f>_xlfn.XLOOKUP(data[[#This Row],[flight_speed]],$S$4:$S$6,$T$4:$T$6,,-1)</f>
        <v>casual</v>
      </c>
      <c r="J568">
        <f>_xlfn.XLOOKUP(data[[#This Row],[Reindeer]],$S$14:$S$18,$T$14:$T$18)</f>
        <v>98</v>
      </c>
      <c r="K568" t="str" cm="1">
        <f t="array" ref="K568">_xlfn.IFS(data[[#This Row],[Age]]&lt;=100,"0-100",data[[#This Row],[Age]]&lt;=500,"101-500",data[[#This Row],[Age]]&lt;=1000,"501-1000",1,"&gt;1000")</f>
        <v>0-100</v>
      </c>
      <c r="L568" t="str">
        <f>REPT(_xlfn.UNICHAR(8203),_xlfn.XLOOKUP(data[[#This Row],[Age group]],$S$23:$S$26,$T$23:$T$26))&amp;data[[#This Row],[Age group]]</f>
        <v>​​​​0-100</v>
      </c>
    </row>
    <row r="569" spans="2:12" x14ac:dyDescent="0.25">
      <c r="B569" t="s">
        <v>33</v>
      </c>
      <c r="C569">
        <v>10</v>
      </c>
      <c r="D569">
        <v>121</v>
      </c>
      <c r="E569" s="27">
        <v>45040</v>
      </c>
      <c r="F569">
        <v>338.25</v>
      </c>
      <c r="G569" t="s">
        <v>90</v>
      </c>
      <c r="H569">
        <v>0</v>
      </c>
      <c r="I569" t="str">
        <f>_xlfn.XLOOKUP(data[[#This Row],[flight_speed]],$S$4:$S$6,$T$4:$T$6,,-1)</f>
        <v>casual</v>
      </c>
      <c r="J569">
        <f>_xlfn.XLOOKUP(data[[#This Row],[Reindeer]],$S$14:$S$18,$T$14:$T$18)</f>
        <v>1200</v>
      </c>
      <c r="K569" t="str" cm="1">
        <f t="array" ref="K569">_xlfn.IFS(data[[#This Row],[Age]]&lt;=100,"0-100",data[[#This Row],[Age]]&lt;=500,"101-500",data[[#This Row],[Age]]&lt;=1000,"501-1000",1,"&gt;1000")</f>
        <v>&gt;1000</v>
      </c>
      <c r="L569" t="str">
        <f>REPT(_xlfn.UNICHAR(8203),_xlfn.XLOOKUP(data[[#This Row],[Age group]],$S$23:$S$26,$T$23:$T$26))&amp;data[[#This Row],[Age group]]</f>
        <v>​&gt;1000</v>
      </c>
    </row>
    <row r="570" spans="2:12" x14ac:dyDescent="0.25">
      <c r="B570" t="s">
        <v>34</v>
      </c>
      <c r="C570">
        <v>8</v>
      </c>
      <c r="D570">
        <v>700</v>
      </c>
      <c r="E570" s="27">
        <v>45040</v>
      </c>
      <c r="F570">
        <v>317.39999999999998</v>
      </c>
      <c r="G570" t="s">
        <v>91</v>
      </c>
      <c r="H570">
        <v>0</v>
      </c>
      <c r="I570" t="str">
        <f>_xlfn.XLOOKUP(data[[#This Row],[flight_speed]],$S$4:$S$6,$T$4:$T$6,,-1)</f>
        <v>casual</v>
      </c>
      <c r="J570">
        <f>_xlfn.XLOOKUP(data[[#This Row],[Reindeer]],$S$14:$S$18,$T$14:$T$18)</f>
        <v>815</v>
      </c>
      <c r="K570" t="str" cm="1">
        <f t="array" ref="K570">_xlfn.IFS(data[[#This Row],[Age]]&lt;=100,"0-100",data[[#This Row],[Age]]&lt;=500,"101-500",data[[#This Row],[Age]]&lt;=1000,"501-1000",1,"&gt;1000")</f>
        <v>501-1000</v>
      </c>
      <c r="L570" t="str">
        <f>REPT(_xlfn.UNICHAR(8203),_xlfn.XLOOKUP(data[[#This Row],[Age group]],$S$23:$S$26,$T$23:$T$26))&amp;data[[#This Row],[Age group]]</f>
        <v>​​501-1000</v>
      </c>
    </row>
    <row r="571" spans="2:12" x14ac:dyDescent="0.25">
      <c r="B571" t="s">
        <v>35</v>
      </c>
      <c r="C571">
        <v>9.6000000000000014</v>
      </c>
      <c r="D571">
        <v>1290</v>
      </c>
      <c r="E571" s="27">
        <v>45040</v>
      </c>
      <c r="F571">
        <v>878.09999999999991</v>
      </c>
      <c r="G571" t="s">
        <v>91</v>
      </c>
      <c r="H571">
        <v>0</v>
      </c>
      <c r="I571" t="str">
        <f>_xlfn.XLOOKUP(data[[#This Row],[flight_speed]],$S$4:$S$6,$T$4:$T$6,,-1)</f>
        <v>fast</v>
      </c>
      <c r="J571">
        <f>_xlfn.XLOOKUP(data[[#This Row],[Reindeer]],$S$14:$S$18,$T$14:$T$18)</f>
        <v>261</v>
      </c>
      <c r="K571" t="str" cm="1">
        <f t="array" ref="K571">_xlfn.IFS(data[[#This Row],[Age]]&lt;=100,"0-100",data[[#This Row],[Age]]&lt;=500,"101-500",data[[#This Row],[Age]]&lt;=1000,"501-1000",1,"&gt;1000")</f>
        <v>101-500</v>
      </c>
      <c r="L571" t="str">
        <f>REPT(_xlfn.UNICHAR(8203),_xlfn.XLOOKUP(data[[#This Row],[Age group]],$S$23:$S$26,$T$23:$T$26))&amp;data[[#This Row],[Age group]]</f>
        <v>​​​101-500</v>
      </c>
    </row>
    <row r="572" spans="2:12" x14ac:dyDescent="0.25">
      <c r="B572" t="s">
        <v>68</v>
      </c>
      <c r="C572">
        <v>10.4</v>
      </c>
      <c r="D572">
        <v>840</v>
      </c>
      <c r="E572" s="27">
        <v>45040</v>
      </c>
      <c r="F572">
        <v>1330.44</v>
      </c>
      <c r="G572" t="s">
        <v>90</v>
      </c>
      <c r="H572">
        <v>0</v>
      </c>
      <c r="I572" t="str">
        <f>_xlfn.XLOOKUP(data[[#This Row],[flight_speed]],$S$4:$S$6,$T$4:$T$6,,-1)</f>
        <v>fast</v>
      </c>
      <c r="J572">
        <f>_xlfn.XLOOKUP(data[[#This Row],[Reindeer]],$S$14:$S$18,$T$14:$T$18)</f>
        <v>35</v>
      </c>
      <c r="K572" t="str" cm="1">
        <f t="array" ref="K572">_xlfn.IFS(data[[#This Row],[Age]]&lt;=100,"0-100",data[[#This Row],[Age]]&lt;=500,"101-500",data[[#This Row],[Age]]&lt;=1000,"501-1000",1,"&gt;1000")</f>
        <v>0-100</v>
      </c>
      <c r="L572" t="str">
        <f>REPT(_xlfn.UNICHAR(8203),_xlfn.XLOOKUP(data[[#This Row],[Age group]],$S$23:$S$26,$T$23:$T$26))&amp;data[[#This Row],[Age group]]</f>
        <v>​​​​0-100</v>
      </c>
    </row>
    <row r="573" spans="2:12" x14ac:dyDescent="0.25">
      <c r="B573" t="s">
        <v>32</v>
      </c>
      <c r="C573">
        <v>7.2</v>
      </c>
      <c r="D573">
        <v>990</v>
      </c>
      <c r="E573" s="27">
        <v>45040</v>
      </c>
      <c r="F573">
        <v>2453.52</v>
      </c>
      <c r="G573" t="s">
        <v>91</v>
      </c>
      <c r="H573">
        <v>0</v>
      </c>
      <c r="I573" t="str">
        <f>_xlfn.XLOOKUP(data[[#This Row],[flight_speed]],$S$4:$S$6,$T$4:$T$6,,-1)</f>
        <v>super fast</v>
      </c>
      <c r="J573">
        <f>_xlfn.XLOOKUP(data[[#This Row],[Reindeer]],$S$14:$S$18,$T$14:$T$18)</f>
        <v>98</v>
      </c>
      <c r="K573" t="str" cm="1">
        <f t="array" ref="K573">_xlfn.IFS(data[[#This Row],[Age]]&lt;=100,"0-100",data[[#This Row],[Age]]&lt;=500,"101-500",data[[#This Row],[Age]]&lt;=1000,"501-1000",1,"&gt;1000")</f>
        <v>0-100</v>
      </c>
      <c r="L573" t="str">
        <f>REPT(_xlfn.UNICHAR(8203),_xlfn.XLOOKUP(data[[#This Row],[Age group]],$S$23:$S$26,$T$23:$T$26))&amp;data[[#This Row],[Age group]]</f>
        <v>​​​​0-100</v>
      </c>
    </row>
    <row r="574" spans="2:12" x14ac:dyDescent="0.25">
      <c r="B574" t="s">
        <v>33</v>
      </c>
      <c r="C574">
        <v>12</v>
      </c>
      <c r="D574">
        <v>122</v>
      </c>
      <c r="E574" s="27">
        <v>45041</v>
      </c>
      <c r="F574">
        <v>573.36</v>
      </c>
      <c r="G574" t="s">
        <v>90</v>
      </c>
      <c r="H574">
        <v>0</v>
      </c>
      <c r="I574" t="str">
        <f>_xlfn.XLOOKUP(data[[#This Row],[flight_speed]],$S$4:$S$6,$T$4:$T$6,,-1)</f>
        <v>casual</v>
      </c>
      <c r="J574">
        <f>_xlfn.XLOOKUP(data[[#This Row],[Reindeer]],$S$14:$S$18,$T$14:$T$18)</f>
        <v>1200</v>
      </c>
      <c r="K574" t="str" cm="1">
        <f t="array" ref="K574">_xlfn.IFS(data[[#This Row],[Age]]&lt;=100,"0-100",data[[#This Row],[Age]]&lt;=500,"101-500",data[[#This Row],[Age]]&lt;=1000,"501-1000",1,"&gt;1000")</f>
        <v>&gt;1000</v>
      </c>
      <c r="L574" t="str">
        <f>REPT(_xlfn.UNICHAR(8203),_xlfn.XLOOKUP(data[[#This Row],[Age group]],$S$23:$S$26,$T$23:$T$26))&amp;data[[#This Row],[Age group]]</f>
        <v>​&gt;1000</v>
      </c>
    </row>
    <row r="575" spans="2:12" x14ac:dyDescent="0.25">
      <c r="B575" t="s">
        <v>34</v>
      </c>
      <c r="C575">
        <v>8.8000000000000007</v>
      </c>
      <c r="D575">
        <v>770</v>
      </c>
      <c r="E575" s="27">
        <v>45041</v>
      </c>
      <c r="F575">
        <v>1049.76</v>
      </c>
      <c r="G575" t="s">
        <v>91</v>
      </c>
      <c r="H575">
        <v>0</v>
      </c>
      <c r="I575" t="str">
        <f>_xlfn.XLOOKUP(data[[#This Row],[flight_speed]],$S$4:$S$6,$T$4:$T$6,,-1)</f>
        <v>fast</v>
      </c>
      <c r="J575">
        <f>_xlfn.XLOOKUP(data[[#This Row],[Reindeer]],$S$14:$S$18,$T$14:$T$18)</f>
        <v>815</v>
      </c>
      <c r="K575" t="str" cm="1">
        <f t="array" ref="K575">_xlfn.IFS(data[[#This Row],[Age]]&lt;=100,"0-100",data[[#This Row],[Age]]&lt;=500,"101-500",data[[#This Row],[Age]]&lt;=1000,"501-1000",1,"&gt;1000")</f>
        <v>501-1000</v>
      </c>
      <c r="L575" t="str">
        <f>REPT(_xlfn.UNICHAR(8203),_xlfn.XLOOKUP(data[[#This Row],[Age group]],$S$23:$S$26,$T$23:$T$26))&amp;data[[#This Row],[Age group]]</f>
        <v>​​501-1000</v>
      </c>
    </row>
    <row r="576" spans="2:12" x14ac:dyDescent="0.25">
      <c r="B576" t="s">
        <v>35</v>
      </c>
      <c r="C576">
        <v>6.4</v>
      </c>
      <c r="D576">
        <v>850</v>
      </c>
      <c r="E576" s="27">
        <v>45041</v>
      </c>
      <c r="F576">
        <v>2320.92</v>
      </c>
      <c r="G576" t="s">
        <v>91</v>
      </c>
      <c r="H576">
        <v>0</v>
      </c>
      <c r="I576" t="str">
        <f>_xlfn.XLOOKUP(data[[#This Row],[flight_speed]],$S$4:$S$6,$T$4:$T$6,,-1)</f>
        <v>super fast</v>
      </c>
      <c r="J576">
        <f>_xlfn.XLOOKUP(data[[#This Row],[Reindeer]],$S$14:$S$18,$T$14:$T$18)</f>
        <v>261</v>
      </c>
      <c r="K576" t="str" cm="1">
        <f t="array" ref="K576">_xlfn.IFS(data[[#This Row],[Age]]&lt;=100,"0-100",data[[#This Row],[Age]]&lt;=500,"101-500",data[[#This Row],[Age]]&lt;=1000,"501-1000",1,"&gt;1000")</f>
        <v>101-500</v>
      </c>
      <c r="L576" t="str">
        <f>REPT(_xlfn.UNICHAR(8203),_xlfn.XLOOKUP(data[[#This Row],[Age group]],$S$23:$S$26,$T$23:$T$26))&amp;data[[#This Row],[Age group]]</f>
        <v>​​​101-500</v>
      </c>
    </row>
    <row r="577" spans="2:12" x14ac:dyDescent="0.25">
      <c r="B577" t="s">
        <v>68</v>
      </c>
      <c r="C577">
        <v>10.4</v>
      </c>
      <c r="D577">
        <v>1300</v>
      </c>
      <c r="E577" s="27">
        <v>45041</v>
      </c>
      <c r="F577">
        <v>702.24</v>
      </c>
      <c r="G577" t="s">
        <v>90</v>
      </c>
      <c r="H577">
        <v>0</v>
      </c>
      <c r="I577" t="str">
        <f>_xlfn.XLOOKUP(data[[#This Row],[flight_speed]],$S$4:$S$6,$T$4:$T$6,,-1)</f>
        <v>fast</v>
      </c>
      <c r="J577">
        <f>_xlfn.XLOOKUP(data[[#This Row],[Reindeer]],$S$14:$S$18,$T$14:$T$18)</f>
        <v>35</v>
      </c>
      <c r="K577" t="str" cm="1">
        <f t="array" ref="K577">_xlfn.IFS(data[[#This Row],[Age]]&lt;=100,"0-100",data[[#This Row],[Age]]&lt;=500,"101-500",data[[#This Row],[Age]]&lt;=1000,"501-1000",1,"&gt;1000")</f>
        <v>0-100</v>
      </c>
      <c r="L577" t="str">
        <f>REPT(_xlfn.UNICHAR(8203),_xlfn.XLOOKUP(data[[#This Row],[Age group]],$S$23:$S$26,$T$23:$T$26))&amp;data[[#This Row],[Age group]]</f>
        <v>​​​​0-100</v>
      </c>
    </row>
    <row r="578" spans="2:12" x14ac:dyDescent="0.25">
      <c r="B578" t="s">
        <v>32</v>
      </c>
      <c r="C578">
        <v>8.8000000000000007</v>
      </c>
      <c r="D578">
        <v>1480</v>
      </c>
      <c r="E578" s="27">
        <v>45041</v>
      </c>
      <c r="F578">
        <v>2142.2400000000002</v>
      </c>
      <c r="G578" t="s">
        <v>91</v>
      </c>
      <c r="H578">
        <v>0</v>
      </c>
      <c r="I578" t="str">
        <f>_xlfn.XLOOKUP(data[[#This Row],[flight_speed]],$S$4:$S$6,$T$4:$T$6,,-1)</f>
        <v>super fast</v>
      </c>
      <c r="J578">
        <f>_xlfn.XLOOKUP(data[[#This Row],[Reindeer]],$S$14:$S$18,$T$14:$T$18)</f>
        <v>98</v>
      </c>
      <c r="K578" t="str" cm="1">
        <f t="array" ref="K578">_xlfn.IFS(data[[#This Row],[Age]]&lt;=100,"0-100",data[[#This Row],[Age]]&lt;=500,"101-500",data[[#This Row],[Age]]&lt;=1000,"501-1000",1,"&gt;1000")</f>
        <v>0-100</v>
      </c>
      <c r="L578" t="str">
        <f>REPT(_xlfn.UNICHAR(8203),_xlfn.XLOOKUP(data[[#This Row],[Age group]],$S$23:$S$26,$T$23:$T$26))&amp;data[[#This Row],[Age group]]</f>
        <v>​​​​0-100</v>
      </c>
    </row>
    <row r="579" spans="2:12" x14ac:dyDescent="0.25">
      <c r="B579" t="s">
        <v>33</v>
      </c>
      <c r="C579">
        <v>7</v>
      </c>
      <c r="D579">
        <v>68</v>
      </c>
      <c r="E579" s="27">
        <v>45042</v>
      </c>
      <c r="F579">
        <v>392.66</v>
      </c>
      <c r="G579" t="s">
        <v>90</v>
      </c>
      <c r="H579">
        <v>0</v>
      </c>
      <c r="I579" t="str">
        <f>_xlfn.XLOOKUP(data[[#This Row],[flight_speed]],$S$4:$S$6,$T$4:$T$6,,-1)</f>
        <v>casual</v>
      </c>
      <c r="J579">
        <f>_xlfn.XLOOKUP(data[[#This Row],[Reindeer]],$S$14:$S$18,$T$14:$T$18)</f>
        <v>1200</v>
      </c>
      <c r="K579" t="str" cm="1">
        <f t="array" ref="K579">_xlfn.IFS(data[[#This Row],[Age]]&lt;=100,"0-100",data[[#This Row],[Age]]&lt;=500,"101-500",data[[#This Row],[Age]]&lt;=1000,"501-1000",1,"&gt;1000")</f>
        <v>&gt;1000</v>
      </c>
      <c r="L579" t="str">
        <f>REPT(_xlfn.UNICHAR(8203),_xlfn.XLOOKUP(data[[#This Row],[Age group]],$S$23:$S$26,$T$23:$T$26))&amp;data[[#This Row],[Age group]]</f>
        <v>​&gt;1000</v>
      </c>
    </row>
    <row r="580" spans="2:12" x14ac:dyDescent="0.25">
      <c r="B580" t="s">
        <v>34</v>
      </c>
      <c r="C580">
        <v>11.200000000000001</v>
      </c>
      <c r="D580">
        <v>980</v>
      </c>
      <c r="E580" s="27">
        <v>45042</v>
      </c>
      <c r="F580">
        <v>2471.3999999999996</v>
      </c>
      <c r="G580" t="s">
        <v>91</v>
      </c>
      <c r="H580">
        <v>0</v>
      </c>
      <c r="I580" t="str">
        <f>_xlfn.XLOOKUP(data[[#This Row],[flight_speed]],$S$4:$S$6,$T$4:$T$6,,-1)</f>
        <v>super fast</v>
      </c>
      <c r="J580">
        <f>_xlfn.XLOOKUP(data[[#This Row],[Reindeer]],$S$14:$S$18,$T$14:$T$18)</f>
        <v>815</v>
      </c>
      <c r="K580" t="str" cm="1">
        <f t="array" ref="K580">_xlfn.IFS(data[[#This Row],[Age]]&lt;=100,"0-100",data[[#This Row],[Age]]&lt;=500,"101-500",data[[#This Row],[Age]]&lt;=1000,"501-1000",1,"&gt;1000")</f>
        <v>501-1000</v>
      </c>
      <c r="L580" t="str">
        <f>REPT(_xlfn.UNICHAR(8203),_xlfn.XLOOKUP(data[[#This Row],[Age group]],$S$23:$S$26,$T$23:$T$26))&amp;data[[#This Row],[Age group]]</f>
        <v>​​501-1000</v>
      </c>
    </row>
    <row r="581" spans="2:12" x14ac:dyDescent="0.25">
      <c r="B581" t="s">
        <v>35</v>
      </c>
      <c r="C581">
        <v>6.4</v>
      </c>
      <c r="D581">
        <v>1340</v>
      </c>
      <c r="E581" s="27">
        <v>45042</v>
      </c>
      <c r="F581">
        <v>213.27</v>
      </c>
      <c r="G581" t="s">
        <v>91</v>
      </c>
      <c r="H581">
        <v>0</v>
      </c>
      <c r="I581" t="str">
        <f>_xlfn.XLOOKUP(data[[#This Row],[flight_speed]],$S$4:$S$6,$T$4:$T$6,,-1)</f>
        <v>casual</v>
      </c>
      <c r="J581">
        <f>_xlfn.XLOOKUP(data[[#This Row],[Reindeer]],$S$14:$S$18,$T$14:$T$18)</f>
        <v>261</v>
      </c>
      <c r="K581" t="str" cm="1">
        <f t="array" ref="K581">_xlfn.IFS(data[[#This Row],[Age]]&lt;=100,"0-100",data[[#This Row],[Age]]&lt;=500,"101-500",data[[#This Row],[Age]]&lt;=1000,"501-1000",1,"&gt;1000")</f>
        <v>101-500</v>
      </c>
      <c r="L581" t="str">
        <f>REPT(_xlfn.UNICHAR(8203),_xlfn.XLOOKUP(data[[#This Row],[Age group]],$S$23:$S$26,$T$23:$T$26))&amp;data[[#This Row],[Age group]]</f>
        <v>​​​101-500</v>
      </c>
    </row>
    <row r="582" spans="2:12" x14ac:dyDescent="0.25">
      <c r="B582" t="s">
        <v>68</v>
      </c>
      <c r="C582">
        <v>4.8000000000000007</v>
      </c>
      <c r="D582">
        <v>1010</v>
      </c>
      <c r="E582" s="27">
        <v>45042</v>
      </c>
      <c r="F582">
        <v>1371.72</v>
      </c>
      <c r="G582" t="s">
        <v>90</v>
      </c>
      <c r="H582">
        <v>0</v>
      </c>
      <c r="I582" t="str">
        <f>_xlfn.XLOOKUP(data[[#This Row],[flight_speed]],$S$4:$S$6,$T$4:$T$6,,-1)</f>
        <v>fast</v>
      </c>
      <c r="J582">
        <f>_xlfn.XLOOKUP(data[[#This Row],[Reindeer]],$S$14:$S$18,$T$14:$T$18)</f>
        <v>35</v>
      </c>
      <c r="K582" t="str" cm="1">
        <f t="array" ref="K582">_xlfn.IFS(data[[#This Row],[Age]]&lt;=100,"0-100",data[[#This Row],[Age]]&lt;=500,"101-500",data[[#This Row],[Age]]&lt;=1000,"501-1000",1,"&gt;1000")</f>
        <v>0-100</v>
      </c>
      <c r="L582" t="str">
        <f>REPT(_xlfn.UNICHAR(8203),_xlfn.XLOOKUP(data[[#This Row],[Age group]],$S$23:$S$26,$T$23:$T$26))&amp;data[[#This Row],[Age group]]</f>
        <v>​​​​0-100</v>
      </c>
    </row>
    <row r="583" spans="2:12" x14ac:dyDescent="0.25">
      <c r="B583" t="s">
        <v>32</v>
      </c>
      <c r="C583">
        <v>6.4</v>
      </c>
      <c r="D583">
        <v>760</v>
      </c>
      <c r="E583" s="27">
        <v>45042</v>
      </c>
      <c r="F583">
        <v>535.74</v>
      </c>
      <c r="G583" t="s">
        <v>91</v>
      </c>
      <c r="H583">
        <v>0</v>
      </c>
      <c r="I583" t="str">
        <f>_xlfn.XLOOKUP(data[[#This Row],[flight_speed]],$S$4:$S$6,$T$4:$T$6,,-1)</f>
        <v>casual</v>
      </c>
      <c r="J583">
        <f>_xlfn.XLOOKUP(data[[#This Row],[Reindeer]],$S$14:$S$18,$T$14:$T$18)</f>
        <v>98</v>
      </c>
      <c r="K583" t="str" cm="1">
        <f t="array" ref="K583">_xlfn.IFS(data[[#This Row],[Age]]&lt;=100,"0-100",data[[#This Row],[Age]]&lt;=500,"101-500",data[[#This Row],[Age]]&lt;=1000,"501-1000",1,"&gt;1000")</f>
        <v>0-100</v>
      </c>
      <c r="L583" t="str">
        <f>REPT(_xlfn.UNICHAR(8203),_xlfn.XLOOKUP(data[[#This Row],[Age group]],$S$23:$S$26,$T$23:$T$26))&amp;data[[#This Row],[Age group]]</f>
        <v>​​​​0-100</v>
      </c>
    </row>
    <row r="584" spans="2:12" x14ac:dyDescent="0.25">
      <c r="B584" t="s">
        <v>33</v>
      </c>
      <c r="C584">
        <v>15</v>
      </c>
      <c r="D584">
        <v>149</v>
      </c>
      <c r="E584" s="27">
        <v>45043</v>
      </c>
      <c r="F584">
        <v>154.15</v>
      </c>
      <c r="G584" t="s">
        <v>90</v>
      </c>
      <c r="H584">
        <v>0</v>
      </c>
      <c r="I584" t="str">
        <f>_xlfn.XLOOKUP(data[[#This Row],[flight_speed]],$S$4:$S$6,$T$4:$T$6,,-1)</f>
        <v>casual</v>
      </c>
      <c r="J584">
        <f>_xlfn.XLOOKUP(data[[#This Row],[Reindeer]],$S$14:$S$18,$T$14:$T$18)</f>
        <v>1200</v>
      </c>
      <c r="K584" t="str" cm="1">
        <f t="array" ref="K584">_xlfn.IFS(data[[#This Row],[Age]]&lt;=100,"0-100",data[[#This Row],[Age]]&lt;=500,"101-500",data[[#This Row],[Age]]&lt;=1000,"501-1000",1,"&gt;1000")</f>
        <v>&gt;1000</v>
      </c>
      <c r="L584" t="str">
        <f>REPT(_xlfn.UNICHAR(8203),_xlfn.XLOOKUP(data[[#This Row],[Age group]],$S$23:$S$26,$T$23:$T$26))&amp;data[[#This Row],[Age group]]</f>
        <v>​&gt;1000</v>
      </c>
    </row>
    <row r="585" spans="2:12" x14ac:dyDescent="0.25">
      <c r="B585" t="s">
        <v>34</v>
      </c>
      <c r="C585">
        <v>11.200000000000001</v>
      </c>
      <c r="D585">
        <v>1350</v>
      </c>
      <c r="E585" s="27">
        <v>45043</v>
      </c>
      <c r="F585">
        <v>1870.92</v>
      </c>
      <c r="G585" t="s">
        <v>91</v>
      </c>
      <c r="H585">
        <v>0</v>
      </c>
      <c r="I585" t="str">
        <f>_xlfn.XLOOKUP(data[[#This Row],[flight_speed]],$S$4:$S$6,$T$4:$T$6,,-1)</f>
        <v>fast</v>
      </c>
      <c r="J585">
        <f>_xlfn.XLOOKUP(data[[#This Row],[Reindeer]],$S$14:$S$18,$T$14:$T$18)</f>
        <v>815</v>
      </c>
      <c r="K585" t="str" cm="1">
        <f t="array" ref="K585">_xlfn.IFS(data[[#This Row],[Age]]&lt;=100,"0-100",data[[#This Row],[Age]]&lt;=500,"101-500",data[[#This Row],[Age]]&lt;=1000,"501-1000",1,"&gt;1000")</f>
        <v>501-1000</v>
      </c>
      <c r="L585" t="str">
        <f>REPT(_xlfn.UNICHAR(8203),_xlfn.XLOOKUP(data[[#This Row],[Age group]],$S$23:$S$26,$T$23:$T$26))&amp;data[[#This Row],[Age group]]</f>
        <v>​​501-1000</v>
      </c>
    </row>
    <row r="586" spans="2:12" x14ac:dyDescent="0.25">
      <c r="B586" t="s">
        <v>35</v>
      </c>
      <c r="C586">
        <v>6.4</v>
      </c>
      <c r="D586">
        <v>770</v>
      </c>
      <c r="E586" s="27">
        <v>45043</v>
      </c>
      <c r="F586">
        <v>2090.0700000000002</v>
      </c>
      <c r="G586" t="s">
        <v>91</v>
      </c>
      <c r="H586">
        <v>0</v>
      </c>
      <c r="I586" t="str">
        <f>_xlfn.XLOOKUP(data[[#This Row],[flight_speed]],$S$4:$S$6,$T$4:$T$6,,-1)</f>
        <v>super fast</v>
      </c>
      <c r="J586">
        <f>_xlfn.XLOOKUP(data[[#This Row],[Reindeer]],$S$14:$S$18,$T$14:$T$18)</f>
        <v>261</v>
      </c>
      <c r="K586" t="str" cm="1">
        <f t="array" ref="K586">_xlfn.IFS(data[[#This Row],[Age]]&lt;=100,"0-100",data[[#This Row],[Age]]&lt;=500,"101-500",data[[#This Row],[Age]]&lt;=1000,"501-1000",1,"&gt;1000")</f>
        <v>101-500</v>
      </c>
      <c r="L586" t="str">
        <f>REPT(_xlfn.UNICHAR(8203),_xlfn.XLOOKUP(data[[#This Row],[Age group]],$S$23:$S$26,$T$23:$T$26))&amp;data[[#This Row],[Age group]]</f>
        <v>​​​101-500</v>
      </c>
    </row>
    <row r="587" spans="2:12" x14ac:dyDescent="0.25">
      <c r="B587" t="s">
        <v>68</v>
      </c>
      <c r="C587">
        <v>4.8000000000000007</v>
      </c>
      <c r="D587">
        <v>680</v>
      </c>
      <c r="E587" s="27">
        <v>45043</v>
      </c>
      <c r="F587">
        <v>1940.91</v>
      </c>
      <c r="G587" t="s">
        <v>90</v>
      </c>
      <c r="H587">
        <v>0</v>
      </c>
      <c r="I587" t="str">
        <f>_xlfn.XLOOKUP(data[[#This Row],[flight_speed]],$S$4:$S$6,$T$4:$T$6,,-1)</f>
        <v>fast</v>
      </c>
      <c r="J587">
        <f>_xlfn.XLOOKUP(data[[#This Row],[Reindeer]],$S$14:$S$18,$T$14:$T$18)</f>
        <v>35</v>
      </c>
      <c r="K587" t="str" cm="1">
        <f t="array" ref="K587">_xlfn.IFS(data[[#This Row],[Age]]&lt;=100,"0-100",data[[#This Row],[Age]]&lt;=500,"101-500",data[[#This Row],[Age]]&lt;=1000,"501-1000",1,"&gt;1000")</f>
        <v>0-100</v>
      </c>
      <c r="L587" t="str">
        <f>REPT(_xlfn.UNICHAR(8203),_xlfn.XLOOKUP(data[[#This Row],[Age group]],$S$23:$S$26,$T$23:$T$26))&amp;data[[#This Row],[Age group]]</f>
        <v>​​​​0-100</v>
      </c>
    </row>
    <row r="588" spans="2:12" x14ac:dyDescent="0.25">
      <c r="B588" t="s">
        <v>32</v>
      </c>
      <c r="C588">
        <v>10.4</v>
      </c>
      <c r="D588">
        <v>980</v>
      </c>
      <c r="E588" s="27">
        <v>45043</v>
      </c>
      <c r="F588">
        <v>2743.32</v>
      </c>
      <c r="G588" t="s">
        <v>91</v>
      </c>
      <c r="H588">
        <v>0</v>
      </c>
      <c r="I588" t="str">
        <f>_xlfn.XLOOKUP(data[[#This Row],[flight_speed]],$S$4:$S$6,$T$4:$T$6,,-1)</f>
        <v>super fast</v>
      </c>
      <c r="J588">
        <f>_xlfn.XLOOKUP(data[[#This Row],[Reindeer]],$S$14:$S$18,$T$14:$T$18)</f>
        <v>98</v>
      </c>
      <c r="K588" t="str" cm="1">
        <f t="array" ref="K588">_xlfn.IFS(data[[#This Row],[Age]]&lt;=100,"0-100",data[[#This Row],[Age]]&lt;=500,"101-500",data[[#This Row],[Age]]&lt;=1000,"501-1000",1,"&gt;1000")</f>
        <v>0-100</v>
      </c>
      <c r="L588" t="str">
        <f>REPT(_xlfn.UNICHAR(8203),_xlfn.XLOOKUP(data[[#This Row],[Age group]],$S$23:$S$26,$T$23:$T$26))&amp;data[[#This Row],[Age group]]</f>
        <v>​​​​0-100</v>
      </c>
    </row>
    <row r="589" spans="2:12" x14ac:dyDescent="0.25">
      <c r="B589" t="s">
        <v>33</v>
      </c>
      <c r="C589">
        <v>15</v>
      </c>
      <c r="D589">
        <v>95</v>
      </c>
      <c r="E589" s="27">
        <v>45044</v>
      </c>
      <c r="F589">
        <v>584.89</v>
      </c>
      <c r="G589" t="s">
        <v>90</v>
      </c>
      <c r="H589">
        <v>0</v>
      </c>
      <c r="I589" t="str">
        <f>_xlfn.XLOOKUP(data[[#This Row],[flight_speed]],$S$4:$S$6,$T$4:$T$6,,-1)</f>
        <v>casual</v>
      </c>
      <c r="J589">
        <f>_xlfn.XLOOKUP(data[[#This Row],[Reindeer]],$S$14:$S$18,$T$14:$T$18)</f>
        <v>1200</v>
      </c>
      <c r="K589" t="str" cm="1">
        <f t="array" ref="K589">_xlfn.IFS(data[[#This Row],[Age]]&lt;=100,"0-100",data[[#This Row],[Age]]&lt;=500,"101-500",data[[#This Row],[Age]]&lt;=1000,"501-1000",1,"&gt;1000")</f>
        <v>&gt;1000</v>
      </c>
      <c r="L589" t="str">
        <f>REPT(_xlfn.UNICHAR(8203),_xlfn.XLOOKUP(data[[#This Row],[Age group]],$S$23:$S$26,$T$23:$T$26))&amp;data[[#This Row],[Age group]]</f>
        <v>​&gt;1000</v>
      </c>
    </row>
    <row r="590" spans="2:12" x14ac:dyDescent="0.25">
      <c r="B590" t="s">
        <v>34</v>
      </c>
      <c r="C590">
        <v>6.4</v>
      </c>
      <c r="D590">
        <v>1380</v>
      </c>
      <c r="E590" s="27">
        <v>45044</v>
      </c>
      <c r="F590">
        <v>2385.87</v>
      </c>
      <c r="G590" t="s">
        <v>91</v>
      </c>
      <c r="H590">
        <v>0</v>
      </c>
      <c r="I590" t="str">
        <f>_xlfn.XLOOKUP(data[[#This Row],[flight_speed]],$S$4:$S$6,$T$4:$T$6,,-1)</f>
        <v>super fast</v>
      </c>
      <c r="J590">
        <f>_xlfn.XLOOKUP(data[[#This Row],[Reindeer]],$S$14:$S$18,$T$14:$T$18)</f>
        <v>815</v>
      </c>
      <c r="K590" t="str" cm="1">
        <f t="array" ref="K590">_xlfn.IFS(data[[#This Row],[Age]]&lt;=100,"0-100",data[[#This Row],[Age]]&lt;=500,"101-500",data[[#This Row],[Age]]&lt;=1000,"501-1000",1,"&gt;1000")</f>
        <v>501-1000</v>
      </c>
      <c r="L590" t="str">
        <f>REPT(_xlfn.UNICHAR(8203),_xlfn.XLOOKUP(data[[#This Row],[Age group]],$S$23:$S$26,$T$23:$T$26))&amp;data[[#This Row],[Age group]]</f>
        <v>​​501-1000</v>
      </c>
    </row>
    <row r="591" spans="2:12" x14ac:dyDescent="0.25">
      <c r="B591" t="s">
        <v>35</v>
      </c>
      <c r="C591">
        <v>8.8000000000000007</v>
      </c>
      <c r="D591">
        <v>870</v>
      </c>
      <c r="E591" s="27">
        <v>45044</v>
      </c>
      <c r="F591">
        <v>1469.4</v>
      </c>
      <c r="G591" t="s">
        <v>91</v>
      </c>
      <c r="H591">
        <v>0</v>
      </c>
      <c r="I591" t="str">
        <f>_xlfn.XLOOKUP(data[[#This Row],[flight_speed]],$S$4:$S$6,$T$4:$T$6,,-1)</f>
        <v>fast</v>
      </c>
      <c r="J591">
        <f>_xlfn.XLOOKUP(data[[#This Row],[Reindeer]],$S$14:$S$18,$T$14:$T$18)</f>
        <v>261</v>
      </c>
      <c r="K591" t="str" cm="1">
        <f t="array" ref="K591">_xlfn.IFS(data[[#This Row],[Age]]&lt;=100,"0-100",data[[#This Row],[Age]]&lt;=500,"101-500",data[[#This Row],[Age]]&lt;=1000,"501-1000",1,"&gt;1000")</f>
        <v>101-500</v>
      </c>
      <c r="L591" t="str">
        <f>REPT(_xlfn.UNICHAR(8203),_xlfn.XLOOKUP(data[[#This Row],[Age group]],$S$23:$S$26,$T$23:$T$26))&amp;data[[#This Row],[Age group]]</f>
        <v>​​​101-500</v>
      </c>
    </row>
    <row r="592" spans="2:12" x14ac:dyDescent="0.25">
      <c r="B592" t="s">
        <v>68</v>
      </c>
      <c r="C592">
        <v>9.6000000000000014</v>
      </c>
      <c r="D592">
        <v>1400</v>
      </c>
      <c r="E592" s="27">
        <v>45044</v>
      </c>
      <c r="F592">
        <v>156.32999999999998</v>
      </c>
      <c r="G592" t="s">
        <v>90</v>
      </c>
      <c r="H592">
        <v>0</v>
      </c>
      <c r="I592" t="str">
        <f>_xlfn.XLOOKUP(data[[#This Row],[flight_speed]],$S$4:$S$6,$T$4:$T$6,,-1)</f>
        <v>casual</v>
      </c>
      <c r="J592">
        <f>_xlfn.XLOOKUP(data[[#This Row],[Reindeer]],$S$14:$S$18,$T$14:$T$18)</f>
        <v>35</v>
      </c>
      <c r="K592" t="str" cm="1">
        <f t="array" ref="K592">_xlfn.IFS(data[[#This Row],[Age]]&lt;=100,"0-100",data[[#This Row],[Age]]&lt;=500,"101-500",data[[#This Row],[Age]]&lt;=1000,"501-1000",1,"&gt;1000")</f>
        <v>0-100</v>
      </c>
      <c r="L592" t="str">
        <f>REPT(_xlfn.UNICHAR(8203),_xlfn.XLOOKUP(data[[#This Row],[Age group]],$S$23:$S$26,$T$23:$T$26))&amp;data[[#This Row],[Age group]]</f>
        <v>​​​​0-100</v>
      </c>
    </row>
    <row r="593" spans="2:12" x14ac:dyDescent="0.25">
      <c r="B593" t="s">
        <v>32</v>
      </c>
      <c r="C593">
        <v>8.8000000000000007</v>
      </c>
      <c r="D593">
        <v>1020</v>
      </c>
      <c r="E593" s="27">
        <v>45044</v>
      </c>
      <c r="F593">
        <v>598.74</v>
      </c>
      <c r="G593" t="s">
        <v>91</v>
      </c>
      <c r="H593">
        <v>0</v>
      </c>
      <c r="I593" t="str">
        <f>_xlfn.XLOOKUP(data[[#This Row],[flight_speed]],$S$4:$S$6,$T$4:$T$6,,-1)</f>
        <v>casual</v>
      </c>
      <c r="J593">
        <f>_xlfn.XLOOKUP(data[[#This Row],[Reindeer]],$S$14:$S$18,$T$14:$T$18)</f>
        <v>98</v>
      </c>
      <c r="K593" t="str" cm="1">
        <f t="array" ref="K593">_xlfn.IFS(data[[#This Row],[Age]]&lt;=100,"0-100",data[[#This Row],[Age]]&lt;=500,"101-500",data[[#This Row],[Age]]&lt;=1000,"501-1000",1,"&gt;1000")</f>
        <v>0-100</v>
      </c>
      <c r="L593" t="str">
        <f>REPT(_xlfn.UNICHAR(8203),_xlfn.XLOOKUP(data[[#This Row],[Age group]],$S$23:$S$26,$T$23:$T$26))&amp;data[[#This Row],[Age group]]</f>
        <v>​​​​0-100</v>
      </c>
    </row>
    <row r="594" spans="2:12" x14ac:dyDescent="0.25">
      <c r="B594" t="s">
        <v>33</v>
      </c>
      <c r="C594">
        <v>10</v>
      </c>
      <c r="D594">
        <v>89</v>
      </c>
      <c r="E594" s="27">
        <v>45045</v>
      </c>
      <c r="F594">
        <v>126.38</v>
      </c>
      <c r="G594" t="s">
        <v>90</v>
      </c>
      <c r="H594">
        <v>0</v>
      </c>
      <c r="I594" t="str">
        <f>_xlfn.XLOOKUP(data[[#This Row],[flight_speed]],$S$4:$S$6,$T$4:$T$6,,-1)</f>
        <v>casual</v>
      </c>
      <c r="J594">
        <f>_xlfn.XLOOKUP(data[[#This Row],[Reindeer]],$S$14:$S$18,$T$14:$T$18)</f>
        <v>1200</v>
      </c>
      <c r="K594" t="str" cm="1">
        <f t="array" ref="K594">_xlfn.IFS(data[[#This Row],[Age]]&lt;=100,"0-100",data[[#This Row],[Age]]&lt;=500,"101-500",data[[#This Row],[Age]]&lt;=1000,"501-1000",1,"&gt;1000")</f>
        <v>&gt;1000</v>
      </c>
      <c r="L594" t="str">
        <f>REPT(_xlfn.UNICHAR(8203),_xlfn.XLOOKUP(data[[#This Row],[Age group]],$S$23:$S$26,$T$23:$T$26))&amp;data[[#This Row],[Age group]]</f>
        <v>​&gt;1000</v>
      </c>
    </row>
    <row r="595" spans="2:12" x14ac:dyDescent="0.25">
      <c r="B595" t="s">
        <v>34</v>
      </c>
      <c r="C595">
        <v>6.4</v>
      </c>
      <c r="D595">
        <v>590</v>
      </c>
      <c r="E595" s="27">
        <v>45045</v>
      </c>
      <c r="F595">
        <v>2060.6999999999998</v>
      </c>
      <c r="G595" t="s">
        <v>91</v>
      </c>
      <c r="H595">
        <v>0</v>
      </c>
      <c r="I595" t="str">
        <f>_xlfn.XLOOKUP(data[[#This Row],[flight_speed]],$S$4:$S$6,$T$4:$T$6,,-1)</f>
        <v>super fast</v>
      </c>
      <c r="J595">
        <f>_xlfn.XLOOKUP(data[[#This Row],[Reindeer]],$S$14:$S$18,$T$14:$T$18)</f>
        <v>815</v>
      </c>
      <c r="K595" t="str" cm="1">
        <f t="array" ref="K595">_xlfn.IFS(data[[#This Row],[Age]]&lt;=100,"0-100",data[[#This Row],[Age]]&lt;=500,"101-500",data[[#This Row],[Age]]&lt;=1000,"501-1000",1,"&gt;1000")</f>
        <v>501-1000</v>
      </c>
      <c r="L595" t="str">
        <f>REPT(_xlfn.UNICHAR(8203),_xlfn.XLOOKUP(data[[#This Row],[Age group]],$S$23:$S$26,$T$23:$T$26))&amp;data[[#This Row],[Age group]]</f>
        <v>​​501-1000</v>
      </c>
    </row>
    <row r="596" spans="2:12" x14ac:dyDescent="0.25">
      <c r="B596" t="s">
        <v>35</v>
      </c>
      <c r="C596">
        <v>9.6000000000000014</v>
      </c>
      <c r="D596">
        <v>950</v>
      </c>
      <c r="E596" s="27">
        <v>45045</v>
      </c>
      <c r="F596">
        <v>1406.8799999999999</v>
      </c>
      <c r="G596" t="s">
        <v>91</v>
      </c>
      <c r="H596">
        <v>0</v>
      </c>
      <c r="I596" t="str">
        <f>_xlfn.XLOOKUP(data[[#This Row],[flight_speed]],$S$4:$S$6,$T$4:$T$6,,-1)</f>
        <v>fast</v>
      </c>
      <c r="J596">
        <f>_xlfn.XLOOKUP(data[[#This Row],[Reindeer]],$S$14:$S$18,$T$14:$T$18)</f>
        <v>261</v>
      </c>
      <c r="K596" t="str" cm="1">
        <f t="array" ref="K596">_xlfn.IFS(data[[#This Row],[Age]]&lt;=100,"0-100",data[[#This Row],[Age]]&lt;=500,"101-500",data[[#This Row],[Age]]&lt;=1000,"501-1000",1,"&gt;1000")</f>
        <v>101-500</v>
      </c>
      <c r="L596" t="str">
        <f>REPT(_xlfn.UNICHAR(8203),_xlfn.XLOOKUP(data[[#This Row],[Age group]],$S$23:$S$26,$T$23:$T$26))&amp;data[[#This Row],[Age group]]</f>
        <v>​​​101-500</v>
      </c>
    </row>
    <row r="597" spans="2:12" x14ac:dyDescent="0.25">
      <c r="B597" t="s">
        <v>68</v>
      </c>
      <c r="C597">
        <v>4.8000000000000007</v>
      </c>
      <c r="D597">
        <v>1330</v>
      </c>
      <c r="E597" s="27">
        <v>45045</v>
      </c>
      <c r="F597">
        <v>100.44</v>
      </c>
      <c r="G597" t="s">
        <v>90</v>
      </c>
      <c r="H597">
        <v>0</v>
      </c>
      <c r="I597" t="str">
        <f>_xlfn.XLOOKUP(data[[#This Row],[flight_speed]],$S$4:$S$6,$T$4:$T$6,,-1)</f>
        <v>casual</v>
      </c>
      <c r="J597">
        <f>_xlfn.XLOOKUP(data[[#This Row],[Reindeer]],$S$14:$S$18,$T$14:$T$18)</f>
        <v>35</v>
      </c>
      <c r="K597" t="str" cm="1">
        <f t="array" ref="K597">_xlfn.IFS(data[[#This Row],[Age]]&lt;=100,"0-100",data[[#This Row],[Age]]&lt;=500,"101-500",data[[#This Row],[Age]]&lt;=1000,"501-1000",1,"&gt;1000")</f>
        <v>0-100</v>
      </c>
      <c r="L597" t="str">
        <f>REPT(_xlfn.UNICHAR(8203),_xlfn.XLOOKUP(data[[#This Row],[Age group]],$S$23:$S$26,$T$23:$T$26))&amp;data[[#This Row],[Age group]]</f>
        <v>​​​​0-100</v>
      </c>
    </row>
    <row r="598" spans="2:12" x14ac:dyDescent="0.25">
      <c r="B598" t="s">
        <v>32</v>
      </c>
      <c r="C598">
        <v>4.8000000000000007</v>
      </c>
      <c r="D598">
        <v>810</v>
      </c>
      <c r="E598" s="27">
        <v>45045</v>
      </c>
      <c r="F598">
        <v>2560.9499999999998</v>
      </c>
      <c r="G598" t="s">
        <v>91</v>
      </c>
      <c r="H598">
        <v>0</v>
      </c>
      <c r="I598" t="str">
        <f>_xlfn.XLOOKUP(data[[#This Row],[flight_speed]],$S$4:$S$6,$T$4:$T$6,,-1)</f>
        <v>super fast</v>
      </c>
      <c r="J598">
        <f>_xlfn.XLOOKUP(data[[#This Row],[Reindeer]],$S$14:$S$18,$T$14:$T$18)</f>
        <v>98</v>
      </c>
      <c r="K598" t="str" cm="1">
        <f t="array" ref="K598">_xlfn.IFS(data[[#This Row],[Age]]&lt;=100,"0-100",data[[#This Row],[Age]]&lt;=500,"101-500",data[[#This Row],[Age]]&lt;=1000,"501-1000",1,"&gt;1000")</f>
        <v>0-100</v>
      </c>
      <c r="L598" t="str">
        <f>REPT(_xlfn.UNICHAR(8203),_xlfn.XLOOKUP(data[[#This Row],[Age group]],$S$23:$S$26,$T$23:$T$26))&amp;data[[#This Row],[Age group]]</f>
        <v>​​​​0-100</v>
      </c>
    </row>
    <row r="599" spans="2:12" x14ac:dyDescent="0.25">
      <c r="B599" t="s">
        <v>33</v>
      </c>
      <c r="C599">
        <v>8</v>
      </c>
      <c r="D599">
        <v>104</v>
      </c>
      <c r="E599" s="27">
        <v>45046</v>
      </c>
      <c r="F599">
        <v>136.77000000000001</v>
      </c>
      <c r="G599" t="s">
        <v>90</v>
      </c>
      <c r="H599">
        <v>0</v>
      </c>
      <c r="I599" t="str">
        <f>_xlfn.XLOOKUP(data[[#This Row],[flight_speed]],$S$4:$S$6,$T$4:$T$6,,-1)</f>
        <v>casual</v>
      </c>
      <c r="J599">
        <f>_xlfn.XLOOKUP(data[[#This Row],[Reindeer]],$S$14:$S$18,$T$14:$T$18)</f>
        <v>1200</v>
      </c>
      <c r="K599" t="str" cm="1">
        <f t="array" ref="K599">_xlfn.IFS(data[[#This Row],[Age]]&lt;=100,"0-100",data[[#This Row],[Age]]&lt;=500,"101-500",data[[#This Row],[Age]]&lt;=1000,"501-1000",1,"&gt;1000")</f>
        <v>&gt;1000</v>
      </c>
      <c r="L599" t="str">
        <f>REPT(_xlfn.UNICHAR(8203),_xlfn.XLOOKUP(data[[#This Row],[Age group]],$S$23:$S$26,$T$23:$T$26))&amp;data[[#This Row],[Age group]]</f>
        <v>​&gt;1000</v>
      </c>
    </row>
    <row r="600" spans="2:12" x14ac:dyDescent="0.25">
      <c r="B600" t="s">
        <v>34</v>
      </c>
      <c r="C600">
        <v>12</v>
      </c>
      <c r="D600">
        <v>710</v>
      </c>
      <c r="E600" s="27">
        <v>45046</v>
      </c>
      <c r="F600">
        <v>2890.5299999999997</v>
      </c>
      <c r="G600" t="s">
        <v>91</v>
      </c>
      <c r="H600">
        <v>0</v>
      </c>
      <c r="I600" t="str">
        <f>_xlfn.XLOOKUP(data[[#This Row],[flight_speed]],$S$4:$S$6,$T$4:$T$6,,-1)</f>
        <v>super fast</v>
      </c>
      <c r="J600">
        <f>_xlfn.XLOOKUP(data[[#This Row],[Reindeer]],$S$14:$S$18,$T$14:$T$18)</f>
        <v>815</v>
      </c>
      <c r="K600" t="str" cm="1">
        <f t="array" ref="K600">_xlfn.IFS(data[[#This Row],[Age]]&lt;=100,"0-100",data[[#This Row],[Age]]&lt;=500,"101-500",data[[#This Row],[Age]]&lt;=1000,"501-1000",1,"&gt;1000")</f>
        <v>501-1000</v>
      </c>
      <c r="L600" t="str">
        <f>REPT(_xlfn.UNICHAR(8203),_xlfn.XLOOKUP(data[[#This Row],[Age group]],$S$23:$S$26,$T$23:$T$26))&amp;data[[#This Row],[Age group]]</f>
        <v>​​501-1000</v>
      </c>
    </row>
    <row r="601" spans="2:12" x14ac:dyDescent="0.25">
      <c r="B601" t="s">
        <v>35</v>
      </c>
      <c r="C601">
        <v>8.8000000000000007</v>
      </c>
      <c r="D601">
        <v>1450</v>
      </c>
      <c r="E601" s="27">
        <v>45046</v>
      </c>
      <c r="F601">
        <v>687.27</v>
      </c>
      <c r="G601" t="s">
        <v>91</v>
      </c>
      <c r="H601">
        <v>0</v>
      </c>
      <c r="I601" t="str">
        <f>_xlfn.XLOOKUP(data[[#This Row],[flight_speed]],$S$4:$S$6,$T$4:$T$6,,-1)</f>
        <v>fast</v>
      </c>
      <c r="J601">
        <f>_xlfn.XLOOKUP(data[[#This Row],[Reindeer]],$S$14:$S$18,$T$14:$T$18)</f>
        <v>261</v>
      </c>
      <c r="K601" t="str" cm="1">
        <f t="array" ref="K601">_xlfn.IFS(data[[#This Row],[Age]]&lt;=100,"0-100",data[[#This Row],[Age]]&lt;=500,"101-500",data[[#This Row],[Age]]&lt;=1000,"501-1000",1,"&gt;1000")</f>
        <v>101-500</v>
      </c>
      <c r="L601" t="str">
        <f>REPT(_xlfn.UNICHAR(8203),_xlfn.XLOOKUP(data[[#This Row],[Age group]],$S$23:$S$26,$T$23:$T$26))&amp;data[[#This Row],[Age group]]</f>
        <v>​​​101-500</v>
      </c>
    </row>
    <row r="602" spans="2:12" x14ac:dyDescent="0.25">
      <c r="B602" t="s">
        <v>68</v>
      </c>
      <c r="C602">
        <v>11.200000000000001</v>
      </c>
      <c r="D602">
        <v>520</v>
      </c>
      <c r="E602" s="27">
        <v>45046</v>
      </c>
      <c r="F602">
        <v>1544.8500000000001</v>
      </c>
      <c r="G602" t="s">
        <v>90</v>
      </c>
      <c r="H602">
        <v>0</v>
      </c>
      <c r="I602" t="str">
        <f>_xlfn.XLOOKUP(data[[#This Row],[flight_speed]],$S$4:$S$6,$T$4:$T$6,,-1)</f>
        <v>fast</v>
      </c>
      <c r="J602">
        <f>_xlfn.XLOOKUP(data[[#This Row],[Reindeer]],$S$14:$S$18,$T$14:$T$18)</f>
        <v>35</v>
      </c>
      <c r="K602" t="str" cm="1">
        <f t="array" ref="K602">_xlfn.IFS(data[[#This Row],[Age]]&lt;=100,"0-100",data[[#This Row],[Age]]&lt;=500,"101-500",data[[#This Row],[Age]]&lt;=1000,"501-1000",1,"&gt;1000")</f>
        <v>0-100</v>
      </c>
      <c r="L602" t="str">
        <f>REPT(_xlfn.UNICHAR(8203),_xlfn.XLOOKUP(data[[#This Row],[Age group]],$S$23:$S$26,$T$23:$T$26))&amp;data[[#This Row],[Age group]]</f>
        <v>​​​​0-100</v>
      </c>
    </row>
    <row r="603" spans="2:12" x14ac:dyDescent="0.25">
      <c r="B603" t="s">
        <v>32</v>
      </c>
      <c r="C603">
        <v>7.2</v>
      </c>
      <c r="D603">
        <v>1140</v>
      </c>
      <c r="E603" s="27">
        <v>45046</v>
      </c>
      <c r="F603">
        <v>1181.9100000000001</v>
      </c>
      <c r="G603" t="s">
        <v>91</v>
      </c>
      <c r="H603">
        <v>0</v>
      </c>
      <c r="I603" t="str">
        <f>_xlfn.XLOOKUP(data[[#This Row],[flight_speed]],$S$4:$S$6,$T$4:$T$6,,-1)</f>
        <v>fast</v>
      </c>
      <c r="J603">
        <f>_xlfn.XLOOKUP(data[[#This Row],[Reindeer]],$S$14:$S$18,$T$14:$T$18)</f>
        <v>98</v>
      </c>
      <c r="K603" t="str" cm="1">
        <f t="array" ref="K603">_xlfn.IFS(data[[#This Row],[Age]]&lt;=100,"0-100",data[[#This Row],[Age]]&lt;=500,"101-500",data[[#This Row],[Age]]&lt;=1000,"501-1000",1,"&gt;1000")</f>
        <v>0-100</v>
      </c>
      <c r="L603" t="str">
        <f>REPT(_xlfn.UNICHAR(8203),_xlfn.XLOOKUP(data[[#This Row],[Age group]],$S$23:$S$26,$T$23:$T$26))&amp;data[[#This Row],[Age group]]</f>
        <v>​​​​0-100</v>
      </c>
    </row>
    <row r="604" spans="2:12" x14ac:dyDescent="0.25">
      <c r="B604" t="s">
        <v>33</v>
      </c>
      <c r="C604">
        <v>9</v>
      </c>
      <c r="D604">
        <v>116</v>
      </c>
      <c r="E604" s="27">
        <v>45047</v>
      </c>
      <c r="F604">
        <v>408.51</v>
      </c>
      <c r="G604" t="s">
        <v>90</v>
      </c>
      <c r="H604">
        <v>0</v>
      </c>
      <c r="I604" t="str">
        <f>_xlfn.XLOOKUP(data[[#This Row],[flight_speed]],$S$4:$S$6,$T$4:$T$6,,-1)</f>
        <v>casual</v>
      </c>
      <c r="J604">
        <f>_xlfn.XLOOKUP(data[[#This Row],[Reindeer]],$S$14:$S$18,$T$14:$T$18)</f>
        <v>1200</v>
      </c>
      <c r="K604" t="str" cm="1">
        <f t="array" ref="K604">_xlfn.IFS(data[[#This Row],[Age]]&lt;=100,"0-100",data[[#This Row],[Age]]&lt;=500,"101-500",data[[#This Row],[Age]]&lt;=1000,"501-1000",1,"&gt;1000")</f>
        <v>&gt;1000</v>
      </c>
      <c r="L604" t="str">
        <f>REPT(_xlfn.UNICHAR(8203),_xlfn.XLOOKUP(data[[#This Row],[Age group]],$S$23:$S$26,$T$23:$T$26))&amp;data[[#This Row],[Age group]]</f>
        <v>​&gt;1000</v>
      </c>
    </row>
    <row r="605" spans="2:12" x14ac:dyDescent="0.25">
      <c r="B605" t="s">
        <v>34</v>
      </c>
      <c r="C605">
        <v>10.4</v>
      </c>
      <c r="D605">
        <v>810</v>
      </c>
      <c r="E605" s="27">
        <v>45047</v>
      </c>
      <c r="F605">
        <v>1166.0999999999999</v>
      </c>
      <c r="G605" t="s">
        <v>91</v>
      </c>
      <c r="H605">
        <v>0</v>
      </c>
      <c r="I605" t="str">
        <f>_xlfn.XLOOKUP(data[[#This Row],[flight_speed]],$S$4:$S$6,$T$4:$T$6,,-1)</f>
        <v>fast</v>
      </c>
      <c r="J605">
        <f>_xlfn.XLOOKUP(data[[#This Row],[Reindeer]],$S$14:$S$18,$T$14:$T$18)</f>
        <v>815</v>
      </c>
      <c r="K605" t="str" cm="1">
        <f t="array" ref="K605">_xlfn.IFS(data[[#This Row],[Age]]&lt;=100,"0-100",data[[#This Row],[Age]]&lt;=500,"101-500",data[[#This Row],[Age]]&lt;=1000,"501-1000",1,"&gt;1000")</f>
        <v>501-1000</v>
      </c>
      <c r="L605" t="str">
        <f>REPT(_xlfn.UNICHAR(8203),_xlfn.XLOOKUP(data[[#This Row],[Age group]],$S$23:$S$26,$T$23:$T$26))&amp;data[[#This Row],[Age group]]</f>
        <v>​​501-1000</v>
      </c>
    </row>
    <row r="606" spans="2:12" x14ac:dyDescent="0.25">
      <c r="B606" t="s">
        <v>35</v>
      </c>
      <c r="C606">
        <v>9.6000000000000014</v>
      </c>
      <c r="D606">
        <v>780</v>
      </c>
      <c r="E606" s="27">
        <v>45047</v>
      </c>
      <c r="F606">
        <v>2189.4299999999998</v>
      </c>
      <c r="G606" t="s">
        <v>91</v>
      </c>
      <c r="H606">
        <v>0</v>
      </c>
      <c r="I606" t="str">
        <f>_xlfn.XLOOKUP(data[[#This Row],[flight_speed]],$S$4:$S$6,$T$4:$T$6,,-1)</f>
        <v>super fast</v>
      </c>
      <c r="J606">
        <f>_xlfn.XLOOKUP(data[[#This Row],[Reindeer]],$S$14:$S$18,$T$14:$T$18)</f>
        <v>261</v>
      </c>
      <c r="K606" t="str" cm="1">
        <f t="array" ref="K606">_xlfn.IFS(data[[#This Row],[Age]]&lt;=100,"0-100",data[[#This Row],[Age]]&lt;=500,"101-500",data[[#This Row],[Age]]&lt;=1000,"501-1000",1,"&gt;1000")</f>
        <v>101-500</v>
      </c>
      <c r="L606" t="str">
        <f>REPT(_xlfn.UNICHAR(8203),_xlfn.XLOOKUP(data[[#This Row],[Age group]],$S$23:$S$26,$T$23:$T$26))&amp;data[[#This Row],[Age group]]</f>
        <v>​​​101-500</v>
      </c>
    </row>
    <row r="607" spans="2:12" x14ac:dyDescent="0.25">
      <c r="B607" t="s">
        <v>68</v>
      </c>
      <c r="C607">
        <v>12</v>
      </c>
      <c r="D607">
        <v>870</v>
      </c>
      <c r="E607" s="27">
        <v>45047</v>
      </c>
      <c r="F607">
        <v>2087.8200000000002</v>
      </c>
      <c r="G607" t="s">
        <v>90</v>
      </c>
      <c r="H607">
        <v>0</v>
      </c>
      <c r="I607" t="str">
        <f>_xlfn.XLOOKUP(data[[#This Row],[flight_speed]],$S$4:$S$6,$T$4:$T$6,,-1)</f>
        <v>super fast</v>
      </c>
      <c r="J607">
        <f>_xlfn.XLOOKUP(data[[#This Row],[Reindeer]],$S$14:$S$18,$T$14:$T$18)</f>
        <v>35</v>
      </c>
      <c r="K607" t="str" cm="1">
        <f t="array" ref="K607">_xlfn.IFS(data[[#This Row],[Age]]&lt;=100,"0-100",data[[#This Row],[Age]]&lt;=500,"101-500",data[[#This Row],[Age]]&lt;=1000,"501-1000",1,"&gt;1000")</f>
        <v>0-100</v>
      </c>
      <c r="L607" t="str">
        <f>REPT(_xlfn.UNICHAR(8203),_xlfn.XLOOKUP(data[[#This Row],[Age group]],$S$23:$S$26,$T$23:$T$26))&amp;data[[#This Row],[Age group]]</f>
        <v>​​​​0-100</v>
      </c>
    </row>
    <row r="608" spans="2:12" x14ac:dyDescent="0.25">
      <c r="B608" t="s">
        <v>32</v>
      </c>
      <c r="C608">
        <v>10.4</v>
      </c>
      <c r="D608">
        <v>1380</v>
      </c>
      <c r="E608" s="27">
        <v>45047</v>
      </c>
      <c r="F608">
        <v>1945.47</v>
      </c>
      <c r="G608" t="s">
        <v>91</v>
      </c>
      <c r="H608">
        <v>0</v>
      </c>
      <c r="I608" t="str">
        <f>_xlfn.XLOOKUP(data[[#This Row],[flight_speed]],$S$4:$S$6,$T$4:$T$6,,-1)</f>
        <v>fast</v>
      </c>
      <c r="J608">
        <f>_xlfn.XLOOKUP(data[[#This Row],[Reindeer]],$S$14:$S$18,$T$14:$T$18)</f>
        <v>98</v>
      </c>
      <c r="K608" t="str" cm="1">
        <f t="array" ref="K608">_xlfn.IFS(data[[#This Row],[Age]]&lt;=100,"0-100",data[[#This Row],[Age]]&lt;=500,"101-500",data[[#This Row],[Age]]&lt;=1000,"501-1000",1,"&gt;1000")</f>
        <v>0-100</v>
      </c>
      <c r="L608" t="str">
        <f>REPT(_xlfn.UNICHAR(8203),_xlfn.XLOOKUP(data[[#This Row],[Age group]],$S$23:$S$26,$T$23:$T$26))&amp;data[[#This Row],[Age group]]</f>
        <v>​​​​0-100</v>
      </c>
    </row>
    <row r="609" spans="2:12" x14ac:dyDescent="0.25">
      <c r="B609" t="s">
        <v>33</v>
      </c>
      <c r="C609">
        <v>8</v>
      </c>
      <c r="D609">
        <v>93</v>
      </c>
      <c r="E609" s="27">
        <v>45048</v>
      </c>
      <c r="F609">
        <v>649.91999999999996</v>
      </c>
      <c r="G609" t="s">
        <v>90</v>
      </c>
      <c r="H609">
        <v>0</v>
      </c>
      <c r="I609" t="str">
        <f>_xlfn.XLOOKUP(data[[#This Row],[flight_speed]],$S$4:$S$6,$T$4:$T$6,,-1)</f>
        <v>fast</v>
      </c>
      <c r="J609">
        <f>_xlfn.XLOOKUP(data[[#This Row],[Reindeer]],$S$14:$S$18,$T$14:$T$18)</f>
        <v>1200</v>
      </c>
      <c r="K609" t="str" cm="1">
        <f t="array" ref="K609">_xlfn.IFS(data[[#This Row],[Age]]&lt;=100,"0-100",data[[#This Row],[Age]]&lt;=500,"101-500",data[[#This Row],[Age]]&lt;=1000,"501-1000",1,"&gt;1000")</f>
        <v>&gt;1000</v>
      </c>
      <c r="L609" t="str">
        <f>REPT(_xlfn.UNICHAR(8203),_xlfn.XLOOKUP(data[[#This Row],[Age group]],$S$23:$S$26,$T$23:$T$26))&amp;data[[#This Row],[Age group]]</f>
        <v>​&gt;1000</v>
      </c>
    </row>
    <row r="610" spans="2:12" x14ac:dyDescent="0.25">
      <c r="B610" t="s">
        <v>34</v>
      </c>
      <c r="C610">
        <v>6.4</v>
      </c>
      <c r="D610">
        <v>1050</v>
      </c>
      <c r="E610" s="27">
        <v>45048</v>
      </c>
      <c r="F610">
        <v>1614.2400000000002</v>
      </c>
      <c r="G610" t="s">
        <v>91</v>
      </c>
      <c r="H610">
        <v>0</v>
      </c>
      <c r="I610" t="str">
        <f>_xlfn.XLOOKUP(data[[#This Row],[flight_speed]],$S$4:$S$6,$T$4:$T$6,,-1)</f>
        <v>fast</v>
      </c>
      <c r="J610">
        <f>_xlfn.XLOOKUP(data[[#This Row],[Reindeer]],$S$14:$S$18,$T$14:$T$18)</f>
        <v>815</v>
      </c>
      <c r="K610" t="str" cm="1">
        <f t="array" ref="K610">_xlfn.IFS(data[[#This Row],[Age]]&lt;=100,"0-100",data[[#This Row],[Age]]&lt;=500,"101-500",data[[#This Row],[Age]]&lt;=1000,"501-1000",1,"&gt;1000")</f>
        <v>501-1000</v>
      </c>
      <c r="L610" t="str">
        <f>REPT(_xlfn.UNICHAR(8203),_xlfn.XLOOKUP(data[[#This Row],[Age group]],$S$23:$S$26,$T$23:$T$26))&amp;data[[#This Row],[Age group]]</f>
        <v>​​501-1000</v>
      </c>
    </row>
    <row r="611" spans="2:12" x14ac:dyDescent="0.25">
      <c r="B611" t="s">
        <v>35</v>
      </c>
      <c r="C611">
        <v>4.8000000000000007</v>
      </c>
      <c r="D611">
        <v>720</v>
      </c>
      <c r="E611" s="27">
        <v>45048</v>
      </c>
      <c r="F611">
        <v>2422.92</v>
      </c>
      <c r="G611" t="s">
        <v>91</v>
      </c>
      <c r="H611">
        <v>0</v>
      </c>
      <c r="I611" t="str">
        <f>_xlfn.XLOOKUP(data[[#This Row],[flight_speed]],$S$4:$S$6,$T$4:$T$6,,-1)</f>
        <v>super fast</v>
      </c>
      <c r="J611">
        <f>_xlfn.XLOOKUP(data[[#This Row],[Reindeer]],$S$14:$S$18,$T$14:$T$18)</f>
        <v>261</v>
      </c>
      <c r="K611" t="str" cm="1">
        <f t="array" ref="K611">_xlfn.IFS(data[[#This Row],[Age]]&lt;=100,"0-100",data[[#This Row],[Age]]&lt;=500,"101-500",data[[#This Row],[Age]]&lt;=1000,"501-1000",1,"&gt;1000")</f>
        <v>101-500</v>
      </c>
      <c r="L611" t="str">
        <f>REPT(_xlfn.UNICHAR(8203),_xlfn.XLOOKUP(data[[#This Row],[Age group]],$S$23:$S$26,$T$23:$T$26))&amp;data[[#This Row],[Age group]]</f>
        <v>​​​101-500</v>
      </c>
    </row>
    <row r="612" spans="2:12" x14ac:dyDescent="0.25">
      <c r="B612" t="s">
        <v>68</v>
      </c>
      <c r="C612">
        <v>11.200000000000001</v>
      </c>
      <c r="D612">
        <v>830</v>
      </c>
      <c r="E612" s="27">
        <v>45048</v>
      </c>
      <c r="F612">
        <v>2124.69</v>
      </c>
      <c r="G612" t="s">
        <v>90</v>
      </c>
      <c r="H612">
        <v>0</v>
      </c>
      <c r="I612" t="str">
        <f>_xlfn.XLOOKUP(data[[#This Row],[flight_speed]],$S$4:$S$6,$T$4:$T$6,,-1)</f>
        <v>super fast</v>
      </c>
      <c r="J612">
        <f>_xlfn.XLOOKUP(data[[#This Row],[Reindeer]],$S$14:$S$18,$T$14:$T$18)</f>
        <v>35</v>
      </c>
      <c r="K612" t="str" cm="1">
        <f t="array" ref="K612">_xlfn.IFS(data[[#This Row],[Age]]&lt;=100,"0-100",data[[#This Row],[Age]]&lt;=500,"101-500",data[[#This Row],[Age]]&lt;=1000,"501-1000",1,"&gt;1000")</f>
        <v>0-100</v>
      </c>
      <c r="L612" t="str">
        <f>REPT(_xlfn.UNICHAR(8203),_xlfn.XLOOKUP(data[[#This Row],[Age group]],$S$23:$S$26,$T$23:$T$26))&amp;data[[#This Row],[Age group]]</f>
        <v>​​​​0-100</v>
      </c>
    </row>
    <row r="613" spans="2:12" x14ac:dyDescent="0.25">
      <c r="B613" t="s">
        <v>32</v>
      </c>
      <c r="C613">
        <v>8</v>
      </c>
      <c r="D613">
        <v>720</v>
      </c>
      <c r="E613" s="27">
        <v>45048</v>
      </c>
      <c r="F613">
        <v>1772.46</v>
      </c>
      <c r="G613" t="s">
        <v>91</v>
      </c>
      <c r="H613">
        <v>0</v>
      </c>
      <c r="I613" t="str">
        <f>_xlfn.XLOOKUP(data[[#This Row],[flight_speed]],$S$4:$S$6,$T$4:$T$6,,-1)</f>
        <v>fast</v>
      </c>
      <c r="J613">
        <f>_xlfn.XLOOKUP(data[[#This Row],[Reindeer]],$S$14:$S$18,$T$14:$T$18)</f>
        <v>98</v>
      </c>
      <c r="K613" t="str" cm="1">
        <f t="array" ref="K613">_xlfn.IFS(data[[#This Row],[Age]]&lt;=100,"0-100",data[[#This Row],[Age]]&lt;=500,"101-500",data[[#This Row],[Age]]&lt;=1000,"501-1000",1,"&gt;1000")</f>
        <v>0-100</v>
      </c>
      <c r="L613" t="str">
        <f>REPT(_xlfn.UNICHAR(8203),_xlfn.XLOOKUP(data[[#This Row],[Age group]],$S$23:$S$26,$T$23:$T$26))&amp;data[[#This Row],[Age group]]</f>
        <v>​​​​0-100</v>
      </c>
    </row>
    <row r="614" spans="2:12" x14ac:dyDescent="0.25">
      <c r="B614" t="s">
        <v>33</v>
      </c>
      <c r="C614">
        <v>12</v>
      </c>
      <c r="D614">
        <v>127</v>
      </c>
      <c r="E614" s="27">
        <v>45049</v>
      </c>
      <c r="F614">
        <v>188.04</v>
      </c>
      <c r="G614" t="s">
        <v>90</v>
      </c>
      <c r="H614">
        <v>0</v>
      </c>
      <c r="I614" t="str">
        <f>_xlfn.XLOOKUP(data[[#This Row],[flight_speed]],$S$4:$S$6,$T$4:$T$6,,-1)</f>
        <v>casual</v>
      </c>
      <c r="J614">
        <f>_xlfn.XLOOKUP(data[[#This Row],[Reindeer]],$S$14:$S$18,$T$14:$T$18)</f>
        <v>1200</v>
      </c>
      <c r="K614" t="str" cm="1">
        <f t="array" ref="K614">_xlfn.IFS(data[[#This Row],[Age]]&lt;=100,"0-100",data[[#This Row],[Age]]&lt;=500,"101-500",data[[#This Row],[Age]]&lt;=1000,"501-1000",1,"&gt;1000")</f>
        <v>&gt;1000</v>
      </c>
      <c r="L614" t="str">
        <f>REPT(_xlfn.UNICHAR(8203),_xlfn.XLOOKUP(data[[#This Row],[Age group]],$S$23:$S$26,$T$23:$T$26))&amp;data[[#This Row],[Age group]]</f>
        <v>​&gt;1000</v>
      </c>
    </row>
    <row r="615" spans="2:12" x14ac:dyDescent="0.25">
      <c r="B615" t="s">
        <v>34</v>
      </c>
      <c r="C615">
        <v>11.200000000000001</v>
      </c>
      <c r="D615">
        <v>1030</v>
      </c>
      <c r="E615" s="27">
        <v>45049</v>
      </c>
      <c r="F615">
        <v>1287.93</v>
      </c>
      <c r="G615" t="s">
        <v>91</v>
      </c>
      <c r="H615">
        <v>0</v>
      </c>
      <c r="I615" t="str">
        <f>_xlfn.XLOOKUP(data[[#This Row],[flight_speed]],$S$4:$S$6,$T$4:$T$6,,-1)</f>
        <v>fast</v>
      </c>
      <c r="J615">
        <f>_xlfn.XLOOKUP(data[[#This Row],[Reindeer]],$S$14:$S$18,$T$14:$T$18)</f>
        <v>815</v>
      </c>
      <c r="K615" t="str" cm="1">
        <f t="array" ref="K615">_xlfn.IFS(data[[#This Row],[Age]]&lt;=100,"0-100",data[[#This Row],[Age]]&lt;=500,"101-500",data[[#This Row],[Age]]&lt;=1000,"501-1000",1,"&gt;1000")</f>
        <v>501-1000</v>
      </c>
      <c r="L615" t="str">
        <f>REPT(_xlfn.UNICHAR(8203),_xlfn.XLOOKUP(data[[#This Row],[Age group]],$S$23:$S$26,$T$23:$T$26))&amp;data[[#This Row],[Age group]]</f>
        <v>​​501-1000</v>
      </c>
    </row>
    <row r="616" spans="2:12" x14ac:dyDescent="0.25">
      <c r="B616" t="s">
        <v>35</v>
      </c>
      <c r="C616">
        <v>8.8000000000000007</v>
      </c>
      <c r="D616">
        <v>860</v>
      </c>
      <c r="E616" s="27">
        <v>45049</v>
      </c>
      <c r="F616">
        <v>1253.31</v>
      </c>
      <c r="G616" t="s">
        <v>91</v>
      </c>
      <c r="H616">
        <v>0</v>
      </c>
      <c r="I616" t="str">
        <f>_xlfn.XLOOKUP(data[[#This Row],[flight_speed]],$S$4:$S$6,$T$4:$T$6,,-1)</f>
        <v>fast</v>
      </c>
      <c r="J616">
        <f>_xlfn.XLOOKUP(data[[#This Row],[Reindeer]],$S$14:$S$18,$T$14:$T$18)</f>
        <v>261</v>
      </c>
      <c r="K616" t="str" cm="1">
        <f t="array" ref="K616">_xlfn.IFS(data[[#This Row],[Age]]&lt;=100,"0-100",data[[#This Row],[Age]]&lt;=500,"101-500",data[[#This Row],[Age]]&lt;=1000,"501-1000",1,"&gt;1000")</f>
        <v>101-500</v>
      </c>
      <c r="L616" t="str">
        <f>REPT(_xlfn.UNICHAR(8203),_xlfn.XLOOKUP(data[[#This Row],[Age group]],$S$23:$S$26,$T$23:$T$26))&amp;data[[#This Row],[Age group]]</f>
        <v>​​​101-500</v>
      </c>
    </row>
    <row r="617" spans="2:12" x14ac:dyDescent="0.25">
      <c r="B617" t="s">
        <v>68</v>
      </c>
      <c r="C617">
        <v>9.6000000000000014</v>
      </c>
      <c r="D617">
        <v>1200</v>
      </c>
      <c r="E617" s="27">
        <v>45049</v>
      </c>
      <c r="F617">
        <v>1496.25</v>
      </c>
      <c r="G617" t="s">
        <v>90</v>
      </c>
      <c r="H617">
        <v>0</v>
      </c>
      <c r="I617" t="str">
        <f>_xlfn.XLOOKUP(data[[#This Row],[flight_speed]],$S$4:$S$6,$T$4:$T$6,,-1)</f>
        <v>fast</v>
      </c>
      <c r="J617">
        <f>_xlfn.XLOOKUP(data[[#This Row],[Reindeer]],$S$14:$S$18,$T$14:$T$18)</f>
        <v>35</v>
      </c>
      <c r="K617" t="str" cm="1">
        <f t="array" ref="K617">_xlfn.IFS(data[[#This Row],[Age]]&lt;=100,"0-100",data[[#This Row],[Age]]&lt;=500,"101-500",data[[#This Row],[Age]]&lt;=1000,"501-1000",1,"&gt;1000")</f>
        <v>0-100</v>
      </c>
      <c r="L617" t="str">
        <f>REPT(_xlfn.UNICHAR(8203),_xlfn.XLOOKUP(data[[#This Row],[Age group]],$S$23:$S$26,$T$23:$T$26))&amp;data[[#This Row],[Age group]]</f>
        <v>​​​​0-100</v>
      </c>
    </row>
    <row r="618" spans="2:12" x14ac:dyDescent="0.25">
      <c r="B618" t="s">
        <v>32</v>
      </c>
      <c r="C618">
        <v>9.6000000000000014</v>
      </c>
      <c r="D618">
        <v>750</v>
      </c>
      <c r="E618" s="27">
        <v>45049</v>
      </c>
      <c r="F618">
        <v>2810.67</v>
      </c>
      <c r="G618" t="s">
        <v>91</v>
      </c>
      <c r="H618">
        <v>0</v>
      </c>
      <c r="I618" t="str">
        <f>_xlfn.XLOOKUP(data[[#This Row],[flight_speed]],$S$4:$S$6,$T$4:$T$6,,-1)</f>
        <v>super fast</v>
      </c>
      <c r="J618">
        <f>_xlfn.XLOOKUP(data[[#This Row],[Reindeer]],$S$14:$S$18,$T$14:$T$18)</f>
        <v>98</v>
      </c>
      <c r="K618" t="str" cm="1">
        <f t="array" ref="K618">_xlfn.IFS(data[[#This Row],[Age]]&lt;=100,"0-100",data[[#This Row],[Age]]&lt;=500,"101-500",data[[#This Row],[Age]]&lt;=1000,"501-1000",1,"&gt;1000")</f>
        <v>0-100</v>
      </c>
      <c r="L618" t="str">
        <f>REPT(_xlfn.UNICHAR(8203),_xlfn.XLOOKUP(data[[#This Row],[Age group]],$S$23:$S$26,$T$23:$T$26))&amp;data[[#This Row],[Age group]]</f>
        <v>​​​​0-100</v>
      </c>
    </row>
    <row r="619" spans="2:12" x14ac:dyDescent="0.25">
      <c r="B619" t="s">
        <v>33</v>
      </c>
      <c r="C619">
        <v>5</v>
      </c>
      <c r="D619">
        <v>54</v>
      </c>
      <c r="E619" s="27">
        <v>45050</v>
      </c>
      <c r="F619">
        <v>174.14</v>
      </c>
      <c r="G619" t="s">
        <v>90</v>
      </c>
      <c r="H619">
        <v>0</v>
      </c>
      <c r="I619" t="str">
        <f>_xlfn.XLOOKUP(data[[#This Row],[flight_speed]],$S$4:$S$6,$T$4:$T$6,,-1)</f>
        <v>casual</v>
      </c>
      <c r="J619">
        <f>_xlfn.XLOOKUP(data[[#This Row],[Reindeer]],$S$14:$S$18,$T$14:$T$18)</f>
        <v>1200</v>
      </c>
      <c r="K619" t="str" cm="1">
        <f t="array" ref="K619">_xlfn.IFS(data[[#This Row],[Age]]&lt;=100,"0-100",data[[#This Row],[Age]]&lt;=500,"101-500",data[[#This Row],[Age]]&lt;=1000,"501-1000",1,"&gt;1000")</f>
        <v>&gt;1000</v>
      </c>
      <c r="L619" t="str">
        <f>REPT(_xlfn.UNICHAR(8203),_xlfn.XLOOKUP(data[[#This Row],[Age group]],$S$23:$S$26,$T$23:$T$26))&amp;data[[#This Row],[Age group]]</f>
        <v>​&gt;1000</v>
      </c>
    </row>
    <row r="620" spans="2:12" x14ac:dyDescent="0.25">
      <c r="B620" t="s">
        <v>34</v>
      </c>
      <c r="C620">
        <v>9.6000000000000014</v>
      </c>
      <c r="D620">
        <v>1440</v>
      </c>
      <c r="E620" s="27">
        <v>45050</v>
      </c>
      <c r="F620">
        <v>2720.0099999999998</v>
      </c>
      <c r="G620" t="s">
        <v>91</v>
      </c>
      <c r="H620">
        <v>0</v>
      </c>
      <c r="I620" t="str">
        <f>_xlfn.XLOOKUP(data[[#This Row],[flight_speed]],$S$4:$S$6,$T$4:$T$6,,-1)</f>
        <v>super fast</v>
      </c>
      <c r="J620">
        <f>_xlfn.XLOOKUP(data[[#This Row],[Reindeer]],$S$14:$S$18,$T$14:$T$18)</f>
        <v>815</v>
      </c>
      <c r="K620" t="str" cm="1">
        <f t="array" ref="K620">_xlfn.IFS(data[[#This Row],[Age]]&lt;=100,"0-100",data[[#This Row],[Age]]&lt;=500,"101-500",data[[#This Row],[Age]]&lt;=1000,"501-1000",1,"&gt;1000")</f>
        <v>501-1000</v>
      </c>
      <c r="L620" t="str">
        <f>REPT(_xlfn.UNICHAR(8203),_xlfn.XLOOKUP(data[[#This Row],[Age group]],$S$23:$S$26,$T$23:$T$26))&amp;data[[#This Row],[Age group]]</f>
        <v>​​501-1000</v>
      </c>
    </row>
    <row r="621" spans="2:12" x14ac:dyDescent="0.25">
      <c r="B621" t="s">
        <v>35</v>
      </c>
      <c r="C621">
        <v>8</v>
      </c>
      <c r="D621">
        <v>660</v>
      </c>
      <c r="E621" s="27">
        <v>45050</v>
      </c>
      <c r="F621">
        <v>2095.89</v>
      </c>
      <c r="G621" t="s">
        <v>91</v>
      </c>
      <c r="H621">
        <v>0</v>
      </c>
      <c r="I621" t="str">
        <f>_xlfn.XLOOKUP(data[[#This Row],[flight_speed]],$S$4:$S$6,$T$4:$T$6,,-1)</f>
        <v>super fast</v>
      </c>
      <c r="J621">
        <f>_xlfn.XLOOKUP(data[[#This Row],[Reindeer]],$S$14:$S$18,$T$14:$T$18)</f>
        <v>261</v>
      </c>
      <c r="K621" t="str" cm="1">
        <f t="array" ref="K621">_xlfn.IFS(data[[#This Row],[Age]]&lt;=100,"0-100",data[[#This Row],[Age]]&lt;=500,"101-500",data[[#This Row],[Age]]&lt;=1000,"501-1000",1,"&gt;1000")</f>
        <v>101-500</v>
      </c>
      <c r="L621" t="str">
        <f>REPT(_xlfn.UNICHAR(8203),_xlfn.XLOOKUP(data[[#This Row],[Age group]],$S$23:$S$26,$T$23:$T$26))&amp;data[[#This Row],[Age group]]</f>
        <v>​​​101-500</v>
      </c>
    </row>
    <row r="622" spans="2:12" x14ac:dyDescent="0.25">
      <c r="B622" t="s">
        <v>68</v>
      </c>
      <c r="C622">
        <v>6.4</v>
      </c>
      <c r="D622">
        <v>1370</v>
      </c>
      <c r="E622" s="27">
        <v>45050</v>
      </c>
      <c r="F622">
        <v>86.52</v>
      </c>
      <c r="G622" t="s">
        <v>90</v>
      </c>
      <c r="H622">
        <v>0</v>
      </c>
      <c r="I622" t="str">
        <f>_xlfn.XLOOKUP(data[[#This Row],[flight_speed]],$S$4:$S$6,$T$4:$T$6,,-1)</f>
        <v>casual</v>
      </c>
      <c r="J622">
        <f>_xlfn.XLOOKUP(data[[#This Row],[Reindeer]],$S$14:$S$18,$T$14:$T$18)</f>
        <v>35</v>
      </c>
      <c r="K622" t="str" cm="1">
        <f t="array" ref="K622">_xlfn.IFS(data[[#This Row],[Age]]&lt;=100,"0-100",data[[#This Row],[Age]]&lt;=500,"101-500",data[[#This Row],[Age]]&lt;=1000,"501-1000",1,"&gt;1000")</f>
        <v>0-100</v>
      </c>
      <c r="L622" t="str">
        <f>REPT(_xlfn.UNICHAR(8203),_xlfn.XLOOKUP(data[[#This Row],[Age group]],$S$23:$S$26,$T$23:$T$26))&amp;data[[#This Row],[Age group]]</f>
        <v>​​​​0-100</v>
      </c>
    </row>
    <row r="623" spans="2:12" x14ac:dyDescent="0.25">
      <c r="B623" t="s">
        <v>32</v>
      </c>
      <c r="C623">
        <v>4</v>
      </c>
      <c r="D623">
        <v>610</v>
      </c>
      <c r="E623" s="27">
        <v>45050</v>
      </c>
      <c r="F623">
        <v>1624.0500000000002</v>
      </c>
      <c r="G623" t="s">
        <v>91</v>
      </c>
      <c r="H623">
        <v>0</v>
      </c>
      <c r="I623" t="str">
        <f>_xlfn.XLOOKUP(data[[#This Row],[flight_speed]],$S$4:$S$6,$T$4:$T$6,,-1)</f>
        <v>fast</v>
      </c>
      <c r="J623">
        <f>_xlfn.XLOOKUP(data[[#This Row],[Reindeer]],$S$14:$S$18,$T$14:$T$18)</f>
        <v>98</v>
      </c>
      <c r="K623" t="str" cm="1">
        <f t="array" ref="K623">_xlfn.IFS(data[[#This Row],[Age]]&lt;=100,"0-100",data[[#This Row],[Age]]&lt;=500,"101-500",data[[#This Row],[Age]]&lt;=1000,"501-1000",1,"&gt;1000")</f>
        <v>0-100</v>
      </c>
      <c r="L623" t="str">
        <f>REPT(_xlfn.UNICHAR(8203),_xlfn.XLOOKUP(data[[#This Row],[Age group]],$S$23:$S$26,$T$23:$T$26))&amp;data[[#This Row],[Age group]]</f>
        <v>​​​​0-100</v>
      </c>
    </row>
    <row r="624" spans="2:12" x14ac:dyDescent="0.25">
      <c r="B624" t="s">
        <v>33</v>
      </c>
      <c r="C624">
        <v>12</v>
      </c>
      <c r="D624">
        <v>77</v>
      </c>
      <c r="E624" s="27">
        <v>45051</v>
      </c>
      <c r="F624">
        <v>579.28</v>
      </c>
      <c r="G624" t="s">
        <v>90</v>
      </c>
      <c r="H624">
        <v>0</v>
      </c>
      <c r="I624" t="str">
        <f>_xlfn.XLOOKUP(data[[#This Row],[flight_speed]],$S$4:$S$6,$T$4:$T$6,,-1)</f>
        <v>casual</v>
      </c>
      <c r="J624">
        <f>_xlfn.XLOOKUP(data[[#This Row],[Reindeer]],$S$14:$S$18,$T$14:$T$18)</f>
        <v>1200</v>
      </c>
      <c r="K624" t="str" cm="1">
        <f t="array" ref="K624">_xlfn.IFS(data[[#This Row],[Age]]&lt;=100,"0-100",data[[#This Row],[Age]]&lt;=500,"101-500",data[[#This Row],[Age]]&lt;=1000,"501-1000",1,"&gt;1000")</f>
        <v>&gt;1000</v>
      </c>
      <c r="L624" t="str">
        <f>REPT(_xlfn.UNICHAR(8203),_xlfn.XLOOKUP(data[[#This Row],[Age group]],$S$23:$S$26,$T$23:$T$26))&amp;data[[#This Row],[Age group]]</f>
        <v>​&gt;1000</v>
      </c>
    </row>
    <row r="625" spans="2:12" x14ac:dyDescent="0.25">
      <c r="B625" t="s">
        <v>34</v>
      </c>
      <c r="C625">
        <v>10.4</v>
      </c>
      <c r="D625">
        <v>720</v>
      </c>
      <c r="E625" s="27">
        <v>45051</v>
      </c>
      <c r="F625">
        <v>1646.73</v>
      </c>
      <c r="G625" t="s">
        <v>91</v>
      </c>
      <c r="H625">
        <v>0</v>
      </c>
      <c r="I625" t="str">
        <f>_xlfn.XLOOKUP(data[[#This Row],[flight_speed]],$S$4:$S$6,$T$4:$T$6,,-1)</f>
        <v>fast</v>
      </c>
      <c r="J625">
        <f>_xlfn.XLOOKUP(data[[#This Row],[Reindeer]],$S$14:$S$18,$T$14:$T$18)</f>
        <v>815</v>
      </c>
      <c r="K625" t="str" cm="1">
        <f t="array" ref="K625">_xlfn.IFS(data[[#This Row],[Age]]&lt;=100,"0-100",data[[#This Row],[Age]]&lt;=500,"101-500",data[[#This Row],[Age]]&lt;=1000,"501-1000",1,"&gt;1000")</f>
        <v>501-1000</v>
      </c>
      <c r="L625" t="str">
        <f>REPT(_xlfn.UNICHAR(8203),_xlfn.XLOOKUP(data[[#This Row],[Age group]],$S$23:$S$26,$T$23:$T$26))&amp;data[[#This Row],[Age group]]</f>
        <v>​​501-1000</v>
      </c>
    </row>
    <row r="626" spans="2:12" x14ac:dyDescent="0.25">
      <c r="B626" t="s">
        <v>35</v>
      </c>
      <c r="C626">
        <v>12</v>
      </c>
      <c r="D626">
        <v>840</v>
      </c>
      <c r="E626" s="27">
        <v>45051</v>
      </c>
      <c r="F626">
        <v>1430.1</v>
      </c>
      <c r="G626" t="s">
        <v>91</v>
      </c>
      <c r="H626">
        <v>0</v>
      </c>
      <c r="I626" t="str">
        <f>_xlfn.XLOOKUP(data[[#This Row],[flight_speed]],$S$4:$S$6,$T$4:$T$6,,-1)</f>
        <v>fast</v>
      </c>
      <c r="J626">
        <f>_xlfn.XLOOKUP(data[[#This Row],[Reindeer]],$S$14:$S$18,$T$14:$T$18)</f>
        <v>261</v>
      </c>
      <c r="K626" t="str" cm="1">
        <f t="array" ref="K626">_xlfn.IFS(data[[#This Row],[Age]]&lt;=100,"0-100",data[[#This Row],[Age]]&lt;=500,"101-500",data[[#This Row],[Age]]&lt;=1000,"501-1000",1,"&gt;1000")</f>
        <v>101-500</v>
      </c>
      <c r="L626" t="str">
        <f>REPT(_xlfn.UNICHAR(8203),_xlfn.XLOOKUP(data[[#This Row],[Age group]],$S$23:$S$26,$T$23:$T$26))&amp;data[[#This Row],[Age group]]</f>
        <v>​​​101-500</v>
      </c>
    </row>
    <row r="627" spans="2:12" x14ac:dyDescent="0.25">
      <c r="B627" t="s">
        <v>68</v>
      </c>
      <c r="C627">
        <v>11.200000000000001</v>
      </c>
      <c r="D627">
        <v>1240</v>
      </c>
      <c r="E627" s="27">
        <v>45051</v>
      </c>
      <c r="F627">
        <v>82.23</v>
      </c>
      <c r="G627" t="s">
        <v>90</v>
      </c>
      <c r="H627">
        <v>0</v>
      </c>
      <c r="I627" t="str">
        <f>_xlfn.XLOOKUP(data[[#This Row],[flight_speed]],$S$4:$S$6,$T$4:$T$6,,-1)</f>
        <v>casual</v>
      </c>
      <c r="J627">
        <f>_xlfn.XLOOKUP(data[[#This Row],[Reindeer]],$S$14:$S$18,$T$14:$T$18)</f>
        <v>35</v>
      </c>
      <c r="K627" t="str" cm="1">
        <f t="array" ref="K627">_xlfn.IFS(data[[#This Row],[Age]]&lt;=100,"0-100",data[[#This Row],[Age]]&lt;=500,"101-500",data[[#This Row],[Age]]&lt;=1000,"501-1000",1,"&gt;1000")</f>
        <v>0-100</v>
      </c>
      <c r="L627" t="str">
        <f>REPT(_xlfn.UNICHAR(8203),_xlfn.XLOOKUP(data[[#This Row],[Age group]],$S$23:$S$26,$T$23:$T$26))&amp;data[[#This Row],[Age group]]</f>
        <v>​​​​0-100</v>
      </c>
    </row>
    <row r="628" spans="2:12" x14ac:dyDescent="0.25">
      <c r="B628" t="s">
        <v>32</v>
      </c>
      <c r="C628">
        <v>11.200000000000001</v>
      </c>
      <c r="D628">
        <v>950</v>
      </c>
      <c r="E628" s="27">
        <v>45051</v>
      </c>
      <c r="F628">
        <v>679.14</v>
      </c>
      <c r="G628" t="s">
        <v>91</v>
      </c>
      <c r="H628">
        <v>0</v>
      </c>
      <c r="I628" t="str">
        <f>_xlfn.XLOOKUP(data[[#This Row],[flight_speed]],$S$4:$S$6,$T$4:$T$6,,-1)</f>
        <v>fast</v>
      </c>
      <c r="J628">
        <f>_xlfn.XLOOKUP(data[[#This Row],[Reindeer]],$S$14:$S$18,$T$14:$T$18)</f>
        <v>98</v>
      </c>
      <c r="K628" t="str" cm="1">
        <f t="array" ref="K628">_xlfn.IFS(data[[#This Row],[Age]]&lt;=100,"0-100",data[[#This Row],[Age]]&lt;=500,"101-500",data[[#This Row],[Age]]&lt;=1000,"501-1000",1,"&gt;1000")</f>
        <v>0-100</v>
      </c>
      <c r="L628" t="str">
        <f>REPT(_xlfn.UNICHAR(8203),_xlfn.XLOOKUP(data[[#This Row],[Age group]],$S$23:$S$26,$T$23:$T$26))&amp;data[[#This Row],[Age group]]</f>
        <v>​​​​0-100</v>
      </c>
    </row>
    <row r="629" spans="2:12" x14ac:dyDescent="0.25">
      <c r="B629" t="s">
        <v>33</v>
      </c>
      <c r="C629">
        <v>5</v>
      </c>
      <c r="D629">
        <v>68</v>
      </c>
      <c r="E629" s="27">
        <v>45052</v>
      </c>
      <c r="F629">
        <v>136.57</v>
      </c>
      <c r="G629" t="s">
        <v>90</v>
      </c>
      <c r="H629">
        <v>0</v>
      </c>
      <c r="I629" t="str">
        <f>_xlfn.XLOOKUP(data[[#This Row],[flight_speed]],$S$4:$S$6,$T$4:$T$6,,-1)</f>
        <v>casual</v>
      </c>
      <c r="J629">
        <f>_xlfn.XLOOKUP(data[[#This Row],[Reindeer]],$S$14:$S$18,$T$14:$T$18)</f>
        <v>1200</v>
      </c>
      <c r="K629" t="str" cm="1">
        <f t="array" ref="K629">_xlfn.IFS(data[[#This Row],[Age]]&lt;=100,"0-100",data[[#This Row],[Age]]&lt;=500,"101-500",data[[#This Row],[Age]]&lt;=1000,"501-1000",1,"&gt;1000")</f>
        <v>&gt;1000</v>
      </c>
      <c r="L629" t="str">
        <f>REPT(_xlfn.UNICHAR(8203),_xlfn.XLOOKUP(data[[#This Row],[Age group]],$S$23:$S$26,$T$23:$T$26))&amp;data[[#This Row],[Age group]]</f>
        <v>​&gt;1000</v>
      </c>
    </row>
    <row r="630" spans="2:12" x14ac:dyDescent="0.25">
      <c r="B630" t="s">
        <v>34</v>
      </c>
      <c r="C630">
        <v>8.8000000000000007</v>
      </c>
      <c r="D630">
        <v>1420</v>
      </c>
      <c r="E630" s="27">
        <v>45052</v>
      </c>
      <c r="F630">
        <v>2123.04</v>
      </c>
      <c r="G630" t="s">
        <v>91</v>
      </c>
      <c r="H630">
        <v>0</v>
      </c>
      <c r="I630" t="str">
        <f>_xlfn.XLOOKUP(data[[#This Row],[flight_speed]],$S$4:$S$6,$T$4:$T$6,,-1)</f>
        <v>super fast</v>
      </c>
      <c r="J630">
        <f>_xlfn.XLOOKUP(data[[#This Row],[Reindeer]],$S$14:$S$18,$T$14:$T$18)</f>
        <v>815</v>
      </c>
      <c r="K630" t="str" cm="1">
        <f t="array" ref="K630">_xlfn.IFS(data[[#This Row],[Age]]&lt;=100,"0-100",data[[#This Row],[Age]]&lt;=500,"101-500",data[[#This Row],[Age]]&lt;=1000,"501-1000",1,"&gt;1000")</f>
        <v>501-1000</v>
      </c>
      <c r="L630" t="str">
        <f>REPT(_xlfn.UNICHAR(8203),_xlfn.XLOOKUP(data[[#This Row],[Age group]],$S$23:$S$26,$T$23:$T$26))&amp;data[[#This Row],[Age group]]</f>
        <v>​​501-1000</v>
      </c>
    </row>
    <row r="631" spans="2:12" x14ac:dyDescent="0.25">
      <c r="B631" t="s">
        <v>35</v>
      </c>
      <c r="C631">
        <v>11.200000000000001</v>
      </c>
      <c r="D631">
        <v>1310</v>
      </c>
      <c r="E631" s="27">
        <v>45052</v>
      </c>
      <c r="F631">
        <v>89.460000000000008</v>
      </c>
      <c r="G631" t="s">
        <v>91</v>
      </c>
      <c r="H631">
        <v>0</v>
      </c>
      <c r="I631" t="str">
        <f>_xlfn.XLOOKUP(data[[#This Row],[flight_speed]],$S$4:$S$6,$T$4:$T$6,,-1)</f>
        <v>casual</v>
      </c>
      <c r="J631">
        <f>_xlfn.XLOOKUP(data[[#This Row],[Reindeer]],$S$14:$S$18,$T$14:$T$18)</f>
        <v>261</v>
      </c>
      <c r="K631" t="str" cm="1">
        <f t="array" ref="K631">_xlfn.IFS(data[[#This Row],[Age]]&lt;=100,"0-100",data[[#This Row],[Age]]&lt;=500,"101-500",data[[#This Row],[Age]]&lt;=1000,"501-1000",1,"&gt;1000")</f>
        <v>101-500</v>
      </c>
      <c r="L631" t="str">
        <f>REPT(_xlfn.UNICHAR(8203),_xlfn.XLOOKUP(data[[#This Row],[Age group]],$S$23:$S$26,$T$23:$T$26))&amp;data[[#This Row],[Age group]]</f>
        <v>​​​101-500</v>
      </c>
    </row>
    <row r="632" spans="2:12" x14ac:dyDescent="0.25">
      <c r="B632" t="s">
        <v>68</v>
      </c>
      <c r="C632">
        <v>11.200000000000001</v>
      </c>
      <c r="D632">
        <v>1460</v>
      </c>
      <c r="E632" s="27">
        <v>45052</v>
      </c>
      <c r="F632">
        <v>1436.25</v>
      </c>
      <c r="G632" t="s">
        <v>90</v>
      </c>
      <c r="H632">
        <v>0</v>
      </c>
      <c r="I632" t="str">
        <f>_xlfn.XLOOKUP(data[[#This Row],[flight_speed]],$S$4:$S$6,$T$4:$T$6,,-1)</f>
        <v>fast</v>
      </c>
      <c r="J632">
        <f>_xlfn.XLOOKUP(data[[#This Row],[Reindeer]],$S$14:$S$18,$T$14:$T$18)</f>
        <v>35</v>
      </c>
      <c r="K632" t="str" cm="1">
        <f t="array" ref="K632">_xlfn.IFS(data[[#This Row],[Age]]&lt;=100,"0-100",data[[#This Row],[Age]]&lt;=500,"101-500",data[[#This Row],[Age]]&lt;=1000,"501-1000",1,"&gt;1000")</f>
        <v>0-100</v>
      </c>
      <c r="L632" t="str">
        <f>REPT(_xlfn.UNICHAR(8203),_xlfn.XLOOKUP(data[[#This Row],[Age group]],$S$23:$S$26,$T$23:$T$26))&amp;data[[#This Row],[Age group]]</f>
        <v>​​​​0-100</v>
      </c>
    </row>
    <row r="633" spans="2:12" x14ac:dyDescent="0.25">
      <c r="B633" t="s">
        <v>32</v>
      </c>
      <c r="C633">
        <v>10.4</v>
      </c>
      <c r="D633">
        <v>1300</v>
      </c>
      <c r="E633" s="27">
        <v>45052</v>
      </c>
      <c r="F633">
        <v>1354.32</v>
      </c>
      <c r="G633" t="s">
        <v>91</v>
      </c>
      <c r="H633">
        <v>0</v>
      </c>
      <c r="I633" t="str">
        <f>_xlfn.XLOOKUP(data[[#This Row],[flight_speed]],$S$4:$S$6,$T$4:$T$6,,-1)</f>
        <v>fast</v>
      </c>
      <c r="J633">
        <f>_xlfn.XLOOKUP(data[[#This Row],[Reindeer]],$S$14:$S$18,$T$14:$T$18)</f>
        <v>98</v>
      </c>
      <c r="K633" t="str" cm="1">
        <f t="array" ref="K633">_xlfn.IFS(data[[#This Row],[Age]]&lt;=100,"0-100",data[[#This Row],[Age]]&lt;=500,"101-500",data[[#This Row],[Age]]&lt;=1000,"501-1000",1,"&gt;1000")</f>
        <v>0-100</v>
      </c>
      <c r="L633" t="str">
        <f>REPT(_xlfn.UNICHAR(8203),_xlfn.XLOOKUP(data[[#This Row],[Age group]],$S$23:$S$26,$T$23:$T$26))&amp;data[[#This Row],[Age group]]</f>
        <v>​​​​0-100</v>
      </c>
    </row>
    <row r="634" spans="2:12" x14ac:dyDescent="0.25">
      <c r="B634" t="s">
        <v>33</v>
      </c>
      <c r="C634">
        <v>12</v>
      </c>
      <c r="D634">
        <v>127</v>
      </c>
      <c r="E634" s="27">
        <v>45053</v>
      </c>
      <c r="F634">
        <v>540.54999999999995</v>
      </c>
      <c r="G634" t="s">
        <v>90</v>
      </c>
      <c r="H634">
        <v>0</v>
      </c>
      <c r="I634" t="str">
        <f>_xlfn.XLOOKUP(data[[#This Row],[flight_speed]],$S$4:$S$6,$T$4:$T$6,,-1)</f>
        <v>casual</v>
      </c>
      <c r="J634">
        <f>_xlfn.XLOOKUP(data[[#This Row],[Reindeer]],$S$14:$S$18,$T$14:$T$18)</f>
        <v>1200</v>
      </c>
      <c r="K634" t="str" cm="1">
        <f t="array" ref="K634">_xlfn.IFS(data[[#This Row],[Age]]&lt;=100,"0-100",data[[#This Row],[Age]]&lt;=500,"101-500",data[[#This Row],[Age]]&lt;=1000,"501-1000",1,"&gt;1000")</f>
        <v>&gt;1000</v>
      </c>
      <c r="L634" t="str">
        <f>REPT(_xlfn.UNICHAR(8203),_xlfn.XLOOKUP(data[[#This Row],[Age group]],$S$23:$S$26,$T$23:$T$26))&amp;data[[#This Row],[Age group]]</f>
        <v>​&gt;1000</v>
      </c>
    </row>
    <row r="635" spans="2:12" x14ac:dyDescent="0.25">
      <c r="B635" t="s">
        <v>34</v>
      </c>
      <c r="C635">
        <v>12</v>
      </c>
      <c r="D635">
        <v>1440</v>
      </c>
      <c r="E635" s="27">
        <v>45053</v>
      </c>
      <c r="F635">
        <v>2217.9299999999998</v>
      </c>
      <c r="G635" t="s">
        <v>91</v>
      </c>
      <c r="H635">
        <v>0</v>
      </c>
      <c r="I635" t="str">
        <f>_xlfn.XLOOKUP(data[[#This Row],[flight_speed]],$S$4:$S$6,$T$4:$T$6,,-1)</f>
        <v>super fast</v>
      </c>
      <c r="J635">
        <f>_xlfn.XLOOKUP(data[[#This Row],[Reindeer]],$S$14:$S$18,$T$14:$T$18)</f>
        <v>815</v>
      </c>
      <c r="K635" t="str" cm="1">
        <f t="array" ref="K635">_xlfn.IFS(data[[#This Row],[Age]]&lt;=100,"0-100",data[[#This Row],[Age]]&lt;=500,"101-500",data[[#This Row],[Age]]&lt;=1000,"501-1000",1,"&gt;1000")</f>
        <v>501-1000</v>
      </c>
      <c r="L635" t="str">
        <f>REPT(_xlfn.UNICHAR(8203),_xlfn.XLOOKUP(data[[#This Row],[Age group]],$S$23:$S$26,$T$23:$T$26))&amp;data[[#This Row],[Age group]]</f>
        <v>​​501-1000</v>
      </c>
    </row>
    <row r="636" spans="2:12" x14ac:dyDescent="0.25">
      <c r="B636" t="s">
        <v>35</v>
      </c>
      <c r="C636">
        <v>8</v>
      </c>
      <c r="D636">
        <v>780</v>
      </c>
      <c r="E636" s="27">
        <v>45053</v>
      </c>
      <c r="F636">
        <v>564.45000000000005</v>
      </c>
      <c r="G636" t="s">
        <v>91</v>
      </c>
      <c r="H636">
        <v>0</v>
      </c>
      <c r="I636" t="str">
        <f>_xlfn.XLOOKUP(data[[#This Row],[flight_speed]],$S$4:$S$6,$T$4:$T$6,,-1)</f>
        <v>casual</v>
      </c>
      <c r="J636">
        <f>_xlfn.XLOOKUP(data[[#This Row],[Reindeer]],$S$14:$S$18,$T$14:$T$18)</f>
        <v>261</v>
      </c>
      <c r="K636" t="str" cm="1">
        <f t="array" ref="K636">_xlfn.IFS(data[[#This Row],[Age]]&lt;=100,"0-100",data[[#This Row],[Age]]&lt;=500,"101-500",data[[#This Row],[Age]]&lt;=1000,"501-1000",1,"&gt;1000")</f>
        <v>101-500</v>
      </c>
      <c r="L636" t="str">
        <f>REPT(_xlfn.UNICHAR(8203),_xlfn.XLOOKUP(data[[#This Row],[Age group]],$S$23:$S$26,$T$23:$T$26))&amp;data[[#This Row],[Age group]]</f>
        <v>​​​101-500</v>
      </c>
    </row>
    <row r="637" spans="2:12" x14ac:dyDescent="0.25">
      <c r="B637" t="s">
        <v>68</v>
      </c>
      <c r="C637">
        <v>5.6000000000000005</v>
      </c>
      <c r="D637">
        <v>1410</v>
      </c>
      <c r="E637" s="27">
        <v>45053</v>
      </c>
      <c r="F637">
        <v>581.04</v>
      </c>
      <c r="G637" t="s">
        <v>90</v>
      </c>
      <c r="H637">
        <v>0</v>
      </c>
      <c r="I637" t="str">
        <f>_xlfn.XLOOKUP(data[[#This Row],[flight_speed]],$S$4:$S$6,$T$4:$T$6,,-1)</f>
        <v>casual</v>
      </c>
      <c r="J637">
        <f>_xlfn.XLOOKUP(data[[#This Row],[Reindeer]],$S$14:$S$18,$T$14:$T$18)</f>
        <v>35</v>
      </c>
      <c r="K637" t="str" cm="1">
        <f t="array" ref="K637">_xlfn.IFS(data[[#This Row],[Age]]&lt;=100,"0-100",data[[#This Row],[Age]]&lt;=500,"101-500",data[[#This Row],[Age]]&lt;=1000,"501-1000",1,"&gt;1000")</f>
        <v>0-100</v>
      </c>
      <c r="L637" t="str">
        <f>REPT(_xlfn.UNICHAR(8203),_xlfn.XLOOKUP(data[[#This Row],[Age group]],$S$23:$S$26,$T$23:$T$26))&amp;data[[#This Row],[Age group]]</f>
        <v>​​​​0-100</v>
      </c>
    </row>
    <row r="638" spans="2:12" x14ac:dyDescent="0.25">
      <c r="B638" t="s">
        <v>32</v>
      </c>
      <c r="C638">
        <v>8</v>
      </c>
      <c r="D638">
        <v>740</v>
      </c>
      <c r="E638" s="27">
        <v>45053</v>
      </c>
      <c r="F638">
        <v>1230.48</v>
      </c>
      <c r="G638" t="s">
        <v>91</v>
      </c>
      <c r="H638">
        <v>0</v>
      </c>
      <c r="I638" t="str">
        <f>_xlfn.XLOOKUP(data[[#This Row],[flight_speed]],$S$4:$S$6,$T$4:$T$6,,-1)</f>
        <v>fast</v>
      </c>
      <c r="J638">
        <f>_xlfn.XLOOKUP(data[[#This Row],[Reindeer]],$S$14:$S$18,$T$14:$T$18)</f>
        <v>98</v>
      </c>
      <c r="K638" t="str" cm="1">
        <f t="array" ref="K638">_xlfn.IFS(data[[#This Row],[Age]]&lt;=100,"0-100",data[[#This Row],[Age]]&lt;=500,"101-500",data[[#This Row],[Age]]&lt;=1000,"501-1000",1,"&gt;1000")</f>
        <v>0-100</v>
      </c>
      <c r="L638" t="str">
        <f>REPT(_xlfn.UNICHAR(8203),_xlfn.XLOOKUP(data[[#This Row],[Age group]],$S$23:$S$26,$T$23:$T$26))&amp;data[[#This Row],[Age group]]</f>
        <v>​​​​0-100</v>
      </c>
    </row>
    <row r="639" spans="2:12" x14ac:dyDescent="0.25">
      <c r="B639" t="s">
        <v>33</v>
      </c>
      <c r="C639">
        <v>5</v>
      </c>
      <c r="D639">
        <v>54</v>
      </c>
      <c r="E639" s="27">
        <v>45054</v>
      </c>
      <c r="F639">
        <v>268.22000000000003</v>
      </c>
      <c r="G639" t="s">
        <v>90</v>
      </c>
      <c r="H639">
        <v>0</v>
      </c>
      <c r="I639" t="str">
        <f>_xlfn.XLOOKUP(data[[#This Row],[flight_speed]],$S$4:$S$6,$T$4:$T$6,,-1)</f>
        <v>casual</v>
      </c>
      <c r="J639">
        <f>_xlfn.XLOOKUP(data[[#This Row],[Reindeer]],$S$14:$S$18,$T$14:$T$18)</f>
        <v>1200</v>
      </c>
      <c r="K639" t="str" cm="1">
        <f t="array" ref="K639">_xlfn.IFS(data[[#This Row],[Age]]&lt;=100,"0-100",data[[#This Row],[Age]]&lt;=500,"101-500",data[[#This Row],[Age]]&lt;=1000,"501-1000",1,"&gt;1000")</f>
        <v>&gt;1000</v>
      </c>
      <c r="L639" t="str">
        <f>REPT(_xlfn.UNICHAR(8203),_xlfn.XLOOKUP(data[[#This Row],[Age group]],$S$23:$S$26,$T$23:$T$26))&amp;data[[#This Row],[Age group]]</f>
        <v>​&gt;1000</v>
      </c>
    </row>
    <row r="640" spans="2:12" x14ac:dyDescent="0.25">
      <c r="B640" t="s">
        <v>34</v>
      </c>
      <c r="C640">
        <v>5.6000000000000005</v>
      </c>
      <c r="D640">
        <v>1300</v>
      </c>
      <c r="E640" s="27">
        <v>45054</v>
      </c>
      <c r="F640">
        <v>2813.67</v>
      </c>
      <c r="G640" t="s">
        <v>91</v>
      </c>
      <c r="H640">
        <v>0</v>
      </c>
      <c r="I640" t="str">
        <f>_xlfn.XLOOKUP(data[[#This Row],[flight_speed]],$S$4:$S$6,$T$4:$T$6,,-1)</f>
        <v>super fast</v>
      </c>
      <c r="J640">
        <f>_xlfn.XLOOKUP(data[[#This Row],[Reindeer]],$S$14:$S$18,$T$14:$T$18)</f>
        <v>815</v>
      </c>
      <c r="K640" t="str" cm="1">
        <f t="array" ref="K640">_xlfn.IFS(data[[#This Row],[Age]]&lt;=100,"0-100",data[[#This Row],[Age]]&lt;=500,"101-500",data[[#This Row],[Age]]&lt;=1000,"501-1000",1,"&gt;1000")</f>
        <v>501-1000</v>
      </c>
      <c r="L640" t="str">
        <f>REPT(_xlfn.UNICHAR(8203),_xlfn.XLOOKUP(data[[#This Row],[Age group]],$S$23:$S$26,$T$23:$T$26))&amp;data[[#This Row],[Age group]]</f>
        <v>​​501-1000</v>
      </c>
    </row>
    <row r="641" spans="2:12" x14ac:dyDescent="0.25">
      <c r="B641" t="s">
        <v>35</v>
      </c>
      <c r="C641">
        <v>8</v>
      </c>
      <c r="D641">
        <v>870</v>
      </c>
      <c r="E641" s="27">
        <v>45054</v>
      </c>
      <c r="F641">
        <v>2476.89</v>
      </c>
      <c r="G641" t="s">
        <v>91</v>
      </c>
      <c r="H641">
        <v>0</v>
      </c>
      <c r="I641" t="str">
        <f>_xlfn.XLOOKUP(data[[#This Row],[flight_speed]],$S$4:$S$6,$T$4:$T$6,,-1)</f>
        <v>super fast</v>
      </c>
      <c r="J641">
        <f>_xlfn.XLOOKUP(data[[#This Row],[Reindeer]],$S$14:$S$18,$T$14:$T$18)</f>
        <v>261</v>
      </c>
      <c r="K641" t="str" cm="1">
        <f t="array" ref="K641">_xlfn.IFS(data[[#This Row],[Age]]&lt;=100,"0-100",data[[#This Row],[Age]]&lt;=500,"101-500",data[[#This Row],[Age]]&lt;=1000,"501-1000",1,"&gt;1000")</f>
        <v>101-500</v>
      </c>
      <c r="L641" t="str">
        <f>REPT(_xlfn.UNICHAR(8203),_xlfn.XLOOKUP(data[[#This Row],[Age group]],$S$23:$S$26,$T$23:$T$26))&amp;data[[#This Row],[Age group]]</f>
        <v>​​​101-500</v>
      </c>
    </row>
    <row r="642" spans="2:12" x14ac:dyDescent="0.25">
      <c r="B642" t="s">
        <v>68</v>
      </c>
      <c r="C642">
        <v>12</v>
      </c>
      <c r="D642">
        <v>860</v>
      </c>
      <c r="E642" s="27">
        <v>45054</v>
      </c>
      <c r="F642">
        <v>2097</v>
      </c>
      <c r="G642" t="s">
        <v>90</v>
      </c>
      <c r="H642">
        <v>0</v>
      </c>
      <c r="I642" t="str">
        <f>_xlfn.XLOOKUP(data[[#This Row],[flight_speed]],$S$4:$S$6,$T$4:$T$6,,-1)</f>
        <v>super fast</v>
      </c>
      <c r="J642">
        <f>_xlfn.XLOOKUP(data[[#This Row],[Reindeer]],$S$14:$S$18,$T$14:$T$18)</f>
        <v>35</v>
      </c>
      <c r="K642" t="str" cm="1">
        <f t="array" ref="K642">_xlfn.IFS(data[[#This Row],[Age]]&lt;=100,"0-100",data[[#This Row],[Age]]&lt;=500,"101-500",data[[#This Row],[Age]]&lt;=1000,"501-1000",1,"&gt;1000")</f>
        <v>0-100</v>
      </c>
      <c r="L642" t="str">
        <f>REPT(_xlfn.UNICHAR(8203),_xlfn.XLOOKUP(data[[#This Row],[Age group]],$S$23:$S$26,$T$23:$T$26))&amp;data[[#This Row],[Age group]]</f>
        <v>​​​​0-100</v>
      </c>
    </row>
    <row r="643" spans="2:12" x14ac:dyDescent="0.25">
      <c r="B643" t="s">
        <v>32</v>
      </c>
      <c r="C643">
        <v>7.2</v>
      </c>
      <c r="D643">
        <v>700</v>
      </c>
      <c r="E643" s="27">
        <v>45054</v>
      </c>
      <c r="F643">
        <v>475.53</v>
      </c>
      <c r="G643" t="s">
        <v>91</v>
      </c>
      <c r="H643">
        <v>0</v>
      </c>
      <c r="I643" t="str">
        <f>_xlfn.XLOOKUP(data[[#This Row],[flight_speed]],$S$4:$S$6,$T$4:$T$6,,-1)</f>
        <v>casual</v>
      </c>
      <c r="J643">
        <f>_xlfn.XLOOKUP(data[[#This Row],[Reindeer]],$S$14:$S$18,$T$14:$T$18)</f>
        <v>98</v>
      </c>
      <c r="K643" t="str" cm="1">
        <f t="array" ref="K643">_xlfn.IFS(data[[#This Row],[Age]]&lt;=100,"0-100",data[[#This Row],[Age]]&lt;=500,"101-500",data[[#This Row],[Age]]&lt;=1000,"501-1000",1,"&gt;1000")</f>
        <v>0-100</v>
      </c>
      <c r="L643" t="str">
        <f>REPT(_xlfn.UNICHAR(8203),_xlfn.XLOOKUP(data[[#This Row],[Age group]],$S$23:$S$26,$T$23:$T$26))&amp;data[[#This Row],[Age group]]</f>
        <v>​​​​0-100</v>
      </c>
    </row>
    <row r="644" spans="2:12" x14ac:dyDescent="0.25">
      <c r="B644" t="s">
        <v>33</v>
      </c>
      <c r="C644">
        <v>5</v>
      </c>
      <c r="D644">
        <v>110</v>
      </c>
      <c r="E644" s="27">
        <v>45055</v>
      </c>
      <c r="F644">
        <v>791.24</v>
      </c>
      <c r="G644" t="s">
        <v>90</v>
      </c>
      <c r="H644">
        <v>0</v>
      </c>
      <c r="I644" t="str">
        <f>_xlfn.XLOOKUP(data[[#This Row],[flight_speed]],$S$4:$S$6,$T$4:$T$6,,-1)</f>
        <v>fast</v>
      </c>
      <c r="J644">
        <f>_xlfn.XLOOKUP(data[[#This Row],[Reindeer]],$S$14:$S$18,$T$14:$T$18)</f>
        <v>1200</v>
      </c>
      <c r="K644" t="str" cm="1">
        <f t="array" ref="K644">_xlfn.IFS(data[[#This Row],[Age]]&lt;=100,"0-100",data[[#This Row],[Age]]&lt;=500,"101-500",data[[#This Row],[Age]]&lt;=1000,"501-1000",1,"&gt;1000")</f>
        <v>&gt;1000</v>
      </c>
      <c r="L644" t="str">
        <f>REPT(_xlfn.UNICHAR(8203),_xlfn.XLOOKUP(data[[#This Row],[Age group]],$S$23:$S$26,$T$23:$T$26))&amp;data[[#This Row],[Age group]]</f>
        <v>​&gt;1000</v>
      </c>
    </row>
    <row r="645" spans="2:12" x14ac:dyDescent="0.25">
      <c r="B645" t="s">
        <v>34</v>
      </c>
      <c r="C645">
        <v>9.6000000000000014</v>
      </c>
      <c r="D645">
        <v>980</v>
      </c>
      <c r="E645" s="27">
        <v>45055</v>
      </c>
      <c r="F645">
        <v>1167.9000000000001</v>
      </c>
      <c r="G645" t="s">
        <v>91</v>
      </c>
      <c r="H645">
        <v>0</v>
      </c>
      <c r="I645" t="str">
        <f>_xlfn.XLOOKUP(data[[#This Row],[flight_speed]],$S$4:$S$6,$T$4:$T$6,,-1)</f>
        <v>fast</v>
      </c>
      <c r="J645">
        <f>_xlfn.XLOOKUP(data[[#This Row],[Reindeer]],$S$14:$S$18,$T$14:$T$18)</f>
        <v>815</v>
      </c>
      <c r="K645" t="str" cm="1">
        <f t="array" ref="K645">_xlfn.IFS(data[[#This Row],[Age]]&lt;=100,"0-100",data[[#This Row],[Age]]&lt;=500,"101-500",data[[#This Row],[Age]]&lt;=1000,"501-1000",1,"&gt;1000")</f>
        <v>501-1000</v>
      </c>
      <c r="L645" t="str">
        <f>REPT(_xlfn.UNICHAR(8203),_xlfn.XLOOKUP(data[[#This Row],[Age group]],$S$23:$S$26,$T$23:$T$26))&amp;data[[#This Row],[Age group]]</f>
        <v>​​501-1000</v>
      </c>
    </row>
    <row r="646" spans="2:12" x14ac:dyDescent="0.25">
      <c r="B646" t="s">
        <v>35</v>
      </c>
      <c r="C646">
        <v>4.8000000000000007</v>
      </c>
      <c r="D646">
        <v>1350</v>
      </c>
      <c r="E646" s="27">
        <v>45055</v>
      </c>
      <c r="F646">
        <v>73.23</v>
      </c>
      <c r="G646" t="s">
        <v>91</v>
      </c>
      <c r="H646">
        <v>0</v>
      </c>
      <c r="I646" t="str">
        <f>_xlfn.XLOOKUP(data[[#This Row],[flight_speed]],$S$4:$S$6,$T$4:$T$6,,-1)</f>
        <v>casual</v>
      </c>
      <c r="J646">
        <f>_xlfn.XLOOKUP(data[[#This Row],[Reindeer]],$S$14:$S$18,$T$14:$T$18)</f>
        <v>261</v>
      </c>
      <c r="K646" t="str" cm="1">
        <f t="array" ref="K646">_xlfn.IFS(data[[#This Row],[Age]]&lt;=100,"0-100",data[[#This Row],[Age]]&lt;=500,"101-500",data[[#This Row],[Age]]&lt;=1000,"501-1000",1,"&gt;1000")</f>
        <v>101-500</v>
      </c>
      <c r="L646" t="str">
        <f>REPT(_xlfn.UNICHAR(8203),_xlfn.XLOOKUP(data[[#This Row],[Age group]],$S$23:$S$26,$T$23:$T$26))&amp;data[[#This Row],[Age group]]</f>
        <v>​​​101-500</v>
      </c>
    </row>
    <row r="647" spans="2:12" x14ac:dyDescent="0.25">
      <c r="B647" t="s">
        <v>68</v>
      </c>
      <c r="C647">
        <v>6.4</v>
      </c>
      <c r="D647">
        <v>1070</v>
      </c>
      <c r="E647" s="27">
        <v>45055</v>
      </c>
      <c r="F647">
        <v>2702.25</v>
      </c>
      <c r="G647" t="s">
        <v>90</v>
      </c>
      <c r="H647">
        <v>0</v>
      </c>
      <c r="I647" t="str">
        <f>_xlfn.XLOOKUP(data[[#This Row],[flight_speed]],$S$4:$S$6,$T$4:$T$6,,-1)</f>
        <v>super fast</v>
      </c>
      <c r="J647">
        <f>_xlfn.XLOOKUP(data[[#This Row],[Reindeer]],$S$14:$S$18,$T$14:$T$18)</f>
        <v>35</v>
      </c>
      <c r="K647" t="str" cm="1">
        <f t="array" ref="K647">_xlfn.IFS(data[[#This Row],[Age]]&lt;=100,"0-100",data[[#This Row],[Age]]&lt;=500,"101-500",data[[#This Row],[Age]]&lt;=1000,"501-1000",1,"&gt;1000")</f>
        <v>0-100</v>
      </c>
      <c r="L647" t="str">
        <f>REPT(_xlfn.UNICHAR(8203),_xlfn.XLOOKUP(data[[#This Row],[Age group]],$S$23:$S$26,$T$23:$T$26))&amp;data[[#This Row],[Age group]]</f>
        <v>​​​​0-100</v>
      </c>
    </row>
    <row r="648" spans="2:12" x14ac:dyDescent="0.25">
      <c r="B648" t="s">
        <v>32</v>
      </c>
      <c r="C648">
        <v>12</v>
      </c>
      <c r="D648">
        <v>1450</v>
      </c>
      <c r="E648" s="27">
        <v>45055</v>
      </c>
      <c r="F648">
        <v>2349.54</v>
      </c>
      <c r="G648" t="s">
        <v>91</v>
      </c>
      <c r="H648">
        <v>0</v>
      </c>
      <c r="I648" t="str">
        <f>_xlfn.XLOOKUP(data[[#This Row],[flight_speed]],$S$4:$S$6,$T$4:$T$6,,-1)</f>
        <v>super fast</v>
      </c>
      <c r="J648">
        <f>_xlfn.XLOOKUP(data[[#This Row],[Reindeer]],$S$14:$S$18,$T$14:$T$18)</f>
        <v>98</v>
      </c>
      <c r="K648" t="str" cm="1">
        <f t="array" ref="K648">_xlfn.IFS(data[[#This Row],[Age]]&lt;=100,"0-100",data[[#This Row],[Age]]&lt;=500,"101-500",data[[#This Row],[Age]]&lt;=1000,"501-1000",1,"&gt;1000")</f>
        <v>0-100</v>
      </c>
      <c r="L648" t="str">
        <f>REPT(_xlfn.UNICHAR(8203),_xlfn.XLOOKUP(data[[#This Row],[Age group]],$S$23:$S$26,$T$23:$T$26))&amp;data[[#This Row],[Age group]]</f>
        <v>​​​​0-100</v>
      </c>
    </row>
    <row r="649" spans="2:12" x14ac:dyDescent="0.25">
      <c r="B649" t="s">
        <v>33</v>
      </c>
      <c r="C649">
        <v>7</v>
      </c>
      <c r="D649">
        <v>120</v>
      </c>
      <c r="E649" s="27">
        <v>45056</v>
      </c>
      <c r="F649">
        <v>768.82</v>
      </c>
      <c r="G649" t="s">
        <v>90</v>
      </c>
      <c r="H649">
        <v>0</v>
      </c>
      <c r="I649" t="str">
        <f>_xlfn.XLOOKUP(data[[#This Row],[flight_speed]],$S$4:$S$6,$T$4:$T$6,,-1)</f>
        <v>fast</v>
      </c>
      <c r="J649">
        <f>_xlfn.XLOOKUP(data[[#This Row],[Reindeer]],$S$14:$S$18,$T$14:$T$18)</f>
        <v>1200</v>
      </c>
      <c r="K649" t="str" cm="1">
        <f t="array" ref="K649">_xlfn.IFS(data[[#This Row],[Age]]&lt;=100,"0-100",data[[#This Row],[Age]]&lt;=500,"101-500",data[[#This Row],[Age]]&lt;=1000,"501-1000",1,"&gt;1000")</f>
        <v>&gt;1000</v>
      </c>
      <c r="L649" t="str">
        <f>REPT(_xlfn.UNICHAR(8203),_xlfn.XLOOKUP(data[[#This Row],[Age group]],$S$23:$S$26,$T$23:$T$26))&amp;data[[#This Row],[Age group]]</f>
        <v>​&gt;1000</v>
      </c>
    </row>
    <row r="650" spans="2:12" x14ac:dyDescent="0.25">
      <c r="B650" t="s">
        <v>34</v>
      </c>
      <c r="C650">
        <v>9.6000000000000014</v>
      </c>
      <c r="D650">
        <v>750</v>
      </c>
      <c r="E650" s="27">
        <v>45056</v>
      </c>
      <c r="F650">
        <v>777.72</v>
      </c>
      <c r="G650" t="s">
        <v>91</v>
      </c>
      <c r="H650">
        <v>0</v>
      </c>
      <c r="I650" t="str">
        <f>_xlfn.XLOOKUP(data[[#This Row],[flight_speed]],$S$4:$S$6,$T$4:$T$6,,-1)</f>
        <v>fast</v>
      </c>
      <c r="J650">
        <f>_xlfn.XLOOKUP(data[[#This Row],[Reindeer]],$S$14:$S$18,$T$14:$T$18)</f>
        <v>815</v>
      </c>
      <c r="K650" t="str" cm="1">
        <f t="array" ref="K650">_xlfn.IFS(data[[#This Row],[Age]]&lt;=100,"0-100",data[[#This Row],[Age]]&lt;=500,"101-500",data[[#This Row],[Age]]&lt;=1000,"501-1000",1,"&gt;1000")</f>
        <v>501-1000</v>
      </c>
      <c r="L650" t="str">
        <f>REPT(_xlfn.UNICHAR(8203),_xlfn.XLOOKUP(data[[#This Row],[Age group]],$S$23:$S$26,$T$23:$T$26))&amp;data[[#This Row],[Age group]]</f>
        <v>​​501-1000</v>
      </c>
    </row>
    <row r="651" spans="2:12" x14ac:dyDescent="0.25">
      <c r="B651" t="s">
        <v>35</v>
      </c>
      <c r="C651">
        <v>4.8000000000000007</v>
      </c>
      <c r="D651">
        <v>1120</v>
      </c>
      <c r="E651" s="27">
        <v>45056</v>
      </c>
      <c r="F651">
        <v>359.85</v>
      </c>
      <c r="G651" t="s">
        <v>91</v>
      </c>
      <c r="H651">
        <v>0</v>
      </c>
      <c r="I651" t="str">
        <f>_xlfn.XLOOKUP(data[[#This Row],[flight_speed]],$S$4:$S$6,$T$4:$T$6,,-1)</f>
        <v>casual</v>
      </c>
      <c r="J651">
        <f>_xlfn.XLOOKUP(data[[#This Row],[Reindeer]],$S$14:$S$18,$T$14:$T$18)</f>
        <v>261</v>
      </c>
      <c r="K651" t="str" cm="1">
        <f t="array" ref="K651">_xlfn.IFS(data[[#This Row],[Age]]&lt;=100,"0-100",data[[#This Row],[Age]]&lt;=500,"101-500",data[[#This Row],[Age]]&lt;=1000,"501-1000",1,"&gt;1000")</f>
        <v>101-500</v>
      </c>
      <c r="L651" t="str">
        <f>REPT(_xlfn.UNICHAR(8203),_xlfn.XLOOKUP(data[[#This Row],[Age group]],$S$23:$S$26,$T$23:$T$26))&amp;data[[#This Row],[Age group]]</f>
        <v>​​​101-500</v>
      </c>
    </row>
    <row r="652" spans="2:12" x14ac:dyDescent="0.25">
      <c r="B652" t="s">
        <v>68</v>
      </c>
      <c r="C652">
        <v>4</v>
      </c>
      <c r="D652">
        <v>1110</v>
      </c>
      <c r="E652" s="27">
        <v>45056</v>
      </c>
      <c r="F652">
        <v>2412.69</v>
      </c>
      <c r="G652" t="s">
        <v>90</v>
      </c>
      <c r="H652">
        <v>0</v>
      </c>
      <c r="I652" t="str">
        <f>_xlfn.XLOOKUP(data[[#This Row],[flight_speed]],$S$4:$S$6,$T$4:$T$6,,-1)</f>
        <v>super fast</v>
      </c>
      <c r="J652">
        <f>_xlfn.XLOOKUP(data[[#This Row],[Reindeer]],$S$14:$S$18,$T$14:$T$18)</f>
        <v>35</v>
      </c>
      <c r="K652" t="str" cm="1">
        <f t="array" ref="K652">_xlfn.IFS(data[[#This Row],[Age]]&lt;=100,"0-100",data[[#This Row],[Age]]&lt;=500,"101-500",data[[#This Row],[Age]]&lt;=1000,"501-1000",1,"&gt;1000")</f>
        <v>0-100</v>
      </c>
      <c r="L652" t="str">
        <f>REPT(_xlfn.UNICHAR(8203),_xlfn.XLOOKUP(data[[#This Row],[Age group]],$S$23:$S$26,$T$23:$T$26))&amp;data[[#This Row],[Age group]]</f>
        <v>​​​​0-100</v>
      </c>
    </row>
    <row r="653" spans="2:12" x14ac:dyDescent="0.25">
      <c r="B653" t="s">
        <v>32</v>
      </c>
      <c r="C653">
        <v>12</v>
      </c>
      <c r="D653">
        <v>1170</v>
      </c>
      <c r="E653" s="27">
        <v>45056</v>
      </c>
      <c r="F653">
        <v>624.87</v>
      </c>
      <c r="G653" t="s">
        <v>91</v>
      </c>
      <c r="H653">
        <v>0</v>
      </c>
      <c r="I653" t="str">
        <f>_xlfn.XLOOKUP(data[[#This Row],[flight_speed]],$S$4:$S$6,$T$4:$T$6,,-1)</f>
        <v>fast</v>
      </c>
      <c r="J653">
        <f>_xlfn.XLOOKUP(data[[#This Row],[Reindeer]],$S$14:$S$18,$T$14:$T$18)</f>
        <v>98</v>
      </c>
      <c r="K653" t="str" cm="1">
        <f t="array" ref="K653">_xlfn.IFS(data[[#This Row],[Age]]&lt;=100,"0-100",data[[#This Row],[Age]]&lt;=500,"101-500",data[[#This Row],[Age]]&lt;=1000,"501-1000",1,"&gt;1000")</f>
        <v>0-100</v>
      </c>
      <c r="L653" t="str">
        <f>REPT(_xlfn.UNICHAR(8203),_xlfn.XLOOKUP(data[[#This Row],[Age group]],$S$23:$S$26,$T$23:$T$26))&amp;data[[#This Row],[Age group]]</f>
        <v>​​​​0-100</v>
      </c>
    </row>
    <row r="654" spans="2:12" x14ac:dyDescent="0.25">
      <c r="B654" t="s">
        <v>33</v>
      </c>
      <c r="C654">
        <v>10</v>
      </c>
      <c r="D654">
        <v>115</v>
      </c>
      <c r="E654" s="27">
        <v>45057</v>
      </c>
      <c r="F654">
        <v>478.21</v>
      </c>
      <c r="G654" t="s">
        <v>90</v>
      </c>
      <c r="H654">
        <v>0</v>
      </c>
      <c r="I654" t="str">
        <f>_xlfn.XLOOKUP(data[[#This Row],[flight_speed]],$S$4:$S$6,$T$4:$T$6,,-1)</f>
        <v>casual</v>
      </c>
      <c r="J654">
        <f>_xlfn.XLOOKUP(data[[#This Row],[Reindeer]],$S$14:$S$18,$T$14:$T$18)</f>
        <v>1200</v>
      </c>
      <c r="K654" t="str" cm="1">
        <f t="array" ref="K654">_xlfn.IFS(data[[#This Row],[Age]]&lt;=100,"0-100",data[[#This Row],[Age]]&lt;=500,"101-500",data[[#This Row],[Age]]&lt;=1000,"501-1000",1,"&gt;1000")</f>
        <v>&gt;1000</v>
      </c>
      <c r="L654" t="str">
        <f>REPT(_xlfn.UNICHAR(8203),_xlfn.XLOOKUP(data[[#This Row],[Age group]],$S$23:$S$26,$T$23:$T$26))&amp;data[[#This Row],[Age group]]</f>
        <v>​&gt;1000</v>
      </c>
    </row>
    <row r="655" spans="2:12" x14ac:dyDescent="0.25">
      <c r="B655" t="s">
        <v>34</v>
      </c>
      <c r="C655">
        <v>8</v>
      </c>
      <c r="D655">
        <v>560</v>
      </c>
      <c r="E655" s="27">
        <v>45057</v>
      </c>
      <c r="F655">
        <v>1650</v>
      </c>
      <c r="G655" t="s">
        <v>91</v>
      </c>
      <c r="H655">
        <v>0</v>
      </c>
      <c r="I655" t="str">
        <f>_xlfn.XLOOKUP(data[[#This Row],[flight_speed]],$S$4:$S$6,$T$4:$T$6,,-1)</f>
        <v>fast</v>
      </c>
      <c r="J655">
        <f>_xlfn.XLOOKUP(data[[#This Row],[Reindeer]],$S$14:$S$18,$T$14:$T$18)</f>
        <v>815</v>
      </c>
      <c r="K655" t="str" cm="1">
        <f t="array" ref="K655">_xlfn.IFS(data[[#This Row],[Age]]&lt;=100,"0-100",data[[#This Row],[Age]]&lt;=500,"101-500",data[[#This Row],[Age]]&lt;=1000,"501-1000",1,"&gt;1000")</f>
        <v>501-1000</v>
      </c>
      <c r="L655" t="str">
        <f>REPT(_xlfn.UNICHAR(8203),_xlfn.XLOOKUP(data[[#This Row],[Age group]],$S$23:$S$26,$T$23:$T$26))&amp;data[[#This Row],[Age group]]</f>
        <v>​​501-1000</v>
      </c>
    </row>
    <row r="656" spans="2:12" x14ac:dyDescent="0.25">
      <c r="B656" t="s">
        <v>35</v>
      </c>
      <c r="C656">
        <v>7.2</v>
      </c>
      <c r="D656">
        <v>1490</v>
      </c>
      <c r="E656" s="27">
        <v>45057</v>
      </c>
      <c r="F656">
        <v>2752.14</v>
      </c>
      <c r="G656" t="s">
        <v>91</v>
      </c>
      <c r="H656">
        <v>0</v>
      </c>
      <c r="I656" t="str">
        <f>_xlfn.XLOOKUP(data[[#This Row],[flight_speed]],$S$4:$S$6,$T$4:$T$6,,-1)</f>
        <v>super fast</v>
      </c>
      <c r="J656">
        <f>_xlfn.XLOOKUP(data[[#This Row],[Reindeer]],$S$14:$S$18,$T$14:$T$18)</f>
        <v>261</v>
      </c>
      <c r="K656" t="str" cm="1">
        <f t="array" ref="K656">_xlfn.IFS(data[[#This Row],[Age]]&lt;=100,"0-100",data[[#This Row],[Age]]&lt;=500,"101-500",data[[#This Row],[Age]]&lt;=1000,"501-1000",1,"&gt;1000")</f>
        <v>101-500</v>
      </c>
      <c r="L656" t="str">
        <f>REPT(_xlfn.UNICHAR(8203),_xlfn.XLOOKUP(data[[#This Row],[Age group]],$S$23:$S$26,$T$23:$T$26))&amp;data[[#This Row],[Age group]]</f>
        <v>​​​101-500</v>
      </c>
    </row>
    <row r="657" spans="2:12" x14ac:dyDescent="0.25">
      <c r="B657" t="s">
        <v>68</v>
      </c>
      <c r="C657">
        <v>4</v>
      </c>
      <c r="D657">
        <v>570</v>
      </c>
      <c r="E657" s="27">
        <v>45057</v>
      </c>
      <c r="F657">
        <v>131.57999999999998</v>
      </c>
      <c r="G657" t="s">
        <v>90</v>
      </c>
      <c r="H657">
        <v>0</v>
      </c>
      <c r="I657" t="str">
        <f>_xlfn.XLOOKUP(data[[#This Row],[flight_speed]],$S$4:$S$6,$T$4:$T$6,,-1)</f>
        <v>casual</v>
      </c>
      <c r="J657">
        <f>_xlfn.XLOOKUP(data[[#This Row],[Reindeer]],$S$14:$S$18,$T$14:$T$18)</f>
        <v>35</v>
      </c>
      <c r="K657" t="str" cm="1">
        <f t="array" ref="K657">_xlfn.IFS(data[[#This Row],[Age]]&lt;=100,"0-100",data[[#This Row],[Age]]&lt;=500,"101-500",data[[#This Row],[Age]]&lt;=1000,"501-1000",1,"&gt;1000")</f>
        <v>0-100</v>
      </c>
      <c r="L657" t="str">
        <f>REPT(_xlfn.UNICHAR(8203),_xlfn.XLOOKUP(data[[#This Row],[Age group]],$S$23:$S$26,$T$23:$T$26))&amp;data[[#This Row],[Age group]]</f>
        <v>​​​​0-100</v>
      </c>
    </row>
    <row r="658" spans="2:12" x14ac:dyDescent="0.25">
      <c r="B658" t="s">
        <v>32</v>
      </c>
      <c r="C658">
        <v>10.4</v>
      </c>
      <c r="D658">
        <v>550</v>
      </c>
      <c r="E658" s="27">
        <v>45057</v>
      </c>
      <c r="F658">
        <v>2469.54</v>
      </c>
      <c r="G658" t="s">
        <v>91</v>
      </c>
      <c r="H658">
        <v>0</v>
      </c>
      <c r="I658" t="str">
        <f>_xlfn.XLOOKUP(data[[#This Row],[flight_speed]],$S$4:$S$6,$T$4:$T$6,,-1)</f>
        <v>super fast</v>
      </c>
      <c r="J658">
        <f>_xlfn.XLOOKUP(data[[#This Row],[Reindeer]],$S$14:$S$18,$T$14:$T$18)</f>
        <v>98</v>
      </c>
      <c r="K658" t="str" cm="1">
        <f t="array" ref="K658">_xlfn.IFS(data[[#This Row],[Age]]&lt;=100,"0-100",data[[#This Row],[Age]]&lt;=500,"101-500",data[[#This Row],[Age]]&lt;=1000,"501-1000",1,"&gt;1000")</f>
        <v>0-100</v>
      </c>
      <c r="L658" t="str">
        <f>REPT(_xlfn.UNICHAR(8203),_xlfn.XLOOKUP(data[[#This Row],[Age group]],$S$23:$S$26,$T$23:$T$26))&amp;data[[#This Row],[Age group]]</f>
        <v>​​​​0-100</v>
      </c>
    </row>
    <row r="659" spans="2:12" x14ac:dyDescent="0.25">
      <c r="B659" t="s">
        <v>33</v>
      </c>
      <c r="C659">
        <v>7</v>
      </c>
      <c r="D659">
        <v>139</v>
      </c>
      <c r="E659" s="27">
        <v>45058</v>
      </c>
      <c r="F659">
        <v>563.65</v>
      </c>
      <c r="G659" t="s">
        <v>90</v>
      </c>
      <c r="H659">
        <v>0</v>
      </c>
      <c r="I659" t="str">
        <f>_xlfn.XLOOKUP(data[[#This Row],[flight_speed]],$S$4:$S$6,$T$4:$T$6,,-1)</f>
        <v>casual</v>
      </c>
      <c r="J659">
        <f>_xlfn.XLOOKUP(data[[#This Row],[Reindeer]],$S$14:$S$18,$T$14:$T$18)</f>
        <v>1200</v>
      </c>
      <c r="K659" t="str" cm="1">
        <f t="array" ref="K659">_xlfn.IFS(data[[#This Row],[Age]]&lt;=100,"0-100",data[[#This Row],[Age]]&lt;=500,"101-500",data[[#This Row],[Age]]&lt;=1000,"501-1000",1,"&gt;1000")</f>
        <v>&gt;1000</v>
      </c>
      <c r="L659" t="str">
        <f>REPT(_xlfn.UNICHAR(8203),_xlfn.XLOOKUP(data[[#This Row],[Age group]],$S$23:$S$26,$T$23:$T$26))&amp;data[[#This Row],[Age group]]</f>
        <v>​&gt;1000</v>
      </c>
    </row>
    <row r="660" spans="2:12" x14ac:dyDescent="0.25">
      <c r="B660" t="s">
        <v>34</v>
      </c>
      <c r="C660">
        <v>11.200000000000001</v>
      </c>
      <c r="D660">
        <v>1080</v>
      </c>
      <c r="E660" s="27">
        <v>45058</v>
      </c>
      <c r="F660">
        <v>1869</v>
      </c>
      <c r="G660" t="s">
        <v>91</v>
      </c>
      <c r="H660">
        <v>0</v>
      </c>
      <c r="I660" t="str">
        <f>_xlfn.XLOOKUP(data[[#This Row],[flight_speed]],$S$4:$S$6,$T$4:$T$6,,-1)</f>
        <v>fast</v>
      </c>
      <c r="J660">
        <f>_xlfn.XLOOKUP(data[[#This Row],[Reindeer]],$S$14:$S$18,$T$14:$T$18)</f>
        <v>815</v>
      </c>
      <c r="K660" t="str" cm="1">
        <f t="array" ref="K660">_xlfn.IFS(data[[#This Row],[Age]]&lt;=100,"0-100",data[[#This Row],[Age]]&lt;=500,"101-500",data[[#This Row],[Age]]&lt;=1000,"501-1000",1,"&gt;1000")</f>
        <v>501-1000</v>
      </c>
      <c r="L660" t="str">
        <f>REPT(_xlfn.UNICHAR(8203),_xlfn.XLOOKUP(data[[#This Row],[Age group]],$S$23:$S$26,$T$23:$T$26))&amp;data[[#This Row],[Age group]]</f>
        <v>​​501-1000</v>
      </c>
    </row>
    <row r="661" spans="2:12" x14ac:dyDescent="0.25">
      <c r="B661" t="s">
        <v>35</v>
      </c>
      <c r="C661">
        <v>7.2</v>
      </c>
      <c r="D661">
        <v>530</v>
      </c>
      <c r="E661" s="27">
        <v>45058</v>
      </c>
      <c r="F661">
        <v>271.17</v>
      </c>
      <c r="G661" t="s">
        <v>91</v>
      </c>
      <c r="H661">
        <v>0</v>
      </c>
      <c r="I661" t="str">
        <f>_xlfn.XLOOKUP(data[[#This Row],[flight_speed]],$S$4:$S$6,$T$4:$T$6,,-1)</f>
        <v>casual</v>
      </c>
      <c r="J661">
        <f>_xlfn.XLOOKUP(data[[#This Row],[Reindeer]],$S$14:$S$18,$T$14:$T$18)</f>
        <v>261</v>
      </c>
      <c r="K661" t="str" cm="1">
        <f t="array" ref="K661">_xlfn.IFS(data[[#This Row],[Age]]&lt;=100,"0-100",data[[#This Row],[Age]]&lt;=500,"101-500",data[[#This Row],[Age]]&lt;=1000,"501-1000",1,"&gt;1000")</f>
        <v>101-500</v>
      </c>
      <c r="L661" t="str">
        <f>REPT(_xlfn.UNICHAR(8203),_xlfn.XLOOKUP(data[[#This Row],[Age group]],$S$23:$S$26,$T$23:$T$26))&amp;data[[#This Row],[Age group]]</f>
        <v>​​​101-500</v>
      </c>
    </row>
    <row r="662" spans="2:12" x14ac:dyDescent="0.25">
      <c r="B662" t="s">
        <v>68</v>
      </c>
      <c r="C662">
        <v>9.6000000000000014</v>
      </c>
      <c r="D662">
        <v>1070</v>
      </c>
      <c r="E662" s="27">
        <v>45058</v>
      </c>
      <c r="F662">
        <v>565.65000000000009</v>
      </c>
      <c r="G662" t="s">
        <v>90</v>
      </c>
      <c r="H662">
        <v>0</v>
      </c>
      <c r="I662" t="str">
        <f>_xlfn.XLOOKUP(data[[#This Row],[flight_speed]],$S$4:$S$6,$T$4:$T$6,,-1)</f>
        <v>casual</v>
      </c>
      <c r="J662">
        <f>_xlfn.XLOOKUP(data[[#This Row],[Reindeer]],$S$14:$S$18,$T$14:$T$18)</f>
        <v>35</v>
      </c>
      <c r="K662" t="str" cm="1">
        <f t="array" ref="K662">_xlfn.IFS(data[[#This Row],[Age]]&lt;=100,"0-100",data[[#This Row],[Age]]&lt;=500,"101-500",data[[#This Row],[Age]]&lt;=1000,"501-1000",1,"&gt;1000")</f>
        <v>0-100</v>
      </c>
      <c r="L662" t="str">
        <f>REPT(_xlfn.UNICHAR(8203),_xlfn.XLOOKUP(data[[#This Row],[Age group]],$S$23:$S$26,$T$23:$T$26))&amp;data[[#This Row],[Age group]]</f>
        <v>​​​​0-100</v>
      </c>
    </row>
    <row r="663" spans="2:12" x14ac:dyDescent="0.25">
      <c r="B663" t="s">
        <v>32</v>
      </c>
      <c r="C663">
        <v>8.8000000000000007</v>
      </c>
      <c r="D663">
        <v>1170</v>
      </c>
      <c r="E663" s="27">
        <v>45058</v>
      </c>
      <c r="F663">
        <v>1480.8899999999999</v>
      </c>
      <c r="G663" t="s">
        <v>91</v>
      </c>
      <c r="H663">
        <v>0</v>
      </c>
      <c r="I663" t="str">
        <f>_xlfn.XLOOKUP(data[[#This Row],[flight_speed]],$S$4:$S$6,$T$4:$T$6,,-1)</f>
        <v>fast</v>
      </c>
      <c r="J663">
        <f>_xlfn.XLOOKUP(data[[#This Row],[Reindeer]],$S$14:$S$18,$T$14:$T$18)</f>
        <v>98</v>
      </c>
      <c r="K663" t="str" cm="1">
        <f t="array" ref="K663">_xlfn.IFS(data[[#This Row],[Age]]&lt;=100,"0-100",data[[#This Row],[Age]]&lt;=500,"101-500",data[[#This Row],[Age]]&lt;=1000,"501-1000",1,"&gt;1000")</f>
        <v>0-100</v>
      </c>
      <c r="L663" t="str">
        <f>REPT(_xlfn.UNICHAR(8203),_xlfn.XLOOKUP(data[[#This Row],[Age group]],$S$23:$S$26,$T$23:$T$26))&amp;data[[#This Row],[Age group]]</f>
        <v>​​​​0-100</v>
      </c>
    </row>
    <row r="664" spans="2:12" x14ac:dyDescent="0.25">
      <c r="B664" t="s">
        <v>33</v>
      </c>
      <c r="C664">
        <v>8</v>
      </c>
      <c r="D664">
        <v>95</v>
      </c>
      <c r="E664" s="27">
        <v>45059</v>
      </c>
      <c r="F664">
        <v>325.77999999999997</v>
      </c>
      <c r="G664" t="s">
        <v>90</v>
      </c>
      <c r="H664">
        <v>0</v>
      </c>
      <c r="I664" t="str">
        <f>_xlfn.XLOOKUP(data[[#This Row],[flight_speed]],$S$4:$S$6,$T$4:$T$6,,-1)</f>
        <v>casual</v>
      </c>
      <c r="J664">
        <f>_xlfn.XLOOKUP(data[[#This Row],[Reindeer]],$S$14:$S$18,$T$14:$T$18)</f>
        <v>1200</v>
      </c>
      <c r="K664" t="str" cm="1">
        <f t="array" ref="K664">_xlfn.IFS(data[[#This Row],[Age]]&lt;=100,"0-100",data[[#This Row],[Age]]&lt;=500,"101-500",data[[#This Row],[Age]]&lt;=1000,"501-1000",1,"&gt;1000")</f>
        <v>&gt;1000</v>
      </c>
      <c r="L664" t="str">
        <f>REPT(_xlfn.UNICHAR(8203),_xlfn.XLOOKUP(data[[#This Row],[Age group]],$S$23:$S$26,$T$23:$T$26))&amp;data[[#This Row],[Age group]]</f>
        <v>​&gt;1000</v>
      </c>
    </row>
    <row r="665" spans="2:12" x14ac:dyDescent="0.25">
      <c r="B665" t="s">
        <v>34</v>
      </c>
      <c r="C665">
        <v>6.4</v>
      </c>
      <c r="D665">
        <v>1350</v>
      </c>
      <c r="E665" s="27">
        <v>45059</v>
      </c>
      <c r="F665">
        <v>2335.92</v>
      </c>
      <c r="G665" t="s">
        <v>91</v>
      </c>
      <c r="H665">
        <v>0</v>
      </c>
      <c r="I665" t="str">
        <f>_xlfn.XLOOKUP(data[[#This Row],[flight_speed]],$S$4:$S$6,$T$4:$T$6,,-1)</f>
        <v>super fast</v>
      </c>
      <c r="J665">
        <f>_xlfn.XLOOKUP(data[[#This Row],[Reindeer]],$S$14:$S$18,$T$14:$T$18)</f>
        <v>815</v>
      </c>
      <c r="K665" t="str" cm="1">
        <f t="array" ref="K665">_xlfn.IFS(data[[#This Row],[Age]]&lt;=100,"0-100",data[[#This Row],[Age]]&lt;=500,"101-500",data[[#This Row],[Age]]&lt;=1000,"501-1000",1,"&gt;1000")</f>
        <v>501-1000</v>
      </c>
      <c r="L665" t="str">
        <f>REPT(_xlfn.UNICHAR(8203),_xlfn.XLOOKUP(data[[#This Row],[Age group]],$S$23:$S$26,$T$23:$T$26))&amp;data[[#This Row],[Age group]]</f>
        <v>​​501-1000</v>
      </c>
    </row>
    <row r="666" spans="2:12" x14ac:dyDescent="0.25">
      <c r="B666" t="s">
        <v>35</v>
      </c>
      <c r="C666">
        <v>5.6000000000000005</v>
      </c>
      <c r="D666">
        <v>1010</v>
      </c>
      <c r="E666" s="27">
        <v>45059</v>
      </c>
      <c r="F666">
        <v>2743.98</v>
      </c>
      <c r="G666" t="s">
        <v>91</v>
      </c>
      <c r="H666">
        <v>0</v>
      </c>
      <c r="I666" t="str">
        <f>_xlfn.XLOOKUP(data[[#This Row],[flight_speed]],$S$4:$S$6,$T$4:$T$6,,-1)</f>
        <v>super fast</v>
      </c>
      <c r="J666">
        <f>_xlfn.XLOOKUP(data[[#This Row],[Reindeer]],$S$14:$S$18,$T$14:$T$18)</f>
        <v>261</v>
      </c>
      <c r="K666" t="str" cm="1">
        <f t="array" ref="K666">_xlfn.IFS(data[[#This Row],[Age]]&lt;=100,"0-100",data[[#This Row],[Age]]&lt;=500,"101-500",data[[#This Row],[Age]]&lt;=1000,"501-1000",1,"&gt;1000")</f>
        <v>101-500</v>
      </c>
      <c r="L666" t="str">
        <f>REPT(_xlfn.UNICHAR(8203),_xlfn.XLOOKUP(data[[#This Row],[Age group]],$S$23:$S$26,$T$23:$T$26))&amp;data[[#This Row],[Age group]]</f>
        <v>​​​101-500</v>
      </c>
    </row>
    <row r="667" spans="2:12" x14ac:dyDescent="0.25">
      <c r="B667" t="s">
        <v>68</v>
      </c>
      <c r="C667">
        <v>6.4</v>
      </c>
      <c r="D667">
        <v>540</v>
      </c>
      <c r="E667" s="27">
        <v>45059</v>
      </c>
      <c r="F667">
        <v>2162.3999999999996</v>
      </c>
      <c r="G667" t="s">
        <v>90</v>
      </c>
      <c r="H667">
        <v>0</v>
      </c>
      <c r="I667" t="str">
        <f>_xlfn.XLOOKUP(data[[#This Row],[flight_speed]],$S$4:$S$6,$T$4:$T$6,,-1)</f>
        <v>super fast</v>
      </c>
      <c r="J667">
        <f>_xlfn.XLOOKUP(data[[#This Row],[Reindeer]],$S$14:$S$18,$T$14:$T$18)</f>
        <v>35</v>
      </c>
      <c r="K667" t="str" cm="1">
        <f t="array" ref="K667">_xlfn.IFS(data[[#This Row],[Age]]&lt;=100,"0-100",data[[#This Row],[Age]]&lt;=500,"101-500",data[[#This Row],[Age]]&lt;=1000,"501-1000",1,"&gt;1000")</f>
        <v>0-100</v>
      </c>
      <c r="L667" t="str">
        <f>REPT(_xlfn.UNICHAR(8203),_xlfn.XLOOKUP(data[[#This Row],[Age group]],$S$23:$S$26,$T$23:$T$26))&amp;data[[#This Row],[Age group]]</f>
        <v>​​​​0-100</v>
      </c>
    </row>
    <row r="668" spans="2:12" x14ac:dyDescent="0.25">
      <c r="B668" t="s">
        <v>32</v>
      </c>
      <c r="C668">
        <v>4.8000000000000007</v>
      </c>
      <c r="D668">
        <v>1440</v>
      </c>
      <c r="E668" s="27">
        <v>45059</v>
      </c>
      <c r="F668">
        <v>604.08000000000004</v>
      </c>
      <c r="G668" t="s">
        <v>91</v>
      </c>
      <c r="H668">
        <v>0</v>
      </c>
      <c r="I668" t="str">
        <f>_xlfn.XLOOKUP(data[[#This Row],[flight_speed]],$S$4:$S$6,$T$4:$T$6,,-1)</f>
        <v>fast</v>
      </c>
      <c r="J668">
        <f>_xlfn.XLOOKUP(data[[#This Row],[Reindeer]],$S$14:$S$18,$T$14:$T$18)</f>
        <v>98</v>
      </c>
      <c r="K668" t="str" cm="1">
        <f t="array" ref="K668">_xlfn.IFS(data[[#This Row],[Age]]&lt;=100,"0-100",data[[#This Row],[Age]]&lt;=500,"101-500",data[[#This Row],[Age]]&lt;=1000,"501-1000",1,"&gt;1000")</f>
        <v>0-100</v>
      </c>
      <c r="L668" t="str">
        <f>REPT(_xlfn.UNICHAR(8203),_xlfn.XLOOKUP(data[[#This Row],[Age group]],$S$23:$S$26,$T$23:$T$26))&amp;data[[#This Row],[Age group]]</f>
        <v>​​​​0-100</v>
      </c>
    </row>
    <row r="669" spans="2:12" x14ac:dyDescent="0.25">
      <c r="B669" t="s">
        <v>33</v>
      </c>
      <c r="C669">
        <v>8</v>
      </c>
      <c r="D669">
        <v>120</v>
      </c>
      <c r="E669" s="27">
        <v>45060</v>
      </c>
      <c r="F669">
        <v>959.66</v>
      </c>
      <c r="G669" t="s">
        <v>90</v>
      </c>
      <c r="H669">
        <v>0</v>
      </c>
      <c r="I669" t="str">
        <f>_xlfn.XLOOKUP(data[[#This Row],[flight_speed]],$S$4:$S$6,$T$4:$T$6,,-1)</f>
        <v>fast</v>
      </c>
      <c r="J669">
        <f>_xlfn.XLOOKUP(data[[#This Row],[Reindeer]],$S$14:$S$18,$T$14:$T$18)</f>
        <v>1200</v>
      </c>
      <c r="K669" t="str" cm="1">
        <f t="array" ref="K669">_xlfn.IFS(data[[#This Row],[Age]]&lt;=100,"0-100",data[[#This Row],[Age]]&lt;=500,"101-500",data[[#This Row],[Age]]&lt;=1000,"501-1000",1,"&gt;1000")</f>
        <v>&gt;1000</v>
      </c>
      <c r="L669" t="str">
        <f>REPT(_xlfn.UNICHAR(8203),_xlfn.XLOOKUP(data[[#This Row],[Age group]],$S$23:$S$26,$T$23:$T$26))&amp;data[[#This Row],[Age group]]</f>
        <v>​&gt;1000</v>
      </c>
    </row>
    <row r="670" spans="2:12" x14ac:dyDescent="0.25">
      <c r="B670" t="s">
        <v>34</v>
      </c>
      <c r="C670">
        <v>8.8000000000000007</v>
      </c>
      <c r="D670">
        <v>1500</v>
      </c>
      <c r="E670" s="27">
        <v>45060</v>
      </c>
      <c r="F670">
        <v>2550</v>
      </c>
      <c r="G670" t="s">
        <v>91</v>
      </c>
      <c r="H670">
        <v>0</v>
      </c>
      <c r="I670" t="str">
        <f>_xlfn.XLOOKUP(data[[#This Row],[flight_speed]],$S$4:$S$6,$T$4:$T$6,,-1)</f>
        <v>super fast</v>
      </c>
      <c r="J670">
        <f>_xlfn.XLOOKUP(data[[#This Row],[Reindeer]],$S$14:$S$18,$T$14:$T$18)</f>
        <v>815</v>
      </c>
      <c r="K670" t="str" cm="1">
        <f t="array" ref="K670">_xlfn.IFS(data[[#This Row],[Age]]&lt;=100,"0-100",data[[#This Row],[Age]]&lt;=500,"101-500",data[[#This Row],[Age]]&lt;=1000,"501-1000",1,"&gt;1000")</f>
        <v>501-1000</v>
      </c>
      <c r="L670" t="str">
        <f>REPT(_xlfn.UNICHAR(8203),_xlfn.XLOOKUP(data[[#This Row],[Age group]],$S$23:$S$26,$T$23:$T$26))&amp;data[[#This Row],[Age group]]</f>
        <v>​​501-1000</v>
      </c>
    </row>
    <row r="671" spans="2:12" x14ac:dyDescent="0.25">
      <c r="B671" t="s">
        <v>35</v>
      </c>
      <c r="C671">
        <v>8.8000000000000007</v>
      </c>
      <c r="D671">
        <v>940</v>
      </c>
      <c r="E671" s="27">
        <v>45060</v>
      </c>
      <c r="F671">
        <v>2409.66</v>
      </c>
      <c r="G671" t="s">
        <v>91</v>
      </c>
      <c r="H671">
        <v>0</v>
      </c>
      <c r="I671" t="str">
        <f>_xlfn.XLOOKUP(data[[#This Row],[flight_speed]],$S$4:$S$6,$T$4:$T$6,,-1)</f>
        <v>super fast</v>
      </c>
      <c r="J671">
        <f>_xlfn.XLOOKUP(data[[#This Row],[Reindeer]],$S$14:$S$18,$T$14:$T$18)</f>
        <v>261</v>
      </c>
      <c r="K671" t="str" cm="1">
        <f t="array" ref="K671">_xlfn.IFS(data[[#This Row],[Age]]&lt;=100,"0-100",data[[#This Row],[Age]]&lt;=500,"101-500",data[[#This Row],[Age]]&lt;=1000,"501-1000",1,"&gt;1000")</f>
        <v>101-500</v>
      </c>
      <c r="L671" t="str">
        <f>REPT(_xlfn.UNICHAR(8203),_xlfn.XLOOKUP(data[[#This Row],[Age group]],$S$23:$S$26,$T$23:$T$26))&amp;data[[#This Row],[Age group]]</f>
        <v>​​​101-500</v>
      </c>
    </row>
    <row r="672" spans="2:12" x14ac:dyDescent="0.25">
      <c r="B672" t="s">
        <v>68</v>
      </c>
      <c r="C672">
        <v>6.4</v>
      </c>
      <c r="D672">
        <v>550</v>
      </c>
      <c r="E672" s="27">
        <v>45060</v>
      </c>
      <c r="F672">
        <v>1012.5899999999999</v>
      </c>
      <c r="G672" t="s">
        <v>90</v>
      </c>
      <c r="H672">
        <v>0</v>
      </c>
      <c r="I672" t="str">
        <f>_xlfn.XLOOKUP(data[[#This Row],[flight_speed]],$S$4:$S$6,$T$4:$T$6,,-1)</f>
        <v>fast</v>
      </c>
      <c r="J672">
        <f>_xlfn.XLOOKUP(data[[#This Row],[Reindeer]],$S$14:$S$18,$T$14:$T$18)</f>
        <v>35</v>
      </c>
      <c r="K672" t="str" cm="1">
        <f t="array" ref="K672">_xlfn.IFS(data[[#This Row],[Age]]&lt;=100,"0-100",data[[#This Row],[Age]]&lt;=500,"101-500",data[[#This Row],[Age]]&lt;=1000,"501-1000",1,"&gt;1000")</f>
        <v>0-100</v>
      </c>
      <c r="L672" t="str">
        <f>REPT(_xlfn.UNICHAR(8203),_xlfn.XLOOKUP(data[[#This Row],[Age group]],$S$23:$S$26,$T$23:$T$26))&amp;data[[#This Row],[Age group]]</f>
        <v>​​​​0-100</v>
      </c>
    </row>
    <row r="673" spans="2:12" x14ac:dyDescent="0.25">
      <c r="B673" t="s">
        <v>32</v>
      </c>
      <c r="C673">
        <v>12</v>
      </c>
      <c r="D673">
        <v>1140</v>
      </c>
      <c r="E673" s="27">
        <v>45060</v>
      </c>
      <c r="F673">
        <v>1120.1100000000001</v>
      </c>
      <c r="G673" t="s">
        <v>91</v>
      </c>
      <c r="H673">
        <v>0</v>
      </c>
      <c r="I673" t="str">
        <f>_xlfn.XLOOKUP(data[[#This Row],[flight_speed]],$S$4:$S$6,$T$4:$T$6,,-1)</f>
        <v>fast</v>
      </c>
      <c r="J673">
        <f>_xlfn.XLOOKUP(data[[#This Row],[Reindeer]],$S$14:$S$18,$T$14:$T$18)</f>
        <v>98</v>
      </c>
      <c r="K673" t="str" cm="1">
        <f t="array" ref="K673">_xlfn.IFS(data[[#This Row],[Age]]&lt;=100,"0-100",data[[#This Row],[Age]]&lt;=500,"101-500",data[[#This Row],[Age]]&lt;=1000,"501-1000",1,"&gt;1000")</f>
        <v>0-100</v>
      </c>
      <c r="L673" t="str">
        <f>REPT(_xlfn.UNICHAR(8203),_xlfn.XLOOKUP(data[[#This Row],[Age group]],$S$23:$S$26,$T$23:$T$26))&amp;data[[#This Row],[Age group]]</f>
        <v>​​​​0-100</v>
      </c>
    </row>
    <row r="674" spans="2:12" x14ac:dyDescent="0.25">
      <c r="B674" t="s">
        <v>33</v>
      </c>
      <c r="C674">
        <v>9</v>
      </c>
      <c r="D674">
        <v>100</v>
      </c>
      <c r="E674" s="27">
        <v>45061</v>
      </c>
      <c r="F674">
        <v>968.01</v>
      </c>
      <c r="G674" t="s">
        <v>90</v>
      </c>
      <c r="H674">
        <v>0</v>
      </c>
      <c r="I674" t="str">
        <f>_xlfn.XLOOKUP(data[[#This Row],[flight_speed]],$S$4:$S$6,$T$4:$T$6,,-1)</f>
        <v>fast</v>
      </c>
      <c r="J674">
        <f>_xlfn.XLOOKUP(data[[#This Row],[Reindeer]],$S$14:$S$18,$T$14:$T$18)</f>
        <v>1200</v>
      </c>
      <c r="K674" t="str" cm="1">
        <f t="array" ref="K674">_xlfn.IFS(data[[#This Row],[Age]]&lt;=100,"0-100",data[[#This Row],[Age]]&lt;=500,"101-500",data[[#This Row],[Age]]&lt;=1000,"501-1000",1,"&gt;1000")</f>
        <v>&gt;1000</v>
      </c>
      <c r="L674" t="str">
        <f>REPT(_xlfn.UNICHAR(8203),_xlfn.XLOOKUP(data[[#This Row],[Age group]],$S$23:$S$26,$T$23:$T$26))&amp;data[[#This Row],[Age group]]</f>
        <v>​&gt;1000</v>
      </c>
    </row>
    <row r="675" spans="2:12" x14ac:dyDescent="0.25">
      <c r="B675" t="s">
        <v>34</v>
      </c>
      <c r="C675">
        <v>11.200000000000001</v>
      </c>
      <c r="D675">
        <v>610</v>
      </c>
      <c r="E675" s="27">
        <v>45061</v>
      </c>
      <c r="F675">
        <v>2074.23</v>
      </c>
      <c r="G675" t="s">
        <v>91</v>
      </c>
      <c r="H675">
        <v>0</v>
      </c>
      <c r="I675" t="str">
        <f>_xlfn.XLOOKUP(data[[#This Row],[flight_speed]],$S$4:$S$6,$T$4:$T$6,,-1)</f>
        <v>super fast</v>
      </c>
      <c r="J675">
        <f>_xlfn.XLOOKUP(data[[#This Row],[Reindeer]],$S$14:$S$18,$T$14:$T$18)</f>
        <v>815</v>
      </c>
      <c r="K675" t="str" cm="1">
        <f t="array" ref="K675">_xlfn.IFS(data[[#This Row],[Age]]&lt;=100,"0-100",data[[#This Row],[Age]]&lt;=500,"101-500",data[[#This Row],[Age]]&lt;=1000,"501-1000",1,"&gt;1000")</f>
        <v>501-1000</v>
      </c>
      <c r="L675" t="str">
        <f>REPT(_xlfn.UNICHAR(8203),_xlfn.XLOOKUP(data[[#This Row],[Age group]],$S$23:$S$26,$T$23:$T$26))&amp;data[[#This Row],[Age group]]</f>
        <v>​​501-1000</v>
      </c>
    </row>
    <row r="676" spans="2:12" x14ac:dyDescent="0.25">
      <c r="B676" t="s">
        <v>35</v>
      </c>
      <c r="C676">
        <v>4</v>
      </c>
      <c r="D676">
        <v>820</v>
      </c>
      <c r="E676" s="27">
        <v>45061</v>
      </c>
      <c r="F676">
        <v>2272.4700000000003</v>
      </c>
      <c r="G676" t="s">
        <v>91</v>
      </c>
      <c r="H676">
        <v>0</v>
      </c>
      <c r="I676" t="str">
        <f>_xlfn.XLOOKUP(data[[#This Row],[flight_speed]],$S$4:$S$6,$T$4:$T$6,,-1)</f>
        <v>super fast</v>
      </c>
      <c r="J676">
        <f>_xlfn.XLOOKUP(data[[#This Row],[Reindeer]],$S$14:$S$18,$T$14:$T$18)</f>
        <v>261</v>
      </c>
      <c r="K676" t="str" cm="1">
        <f t="array" ref="K676">_xlfn.IFS(data[[#This Row],[Age]]&lt;=100,"0-100",data[[#This Row],[Age]]&lt;=500,"101-500",data[[#This Row],[Age]]&lt;=1000,"501-1000",1,"&gt;1000")</f>
        <v>101-500</v>
      </c>
      <c r="L676" t="str">
        <f>REPT(_xlfn.UNICHAR(8203),_xlfn.XLOOKUP(data[[#This Row],[Age group]],$S$23:$S$26,$T$23:$T$26))&amp;data[[#This Row],[Age group]]</f>
        <v>​​​101-500</v>
      </c>
    </row>
    <row r="677" spans="2:12" x14ac:dyDescent="0.25">
      <c r="B677" t="s">
        <v>68</v>
      </c>
      <c r="C677">
        <v>11.200000000000001</v>
      </c>
      <c r="D677">
        <v>980</v>
      </c>
      <c r="E677" s="27">
        <v>45061</v>
      </c>
      <c r="F677">
        <v>229.26</v>
      </c>
      <c r="G677" t="s">
        <v>90</v>
      </c>
      <c r="H677">
        <v>0</v>
      </c>
      <c r="I677" t="str">
        <f>_xlfn.XLOOKUP(data[[#This Row],[flight_speed]],$S$4:$S$6,$T$4:$T$6,,-1)</f>
        <v>casual</v>
      </c>
      <c r="J677">
        <f>_xlfn.XLOOKUP(data[[#This Row],[Reindeer]],$S$14:$S$18,$T$14:$T$18)</f>
        <v>35</v>
      </c>
      <c r="K677" t="str" cm="1">
        <f t="array" ref="K677">_xlfn.IFS(data[[#This Row],[Age]]&lt;=100,"0-100",data[[#This Row],[Age]]&lt;=500,"101-500",data[[#This Row],[Age]]&lt;=1000,"501-1000",1,"&gt;1000")</f>
        <v>0-100</v>
      </c>
      <c r="L677" t="str">
        <f>REPT(_xlfn.UNICHAR(8203),_xlfn.XLOOKUP(data[[#This Row],[Age group]],$S$23:$S$26,$T$23:$T$26))&amp;data[[#This Row],[Age group]]</f>
        <v>​​​​0-100</v>
      </c>
    </row>
    <row r="678" spans="2:12" x14ac:dyDescent="0.25">
      <c r="B678" t="s">
        <v>32</v>
      </c>
      <c r="C678">
        <v>11.200000000000001</v>
      </c>
      <c r="D678">
        <v>620</v>
      </c>
      <c r="E678" s="27">
        <v>45061</v>
      </c>
      <c r="F678">
        <v>1318.41</v>
      </c>
      <c r="G678" t="s">
        <v>91</v>
      </c>
      <c r="H678">
        <v>0</v>
      </c>
      <c r="I678" t="str">
        <f>_xlfn.XLOOKUP(data[[#This Row],[flight_speed]],$S$4:$S$6,$T$4:$T$6,,-1)</f>
        <v>fast</v>
      </c>
      <c r="J678">
        <f>_xlfn.XLOOKUP(data[[#This Row],[Reindeer]],$S$14:$S$18,$T$14:$T$18)</f>
        <v>98</v>
      </c>
      <c r="K678" t="str" cm="1">
        <f t="array" ref="K678">_xlfn.IFS(data[[#This Row],[Age]]&lt;=100,"0-100",data[[#This Row],[Age]]&lt;=500,"101-500",data[[#This Row],[Age]]&lt;=1000,"501-1000",1,"&gt;1000")</f>
        <v>0-100</v>
      </c>
      <c r="L678" t="str">
        <f>REPT(_xlfn.UNICHAR(8203),_xlfn.XLOOKUP(data[[#This Row],[Age group]],$S$23:$S$26,$T$23:$T$26))&amp;data[[#This Row],[Age group]]</f>
        <v>​​​​0-100</v>
      </c>
    </row>
    <row r="679" spans="2:12" x14ac:dyDescent="0.25">
      <c r="B679" t="s">
        <v>33</v>
      </c>
      <c r="C679">
        <v>10</v>
      </c>
      <c r="D679">
        <v>73</v>
      </c>
      <c r="E679" s="27">
        <v>45062</v>
      </c>
      <c r="F679">
        <v>191.1</v>
      </c>
      <c r="G679" t="s">
        <v>90</v>
      </c>
      <c r="H679">
        <v>0</v>
      </c>
      <c r="I679" t="str">
        <f>_xlfn.XLOOKUP(data[[#This Row],[flight_speed]],$S$4:$S$6,$T$4:$T$6,,-1)</f>
        <v>casual</v>
      </c>
      <c r="J679">
        <f>_xlfn.XLOOKUP(data[[#This Row],[Reindeer]],$S$14:$S$18,$T$14:$T$18)</f>
        <v>1200</v>
      </c>
      <c r="K679" t="str" cm="1">
        <f t="array" ref="K679">_xlfn.IFS(data[[#This Row],[Age]]&lt;=100,"0-100",data[[#This Row],[Age]]&lt;=500,"101-500",data[[#This Row],[Age]]&lt;=1000,"501-1000",1,"&gt;1000")</f>
        <v>&gt;1000</v>
      </c>
      <c r="L679" t="str">
        <f>REPT(_xlfn.UNICHAR(8203),_xlfn.XLOOKUP(data[[#This Row],[Age group]],$S$23:$S$26,$T$23:$T$26))&amp;data[[#This Row],[Age group]]</f>
        <v>​&gt;1000</v>
      </c>
    </row>
    <row r="680" spans="2:12" x14ac:dyDescent="0.25">
      <c r="B680" t="s">
        <v>34</v>
      </c>
      <c r="C680">
        <v>6.4</v>
      </c>
      <c r="D680">
        <v>1370</v>
      </c>
      <c r="E680" s="27">
        <v>45062</v>
      </c>
      <c r="F680">
        <v>780.03</v>
      </c>
      <c r="G680" t="s">
        <v>91</v>
      </c>
      <c r="H680">
        <v>0</v>
      </c>
      <c r="I680" t="str">
        <f>_xlfn.XLOOKUP(data[[#This Row],[flight_speed]],$S$4:$S$6,$T$4:$T$6,,-1)</f>
        <v>fast</v>
      </c>
      <c r="J680">
        <f>_xlfn.XLOOKUP(data[[#This Row],[Reindeer]],$S$14:$S$18,$T$14:$T$18)</f>
        <v>815</v>
      </c>
      <c r="K680" t="str" cm="1">
        <f t="array" ref="K680">_xlfn.IFS(data[[#This Row],[Age]]&lt;=100,"0-100",data[[#This Row],[Age]]&lt;=500,"101-500",data[[#This Row],[Age]]&lt;=1000,"501-1000",1,"&gt;1000")</f>
        <v>501-1000</v>
      </c>
      <c r="L680" t="str">
        <f>REPT(_xlfn.UNICHAR(8203),_xlfn.XLOOKUP(data[[#This Row],[Age group]],$S$23:$S$26,$T$23:$T$26))&amp;data[[#This Row],[Age group]]</f>
        <v>​​501-1000</v>
      </c>
    </row>
    <row r="681" spans="2:12" x14ac:dyDescent="0.25">
      <c r="B681" t="s">
        <v>35</v>
      </c>
      <c r="C681">
        <v>12</v>
      </c>
      <c r="D681">
        <v>1240</v>
      </c>
      <c r="E681" s="27">
        <v>45062</v>
      </c>
      <c r="F681">
        <v>768.51</v>
      </c>
      <c r="G681" t="s">
        <v>91</v>
      </c>
      <c r="H681">
        <v>0</v>
      </c>
      <c r="I681" t="str">
        <f>_xlfn.XLOOKUP(data[[#This Row],[flight_speed]],$S$4:$S$6,$T$4:$T$6,,-1)</f>
        <v>fast</v>
      </c>
      <c r="J681">
        <f>_xlfn.XLOOKUP(data[[#This Row],[Reindeer]],$S$14:$S$18,$T$14:$T$18)</f>
        <v>261</v>
      </c>
      <c r="K681" t="str" cm="1">
        <f t="array" ref="K681">_xlfn.IFS(data[[#This Row],[Age]]&lt;=100,"0-100",data[[#This Row],[Age]]&lt;=500,"101-500",data[[#This Row],[Age]]&lt;=1000,"501-1000",1,"&gt;1000")</f>
        <v>101-500</v>
      </c>
      <c r="L681" t="str">
        <f>REPT(_xlfn.UNICHAR(8203),_xlfn.XLOOKUP(data[[#This Row],[Age group]],$S$23:$S$26,$T$23:$T$26))&amp;data[[#This Row],[Age group]]</f>
        <v>​​​101-500</v>
      </c>
    </row>
    <row r="682" spans="2:12" x14ac:dyDescent="0.25">
      <c r="B682" t="s">
        <v>68</v>
      </c>
      <c r="C682">
        <v>8.8000000000000007</v>
      </c>
      <c r="D682">
        <v>780</v>
      </c>
      <c r="E682" s="27">
        <v>45062</v>
      </c>
      <c r="F682">
        <v>238.59</v>
      </c>
      <c r="G682" t="s">
        <v>90</v>
      </c>
      <c r="H682">
        <v>0</v>
      </c>
      <c r="I682" t="str">
        <f>_xlfn.XLOOKUP(data[[#This Row],[flight_speed]],$S$4:$S$6,$T$4:$T$6,,-1)</f>
        <v>casual</v>
      </c>
      <c r="J682">
        <f>_xlfn.XLOOKUP(data[[#This Row],[Reindeer]],$S$14:$S$18,$T$14:$T$18)</f>
        <v>35</v>
      </c>
      <c r="K682" t="str" cm="1">
        <f t="array" ref="K682">_xlfn.IFS(data[[#This Row],[Age]]&lt;=100,"0-100",data[[#This Row],[Age]]&lt;=500,"101-500",data[[#This Row],[Age]]&lt;=1000,"501-1000",1,"&gt;1000")</f>
        <v>0-100</v>
      </c>
      <c r="L682" t="str">
        <f>REPT(_xlfn.UNICHAR(8203),_xlfn.XLOOKUP(data[[#This Row],[Age group]],$S$23:$S$26,$T$23:$T$26))&amp;data[[#This Row],[Age group]]</f>
        <v>​​​​0-100</v>
      </c>
    </row>
    <row r="683" spans="2:12" x14ac:dyDescent="0.25">
      <c r="B683" t="s">
        <v>32</v>
      </c>
      <c r="C683">
        <v>6.4</v>
      </c>
      <c r="D683">
        <v>1380</v>
      </c>
      <c r="E683" s="27">
        <v>45062</v>
      </c>
      <c r="F683">
        <v>1174.4100000000001</v>
      </c>
      <c r="G683" t="s">
        <v>91</v>
      </c>
      <c r="H683">
        <v>0</v>
      </c>
      <c r="I683" t="str">
        <f>_xlfn.XLOOKUP(data[[#This Row],[flight_speed]],$S$4:$S$6,$T$4:$T$6,,-1)</f>
        <v>fast</v>
      </c>
      <c r="J683">
        <f>_xlfn.XLOOKUP(data[[#This Row],[Reindeer]],$S$14:$S$18,$T$14:$T$18)</f>
        <v>98</v>
      </c>
      <c r="K683" t="str" cm="1">
        <f t="array" ref="K683">_xlfn.IFS(data[[#This Row],[Age]]&lt;=100,"0-100",data[[#This Row],[Age]]&lt;=500,"101-500",data[[#This Row],[Age]]&lt;=1000,"501-1000",1,"&gt;1000")</f>
        <v>0-100</v>
      </c>
      <c r="L683" t="str">
        <f>REPT(_xlfn.UNICHAR(8203),_xlfn.XLOOKUP(data[[#This Row],[Age group]],$S$23:$S$26,$T$23:$T$26))&amp;data[[#This Row],[Age group]]</f>
        <v>​​​​0-100</v>
      </c>
    </row>
    <row r="684" spans="2:12" x14ac:dyDescent="0.25">
      <c r="B684" t="s">
        <v>33</v>
      </c>
      <c r="C684">
        <v>11</v>
      </c>
      <c r="D684">
        <v>149</v>
      </c>
      <c r="E684" s="27">
        <v>45063</v>
      </c>
      <c r="F684">
        <v>961.62</v>
      </c>
      <c r="G684" t="s">
        <v>90</v>
      </c>
      <c r="H684">
        <v>0</v>
      </c>
      <c r="I684" t="str">
        <f>_xlfn.XLOOKUP(data[[#This Row],[flight_speed]],$S$4:$S$6,$T$4:$T$6,,-1)</f>
        <v>fast</v>
      </c>
      <c r="J684">
        <f>_xlfn.XLOOKUP(data[[#This Row],[Reindeer]],$S$14:$S$18,$T$14:$T$18)</f>
        <v>1200</v>
      </c>
      <c r="K684" t="str" cm="1">
        <f t="array" ref="K684">_xlfn.IFS(data[[#This Row],[Age]]&lt;=100,"0-100",data[[#This Row],[Age]]&lt;=500,"101-500",data[[#This Row],[Age]]&lt;=1000,"501-1000",1,"&gt;1000")</f>
        <v>&gt;1000</v>
      </c>
      <c r="L684" t="str">
        <f>REPT(_xlfn.UNICHAR(8203),_xlfn.XLOOKUP(data[[#This Row],[Age group]],$S$23:$S$26,$T$23:$T$26))&amp;data[[#This Row],[Age group]]</f>
        <v>​&gt;1000</v>
      </c>
    </row>
    <row r="685" spans="2:12" x14ac:dyDescent="0.25">
      <c r="B685" t="s">
        <v>34</v>
      </c>
      <c r="C685">
        <v>8</v>
      </c>
      <c r="D685">
        <v>1390</v>
      </c>
      <c r="E685" s="27">
        <v>45063</v>
      </c>
      <c r="F685">
        <v>1984.92</v>
      </c>
      <c r="G685" t="s">
        <v>91</v>
      </c>
      <c r="H685">
        <v>0</v>
      </c>
      <c r="I685" t="str">
        <f>_xlfn.XLOOKUP(data[[#This Row],[flight_speed]],$S$4:$S$6,$T$4:$T$6,,-1)</f>
        <v>fast</v>
      </c>
      <c r="J685">
        <f>_xlfn.XLOOKUP(data[[#This Row],[Reindeer]],$S$14:$S$18,$T$14:$T$18)</f>
        <v>815</v>
      </c>
      <c r="K685" t="str" cm="1">
        <f t="array" ref="K685">_xlfn.IFS(data[[#This Row],[Age]]&lt;=100,"0-100",data[[#This Row],[Age]]&lt;=500,"101-500",data[[#This Row],[Age]]&lt;=1000,"501-1000",1,"&gt;1000")</f>
        <v>501-1000</v>
      </c>
      <c r="L685" t="str">
        <f>REPT(_xlfn.UNICHAR(8203),_xlfn.XLOOKUP(data[[#This Row],[Age group]],$S$23:$S$26,$T$23:$T$26))&amp;data[[#This Row],[Age group]]</f>
        <v>​​501-1000</v>
      </c>
    </row>
    <row r="686" spans="2:12" x14ac:dyDescent="0.25">
      <c r="B686" t="s">
        <v>35</v>
      </c>
      <c r="C686">
        <v>9.6000000000000014</v>
      </c>
      <c r="D686">
        <v>820</v>
      </c>
      <c r="E686" s="27">
        <v>45063</v>
      </c>
      <c r="F686">
        <v>2807.58</v>
      </c>
      <c r="G686" t="s">
        <v>91</v>
      </c>
      <c r="H686">
        <v>0</v>
      </c>
      <c r="I686" t="str">
        <f>_xlfn.XLOOKUP(data[[#This Row],[flight_speed]],$S$4:$S$6,$T$4:$T$6,,-1)</f>
        <v>super fast</v>
      </c>
      <c r="J686">
        <f>_xlfn.XLOOKUP(data[[#This Row],[Reindeer]],$S$14:$S$18,$T$14:$T$18)</f>
        <v>261</v>
      </c>
      <c r="K686" t="str" cm="1">
        <f t="array" ref="K686">_xlfn.IFS(data[[#This Row],[Age]]&lt;=100,"0-100",data[[#This Row],[Age]]&lt;=500,"101-500",data[[#This Row],[Age]]&lt;=1000,"501-1000",1,"&gt;1000")</f>
        <v>101-500</v>
      </c>
      <c r="L686" t="str">
        <f>REPT(_xlfn.UNICHAR(8203),_xlfn.XLOOKUP(data[[#This Row],[Age group]],$S$23:$S$26,$T$23:$T$26))&amp;data[[#This Row],[Age group]]</f>
        <v>​​​101-500</v>
      </c>
    </row>
    <row r="687" spans="2:12" x14ac:dyDescent="0.25">
      <c r="B687" t="s">
        <v>68</v>
      </c>
      <c r="C687">
        <v>9.6000000000000014</v>
      </c>
      <c r="D687">
        <v>1450</v>
      </c>
      <c r="E687" s="27">
        <v>45063</v>
      </c>
      <c r="F687">
        <v>2843.4900000000002</v>
      </c>
      <c r="G687" t="s">
        <v>90</v>
      </c>
      <c r="H687">
        <v>0</v>
      </c>
      <c r="I687" t="str">
        <f>_xlfn.XLOOKUP(data[[#This Row],[flight_speed]],$S$4:$S$6,$T$4:$T$6,,-1)</f>
        <v>super fast</v>
      </c>
      <c r="J687">
        <f>_xlfn.XLOOKUP(data[[#This Row],[Reindeer]],$S$14:$S$18,$T$14:$T$18)</f>
        <v>35</v>
      </c>
      <c r="K687" t="str" cm="1">
        <f t="array" ref="K687">_xlfn.IFS(data[[#This Row],[Age]]&lt;=100,"0-100",data[[#This Row],[Age]]&lt;=500,"101-500",data[[#This Row],[Age]]&lt;=1000,"501-1000",1,"&gt;1000")</f>
        <v>0-100</v>
      </c>
      <c r="L687" t="str">
        <f>REPT(_xlfn.UNICHAR(8203),_xlfn.XLOOKUP(data[[#This Row],[Age group]],$S$23:$S$26,$T$23:$T$26))&amp;data[[#This Row],[Age group]]</f>
        <v>​​​​0-100</v>
      </c>
    </row>
    <row r="688" spans="2:12" x14ac:dyDescent="0.25">
      <c r="B688" t="s">
        <v>32</v>
      </c>
      <c r="C688">
        <v>12</v>
      </c>
      <c r="D688">
        <v>740</v>
      </c>
      <c r="E688" s="27">
        <v>45063</v>
      </c>
      <c r="F688">
        <v>2365.23</v>
      </c>
      <c r="G688" t="s">
        <v>91</v>
      </c>
      <c r="H688">
        <v>0</v>
      </c>
      <c r="I688" t="str">
        <f>_xlfn.XLOOKUP(data[[#This Row],[flight_speed]],$S$4:$S$6,$T$4:$T$6,,-1)</f>
        <v>super fast</v>
      </c>
      <c r="J688">
        <f>_xlfn.XLOOKUP(data[[#This Row],[Reindeer]],$S$14:$S$18,$T$14:$T$18)</f>
        <v>98</v>
      </c>
      <c r="K688" t="str" cm="1">
        <f t="array" ref="K688">_xlfn.IFS(data[[#This Row],[Age]]&lt;=100,"0-100",data[[#This Row],[Age]]&lt;=500,"101-500",data[[#This Row],[Age]]&lt;=1000,"501-1000",1,"&gt;1000")</f>
        <v>0-100</v>
      </c>
      <c r="L688" t="str">
        <f>REPT(_xlfn.UNICHAR(8203),_xlfn.XLOOKUP(data[[#This Row],[Age group]],$S$23:$S$26,$T$23:$T$26))&amp;data[[#This Row],[Age group]]</f>
        <v>​​​​0-100</v>
      </c>
    </row>
    <row r="689" spans="2:12" x14ac:dyDescent="0.25">
      <c r="B689" t="s">
        <v>33</v>
      </c>
      <c r="C689">
        <v>6</v>
      </c>
      <c r="D689">
        <v>58</v>
      </c>
      <c r="E689" s="27">
        <v>45064</v>
      </c>
      <c r="F689">
        <v>565.15</v>
      </c>
      <c r="G689" t="s">
        <v>90</v>
      </c>
      <c r="H689">
        <v>0</v>
      </c>
      <c r="I689" t="str">
        <f>_xlfn.XLOOKUP(data[[#This Row],[flight_speed]],$S$4:$S$6,$T$4:$T$6,,-1)</f>
        <v>casual</v>
      </c>
      <c r="J689">
        <f>_xlfn.XLOOKUP(data[[#This Row],[Reindeer]],$S$14:$S$18,$T$14:$T$18)</f>
        <v>1200</v>
      </c>
      <c r="K689" t="str" cm="1">
        <f t="array" ref="K689">_xlfn.IFS(data[[#This Row],[Age]]&lt;=100,"0-100",data[[#This Row],[Age]]&lt;=500,"101-500",data[[#This Row],[Age]]&lt;=1000,"501-1000",1,"&gt;1000")</f>
        <v>&gt;1000</v>
      </c>
      <c r="L689" t="str">
        <f>REPT(_xlfn.UNICHAR(8203),_xlfn.XLOOKUP(data[[#This Row],[Age group]],$S$23:$S$26,$T$23:$T$26))&amp;data[[#This Row],[Age group]]</f>
        <v>​&gt;1000</v>
      </c>
    </row>
    <row r="690" spans="2:12" x14ac:dyDescent="0.25">
      <c r="B690" t="s">
        <v>34</v>
      </c>
      <c r="C690">
        <v>8</v>
      </c>
      <c r="D690">
        <v>770</v>
      </c>
      <c r="E690" s="27">
        <v>45064</v>
      </c>
      <c r="F690">
        <v>2676.48</v>
      </c>
      <c r="G690" t="s">
        <v>91</v>
      </c>
      <c r="H690">
        <v>0</v>
      </c>
      <c r="I690" t="str">
        <f>_xlfn.XLOOKUP(data[[#This Row],[flight_speed]],$S$4:$S$6,$T$4:$T$6,,-1)</f>
        <v>super fast</v>
      </c>
      <c r="J690">
        <f>_xlfn.XLOOKUP(data[[#This Row],[Reindeer]],$S$14:$S$18,$T$14:$T$18)</f>
        <v>815</v>
      </c>
      <c r="K690" t="str" cm="1">
        <f t="array" ref="K690">_xlfn.IFS(data[[#This Row],[Age]]&lt;=100,"0-100",data[[#This Row],[Age]]&lt;=500,"101-500",data[[#This Row],[Age]]&lt;=1000,"501-1000",1,"&gt;1000")</f>
        <v>501-1000</v>
      </c>
      <c r="L690" t="str">
        <f>REPT(_xlfn.UNICHAR(8203),_xlfn.XLOOKUP(data[[#This Row],[Age group]],$S$23:$S$26,$T$23:$T$26))&amp;data[[#This Row],[Age group]]</f>
        <v>​​501-1000</v>
      </c>
    </row>
    <row r="691" spans="2:12" x14ac:dyDescent="0.25">
      <c r="B691" t="s">
        <v>35</v>
      </c>
      <c r="C691">
        <v>7.2</v>
      </c>
      <c r="D691">
        <v>740</v>
      </c>
      <c r="E691" s="27">
        <v>45064</v>
      </c>
      <c r="F691">
        <v>1593.1499999999999</v>
      </c>
      <c r="G691" t="s">
        <v>91</v>
      </c>
      <c r="H691">
        <v>0</v>
      </c>
      <c r="I691" t="str">
        <f>_xlfn.XLOOKUP(data[[#This Row],[flight_speed]],$S$4:$S$6,$T$4:$T$6,,-1)</f>
        <v>fast</v>
      </c>
      <c r="J691">
        <f>_xlfn.XLOOKUP(data[[#This Row],[Reindeer]],$S$14:$S$18,$T$14:$T$18)</f>
        <v>261</v>
      </c>
      <c r="K691" t="str" cm="1">
        <f t="array" ref="K691">_xlfn.IFS(data[[#This Row],[Age]]&lt;=100,"0-100",data[[#This Row],[Age]]&lt;=500,"101-500",data[[#This Row],[Age]]&lt;=1000,"501-1000",1,"&gt;1000")</f>
        <v>101-500</v>
      </c>
      <c r="L691" t="str">
        <f>REPT(_xlfn.UNICHAR(8203),_xlfn.XLOOKUP(data[[#This Row],[Age group]],$S$23:$S$26,$T$23:$T$26))&amp;data[[#This Row],[Age group]]</f>
        <v>​​​101-500</v>
      </c>
    </row>
    <row r="692" spans="2:12" x14ac:dyDescent="0.25">
      <c r="B692" t="s">
        <v>68</v>
      </c>
      <c r="C692">
        <v>11.200000000000001</v>
      </c>
      <c r="D692">
        <v>1070</v>
      </c>
      <c r="E692" s="27">
        <v>45064</v>
      </c>
      <c r="F692">
        <v>148.97999999999999</v>
      </c>
      <c r="G692" t="s">
        <v>90</v>
      </c>
      <c r="H692">
        <v>0</v>
      </c>
      <c r="I692" t="str">
        <f>_xlfn.XLOOKUP(data[[#This Row],[flight_speed]],$S$4:$S$6,$T$4:$T$6,,-1)</f>
        <v>casual</v>
      </c>
      <c r="J692">
        <f>_xlfn.XLOOKUP(data[[#This Row],[Reindeer]],$S$14:$S$18,$T$14:$T$18)</f>
        <v>35</v>
      </c>
      <c r="K692" t="str" cm="1">
        <f t="array" ref="K692">_xlfn.IFS(data[[#This Row],[Age]]&lt;=100,"0-100",data[[#This Row],[Age]]&lt;=500,"101-500",data[[#This Row],[Age]]&lt;=1000,"501-1000",1,"&gt;1000")</f>
        <v>0-100</v>
      </c>
      <c r="L692" t="str">
        <f>REPT(_xlfn.UNICHAR(8203),_xlfn.XLOOKUP(data[[#This Row],[Age group]],$S$23:$S$26,$T$23:$T$26))&amp;data[[#This Row],[Age group]]</f>
        <v>​​​​0-100</v>
      </c>
    </row>
    <row r="693" spans="2:12" x14ac:dyDescent="0.25">
      <c r="B693" t="s">
        <v>32</v>
      </c>
      <c r="C693">
        <v>10.4</v>
      </c>
      <c r="D693">
        <v>640</v>
      </c>
      <c r="E693" s="27">
        <v>45064</v>
      </c>
      <c r="F693">
        <v>2722.86</v>
      </c>
      <c r="G693" t="s">
        <v>91</v>
      </c>
      <c r="H693">
        <v>0</v>
      </c>
      <c r="I693" t="str">
        <f>_xlfn.XLOOKUP(data[[#This Row],[flight_speed]],$S$4:$S$6,$T$4:$T$6,,-1)</f>
        <v>super fast</v>
      </c>
      <c r="J693">
        <f>_xlfn.XLOOKUP(data[[#This Row],[Reindeer]],$S$14:$S$18,$T$14:$T$18)</f>
        <v>98</v>
      </c>
      <c r="K693" t="str" cm="1">
        <f t="array" ref="K693">_xlfn.IFS(data[[#This Row],[Age]]&lt;=100,"0-100",data[[#This Row],[Age]]&lt;=500,"101-500",data[[#This Row],[Age]]&lt;=1000,"501-1000",1,"&gt;1000")</f>
        <v>0-100</v>
      </c>
      <c r="L693" t="str">
        <f>REPT(_xlfn.UNICHAR(8203),_xlfn.XLOOKUP(data[[#This Row],[Age group]],$S$23:$S$26,$T$23:$T$26))&amp;data[[#This Row],[Age group]]</f>
        <v>​​​​0-100</v>
      </c>
    </row>
    <row r="694" spans="2:12" x14ac:dyDescent="0.25">
      <c r="B694" t="s">
        <v>33</v>
      </c>
      <c r="C694">
        <v>5</v>
      </c>
      <c r="D694">
        <v>96</v>
      </c>
      <c r="E694" s="27">
        <v>45065</v>
      </c>
      <c r="F694">
        <v>217.22</v>
      </c>
      <c r="G694" t="s">
        <v>90</v>
      </c>
      <c r="H694">
        <v>0</v>
      </c>
      <c r="I694" t="str">
        <f>_xlfn.XLOOKUP(data[[#This Row],[flight_speed]],$S$4:$S$6,$T$4:$T$6,,-1)</f>
        <v>casual</v>
      </c>
      <c r="J694">
        <f>_xlfn.XLOOKUP(data[[#This Row],[Reindeer]],$S$14:$S$18,$T$14:$T$18)</f>
        <v>1200</v>
      </c>
      <c r="K694" t="str" cm="1">
        <f t="array" ref="K694">_xlfn.IFS(data[[#This Row],[Age]]&lt;=100,"0-100",data[[#This Row],[Age]]&lt;=500,"101-500",data[[#This Row],[Age]]&lt;=1000,"501-1000",1,"&gt;1000")</f>
        <v>&gt;1000</v>
      </c>
      <c r="L694" t="str">
        <f>REPT(_xlfn.UNICHAR(8203),_xlfn.XLOOKUP(data[[#This Row],[Age group]],$S$23:$S$26,$T$23:$T$26))&amp;data[[#This Row],[Age group]]</f>
        <v>​&gt;1000</v>
      </c>
    </row>
    <row r="695" spans="2:12" x14ac:dyDescent="0.25">
      <c r="B695" t="s">
        <v>34</v>
      </c>
      <c r="C695">
        <v>9.6000000000000014</v>
      </c>
      <c r="D695">
        <v>1180</v>
      </c>
      <c r="E695" s="27">
        <v>45065</v>
      </c>
      <c r="F695">
        <v>2192.7599999999998</v>
      </c>
      <c r="G695" t="s">
        <v>91</v>
      </c>
      <c r="H695">
        <v>0</v>
      </c>
      <c r="I695" t="str">
        <f>_xlfn.XLOOKUP(data[[#This Row],[flight_speed]],$S$4:$S$6,$T$4:$T$6,,-1)</f>
        <v>super fast</v>
      </c>
      <c r="J695">
        <f>_xlfn.XLOOKUP(data[[#This Row],[Reindeer]],$S$14:$S$18,$T$14:$T$18)</f>
        <v>815</v>
      </c>
      <c r="K695" t="str" cm="1">
        <f t="array" ref="K695">_xlfn.IFS(data[[#This Row],[Age]]&lt;=100,"0-100",data[[#This Row],[Age]]&lt;=500,"101-500",data[[#This Row],[Age]]&lt;=1000,"501-1000",1,"&gt;1000")</f>
        <v>501-1000</v>
      </c>
      <c r="L695" t="str">
        <f>REPT(_xlfn.UNICHAR(8203),_xlfn.XLOOKUP(data[[#This Row],[Age group]],$S$23:$S$26,$T$23:$T$26))&amp;data[[#This Row],[Age group]]</f>
        <v>​​501-1000</v>
      </c>
    </row>
    <row r="696" spans="2:12" x14ac:dyDescent="0.25">
      <c r="B696" t="s">
        <v>35</v>
      </c>
      <c r="C696">
        <v>10.4</v>
      </c>
      <c r="D696">
        <v>1300</v>
      </c>
      <c r="E696" s="27">
        <v>45065</v>
      </c>
      <c r="F696">
        <v>1259.52</v>
      </c>
      <c r="G696" t="s">
        <v>91</v>
      </c>
      <c r="H696">
        <v>0</v>
      </c>
      <c r="I696" t="str">
        <f>_xlfn.XLOOKUP(data[[#This Row],[flight_speed]],$S$4:$S$6,$T$4:$T$6,,-1)</f>
        <v>fast</v>
      </c>
      <c r="J696">
        <f>_xlfn.XLOOKUP(data[[#This Row],[Reindeer]],$S$14:$S$18,$T$14:$T$18)</f>
        <v>261</v>
      </c>
      <c r="K696" t="str" cm="1">
        <f t="array" ref="K696">_xlfn.IFS(data[[#This Row],[Age]]&lt;=100,"0-100",data[[#This Row],[Age]]&lt;=500,"101-500",data[[#This Row],[Age]]&lt;=1000,"501-1000",1,"&gt;1000")</f>
        <v>101-500</v>
      </c>
      <c r="L696" t="str">
        <f>REPT(_xlfn.UNICHAR(8203),_xlfn.XLOOKUP(data[[#This Row],[Age group]],$S$23:$S$26,$T$23:$T$26))&amp;data[[#This Row],[Age group]]</f>
        <v>​​​101-500</v>
      </c>
    </row>
    <row r="697" spans="2:12" x14ac:dyDescent="0.25">
      <c r="B697" t="s">
        <v>68</v>
      </c>
      <c r="C697">
        <v>8</v>
      </c>
      <c r="D697">
        <v>780</v>
      </c>
      <c r="E697" s="27">
        <v>45065</v>
      </c>
      <c r="F697">
        <v>1975.1399999999999</v>
      </c>
      <c r="G697" t="s">
        <v>90</v>
      </c>
      <c r="H697">
        <v>0</v>
      </c>
      <c r="I697" t="str">
        <f>_xlfn.XLOOKUP(data[[#This Row],[flight_speed]],$S$4:$S$6,$T$4:$T$6,,-1)</f>
        <v>fast</v>
      </c>
      <c r="J697">
        <f>_xlfn.XLOOKUP(data[[#This Row],[Reindeer]],$S$14:$S$18,$T$14:$T$18)</f>
        <v>35</v>
      </c>
      <c r="K697" t="str" cm="1">
        <f t="array" ref="K697">_xlfn.IFS(data[[#This Row],[Age]]&lt;=100,"0-100",data[[#This Row],[Age]]&lt;=500,"101-500",data[[#This Row],[Age]]&lt;=1000,"501-1000",1,"&gt;1000")</f>
        <v>0-100</v>
      </c>
      <c r="L697" t="str">
        <f>REPT(_xlfn.UNICHAR(8203),_xlfn.XLOOKUP(data[[#This Row],[Age group]],$S$23:$S$26,$T$23:$T$26))&amp;data[[#This Row],[Age group]]</f>
        <v>​​​​0-100</v>
      </c>
    </row>
    <row r="698" spans="2:12" x14ac:dyDescent="0.25">
      <c r="B698" t="s">
        <v>32</v>
      </c>
      <c r="C698">
        <v>4.8000000000000007</v>
      </c>
      <c r="D698">
        <v>1200</v>
      </c>
      <c r="E698" s="27">
        <v>45065</v>
      </c>
      <c r="F698">
        <v>1970.58</v>
      </c>
      <c r="G698" t="s">
        <v>91</v>
      </c>
      <c r="H698">
        <v>0</v>
      </c>
      <c r="I698" t="str">
        <f>_xlfn.XLOOKUP(data[[#This Row],[flight_speed]],$S$4:$S$6,$T$4:$T$6,,-1)</f>
        <v>fast</v>
      </c>
      <c r="J698">
        <f>_xlfn.XLOOKUP(data[[#This Row],[Reindeer]],$S$14:$S$18,$T$14:$T$18)</f>
        <v>98</v>
      </c>
      <c r="K698" t="str" cm="1">
        <f t="array" ref="K698">_xlfn.IFS(data[[#This Row],[Age]]&lt;=100,"0-100",data[[#This Row],[Age]]&lt;=500,"101-500",data[[#This Row],[Age]]&lt;=1000,"501-1000",1,"&gt;1000")</f>
        <v>0-100</v>
      </c>
      <c r="L698" t="str">
        <f>REPT(_xlfn.UNICHAR(8203),_xlfn.XLOOKUP(data[[#This Row],[Age group]],$S$23:$S$26,$T$23:$T$26))&amp;data[[#This Row],[Age group]]</f>
        <v>​​​​0-100</v>
      </c>
    </row>
    <row r="699" spans="2:12" x14ac:dyDescent="0.25">
      <c r="B699" t="s">
        <v>33</v>
      </c>
      <c r="C699">
        <v>6</v>
      </c>
      <c r="D699">
        <v>90</v>
      </c>
      <c r="E699" s="27">
        <v>45066</v>
      </c>
      <c r="F699">
        <v>517.89</v>
      </c>
      <c r="G699" t="s">
        <v>90</v>
      </c>
      <c r="H699">
        <v>0</v>
      </c>
      <c r="I699" t="str">
        <f>_xlfn.XLOOKUP(data[[#This Row],[flight_speed]],$S$4:$S$6,$T$4:$T$6,,-1)</f>
        <v>casual</v>
      </c>
      <c r="J699">
        <f>_xlfn.XLOOKUP(data[[#This Row],[Reindeer]],$S$14:$S$18,$T$14:$T$18)</f>
        <v>1200</v>
      </c>
      <c r="K699" t="str" cm="1">
        <f t="array" ref="K699">_xlfn.IFS(data[[#This Row],[Age]]&lt;=100,"0-100",data[[#This Row],[Age]]&lt;=500,"101-500",data[[#This Row],[Age]]&lt;=1000,"501-1000",1,"&gt;1000")</f>
        <v>&gt;1000</v>
      </c>
      <c r="L699" t="str">
        <f>REPT(_xlfn.UNICHAR(8203),_xlfn.XLOOKUP(data[[#This Row],[Age group]],$S$23:$S$26,$T$23:$T$26))&amp;data[[#This Row],[Age group]]</f>
        <v>​&gt;1000</v>
      </c>
    </row>
    <row r="700" spans="2:12" x14ac:dyDescent="0.25">
      <c r="B700" t="s">
        <v>34</v>
      </c>
      <c r="C700">
        <v>8.8000000000000007</v>
      </c>
      <c r="D700">
        <v>800</v>
      </c>
      <c r="E700" s="27">
        <v>45066</v>
      </c>
      <c r="F700">
        <v>2545.0500000000002</v>
      </c>
      <c r="G700" t="s">
        <v>91</v>
      </c>
      <c r="H700">
        <v>0</v>
      </c>
      <c r="I700" t="str">
        <f>_xlfn.XLOOKUP(data[[#This Row],[flight_speed]],$S$4:$S$6,$T$4:$T$6,,-1)</f>
        <v>super fast</v>
      </c>
      <c r="J700">
        <f>_xlfn.XLOOKUP(data[[#This Row],[Reindeer]],$S$14:$S$18,$T$14:$T$18)</f>
        <v>815</v>
      </c>
      <c r="K700" t="str" cm="1">
        <f t="array" ref="K700">_xlfn.IFS(data[[#This Row],[Age]]&lt;=100,"0-100",data[[#This Row],[Age]]&lt;=500,"101-500",data[[#This Row],[Age]]&lt;=1000,"501-1000",1,"&gt;1000")</f>
        <v>501-1000</v>
      </c>
      <c r="L700" t="str">
        <f>REPT(_xlfn.UNICHAR(8203),_xlfn.XLOOKUP(data[[#This Row],[Age group]],$S$23:$S$26,$T$23:$T$26))&amp;data[[#This Row],[Age group]]</f>
        <v>​​501-1000</v>
      </c>
    </row>
    <row r="701" spans="2:12" x14ac:dyDescent="0.25">
      <c r="B701" t="s">
        <v>35</v>
      </c>
      <c r="C701">
        <v>6.4</v>
      </c>
      <c r="D701">
        <v>880</v>
      </c>
      <c r="E701" s="27">
        <v>45066</v>
      </c>
      <c r="F701">
        <v>2843.2799999999997</v>
      </c>
      <c r="G701" t="s">
        <v>91</v>
      </c>
      <c r="H701">
        <v>0</v>
      </c>
      <c r="I701" t="str">
        <f>_xlfn.XLOOKUP(data[[#This Row],[flight_speed]],$S$4:$S$6,$T$4:$T$6,,-1)</f>
        <v>super fast</v>
      </c>
      <c r="J701">
        <f>_xlfn.XLOOKUP(data[[#This Row],[Reindeer]],$S$14:$S$18,$T$14:$T$18)</f>
        <v>261</v>
      </c>
      <c r="K701" t="str" cm="1">
        <f t="array" ref="K701">_xlfn.IFS(data[[#This Row],[Age]]&lt;=100,"0-100",data[[#This Row],[Age]]&lt;=500,"101-500",data[[#This Row],[Age]]&lt;=1000,"501-1000",1,"&gt;1000")</f>
        <v>101-500</v>
      </c>
      <c r="L701" t="str">
        <f>REPT(_xlfn.UNICHAR(8203),_xlfn.XLOOKUP(data[[#This Row],[Age group]],$S$23:$S$26,$T$23:$T$26))&amp;data[[#This Row],[Age group]]</f>
        <v>​​​101-500</v>
      </c>
    </row>
    <row r="702" spans="2:12" x14ac:dyDescent="0.25">
      <c r="B702" t="s">
        <v>68</v>
      </c>
      <c r="C702">
        <v>12</v>
      </c>
      <c r="D702">
        <v>1020</v>
      </c>
      <c r="E702" s="27">
        <v>45066</v>
      </c>
      <c r="F702">
        <v>1797.48</v>
      </c>
      <c r="G702" t="s">
        <v>90</v>
      </c>
      <c r="H702">
        <v>0</v>
      </c>
      <c r="I702" t="str">
        <f>_xlfn.XLOOKUP(data[[#This Row],[flight_speed]],$S$4:$S$6,$T$4:$T$6,,-1)</f>
        <v>fast</v>
      </c>
      <c r="J702">
        <f>_xlfn.XLOOKUP(data[[#This Row],[Reindeer]],$S$14:$S$18,$T$14:$T$18)</f>
        <v>35</v>
      </c>
      <c r="K702" t="str" cm="1">
        <f t="array" ref="K702">_xlfn.IFS(data[[#This Row],[Age]]&lt;=100,"0-100",data[[#This Row],[Age]]&lt;=500,"101-500",data[[#This Row],[Age]]&lt;=1000,"501-1000",1,"&gt;1000")</f>
        <v>0-100</v>
      </c>
      <c r="L702" t="str">
        <f>REPT(_xlfn.UNICHAR(8203),_xlfn.XLOOKUP(data[[#This Row],[Age group]],$S$23:$S$26,$T$23:$T$26))&amp;data[[#This Row],[Age group]]</f>
        <v>​​​​0-100</v>
      </c>
    </row>
    <row r="703" spans="2:12" x14ac:dyDescent="0.25">
      <c r="B703" t="s">
        <v>32</v>
      </c>
      <c r="C703">
        <v>8</v>
      </c>
      <c r="D703">
        <v>900</v>
      </c>
      <c r="E703" s="27">
        <v>45066</v>
      </c>
      <c r="F703">
        <v>470.34000000000003</v>
      </c>
      <c r="G703" t="s">
        <v>91</v>
      </c>
      <c r="H703">
        <v>0</v>
      </c>
      <c r="I703" t="str">
        <f>_xlfn.XLOOKUP(data[[#This Row],[flight_speed]],$S$4:$S$6,$T$4:$T$6,,-1)</f>
        <v>casual</v>
      </c>
      <c r="J703">
        <f>_xlfn.XLOOKUP(data[[#This Row],[Reindeer]],$S$14:$S$18,$T$14:$T$18)</f>
        <v>98</v>
      </c>
      <c r="K703" t="str" cm="1">
        <f t="array" ref="K703">_xlfn.IFS(data[[#This Row],[Age]]&lt;=100,"0-100",data[[#This Row],[Age]]&lt;=500,"101-500",data[[#This Row],[Age]]&lt;=1000,"501-1000",1,"&gt;1000")</f>
        <v>0-100</v>
      </c>
      <c r="L703" t="str">
        <f>REPT(_xlfn.UNICHAR(8203),_xlfn.XLOOKUP(data[[#This Row],[Age group]],$S$23:$S$26,$T$23:$T$26))&amp;data[[#This Row],[Age group]]</f>
        <v>​​​​0-100</v>
      </c>
    </row>
    <row r="704" spans="2:12" x14ac:dyDescent="0.25">
      <c r="B704" t="s">
        <v>33</v>
      </c>
      <c r="C704">
        <v>8</v>
      </c>
      <c r="D704">
        <v>149</v>
      </c>
      <c r="E704" s="27">
        <v>45067</v>
      </c>
      <c r="F704">
        <v>803.17</v>
      </c>
      <c r="G704" t="s">
        <v>90</v>
      </c>
      <c r="H704">
        <v>0</v>
      </c>
      <c r="I704" t="str">
        <f>_xlfn.XLOOKUP(data[[#This Row],[flight_speed]],$S$4:$S$6,$T$4:$T$6,,-1)</f>
        <v>fast</v>
      </c>
      <c r="J704">
        <f>_xlfn.XLOOKUP(data[[#This Row],[Reindeer]],$S$14:$S$18,$T$14:$T$18)</f>
        <v>1200</v>
      </c>
      <c r="K704" t="str" cm="1">
        <f t="array" ref="K704">_xlfn.IFS(data[[#This Row],[Age]]&lt;=100,"0-100",data[[#This Row],[Age]]&lt;=500,"101-500",data[[#This Row],[Age]]&lt;=1000,"501-1000",1,"&gt;1000")</f>
        <v>&gt;1000</v>
      </c>
      <c r="L704" t="str">
        <f>REPT(_xlfn.UNICHAR(8203),_xlfn.XLOOKUP(data[[#This Row],[Age group]],$S$23:$S$26,$T$23:$T$26))&amp;data[[#This Row],[Age group]]</f>
        <v>​&gt;1000</v>
      </c>
    </row>
    <row r="705" spans="2:12" x14ac:dyDescent="0.25">
      <c r="B705" t="s">
        <v>34</v>
      </c>
      <c r="C705">
        <v>12</v>
      </c>
      <c r="D705">
        <v>1010</v>
      </c>
      <c r="E705" s="27">
        <v>45067</v>
      </c>
      <c r="F705">
        <v>402.48</v>
      </c>
      <c r="G705" t="s">
        <v>91</v>
      </c>
      <c r="H705">
        <v>0</v>
      </c>
      <c r="I705" t="str">
        <f>_xlfn.XLOOKUP(data[[#This Row],[flight_speed]],$S$4:$S$6,$T$4:$T$6,,-1)</f>
        <v>casual</v>
      </c>
      <c r="J705">
        <f>_xlfn.XLOOKUP(data[[#This Row],[Reindeer]],$S$14:$S$18,$T$14:$T$18)</f>
        <v>815</v>
      </c>
      <c r="K705" t="str" cm="1">
        <f t="array" ref="K705">_xlfn.IFS(data[[#This Row],[Age]]&lt;=100,"0-100",data[[#This Row],[Age]]&lt;=500,"101-500",data[[#This Row],[Age]]&lt;=1000,"501-1000",1,"&gt;1000")</f>
        <v>501-1000</v>
      </c>
      <c r="L705" t="str">
        <f>REPT(_xlfn.UNICHAR(8203),_xlfn.XLOOKUP(data[[#This Row],[Age group]],$S$23:$S$26,$T$23:$T$26))&amp;data[[#This Row],[Age group]]</f>
        <v>​​501-1000</v>
      </c>
    </row>
    <row r="706" spans="2:12" x14ac:dyDescent="0.25">
      <c r="B706" t="s">
        <v>35</v>
      </c>
      <c r="C706">
        <v>6.4</v>
      </c>
      <c r="D706">
        <v>1390</v>
      </c>
      <c r="E706" s="27">
        <v>45067</v>
      </c>
      <c r="F706">
        <v>2118.36</v>
      </c>
      <c r="G706" t="s">
        <v>91</v>
      </c>
      <c r="H706">
        <v>0</v>
      </c>
      <c r="I706" t="str">
        <f>_xlfn.XLOOKUP(data[[#This Row],[flight_speed]],$S$4:$S$6,$T$4:$T$6,,-1)</f>
        <v>super fast</v>
      </c>
      <c r="J706">
        <f>_xlfn.XLOOKUP(data[[#This Row],[Reindeer]],$S$14:$S$18,$T$14:$T$18)</f>
        <v>261</v>
      </c>
      <c r="K706" t="str" cm="1">
        <f t="array" ref="K706">_xlfn.IFS(data[[#This Row],[Age]]&lt;=100,"0-100",data[[#This Row],[Age]]&lt;=500,"101-500",data[[#This Row],[Age]]&lt;=1000,"501-1000",1,"&gt;1000")</f>
        <v>101-500</v>
      </c>
      <c r="L706" t="str">
        <f>REPT(_xlfn.UNICHAR(8203),_xlfn.XLOOKUP(data[[#This Row],[Age group]],$S$23:$S$26,$T$23:$T$26))&amp;data[[#This Row],[Age group]]</f>
        <v>​​​101-500</v>
      </c>
    </row>
    <row r="707" spans="2:12" x14ac:dyDescent="0.25">
      <c r="B707" t="s">
        <v>68</v>
      </c>
      <c r="C707">
        <v>5.6000000000000005</v>
      </c>
      <c r="D707">
        <v>810</v>
      </c>
      <c r="E707" s="27">
        <v>45067</v>
      </c>
      <c r="F707">
        <v>1321.1100000000001</v>
      </c>
      <c r="G707" t="s">
        <v>90</v>
      </c>
      <c r="H707">
        <v>0</v>
      </c>
      <c r="I707" t="str">
        <f>_xlfn.XLOOKUP(data[[#This Row],[flight_speed]],$S$4:$S$6,$T$4:$T$6,,-1)</f>
        <v>fast</v>
      </c>
      <c r="J707">
        <f>_xlfn.XLOOKUP(data[[#This Row],[Reindeer]],$S$14:$S$18,$T$14:$T$18)</f>
        <v>35</v>
      </c>
      <c r="K707" t="str" cm="1">
        <f t="array" ref="K707">_xlfn.IFS(data[[#This Row],[Age]]&lt;=100,"0-100",data[[#This Row],[Age]]&lt;=500,"101-500",data[[#This Row],[Age]]&lt;=1000,"501-1000",1,"&gt;1000")</f>
        <v>0-100</v>
      </c>
      <c r="L707" t="str">
        <f>REPT(_xlfn.UNICHAR(8203),_xlfn.XLOOKUP(data[[#This Row],[Age group]],$S$23:$S$26,$T$23:$T$26))&amp;data[[#This Row],[Age group]]</f>
        <v>​​​​0-100</v>
      </c>
    </row>
    <row r="708" spans="2:12" x14ac:dyDescent="0.25">
      <c r="B708" t="s">
        <v>32</v>
      </c>
      <c r="C708">
        <v>8</v>
      </c>
      <c r="D708">
        <v>990</v>
      </c>
      <c r="E708" s="27">
        <v>45067</v>
      </c>
      <c r="F708">
        <v>457.86</v>
      </c>
      <c r="G708" t="s">
        <v>91</v>
      </c>
      <c r="H708">
        <v>0</v>
      </c>
      <c r="I708" t="str">
        <f>_xlfn.XLOOKUP(data[[#This Row],[flight_speed]],$S$4:$S$6,$T$4:$T$6,,-1)</f>
        <v>casual</v>
      </c>
      <c r="J708">
        <f>_xlfn.XLOOKUP(data[[#This Row],[Reindeer]],$S$14:$S$18,$T$14:$T$18)</f>
        <v>98</v>
      </c>
      <c r="K708" t="str" cm="1">
        <f t="array" ref="K708">_xlfn.IFS(data[[#This Row],[Age]]&lt;=100,"0-100",data[[#This Row],[Age]]&lt;=500,"101-500",data[[#This Row],[Age]]&lt;=1000,"501-1000",1,"&gt;1000")</f>
        <v>0-100</v>
      </c>
      <c r="L708" t="str">
        <f>REPT(_xlfn.UNICHAR(8203),_xlfn.XLOOKUP(data[[#This Row],[Age group]],$S$23:$S$26,$T$23:$T$26))&amp;data[[#This Row],[Age group]]</f>
        <v>​​​​0-100</v>
      </c>
    </row>
    <row r="709" spans="2:12" x14ac:dyDescent="0.25">
      <c r="B709" t="s">
        <v>33</v>
      </c>
      <c r="C709">
        <v>5</v>
      </c>
      <c r="D709">
        <v>73</v>
      </c>
      <c r="E709" s="27">
        <v>45068</v>
      </c>
      <c r="F709">
        <v>387.87</v>
      </c>
      <c r="G709" t="s">
        <v>90</v>
      </c>
      <c r="H709">
        <v>0</v>
      </c>
      <c r="I709" t="str">
        <f>_xlfn.XLOOKUP(data[[#This Row],[flight_speed]],$S$4:$S$6,$T$4:$T$6,,-1)</f>
        <v>casual</v>
      </c>
      <c r="J709">
        <f>_xlfn.XLOOKUP(data[[#This Row],[Reindeer]],$S$14:$S$18,$T$14:$T$18)</f>
        <v>1200</v>
      </c>
      <c r="K709" t="str" cm="1">
        <f t="array" ref="K709">_xlfn.IFS(data[[#This Row],[Age]]&lt;=100,"0-100",data[[#This Row],[Age]]&lt;=500,"101-500",data[[#This Row],[Age]]&lt;=1000,"501-1000",1,"&gt;1000")</f>
        <v>&gt;1000</v>
      </c>
      <c r="L709" t="str">
        <f>REPT(_xlfn.UNICHAR(8203),_xlfn.XLOOKUP(data[[#This Row],[Age group]],$S$23:$S$26,$T$23:$T$26))&amp;data[[#This Row],[Age group]]</f>
        <v>​&gt;1000</v>
      </c>
    </row>
    <row r="710" spans="2:12" x14ac:dyDescent="0.25">
      <c r="B710" t="s">
        <v>34</v>
      </c>
      <c r="C710">
        <v>11.200000000000001</v>
      </c>
      <c r="D710">
        <v>1250</v>
      </c>
      <c r="E710" s="27">
        <v>45068</v>
      </c>
      <c r="F710">
        <v>2729.34</v>
      </c>
      <c r="G710" t="s">
        <v>91</v>
      </c>
      <c r="H710">
        <v>0</v>
      </c>
      <c r="I710" t="str">
        <f>_xlfn.XLOOKUP(data[[#This Row],[flight_speed]],$S$4:$S$6,$T$4:$T$6,,-1)</f>
        <v>super fast</v>
      </c>
      <c r="J710">
        <f>_xlfn.XLOOKUP(data[[#This Row],[Reindeer]],$S$14:$S$18,$T$14:$T$18)</f>
        <v>815</v>
      </c>
      <c r="K710" t="str" cm="1">
        <f t="array" ref="K710">_xlfn.IFS(data[[#This Row],[Age]]&lt;=100,"0-100",data[[#This Row],[Age]]&lt;=500,"101-500",data[[#This Row],[Age]]&lt;=1000,"501-1000",1,"&gt;1000")</f>
        <v>501-1000</v>
      </c>
      <c r="L710" t="str">
        <f>REPT(_xlfn.UNICHAR(8203),_xlfn.XLOOKUP(data[[#This Row],[Age group]],$S$23:$S$26,$T$23:$T$26))&amp;data[[#This Row],[Age group]]</f>
        <v>​​501-1000</v>
      </c>
    </row>
    <row r="711" spans="2:12" x14ac:dyDescent="0.25">
      <c r="B711" t="s">
        <v>35</v>
      </c>
      <c r="C711">
        <v>9.6000000000000014</v>
      </c>
      <c r="D711">
        <v>640</v>
      </c>
      <c r="E711" s="27">
        <v>45068</v>
      </c>
      <c r="F711">
        <v>2216.13</v>
      </c>
      <c r="G711" t="s">
        <v>91</v>
      </c>
      <c r="H711">
        <v>0</v>
      </c>
      <c r="I711" t="str">
        <f>_xlfn.XLOOKUP(data[[#This Row],[flight_speed]],$S$4:$S$6,$T$4:$T$6,,-1)</f>
        <v>super fast</v>
      </c>
      <c r="J711">
        <f>_xlfn.XLOOKUP(data[[#This Row],[Reindeer]],$S$14:$S$18,$T$14:$T$18)</f>
        <v>261</v>
      </c>
      <c r="K711" t="str" cm="1">
        <f t="array" ref="K711">_xlfn.IFS(data[[#This Row],[Age]]&lt;=100,"0-100",data[[#This Row],[Age]]&lt;=500,"101-500",data[[#This Row],[Age]]&lt;=1000,"501-1000",1,"&gt;1000")</f>
        <v>101-500</v>
      </c>
      <c r="L711" t="str">
        <f>REPT(_xlfn.UNICHAR(8203),_xlfn.XLOOKUP(data[[#This Row],[Age group]],$S$23:$S$26,$T$23:$T$26))&amp;data[[#This Row],[Age group]]</f>
        <v>​​​101-500</v>
      </c>
    </row>
    <row r="712" spans="2:12" x14ac:dyDescent="0.25">
      <c r="B712" t="s">
        <v>68</v>
      </c>
      <c r="C712">
        <v>5.6000000000000005</v>
      </c>
      <c r="D712">
        <v>1330</v>
      </c>
      <c r="E712" s="27">
        <v>45068</v>
      </c>
      <c r="F712">
        <v>2027.0700000000002</v>
      </c>
      <c r="G712" t="s">
        <v>90</v>
      </c>
      <c r="H712">
        <v>0</v>
      </c>
      <c r="I712" t="str">
        <f>_xlfn.XLOOKUP(data[[#This Row],[flight_speed]],$S$4:$S$6,$T$4:$T$6,,-1)</f>
        <v>super fast</v>
      </c>
      <c r="J712">
        <f>_xlfn.XLOOKUP(data[[#This Row],[Reindeer]],$S$14:$S$18,$T$14:$T$18)</f>
        <v>35</v>
      </c>
      <c r="K712" t="str" cm="1">
        <f t="array" ref="K712">_xlfn.IFS(data[[#This Row],[Age]]&lt;=100,"0-100",data[[#This Row],[Age]]&lt;=500,"101-500",data[[#This Row],[Age]]&lt;=1000,"501-1000",1,"&gt;1000")</f>
        <v>0-100</v>
      </c>
      <c r="L712" t="str">
        <f>REPT(_xlfn.UNICHAR(8203),_xlfn.XLOOKUP(data[[#This Row],[Age group]],$S$23:$S$26,$T$23:$T$26))&amp;data[[#This Row],[Age group]]</f>
        <v>​​​​0-100</v>
      </c>
    </row>
    <row r="713" spans="2:12" x14ac:dyDescent="0.25">
      <c r="B713" t="s">
        <v>32</v>
      </c>
      <c r="C713">
        <v>7.2</v>
      </c>
      <c r="D713">
        <v>1060</v>
      </c>
      <c r="E713" s="27">
        <v>45068</v>
      </c>
      <c r="F713">
        <v>2307</v>
      </c>
      <c r="G713" t="s">
        <v>91</v>
      </c>
      <c r="H713">
        <v>0</v>
      </c>
      <c r="I713" t="str">
        <f>_xlfn.XLOOKUP(data[[#This Row],[flight_speed]],$S$4:$S$6,$T$4:$T$6,,-1)</f>
        <v>super fast</v>
      </c>
      <c r="J713">
        <f>_xlfn.XLOOKUP(data[[#This Row],[Reindeer]],$S$14:$S$18,$T$14:$T$18)</f>
        <v>98</v>
      </c>
      <c r="K713" t="str" cm="1">
        <f t="array" ref="K713">_xlfn.IFS(data[[#This Row],[Age]]&lt;=100,"0-100",data[[#This Row],[Age]]&lt;=500,"101-500",data[[#This Row],[Age]]&lt;=1000,"501-1000",1,"&gt;1000")</f>
        <v>0-100</v>
      </c>
      <c r="L713" t="str">
        <f>REPT(_xlfn.UNICHAR(8203),_xlfn.XLOOKUP(data[[#This Row],[Age group]],$S$23:$S$26,$T$23:$T$26))&amp;data[[#This Row],[Age group]]</f>
        <v>​​​​0-100</v>
      </c>
    </row>
    <row r="714" spans="2:12" x14ac:dyDescent="0.25">
      <c r="B714" t="s">
        <v>33</v>
      </c>
      <c r="C714">
        <v>6</v>
      </c>
      <c r="D714">
        <v>99</v>
      </c>
      <c r="E714" s="27">
        <v>45069</v>
      </c>
      <c r="F714">
        <v>405.48</v>
      </c>
      <c r="G714" t="s">
        <v>90</v>
      </c>
      <c r="H714">
        <v>0</v>
      </c>
      <c r="I714" t="str">
        <f>_xlfn.XLOOKUP(data[[#This Row],[flight_speed]],$S$4:$S$6,$T$4:$T$6,,-1)</f>
        <v>casual</v>
      </c>
      <c r="J714">
        <f>_xlfn.XLOOKUP(data[[#This Row],[Reindeer]],$S$14:$S$18,$T$14:$T$18)</f>
        <v>1200</v>
      </c>
      <c r="K714" t="str" cm="1">
        <f t="array" ref="K714">_xlfn.IFS(data[[#This Row],[Age]]&lt;=100,"0-100",data[[#This Row],[Age]]&lt;=500,"101-500",data[[#This Row],[Age]]&lt;=1000,"501-1000",1,"&gt;1000")</f>
        <v>&gt;1000</v>
      </c>
      <c r="L714" t="str">
        <f>REPT(_xlfn.UNICHAR(8203),_xlfn.XLOOKUP(data[[#This Row],[Age group]],$S$23:$S$26,$T$23:$T$26))&amp;data[[#This Row],[Age group]]</f>
        <v>​&gt;1000</v>
      </c>
    </row>
    <row r="715" spans="2:12" x14ac:dyDescent="0.25">
      <c r="B715" t="s">
        <v>34</v>
      </c>
      <c r="C715">
        <v>5.6000000000000005</v>
      </c>
      <c r="D715">
        <v>1420</v>
      </c>
      <c r="E715" s="27">
        <v>45069</v>
      </c>
      <c r="F715">
        <v>1700.1000000000001</v>
      </c>
      <c r="G715" t="s">
        <v>91</v>
      </c>
      <c r="H715">
        <v>0</v>
      </c>
      <c r="I715" t="str">
        <f>_xlfn.XLOOKUP(data[[#This Row],[flight_speed]],$S$4:$S$6,$T$4:$T$6,,-1)</f>
        <v>fast</v>
      </c>
      <c r="J715">
        <f>_xlfn.XLOOKUP(data[[#This Row],[Reindeer]],$S$14:$S$18,$T$14:$T$18)</f>
        <v>815</v>
      </c>
      <c r="K715" t="str" cm="1">
        <f t="array" ref="K715">_xlfn.IFS(data[[#This Row],[Age]]&lt;=100,"0-100",data[[#This Row],[Age]]&lt;=500,"101-500",data[[#This Row],[Age]]&lt;=1000,"501-1000",1,"&gt;1000")</f>
        <v>501-1000</v>
      </c>
      <c r="L715" t="str">
        <f>REPT(_xlfn.UNICHAR(8203),_xlfn.XLOOKUP(data[[#This Row],[Age group]],$S$23:$S$26,$T$23:$T$26))&amp;data[[#This Row],[Age group]]</f>
        <v>​​501-1000</v>
      </c>
    </row>
    <row r="716" spans="2:12" x14ac:dyDescent="0.25">
      <c r="B716" t="s">
        <v>35</v>
      </c>
      <c r="C716">
        <v>7.2</v>
      </c>
      <c r="D716">
        <v>930</v>
      </c>
      <c r="E716" s="27">
        <v>45069</v>
      </c>
      <c r="F716">
        <v>2487.21</v>
      </c>
      <c r="G716" t="s">
        <v>91</v>
      </c>
      <c r="H716">
        <v>0</v>
      </c>
      <c r="I716" t="str">
        <f>_xlfn.XLOOKUP(data[[#This Row],[flight_speed]],$S$4:$S$6,$T$4:$T$6,,-1)</f>
        <v>super fast</v>
      </c>
      <c r="J716">
        <f>_xlfn.XLOOKUP(data[[#This Row],[Reindeer]],$S$14:$S$18,$T$14:$T$18)</f>
        <v>261</v>
      </c>
      <c r="K716" t="str" cm="1">
        <f t="array" ref="K716">_xlfn.IFS(data[[#This Row],[Age]]&lt;=100,"0-100",data[[#This Row],[Age]]&lt;=500,"101-500",data[[#This Row],[Age]]&lt;=1000,"501-1000",1,"&gt;1000")</f>
        <v>101-500</v>
      </c>
      <c r="L716" t="str">
        <f>REPT(_xlfn.UNICHAR(8203),_xlfn.XLOOKUP(data[[#This Row],[Age group]],$S$23:$S$26,$T$23:$T$26))&amp;data[[#This Row],[Age group]]</f>
        <v>​​​101-500</v>
      </c>
    </row>
    <row r="717" spans="2:12" x14ac:dyDescent="0.25">
      <c r="B717" t="s">
        <v>68</v>
      </c>
      <c r="C717">
        <v>4</v>
      </c>
      <c r="D717">
        <v>550</v>
      </c>
      <c r="E717" s="27">
        <v>45069</v>
      </c>
      <c r="F717">
        <v>1766.19</v>
      </c>
      <c r="G717" t="s">
        <v>90</v>
      </c>
      <c r="H717">
        <v>0</v>
      </c>
      <c r="I717" t="str">
        <f>_xlfn.XLOOKUP(data[[#This Row],[flight_speed]],$S$4:$S$6,$T$4:$T$6,,-1)</f>
        <v>fast</v>
      </c>
      <c r="J717">
        <f>_xlfn.XLOOKUP(data[[#This Row],[Reindeer]],$S$14:$S$18,$T$14:$T$18)</f>
        <v>35</v>
      </c>
      <c r="K717" t="str" cm="1">
        <f t="array" ref="K717">_xlfn.IFS(data[[#This Row],[Age]]&lt;=100,"0-100",data[[#This Row],[Age]]&lt;=500,"101-500",data[[#This Row],[Age]]&lt;=1000,"501-1000",1,"&gt;1000")</f>
        <v>0-100</v>
      </c>
      <c r="L717" t="str">
        <f>REPT(_xlfn.UNICHAR(8203),_xlfn.XLOOKUP(data[[#This Row],[Age group]],$S$23:$S$26,$T$23:$T$26))&amp;data[[#This Row],[Age group]]</f>
        <v>​​​​0-100</v>
      </c>
    </row>
    <row r="718" spans="2:12" x14ac:dyDescent="0.25">
      <c r="B718" t="s">
        <v>32</v>
      </c>
      <c r="C718">
        <v>12</v>
      </c>
      <c r="D718">
        <v>550</v>
      </c>
      <c r="E718" s="27">
        <v>45069</v>
      </c>
      <c r="F718">
        <v>2105.91</v>
      </c>
      <c r="G718" t="s">
        <v>91</v>
      </c>
      <c r="H718">
        <v>0</v>
      </c>
      <c r="I718" t="str">
        <f>_xlfn.XLOOKUP(data[[#This Row],[flight_speed]],$S$4:$S$6,$T$4:$T$6,,-1)</f>
        <v>super fast</v>
      </c>
      <c r="J718">
        <f>_xlfn.XLOOKUP(data[[#This Row],[Reindeer]],$S$14:$S$18,$T$14:$T$18)</f>
        <v>98</v>
      </c>
      <c r="K718" t="str" cm="1">
        <f t="array" ref="K718">_xlfn.IFS(data[[#This Row],[Age]]&lt;=100,"0-100",data[[#This Row],[Age]]&lt;=500,"101-500",data[[#This Row],[Age]]&lt;=1000,"501-1000",1,"&gt;1000")</f>
        <v>0-100</v>
      </c>
      <c r="L718" t="str">
        <f>REPT(_xlfn.UNICHAR(8203),_xlfn.XLOOKUP(data[[#This Row],[Age group]],$S$23:$S$26,$T$23:$T$26))&amp;data[[#This Row],[Age group]]</f>
        <v>​​​​0-100</v>
      </c>
    </row>
    <row r="719" spans="2:12" x14ac:dyDescent="0.25">
      <c r="B719" t="s">
        <v>33</v>
      </c>
      <c r="C719">
        <v>7</v>
      </c>
      <c r="D719">
        <v>60</v>
      </c>
      <c r="E719" s="27">
        <v>45070</v>
      </c>
      <c r="F719">
        <v>610.82000000000005</v>
      </c>
      <c r="G719" t="s">
        <v>90</v>
      </c>
      <c r="H719">
        <v>0</v>
      </c>
      <c r="I719" t="str">
        <f>_xlfn.XLOOKUP(data[[#This Row],[flight_speed]],$S$4:$S$6,$T$4:$T$6,,-1)</f>
        <v>fast</v>
      </c>
      <c r="J719">
        <f>_xlfn.XLOOKUP(data[[#This Row],[Reindeer]],$S$14:$S$18,$T$14:$T$18)</f>
        <v>1200</v>
      </c>
      <c r="K719" t="str" cm="1">
        <f t="array" ref="K719">_xlfn.IFS(data[[#This Row],[Age]]&lt;=100,"0-100",data[[#This Row],[Age]]&lt;=500,"101-500",data[[#This Row],[Age]]&lt;=1000,"501-1000",1,"&gt;1000")</f>
        <v>&gt;1000</v>
      </c>
      <c r="L719" t="str">
        <f>REPT(_xlfn.UNICHAR(8203),_xlfn.XLOOKUP(data[[#This Row],[Age group]],$S$23:$S$26,$T$23:$T$26))&amp;data[[#This Row],[Age group]]</f>
        <v>​&gt;1000</v>
      </c>
    </row>
    <row r="720" spans="2:12" x14ac:dyDescent="0.25">
      <c r="B720" t="s">
        <v>34</v>
      </c>
      <c r="C720">
        <v>4</v>
      </c>
      <c r="D720">
        <v>520</v>
      </c>
      <c r="E720" s="27">
        <v>45070</v>
      </c>
      <c r="F720">
        <v>2180.16</v>
      </c>
      <c r="G720" t="s">
        <v>91</v>
      </c>
      <c r="H720">
        <v>0</v>
      </c>
      <c r="I720" t="str">
        <f>_xlfn.XLOOKUP(data[[#This Row],[flight_speed]],$S$4:$S$6,$T$4:$T$6,,-1)</f>
        <v>super fast</v>
      </c>
      <c r="J720">
        <f>_xlfn.XLOOKUP(data[[#This Row],[Reindeer]],$S$14:$S$18,$T$14:$T$18)</f>
        <v>815</v>
      </c>
      <c r="K720" t="str" cm="1">
        <f t="array" ref="K720">_xlfn.IFS(data[[#This Row],[Age]]&lt;=100,"0-100",data[[#This Row],[Age]]&lt;=500,"101-500",data[[#This Row],[Age]]&lt;=1000,"501-1000",1,"&gt;1000")</f>
        <v>501-1000</v>
      </c>
      <c r="L720" t="str">
        <f>REPT(_xlfn.UNICHAR(8203),_xlfn.XLOOKUP(data[[#This Row],[Age group]],$S$23:$S$26,$T$23:$T$26))&amp;data[[#This Row],[Age group]]</f>
        <v>​​501-1000</v>
      </c>
    </row>
    <row r="721" spans="2:12" x14ac:dyDescent="0.25">
      <c r="B721" t="s">
        <v>35</v>
      </c>
      <c r="C721">
        <v>4</v>
      </c>
      <c r="D721">
        <v>540</v>
      </c>
      <c r="E721" s="27">
        <v>45070</v>
      </c>
      <c r="F721">
        <v>1748.37</v>
      </c>
      <c r="G721" t="s">
        <v>91</v>
      </c>
      <c r="H721">
        <v>0</v>
      </c>
      <c r="I721" t="str">
        <f>_xlfn.XLOOKUP(data[[#This Row],[flight_speed]],$S$4:$S$6,$T$4:$T$6,,-1)</f>
        <v>fast</v>
      </c>
      <c r="J721">
        <f>_xlfn.XLOOKUP(data[[#This Row],[Reindeer]],$S$14:$S$18,$T$14:$T$18)</f>
        <v>261</v>
      </c>
      <c r="K721" t="str" cm="1">
        <f t="array" ref="K721">_xlfn.IFS(data[[#This Row],[Age]]&lt;=100,"0-100",data[[#This Row],[Age]]&lt;=500,"101-500",data[[#This Row],[Age]]&lt;=1000,"501-1000",1,"&gt;1000")</f>
        <v>101-500</v>
      </c>
      <c r="L721" t="str">
        <f>REPT(_xlfn.UNICHAR(8203),_xlfn.XLOOKUP(data[[#This Row],[Age group]],$S$23:$S$26,$T$23:$T$26))&amp;data[[#This Row],[Age group]]</f>
        <v>​​​101-500</v>
      </c>
    </row>
    <row r="722" spans="2:12" x14ac:dyDescent="0.25">
      <c r="B722" t="s">
        <v>68</v>
      </c>
      <c r="C722">
        <v>4</v>
      </c>
      <c r="D722">
        <v>530</v>
      </c>
      <c r="E722" s="27">
        <v>45070</v>
      </c>
      <c r="F722">
        <v>392.49</v>
      </c>
      <c r="G722" t="s">
        <v>90</v>
      </c>
      <c r="H722">
        <v>0</v>
      </c>
      <c r="I722" t="str">
        <f>_xlfn.XLOOKUP(data[[#This Row],[flight_speed]],$S$4:$S$6,$T$4:$T$6,,-1)</f>
        <v>casual</v>
      </c>
      <c r="J722">
        <f>_xlfn.XLOOKUP(data[[#This Row],[Reindeer]],$S$14:$S$18,$T$14:$T$18)</f>
        <v>35</v>
      </c>
      <c r="K722" t="str" cm="1">
        <f t="array" ref="K722">_xlfn.IFS(data[[#This Row],[Age]]&lt;=100,"0-100",data[[#This Row],[Age]]&lt;=500,"101-500",data[[#This Row],[Age]]&lt;=1000,"501-1000",1,"&gt;1000")</f>
        <v>0-100</v>
      </c>
      <c r="L722" t="str">
        <f>REPT(_xlfn.UNICHAR(8203),_xlfn.XLOOKUP(data[[#This Row],[Age group]],$S$23:$S$26,$T$23:$T$26))&amp;data[[#This Row],[Age group]]</f>
        <v>​​​​0-100</v>
      </c>
    </row>
    <row r="723" spans="2:12" x14ac:dyDescent="0.25">
      <c r="B723" t="s">
        <v>32</v>
      </c>
      <c r="C723">
        <v>5.6000000000000005</v>
      </c>
      <c r="D723">
        <v>610</v>
      </c>
      <c r="E723" s="27">
        <v>45070</v>
      </c>
      <c r="F723">
        <v>1565.0700000000002</v>
      </c>
      <c r="G723" t="s">
        <v>91</v>
      </c>
      <c r="H723">
        <v>0</v>
      </c>
      <c r="I723" t="str">
        <f>_xlfn.XLOOKUP(data[[#This Row],[flight_speed]],$S$4:$S$6,$T$4:$T$6,,-1)</f>
        <v>fast</v>
      </c>
      <c r="J723">
        <f>_xlfn.XLOOKUP(data[[#This Row],[Reindeer]],$S$14:$S$18,$T$14:$T$18)</f>
        <v>98</v>
      </c>
      <c r="K723" t="str" cm="1">
        <f t="array" ref="K723">_xlfn.IFS(data[[#This Row],[Age]]&lt;=100,"0-100",data[[#This Row],[Age]]&lt;=500,"101-500",data[[#This Row],[Age]]&lt;=1000,"501-1000",1,"&gt;1000")</f>
        <v>0-100</v>
      </c>
      <c r="L723" t="str">
        <f>REPT(_xlfn.UNICHAR(8203),_xlfn.XLOOKUP(data[[#This Row],[Age group]],$S$23:$S$26,$T$23:$T$26))&amp;data[[#This Row],[Age group]]</f>
        <v>​​​​0-100</v>
      </c>
    </row>
    <row r="724" spans="2:12" x14ac:dyDescent="0.25">
      <c r="B724" t="s">
        <v>33</v>
      </c>
      <c r="C724">
        <v>13</v>
      </c>
      <c r="D724">
        <v>64</v>
      </c>
      <c r="E724" s="27">
        <v>45071</v>
      </c>
      <c r="F724">
        <v>668.37</v>
      </c>
      <c r="G724" t="s">
        <v>90</v>
      </c>
      <c r="H724">
        <v>0</v>
      </c>
      <c r="I724" t="str">
        <f>_xlfn.XLOOKUP(data[[#This Row],[flight_speed]],$S$4:$S$6,$T$4:$T$6,,-1)</f>
        <v>fast</v>
      </c>
      <c r="J724">
        <f>_xlfn.XLOOKUP(data[[#This Row],[Reindeer]],$S$14:$S$18,$T$14:$T$18)</f>
        <v>1200</v>
      </c>
      <c r="K724" t="str" cm="1">
        <f t="array" ref="K724">_xlfn.IFS(data[[#This Row],[Age]]&lt;=100,"0-100",data[[#This Row],[Age]]&lt;=500,"101-500",data[[#This Row],[Age]]&lt;=1000,"501-1000",1,"&gt;1000")</f>
        <v>&gt;1000</v>
      </c>
      <c r="L724" t="str">
        <f>REPT(_xlfn.UNICHAR(8203),_xlfn.XLOOKUP(data[[#This Row],[Age group]],$S$23:$S$26,$T$23:$T$26))&amp;data[[#This Row],[Age group]]</f>
        <v>​&gt;1000</v>
      </c>
    </row>
    <row r="725" spans="2:12" x14ac:dyDescent="0.25">
      <c r="B725" t="s">
        <v>34</v>
      </c>
      <c r="C725">
        <v>11.200000000000001</v>
      </c>
      <c r="D725">
        <v>630</v>
      </c>
      <c r="E725" s="27">
        <v>45071</v>
      </c>
      <c r="F725">
        <v>2976.8999999999996</v>
      </c>
      <c r="G725" t="s">
        <v>91</v>
      </c>
      <c r="H725">
        <v>0</v>
      </c>
      <c r="I725" t="str">
        <f>_xlfn.XLOOKUP(data[[#This Row],[flight_speed]],$S$4:$S$6,$T$4:$T$6,,-1)</f>
        <v>super fast</v>
      </c>
      <c r="J725">
        <f>_xlfn.XLOOKUP(data[[#This Row],[Reindeer]],$S$14:$S$18,$T$14:$T$18)</f>
        <v>815</v>
      </c>
      <c r="K725" t="str" cm="1">
        <f t="array" ref="K725">_xlfn.IFS(data[[#This Row],[Age]]&lt;=100,"0-100",data[[#This Row],[Age]]&lt;=500,"101-500",data[[#This Row],[Age]]&lt;=1000,"501-1000",1,"&gt;1000")</f>
        <v>501-1000</v>
      </c>
      <c r="L725" t="str">
        <f>REPT(_xlfn.UNICHAR(8203),_xlfn.XLOOKUP(data[[#This Row],[Age group]],$S$23:$S$26,$T$23:$T$26))&amp;data[[#This Row],[Age group]]</f>
        <v>​​501-1000</v>
      </c>
    </row>
    <row r="726" spans="2:12" x14ac:dyDescent="0.25">
      <c r="B726" t="s">
        <v>35</v>
      </c>
      <c r="C726">
        <v>6.4</v>
      </c>
      <c r="D726">
        <v>1350</v>
      </c>
      <c r="E726" s="27">
        <v>45071</v>
      </c>
      <c r="F726">
        <v>1863.69</v>
      </c>
      <c r="G726" t="s">
        <v>91</v>
      </c>
      <c r="H726">
        <v>0</v>
      </c>
      <c r="I726" t="str">
        <f>_xlfn.XLOOKUP(data[[#This Row],[flight_speed]],$S$4:$S$6,$T$4:$T$6,,-1)</f>
        <v>fast</v>
      </c>
      <c r="J726">
        <f>_xlfn.XLOOKUP(data[[#This Row],[Reindeer]],$S$14:$S$18,$T$14:$T$18)</f>
        <v>261</v>
      </c>
      <c r="K726" t="str" cm="1">
        <f t="array" ref="K726">_xlfn.IFS(data[[#This Row],[Age]]&lt;=100,"0-100",data[[#This Row],[Age]]&lt;=500,"101-500",data[[#This Row],[Age]]&lt;=1000,"501-1000",1,"&gt;1000")</f>
        <v>101-500</v>
      </c>
      <c r="L726" t="str">
        <f>REPT(_xlfn.UNICHAR(8203),_xlfn.XLOOKUP(data[[#This Row],[Age group]],$S$23:$S$26,$T$23:$T$26))&amp;data[[#This Row],[Age group]]</f>
        <v>​​​101-500</v>
      </c>
    </row>
    <row r="727" spans="2:12" x14ac:dyDescent="0.25">
      <c r="B727" t="s">
        <v>68</v>
      </c>
      <c r="C727">
        <v>8.8000000000000007</v>
      </c>
      <c r="D727">
        <v>1450</v>
      </c>
      <c r="E727" s="27">
        <v>45071</v>
      </c>
      <c r="F727">
        <v>2483.13</v>
      </c>
      <c r="G727" t="s">
        <v>90</v>
      </c>
      <c r="H727">
        <v>0</v>
      </c>
      <c r="I727" t="str">
        <f>_xlfn.XLOOKUP(data[[#This Row],[flight_speed]],$S$4:$S$6,$T$4:$T$6,,-1)</f>
        <v>super fast</v>
      </c>
      <c r="J727">
        <f>_xlfn.XLOOKUP(data[[#This Row],[Reindeer]],$S$14:$S$18,$T$14:$T$18)</f>
        <v>35</v>
      </c>
      <c r="K727" t="str" cm="1">
        <f t="array" ref="K727">_xlfn.IFS(data[[#This Row],[Age]]&lt;=100,"0-100",data[[#This Row],[Age]]&lt;=500,"101-500",data[[#This Row],[Age]]&lt;=1000,"501-1000",1,"&gt;1000")</f>
        <v>0-100</v>
      </c>
      <c r="L727" t="str">
        <f>REPT(_xlfn.UNICHAR(8203),_xlfn.XLOOKUP(data[[#This Row],[Age group]],$S$23:$S$26,$T$23:$T$26))&amp;data[[#This Row],[Age group]]</f>
        <v>​​​​0-100</v>
      </c>
    </row>
    <row r="728" spans="2:12" x14ac:dyDescent="0.25">
      <c r="B728" t="s">
        <v>32</v>
      </c>
      <c r="C728">
        <v>6.4</v>
      </c>
      <c r="D728">
        <v>1450</v>
      </c>
      <c r="E728" s="27">
        <v>45071</v>
      </c>
      <c r="F728">
        <v>1647.5099999999998</v>
      </c>
      <c r="G728" t="s">
        <v>91</v>
      </c>
      <c r="H728">
        <v>0</v>
      </c>
      <c r="I728" t="str">
        <f>_xlfn.XLOOKUP(data[[#This Row],[flight_speed]],$S$4:$S$6,$T$4:$T$6,,-1)</f>
        <v>fast</v>
      </c>
      <c r="J728">
        <f>_xlfn.XLOOKUP(data[[#This Row],[Reindeer]],$S$14:$S$18,$T$14:$T$18)</f>
        <v>98</v>
      </c>
      <c r="K728" t="str" cm="1">
        <f t="array" ref="K728">_xlfn.IFS(data[[#This Row],[Age]]&lt;=100,"0-100",data[[#This Row],[Age]]&lt;=500,"101-500",data[[#This Row],[Age]]&lt;=1000,"501-1000",1,"&gt;1000")</f>
        <v>0-100</v>
      </c>
      <c r="L728" t="str">
        <f>REPT(_xlfn.UNICHAR(8203),_xlfn.XLOOKUP(data[[#This Row],[Age group]],$S$23:$S$26,$T$23:$T$26))&amp;data[[#This Row],[Age group]]</f>
        <v>​​​​0-100</v>
      </c>
    </row>
    <row r="729" spans="2:12" x14ac:dyDescent="0.25">
      <c r="B729" t="s">
        <v>33</v>
      </c>
      <c r="C729">
        <v>6</v>
      </c>
      <c r="D729">
        <v>51</v>
      </c>
      <c r="E729" s="27">
        <v>45072</v>
      </c>
      <c r="F729">
        <v>264.91000000000003</v>
      </c>
      <c r="G729" t="s">
        <v>90</v>
      </c>
      <c r="H729">
        <v>0</v>
      </c>
      <c r="I729" t="str">
        <f>_xlfn.XLOOKUP(data[[#This Row],[flight_speed]],$S$4:$S$6,$T$4:$T$6,,-1)</f>
        <v>casual</v>
      </c>
      <c r="J729">
        <f>_xlfn.XLOOKUP(data[[#This Row],[Reindeer]],$S$14:$S$18,$T$14:$T$18)</f>
        <v>1200</v>
      </c>
      <c r="K729" t="str" cm="1">
        <f t="array" ref="K729">_xlfn.IFS(data[[#This Row],[Age]]&lt;=100,"0-100",data[[#This Row],[Age]]&lt;=500,"101-500",data[[#This Row],[Age]]&lt;=1000,"501-1000",1,"&gt;1000")</f>
        <v>&gt;1000</v>
      </c>
      <c r="L729" t="str">
        <f>REPT(_xlfn.UNICHAR(8203),_xlfn.XLOOKUP(data[[#This Row],[Age group]],$S$23:$S$26,$T$23:$T$26))&amp;data[[#This Row],[Age group]]</f>
        <v>​&gt;1000</v>
      </c>
    </row>
    <row r="730" spans="2:12" x14ac:dyDescent="0.25">
      <c r="B730" t="s">
        <v>34</v>
      </c>
      <c r="C730">
        <v>7.2</v>
      </c>
      <c r="D730">
        <v>1450</v>
      </c>
      <c r="E730" s="27">
        <v>45072</v>
      </c>
      <c r="F730">
        <v>1889.28</v>
      </c>
      <c r="G730" t="s">
        <v>91</v>
      </c>
      <c r="H730">
        <v>0</v>
      </c>
      <c r="I730" t="str">
        <f>_xlfn.XLOOKUP(data[[#This Row],[flight_speed]],$S$4:$S$6,$T$4:$T$6,,-1)</f>
        <v>fast</v>
      </c>
      <c r="J730">
        <f>_xlfn.XLOOKUP(data[[#This Row],[Reindeer]],$S$14:$S$18,$T$14:$T$18)</f>
        <v>815</v>
      </c>
      <c r="K730" t="str" cm="1">
        <f t="array" ref="K730">_xlfn.IFS(data[[#This Row],[Age]]&lt;=100,"0-100",data[[#This Row],[Age]]&lt;=500,"101-500",data[[#This Row],[Age]]&lt;=1000,"501-1000",1,"&gt;1000")</f>
        <v>501-1000</v>
      </c>
      <c r="L730" t="str">
        <f>REPT(_xlfn.UNICHAR(8203),_xlfn.XLOOKUP(data[[#This Row],[Age group]],$S$23:$S$26,$T$23:$T$26))&amp;data[[#This Row],[Age group]]</f>
        <v>​​501-1000</v>
      </c>
    </row>
    <row r="731" spans="2:12" x14ac:dyDescent="0.25">
      <c r="B731" t="s">
        <v>35</v>
      </c>
      <c r="C731">
        <v>6.4</v>
      </c>
      <c r="D731">
        <v>590</v>
      </c>
      <c r="E731" s="27">
        <v>45072</v>
      </c>
      <c r="F731">
        <v>710.93999999999994</v>
      </c>
      <c r="G731" t="s">
        <v>91</v>
      </c>
      <c r="H731">
        <v>0</v>
      </c>
      <c r="I731" t="str">
        <f>_xlfn.XLOOKUP(data[[#This Row],[flight_speed]],$S$4:$S$6,$T$4:$T$6,,-1)</f>
        <v>fast</v>
      </c>
      <c r="J731">
        <f>_xlfn.XLOOKUP(data[[#This Row],[Reindeer]],$S$14:$S$18,$T$14:$T$18)</f>
        <v>261</v>
      </c>
      <c r="K731" t="str" cm="1">
        <f t="array" ref="K731">_xlfn.IFS(data[[#This Row],[Age]]&lt;=100,"0-100",data[[#This Row],[Age]]&lt;=500,"101-500",data[[#This Row],[Age]]&lt;=1000,"501-1000",1,"&gt;1000")</f>
        <v>101-500</v>
      </c>
      <c r="L731" t="str">
        <f>REPT(_xlfn.UNICHAR(8203),_xlfn.XLOOKUP(data[[#This Row],[Age group]],$S$23:$S$26,$T$23:$T$26))&amp;data[[#This Row],[Age group]]</f>
        <v>​​​101-500</v>
      </c>
    </row>
    <row r="732" spans="2:12" x14ac:dyDescent="0.25">
      <c r="B732" t="s">
        <v>68</v>
      </c>
      <c r="C732">
        <v>8</v>
      </c>
      <c r="D732">
        <v>950</v>
      </c>
      <c r="E732" s="27">
        <v>45072</v>
      </c>
      <c r="F732">
        <v>1387.74</v>
      </c>
      <c r="G732" t="s">
        <v>90</v>
      </c>
      <c r="H732">
        <v>0</v>
      </c>
      <c r="I732" t="str">
        <f>_xlfn.XLOOKUP(data[[#This Row],[flight_speed]],$S$4:$S$6,$T$4:$T$6,,-1)</f>
        <v>fast</v>
      </c>
      <c r="J732">
        <f>_xlfn.XLOOKUP(data[[#This Row],[Reindeer]],$S$14:$S$18,$T$14:$T$18)</f>
        <v>35</v>
      </c>
      <c r="K732" t="str" cm="1">
        <f t="array" ref="K732">_xlfn.IFS(data[[#This Row],[Age]]&lt;=100,"0-100",data[[#This Row],[Age]]&lt;=500,"101-500",data[[#This Row],[Age]]&lt;=1000,"501-1000",1,"&gt;1000")</f>
        <v>0-100</v>
      </c>
      <c r="L732" t="str">
        <f>REPT(_xlfn.UNICHAR(8203),_xlfn.XLOOKUP(data[[#This Row],[Age group]],$S$23:$S$26,$T$23:$T$26))&amp;data[[#This Row],[Age group]]</f>
        <v>​​​​0-100</v>
      </c>
    </row>
    <row r="733" spans="2:12" x14ac:dyDescent="0.25">
      <c r="B733" t="s">
        <v>32</v>
      </c>
      <c r="C733">
        <v>12</v>
      </c>
      <c r="D733">
        <v>890</v>
      </c>
      <c r="E733" s="27">
        <v>45072</v>
      </c>
      <c r="F733">
        <v>2403.12</v>
      </c>
      <c r="G733" t="s">
        <v>91</v>
      </c>
      <c r="H733">
        <v>0</v>
      </c>
      <c r="I733" t="str">
        <f>_xlfn.XLOOKUP(data[[#This Row],[flight_speed]],$S$4:$S$6,$T$4:$T$6,,-1)</f>
        <v>super fast</v>
      </c>
      <c r="J733">
        <f>_xlfn.XLOOKUP(data[[#This Row],[Reindeer]],$S$14:$S$18,$T$14:$T$18)</f>
        <v>98</v>
      </c>
      <c r="K733" t="str" cm="1">
        <f t="array" ref="K733">_xlfn.IFS(data[[#This Row],[Age]]&lt;=100,"0-100",data[[#This Row],[Age]]&lt;=500,"101-500",data[[#This Row],[Age]]&lt;=1000,"501-1000",1,"&gt;1000")</f>
        <v>0-100</v>
      </c>
      <c r="L733" t="str">
        <f>REPT(_xlfn.UNICHAR(8203),_xlfn.XLOOKUP(data[[#This Row],[Age group]],$S$23:$S$26,$T$23:$T$26))&amp;data[[#This Row],[Age group]]</f>
        <v>​​​​0-100</v>
      </c>
    </row>
    <row r="734" spans="2:12" x14ac:dyDescent="0.25">
      <c r="B734" t="s">
        <v>33</v>
      </c>
      <c r="C734">
        <v>13</v>
      </c>
      <c r="D734">
        <v>131</v>
      </c>
      <c r="E734" s="27">
        <v>45073</v>
      </c>
      <c r="F734">
        <v>146.59</v>
      </c>
      <c r="G734" t="s">
        <v>90</v>
      </c>
      <c r="H734">
        <v>0</v>
      </c>
      <c r="I734" t="str">
        <f>_xlfn.XLOOKUP(data[[#This Row],[flight_speed]],$S$4:$S$6,$T$4:$T$6,,-1)</f>
        <v>casual</v>
      </c>
      <c r="J734">
        <f>_xlfn.XLOOKUP(data[[#This Row],[Reindeer]],$S$14:$S$18,$T$14:$T$18)</f>
        <v>1200</v>
      </c>
      <c r="K734" t="str" cm="1">
        <f t="array" ref="K734">_xlfn.IFS(data[[#This Row],[Age]]&lt;=100,"0-100",data[[#This Row],[Age]]&lt;=500,"101-500",data[[#This Row],[Age]]&lt;=1000,"501-1000",1,"&gt;1000")</f>
        <v>&gt;1000</v>
      </c>
      <c r="L734" t="str">
        <f>REPT(_xlfn.UNICHAR(8203),_xlfn.XLOOKUP(data[[#This Row],[Age group]],$S$23:$S$26,$T$23:$T$26))&amp;data[[#This Row],[Age group]]</f>
        <v>​&gt;1000</v>
      </c>
    </row>
    <row r="735" spans="2:12" x14ac:dyDescent="0.25">
      <c r="B735" t="s">
        <v>34</v>
      </c>
      <c r="C735">
        <v>7.2</v>
      </c>
      <c r="D735">
        <v>520</v>
      </c>
      <c r="E735" s="27">
        <v>45073</v>
      </c>
      <c r="F735">
        <v>2412.7200000000003</v>
      </c>
      <c r="G735" t="s">
        <v>91</v>
      </c>
      <c r="H735">
        <v>0</v>
      </c>
      <c r="I735" t="str">
        <f>_xlfn.XLOOKUP(data[[#This Row],[flight_speed]],$S$4:$S$6,$T$4:$T$6,,-1)</f>
        <v>super fast</v>
      </c>
      <c r="J735">
        <f>_xlfn.XLOOKUP(data[[#This Row],[Reindeer]],$S$14:$S$18,$T$14:$T$18)</f>
        <v>815</v>
      </c>
      <c r="K735" t="str" cm="1">
        <f t="array" ref="K735">_xlfn.IFS(data[[#This Row],[Age]]&lt;=100,"0-100",data[[#This Row],[Age]]&lt;=500,"101-500",data[[#This Row],[Age]]&lt;=1000,"501-1000",1,"&gt;1000")</f>
        <v>501-1000</v>
      </c>
      <c r="L735" t="str">
        <f>REPT(_xlfn.UNICHAR(8203),_xlfn.XLOOKUP(data[[#This Row],[Age group]],$S$23:$S$26,$T$23:$T$26))&amp;data[[#This Row],[Age group]]</f>
        <v>​​501-1000</v>
      </c>
    </row>
    <row r="736" spans="2:12" x14ac:dyDescent="0.25">
      <c r="B736" t="s">
        <v>35</v>
      </c>
      <c r="C736">
        <v>10.4</v>
      </c>
      <c r="D736">
        <v>1450</v>
      </c>
      <c r="E736" s="27">
        <v>45073</v>
      </c>
      <c r="F736">
        <v>2539.14</v>
      </c>
      <c r="G736" t="s">
        <v>91</v>
      </c>
      <c r="H736">
        <v>0</v>
      </c>
      <c r="I736" t="str">
        <f>_xlfn.XLOOKUP(data[[#This Row],[flight_speed]],$S$4:$S$6,$T$4:$T$6,,-1)</f>
        <v>super fast</v>
      </c>
      <c r="J736">
        <f>_xlfn.XLOOKUP(data[[#This Row],[Reindeer]],$S$14:$S$18,$T$14:$T$18)</f>
        <v>261</v>
      </c>
      <c r="K736" t="str" cm="1">
        <f t="array" ref="K736">_xlfn.IFS(data[[#This Row],[Age]]&lt;=100,"0-100",data[[#This Row],[Age]]&lt;=500,"101-500",data[[#This Row],[Age]]&lt;=1000,"501-1000",1,"&gt;1000")</f>
        <v>101-500</v>
      </c>
      <c r="L736" t="str">
        <f>REPT(_xlfn.UNICHAR(8203),_xlfn.XLOOKUP(data[[#This Row],[Age group]],$S$23:$S$26,$T$23:$T$26))&amp;data[[#This Row],[Age group]]</f>
        <v>​​​101-500</v>
      </c>
    </row>
    <row r="737" spans="2:12" x14ac:dyDescent="0.25">
      <c r="B737" t="s">
        <v>68</v>
      </c>
      <c r="C737">
        <v>11.200000000000001</v>
      </c>
      <c r="D737">
        <v>550</v>
      </c>
      <c r="E737" s="27">
        <v>45073</v>
      </c>
      <c r="F737">
        <v>2620.56</v>
      </c>
      <c r="G737" t="s">
        <v>90</v>
      </c>
      <c r="H737">
        <v>0</v>
      </c>
      <c r="I737" t="str">
        <f>_xlfn.XLOOKUP(data[[#This Row],[flight_speed]],$S$4:$S$6,$T$4:$T$6,,-1)</f>
        <v>super fast</v>
      </c>
      <c r="J737">
        <f>_xlfn.XLOOKUP(data[[#This Row],[Reindeer]],$S$14:$S$18,$T$14:$T$18)</f>
        <v>35</v>
      </c>
      <c r="K737" t="str" cm="1">
        <f t="array" ref="K737">_xlfn.IFS(data[[#This Row],[Age]]&lt;=100,"0-100",data[[#This Row],[Age]]&lt;=500,"101-500",data[[#This Row],[Age]]&lt;=1000,"501-1000",1,"&gt;1000")</f>
        <v>0-100</v>
      </c>
      <c r="L737" t="str">
        <f>REPT(_xlfn.UNICHAR(8203),_xlfn.XLOOKUP(data[[#This Row],[Age group]],$S$23:$S$26,$T$23:$T$26))&amp;data[[#This Row],[Age group]]</f>
        <v>​​​​0-100</v>
      </c>
    </row>
    <row r="738" spans="2:12" x14ac:dyDescent="0.25">
      <c r="B738" t="s">
        <v>32</v>
      </c>
      <c r="C738">
        <v>7.2</v>
      </c>
      <c r="D738">
        <v>1150</v>
      </c>
      <c r="E738" s="27">
        <v>45073</v>
      </c>
      <c r="F738">
        <v>1905.27</v>
      </c>
      <c r="G738" t="s">
        <v>91</v>
      </c>
      <c r="H738">
        <v>0</v>
      </c>
      <c r="I738" t="str">
        <f>_xlfn.XLOOKUP(data[[#This Row],[flight_speed]],$S$4:$S$6,$T$4:$T$6,,-1)</f>
        <v>fast</v>
      </c>
      <c r="J738">
        <f>_xlfn.XLOOKUP(data[[#This Row],[Reindeer]],$S$14:$S$18,$T$14:$T$18)</f>
        <v>98</v>
      </c>
      <c r="K738" t="str" cm="1">
        <f t="array" ref="K738">_xlfn.IFS(data[[#This Row],[Age]]&lt;=100,"0-100",data[[#This Row],[Age]]&lt;=500,"101-500",data[[#This Row],[Age]]&lt;=1000,"501-1000",1,"&gt;1000")</f>
        <v>0-100</v>
      </c>
      <c r="L738" t="str">
        <f>REPT(_xlfn.UNICHAR(8203),_xlfn.XLOOKUP(data[[#This Row],[Age group]],$S$23:$S$26,$T$23:$T$26))&amp;data[[#This Row],[Age group]]</f>
        <v>​​​​0-100</v>
      </c>
    </row>
    <row r="739" spans="2:12" x14ac:dyDescent="0.25">
      <c r="B739" t="s">
        <v>33</v>
      </c>
      <c r="C739">
        <v>10</v>
      </c>
      <c r="D739">
        <v>114</v>
      </c>
      <c r="E739" s="27">
        <v>45074</v>
      </c>
      <c r="F739">
        <v>884.27</v>
      </c>
      <c r="G739" t="s">
        <v>90</v>
      </c>
      <c r="H739">
        <v>0</v>
      </c>
      <c r="I739" t="str">
        <f>_xlfn.XLOOKUP(data[[#This Row],[flight_speed]],$S$4:$S$6,$T$4:$T$6,,-1)</f>
        <v>fast</v>
      </c>
      <c r="J739">
        <f>_xlfn.XLOOKUP(data[[#This Row],[Reindeer]],$S$14:$S$18,$T$14:$T$18)</f>
        <v>1200</v>
      </c>
      <c r="K739" t="str" cm="1">
        <f t="array" ref="K739">_xlfn.IFS(data[[#This Row],[Age]]&lt;=100,"0-100",data[[#This Row],[Age]]&lt;=500,"101-500",data[[#This Row],[Age]]&lt;=1000,"501-1000",1,"&gt;1000")</f>
        <v>&gt;1000</v>
      </c>
      <c r="L739" t="str">
        <f>REPT(_xlfn.UNICHAR(8203),_xlfn.XLOOKUP(data[[#This Row],[Age group]],$S$23:$S$26,$T$23:$T$26))&amp;data[[#This Row],[Age group]]</f>
        <v>​&gt;1000</v>
      </c>
    </row>
    <row r="740" spans="2:12" x14ac:dyDescent="0.25">
      <c r="B740" t="s">
        <v>34</v>
      </c>
      <c r="C740">
        <v>6.4</v>
      </c>
      <c r="D740">
        <v>1070</v>
      </c>
      <c r="E740" s="27">
        <v>45074</v>
      </c>
      <c r="F740">
        <v>1477.98</v>
      </c>
      <c r="G740" t="s">
        <v>91</v>
      </c>
      <c r="H740">
        <v>0</v>
      </c>
      <c r="I740" t="str">
        <f>_xlfn.XLOOKUP(data[[#This Row],[flight_speed]],$S$4:$S$6,$T$4:$T$6,,-1)</f>
        <v>fast</v>
      </c>
      <c r="J740">
        <f>_xlfn.XLOOKUP(data[[#This Row],[Reindeer]],$S$14:$S$18,$T$14:$T$18)</f>
        <v>815</v>
      </c>
      <c r="K740" t="str" cm="1">
        <f t="array" ref="K740">_xlfn.IFS(data[[#This Row],[Age]]&lt;=100,"0-100",data[[#This Row],[Age]]&lt;=500,"101-500",data[[#This Row],[Age]]&lt;=1000,"501-1000",1,"&gt;1000")</f>
        <v>501-1000</v>
      </c>
      <c r="L740" t="str">
        <f>REPT(_xlfn.UNICHAR(8203),_xlfn.XLOOKUP(data[[#This Row],[Age group]],$S$23:$S$26,$T$23:$T$26))&amp;data[[#This Row],[Age group]]</f>
        <v>​​501-1000</v>
      </c>
    </row>
    <row r="741" spans="2:12" x14ac:dyDescent="0.25">
      <c r="B741" t="s">
        <v>35</v>
      </c>
      <c r="C741">
        <v>4.8000000000000007</v>
      </c>
      <c r="D741">
        <v>1240</v>
      </c>
      <c r="E741" s="27">
        <v>45074</v>
      </c>
      <c r="F741">
        <v>2056.38</v>
      </c>
      <c r="G741" t="s">
        <v>91</v>
      </c>
      <c r="H741">
        <v>0</v>
      </c>
      <c r="I741" t="str">
        <f>_xlfn.XLOOKUP(data[[#This Row],[flight_speed]],$S$4:$S$6,$T$4:$T$6,,-1)</f>
        <v>super fast</v>
      </c>
      <c r="J741">
        <f>_xlfn.XLOOKUP(data[[#This Row],[Reindeer]],$S$14:$S$18,$T$14:$T$18)</f>
        <v>261</v>
      </c>
      <c r="K741" t="str" cm="1">
        <f t="array" ref="K741">_xlfn.IFS(data[[#This Row],[Age]]&lt;=100,"0-100",data[[#This Row],[Age]]&lt;=500,"101-500",data[[#This Row],[Age]]&lt;=1000,"501-1000",1,"&gt;1000")</f>
        <v>101-500</v>
      </c>
      <c r="L741" t="str">
        <f>REPT(_xlfn.UNICHAR(8203),_xlfn.XLOOKUP(data[[#This Row],[Age group]],$S$23:$S$26,$T$23:$T$26))&amp;data[[#This Row],[Age group]]</f>
        <v>​​​101-500</v>
      </c>
    </row>
    <row r="742" spans="2:12" x14ac:dyDescent="0.25">
      <c r="B742" t="s">
        <v>68</v>
      </c>
      <c r="C742">
        <v>7.2</v>
      </c>
      <c r="D742">
        <v>1360</v>
      </c>
      <c r="E742" s="27">
        <v>45074</v>
      </c>
      <c r="F742">
        <v>2226.7200000000003</v>
      </c>
      <c r="G742" t="s">
        <v>90</v>
      </c>
      <c r="H742">
        <v>0</v>
      </c>
      <c r="I742" t="str">
        <f>_xlfn.XLOOKUP(data[[#This Row],[flight_speed]],$S$4:$S$6,$T$4:$T$6,,-1)</f>
        <v>super fast</v>
      </c>
      <c r="J742">
        <f>_xlfn.XLOOKUP(data[[#This Row],[Reindeer]],$S$14:$S$18,$T$14:$T$18)</f>
        <v>35</v>
      </c>
      <c r="K742" t="str" cm="1">
        <f t="array" ref="K742">_xlfn.IFS(data[[#This Row],[Age]]&lt;=100,"0-100",data[[#This Row],[Age]]&lt;=500,"101-500",data[[#This Row],[Age]]&lt;=1000,"501-1000",1,"&gt;1000")</f>
        <v>0-100</v>
      </c>
      <c r="L742" t="str">
        <f>REPT(_xlfn.UNICHAR(8203),_xlfn.XLOOKUP(data[[#This Row],[Age group]],$S$23:$S$26,$T$23:$T$26))&amp;data[[#This Row],[Age group]]</f>
        <v>​​​​0-100</v>
      </c>
    </row>
    <row r="743" spans="2:12" x14ac:dyDescent="0.25">
      <c r="B743" t="s">
        <v>32</v>
      </c>
      <c r="C743">
        <v>4.8000000000000007</v>
      </c>
      <c r="D743">
        <v>920</v>
      </c>
      <c r="E743" s="27">
        <v>45074</v>
      </c>
      <c r="F743">
        <v>200.10000000000002</v>
      </c>
      <c r="G743" t="s">
        <v>91</v>
      </c>
      <c r="H743">
        <v>0</v>
      </c>
      <c r="I743" t="str">
        <f>_xlfn.XLOOKUP(data[[#This Row],[flight_speed]],$S$4:$S$6,$T$4:$T$6,,-1)</f>
        <v>casual</v>
      </c>
      <c r="J743">
        <f>_xlfn.XLOOKUP(data[[#This Row],[Reindeer]],$S$14:$S$18,$T$14:$T$18)</f>
        <v>98</v>
      </c>
      <c r="K743" t="str" cm="1">
        <f t="array" ref="K743">_xlfn.IFS(data[[#This Row],[Age]]&lt;=100,"0-100",data[[#This Row],[Age]]&lt;=500,"101-500",data[[#This Row],[Age]]&lt;=1000,"501-1000",1,"&gt;1000")</f>
        <v>0-100</v>
      </c>
      <c r="L743" t="str">
        <f>REPT(_xlfn.UNICHAR(8203),_xlfn.XLOOKUP(data[[#This Row],[Age group]],$S$23:$S$26,$T$23:$T$26))&amp;data[[#This Row],[Age group]]</f>
        <v>​​​​0-100</v>
      </c>
    </row>
    <row r="744" spans="2:12" x14ac:dyDescent="0.25">
      <c r="B744" t="s">
        <v>33</v>
      </c>
      <c r="C744">
        <v>13</v>
      </c>
      <c r="D744">
        <v>94</v>
      </c>
      <c r="E744" s="27">
        <v>45075</v>
      </c>
      <c r="F744">
        <v>728.64</v>
      </c>
      <c r="G744" t="s">
        <v>90</v>
      </c>
      <c r="H744">
        <v>0</v>
      </c>
      <c r="I744" t="str">
        <f>_xlfn.XLOOKUP(data[[#This Row],[flight_speed]],$S$4:$S$6,$T$4:$T$6,,-1)</f>
        <v>fast</v>
      </c>
      <c r="J744">
        <f>_xlfn.XLOOKUP(data[[#This Row],[Reindeer]],$S$14:$S$18,$T$14:$T$18)</f>
        <v>1200</v>
      </c>
      <c r="K744" t="str" cm="1">
        <f t="array" ref="K744">_xlfn.IFS(data[[#This Row],[Age]]&lt;=100,"0-100",data[[#This Row],[Age]]&lt;=500,"101-500",data[[#This Row],[Age]]&lt;=1000,"501-1000",1,"&gt;1000")</f>
        <v>&gt;1000</v>
      </c>
      <c r="L744" t="str">
        <f>REPT(_xlfn.UNICHAR(8203),_xlfn.XLOOKUP(data[[#This Row],[Age group]],$S$23:$S$26,$T$23:$T$26))&amp;data[[#This Row],[Age group]]</f>
        <v>​&gt;1000</v>
      </c>
    </row>
    <row r="745" spans="2:12" x14ac:dyDescent="0.25">
      <c r="B745" t="s">
        <v>34</v>
      </c>
      <c r="C745">
        <v>8.8000000000000007</v>
      </c>
      <c r="D745">
        <v>1040</v>
      </c>
      <c r="E745" s="27">
        <v>45075</v>
      </c>
      <c r="F745">
        <v>389.34000000000003</v>
      </c>
      <c r="G745" t="s">
        <v>91</v>
      </c>
      <c r="H745">
        <v>0</v>
      </c>
      <c r="I745" t="str">
        <f>_xlfn.XLOOKUP(data[[#This Row],[flight_speed]],$S$4:$S$6,$T$4:$T$6,,-1)</f>
        <v>casual</v>
      </c>
      <c r="J745">
        <f>_xlfn.XLOOKUP(data[[#This Row],[Reindeer]],$S$14:$S$18,$T$14:$T$18)</f>
        <v>815</v>
      </c>
      <c r="K745" t="str" cm="1">
        <f t="array" ref="K745">_xlfn.IFS(data[[#This Row],[Age]]&lt;=100,"0-100",data[[#This Row],[Age]]&lt;=500,"101-500",data[[#This Row],[Age]]&lt;=1000,"501-1000",1,"&gt;1000")</f>
        <v>501-1000</v>
      </c>
      <c r="L745" t="str">
        <f>REPT(_xlfn.UNICHAR(8203),_xlfn.XLOOKUP(data[[#This Row],[Age group]],$S$23:$S$26,$T$23:$T$26))&amp;data[[#This Row],[Age group]]</f>
        <v>​​501-1000</v>
      </c>
    </row>
    <row r="746" spans="2:12" x14ac:dyDescent="0.25">
      <c r="B746" t="s">
        <v>35</v>
      </c>
      <c r="C746">
        <v>11.200000000000001</v>
      </c>
      <c r="D746">
        <v>1290</v>
      </c>
      <c r="E746" s="27">
        <v>45075</v>
      </c>
      <c r="F746">
        <v>1626.4499999999998</v>
      </c>
      <c r="G746" t="s">
        <v>91</v>
      </c>
      <c r="H746">
        <v>0</v>
      </c>
      <c r="I746" t="str">
        <f>_xlfn.XLOOKUP(data[[#This Row],[flight_speed]],$S$4:$S$6,$T$4:$T$6,,-1)</f>
        <v>fast</v>
      </c>
      <c r="J746">
        <f>_xlfn.XLOOKUP(data[[#This Row],[Reindeer]],$S$14:$S$18,$T$14:$T$18)</f>
        <v>261</v>
      </c>
      <c r="K746" t="str" cm="1">
        <f t="array" ref="K746">_xlfn.IFS(data[[#This Row],[Age]]&lt;=100,"0-100",data[[#This Row],[Age]]&lt;=500,"101-500",data[[#This Row],[Age]]&lt;=1000,"501-1000",1,"&gt;1000")</f>
        <v>101-500</v>
      </c>
      <c r="L746" t="str">
        <f>REPT(_xlfn.UNICHAR(8203),_xlfn.XLOOKUP(data[[#This Row],[Age group]],$S$23:$S$26,$T$23:$T$26))&amp;data[[#This Row],[Age group]]</f>
        <v>​​​101-500</v>
      </c>
    </row>
    <row r="747" spans="2:12" x14ac:dyDescent="0.25">
      <c r="B747" t="s">
        <v>68</v>
      </c>
      <c r="C747">
        <v>8</v>
      </c>
      <c r="D747">
        <v>1380</v>
      </c>
      <c r="E747" s="27">
        <v>45075</v>
      </c>
      <c r="F747">
        <v>1310.6399999999999</v>
      </c>
      <c r="G747" t="s">
        <v>90</v>
      </c>
      <c r="H747">
        <v>0</v>
      </c>
      <c r="I747" t="str">
        <f>_xlfn.XLOOKUP(data[[#This Row],[flight_speed]],$S$4:$S$6,$T$4:$T$6,,-1)</f>
        <v>fast</v>
      </c>
      <c r="J747">
        <f>_xlfn.XLOOKUP(data[[#This Row],[Reindeer]],$S$14:$S$18,$T$14:$T$18)</f>
        <v>35</v>
      </c>
      <c r="K747" t="str" cm="1">
        <f t="array" ref="K747">_xlfn.IFS(data[[#This Row],[Age]]&lt;=100,"0-100",data[[#This Row],[Age]]&lt;=500,"101-500",data[[#This Row],[Age]]&lt;=1000,"501-1000",1,"&gt;1000")</f>
        <v>0-100</v>
      </c>
      <c r="L747" t="str">
        <f>REPT(_xlfn.UNICHAR(8203),_xlfn.XLOOKUP(data[[#This Row],[Age group]],$S$23:$S$26,$T$23:$T$26))&amp;data[[#This Row],[Age group]]</f>
        <v>​​​​0-100</v>
      </c>
    </row>
    <row r="748" spans="2:12" x14ac:dyDescent="0.25">
      <c r="B748" t="s">
        <v>32</v>
      </c>
      <c r="C748">
        <v>6.4</v>
      </c>
      <c r="D748">
        <v>520</v>
      </c>
      <c r="E748" s="27">
        <v>45075</v>
      </c>
      <c r="F748">
        <v>1667.16</v>
      </c>
      <c r="G748" t="s">
        <v>91</v>
      </c>
      <c r="H748">
        <v>0</v>
      </c>
      <c r="I748" t="str">
        <f>_xlfn.XLOOKUP(data[[#This Row],[flight_speed]],$S$4:$S$6,$T$4:$T$6,,-1)</f>
        <v>fast</v>
      </c>
      <c r="J748">
        <f>_xlfn.XLOOKUP(data[[#This Row],[Reindeer]],$S$14:$S$18,$T$14:$T$18)</f>
        <v>98</v>
      </c>
      <c r="K748" t="str" cm="1">
        <f t="array" ref="K748">_xlfn.IFS(data[[#This Row],[Age]]&lt;=100,"0-100",data[[#This Row],[Age]]&lt;=500,"101-500",data[[#This Row],[Age]]&lt;=1000,"501-1000",1,"&gt;1000")</f>
        <v>0-100</v>
      </c>
      <c r="L748" t="str">
        <f>REPT(_xlfn.UNICHAR(8203),_xlfn.XLOOKUP(data[[#This Row],[Age group]],$S$23:$S$26,$T$23:$T$26))&amp;data[[#This Row],[Age group]]</f>
        <v>​​​​0-100</v>
      </c>
    </row>
    <row r="749" spans="2:12" x14ac:dyDescent="0.25">
      <c r="B749" t="s">
        <v>33</v>
      </c>
      <c r="C749">
        <v>6</v>
      </c>
      <c r="D749">
        <v>141</v>
      </c>
      <c r="E749" s="27">
        <v>45076</v>
      </c>
      <c r="F749">
        <v>395.11</v>
      </c>
      <c r="G749" t="s">
        <v>90</v>
      </c>
      <c r="H749">
        <v>0</v>
      </c>
      <c r="I749" t="str">
        <f>_xlfn.XLOOKUP(data[[#This Row],[flight_speed]],$S$4:$S$6,$T$4:$T$6,,-1)</f>
        <v>casual</v>
      </c>
      <c r="J749">
        <f>_xlfn.XLOOKUP(data[[#This Row],[Reindeer]],$S$14:$S$18,$T$14:$T$18)</f>
        <v>1200</v>
      </c>
      <c r="K749" t="str" cm="1">
        <f t="array" ref="K749">_xlfn.IFS(data[[#This Row],[Age]]&lt;=100,"0-100",data[[#This Row],[Age]]&lt;=500,"101-500",data[[#This Row],[Age]]&lt;=1000,"501-1000",1,"&gt;1000")</f>
        <v>&gt;1000</v>
      </c>
      <c r="L749" t="str">
        <f>REPT(_xlfn.UNICHAR(8203),_xlfn.XLOOKUP(data[[#This Row],[Age group]],$S$23:$S$26,$T$23:$T$26))&amp;data[[#This Row],[Age group]]</f>
        <v>​&gt;1000</v>
      </c>
    </row>
    <row r="750" spans="2:12" x14ac:dyDescent="0.25">
      <c r="B750" t="s">
        <v>34</v>
      </c>
      <c r="C750">
        <v>6.4</v>
      </c>
      <c r="D750">
        <v>1380</v>
      </c>
      <c r="E750" s="27">
        <v>45076</v>
      </c>
      <c r="F750">
        <v>2756.07</v>
      </c>
      <c r="G750" t="s">
        <v>91</v>
      </c>
      <c r="H750">
        <v>0</v>
      </c>
      <c r="I750" t="str">
        <f>_xlfn.XLOOKUP(data[[#This Row],[flight_speed]],$S$4:$S$6,$T$4:$T$6,,-1)</f>
        <v>super fast</v>
      </c>
      <c r="J750">
        <f>_xlfn.XLOOKUP(data[[#This Row],[Reindeer]],$S$14:$S$18,$T$14:$T$18)</f>
        <v>815</v>
      </c>
      <c r="K750" t="str" cm="1">
        <f t="array" ref="K750">_xlfn.IFS(data[[#This Row],[Age]]&lt;=100,"0-100",data[[#This Row],[Age]]&lt;=500,"101-500",data[[#This Row],[Age]]&lt;=1000,"501-1000",1,"&gt;1000")</f>
        <v>501-1000</v>
      </c>
      <c r="L750" t="str">
        <f>REPT(_xlfn.UNICHAR(8203),_xlfn.XLOOKUP(data[[#This Row],[Age group]],$S$23:$S$26,$T$23:$T$26))&amp;data[[#This Row],[Age group]]</f>
        <v>​​501-1000</v>
      </c>
    </row>
    <row r="751" spans="2:12" x14ac:dyDescent="0.25">
      <c r="B751" t="s">
        <v>35</v>
      </c>
      <c r="C751">
        <v>10.4</v>
      </c>
      <c r="D751">
        <v>560</v>
      </c>
      <c r="E751" s="27">
        <v>45076</v>
      </c>
      <c r="F751">
        <v>2102.67</v>
      </c>
      <c r="G751" t="s">
        <v>91</v>
      </c>
      <c r="H751">
        <v>0</v>
      </c>
      <c r="I751" t="str">
        <f>_xlfn.XLOOKUP(data[[#This Row],[flight_speed]],$S$4:$S$6,$T$4:$T$6,,-1)</f>
        <v>super fast</v>
      </c>
      <c r="J751">
        <f>_xlfn.XLOOKUP(data[[#This Row],[Reindeer]],$S$14:$S$18,$T$14:$T$18)</f>
        <v>261</v>
      </c>
      <c r="K751" t="str" cm="1">
        <f t="array" ref="K751">_xlfn.IFS(data[[#This Row],[Age]]&lt;=100,"0-100",data[[#This Row],[Age]]&lt;=500,"101-500",data[[#This Row],[Age]]&lt;=1000,"501-1000",1,"&gt;1000")</f>
        <v>101-500</v>
      </c>
      <c r="L751" t="str">
        <f>REPT(_xlfn.UNICHAR(8203),_xlfn.XLOOKUP(data[[#This Row],[Age group]],$S$23:$S$26,$T$23:$T$26))&amp;data[[#This Row],[Age group]]</f>
        <v>​​​101-500</v>
      </c>
    </row>
    <row r="752" spans="2:12" x14ac:dyDescent="0.25">
      <c r="B752" t="s">
        <v>68</v>
      </c>
      <c r="C752">
        <v>6.4</v>
      </c>
      <c r="D752">
        <v>1180</v>
      </c>
      <c r="E752" s="27">
        <v>45076</v>
      </c>
      <c r="F752">
        <v>446.70000000000005</v>
      </c>
      <c r="G752" t="s">
        <v>90</v>
      </c>
      <c r="H752">
        <v>0</v>
      </c>
      <c r="I752" t="str">
        <f>_xlfn.XLOOKUP(data[[#This Row],[flight_speed]],$S$4:$S$6,$T$4:$T$6,,-1)</f>
        <v>casual</v>
      </c>
      <c r="J752">
        <f>_xlfn.XLOOKUP(data[[#This Row],[Reindeer]],$S$14:$S$18,$T$14:$T$18)</f>
        <v>35</v>
      </c>
      <c r="K752" t="str" cm="1">
        <f t="array" ref="K752">_xlfn.IFS(data[[#This Row],[Age]]&lt;=100,"0-100",data[[#This Row],[Age]]&lt;=500,"101-500",data[[#This Row],[Age]]&lt;=1000,"501-1000",1,"&gt;1000")</f>
        <v>0-100</v>
      </c>
      <c r="L752" t="str">
        <f>REPT(_xlfn.UNICHAR(8203),_xlfn.XLOOKUP(data[[#This Row],[Age group]],$S$23:$S$26,$T$23:$T$26))&amp;data[[#This Row],[Age group]]</f>
        <v>​​​​0-100</v>
      </c>
    </row>
    <row r="753" spans="2:12" x14ac:dyDescent="0.25">
      <c r="B753" t="s">
        <v>32</v>
      </c>
      <c r="C753">
        <v>4.8000000000000007</v>
      </c>
      <c r="D753">
        <v>960</v>
      </c>
      <c r="E753" s="27">
        <v>45076</v>
      </c>
      <c r="F753">
        <v>1361.49</v>
      </c>
      <c r="G753" t="s">
        <v>91</v>
      </c>
      <c r="H753">
        <v>0</v>
      </c>
      <c r="I753" t="str">
        <f>_xlfn.XLOOKUP(data[[#This Row],[flight_speed]],$S$4:$S$6,$T$4:$T$6,,-1)</f>
        <v>fast</v>
      </c>
      <c r="J753">
        <f>_xlfn.XLOOKUP(data[[#This Row],[Reindeer]],$S$14:$S$18,$T$14:$T$18)</f>
        <v>98</v>
      </c>
      <c r="K753" t="str" cm="1">
        <f t="array" ref="K753">_xlfn.IFS(data[[#This Row],[Age]]&lt;=100,"0-100",data[[#This Row],[Age]]&lt;=500,"101-500",data[[#This Row],[Age]]&lt;=1000,"501-1000",1,"&gt;1000")</f>
        <v>0-100</v>
      </c>
      <c r="L753" t="str">
        <f>REPT(_xlfn.UNICHAR(8203),_xlfn.XLOOKUP(data[[#This Row],[Age group]],$S$23:$S$26,$T$23:$T$26))&amp;data[[#This Row],[Age group]]</f>
        <v>​​​​0-100</v>
      </c>
    </row>
    <row r="754" spans="2:12" x14ac:dyDescent="0.25">
      <c r="B754" t="s">
        <v>33</v>
      </c>
      <c r="C754">
        <v>11</v>
      </c>
      <c r="D754">
        <v>98</v>
      </c>
      <c r="E754" s="27">
        <v>45077</v>
      </c>
      <c r="F754">
        <v>168.47</v>
      </c>
      <c r="G754" t="s">
        <v>90</v>
      </c>
      <c r="H754">
        <v>0</v>
      </c>
      <c r="I754" t="str">
        <f>_xlfn.XLOOKUP(data[[#This Row],[flight_speed]],$S$4:$S$6,$T$4:$T$6,,-1)</f>
        <v>casual</v>
      </c>
      <c r="J754">
        <f>_xlfn.XLOOKUP(data[[#This Row],[Reindeer]],$S$14:$S$18,$T$14:$T$18)</f>
        <v>1200</v>
      </c>
      <c r="K754" t="str" cm="1">
        <f t="array" ref="K754">_xlfn.IFS(data[[#This Row],[Age]]&lt;=100,"0-100",data[[#This Row],[Age]]&lt;=500,"101-500",data[[#This Row],[Age]]&lt;=1000,"501-1000",1,"&gt;1000")</f>
        <v>&gt;1000</v>
      </c>
      <c r="L754" t="str">
        <f>REPT(_xlfn.UNICHAR(8203),_xlfn.XLOOKUP(data[[#This Row],[Age group]],$S$23:$S$26,$T$23:$T$26))&amp;data[[#This Row],[Age group]]</f>
        <v>​&gt;1000</v>
      </c>
    </row>
    <row r="755" spans="2:12" x14ac:dyDescent="0.25">
      <c r="B755" t="s">
        <v>34</v>
      </c>
      <c r="C755">
        <v>8</v>
      </c>
      <c r="D755">
        <v>720</v>
      </c>
      <c r="E755" s="27">
        <v>45077</v>
      </c>
      <c r="F755">
        <v>652.11</v>
      </c>
      <c r="G755" t="s">
        <v>91</v>
      </c>
      <c r="H755">
        <v>0</v>
      </c>
      <c r="I755" t="str">
        <f>_xlfn.XLOOKUP(data[[#This Row],[flight_speed]],$S$4:$S$6,$T$4:$T$6,,-1)</f>
        <v>fast</v>
      </c>
      <c r="J755">
        <f>_xlfn.XLOOKUP(data[[#This Row],[Reindeer]],$S$14:$S$18,$T$14:$T$18)</f>
        <v>815</v>
      </c>
      <c r="K755" t="str" cm="1">
        <f t="array" ref="K755">_xlfn.IFS(data[[#This Row],[Age]]&lt;=100,"0-100",data[[#This Row],[Age]]&lt;=500,"101-500",data[[#This Row],[Age]]&lt;=1000,"501-1000",1,"&gt;1000")</f>
        <v>501-1000</v>
      </c>
      <c r="L755" t="str">
        <f>REPT(_xlfn.UNICHAR(8203),_xlfn.XLOOKUP(data[[#This Row],[Age group]],$S$23:$S$26,$T$23:$T$26))&amp;data[[#This Row],[Age group]]</f>
        <v>​​501-1000</v>
      </c>
    </row>
    <row r="756" spans="2:12" x14ac:dyDescent="0.25">
      <c r="B756" t="s">
        <v>35</v>
      </c>
      <c r="C756">
        <v>8.8000000000000007</v>
      </c>
      <c r="D756">
        <v>1320</v>
      </c>
      <c r="E756" s="27">
        <v>45077</v>
      </c>
      <c r="F756">
        <v>1955.67</v>
      </c>
      <c r="G756" t="s">
        <v>91</v>
      </c>
      <c r="H756">
        <v>0</v>
      </c>
      <c r="I756" t="str">
        <f>_xlfn.XLOOKUP(data[[#This Row],[flight_speed]],$S$4:$S$6,$T$4:$T$6,,-1)</f>
        <v>fast</v>
      </c>
      <c r="J756">
        <f>_xlfn.XLOOKUP(data[[#This Row],[Reindeer]],$S$14:$S$18,$T$14:$T$18)</f>
        <v>261</v>
      </c>
      <c r="K756" t="str" cm="1">
        <f t="array" ref="K756">_xlfn.IFS(data[[#This Row],[Age]]&lt;=100,"0-100",data[[#This Row],[Age]]&lt;=500,"101-500",data[[#This Row],[Age]]&lt;=1000,"501-1000",1,"&gt;1000")</f>
        <v>101-500</v>
      </c>
      <c r="L756" t="str">
        <f>REPT(_xlfn.UNICHAR(8203),_xlfn.XLOOKUP(data[[#This Row],[Age group]],$S$23:$S$26,$T$23:$T$26))&amp;data[[#This Row],[Age group]]</f>
        <v>​​​101-500</v>
      </c>
    </row>
    <row r="757" spans="2:12" x14ac:dyDescent="0.25">
      <c r="B757" t="s">
        <v>68</v>
      </c>
      <c r="C757">
        <v>8</v>
      </c>
      <c r="D757">
        <v>1310</v>
      </c>
      <c r="E757" s="27">
        <v>45077</v>
      </c>
      <c r="F757">
        <v>2818.17</v>
      </c>
      <c r="G757" t="s">
        <v>90</v>
      </c>
      <c r="H757">
        <v>0</v>
      </c>
      <c r="I757" t="str">
        <f>_xlfn.XLOOKUP(data[[#This Row],[flight_speed]],$S$4:$S$6,$T$4:$T$6,,-1)</f>
        <v>super fast</v>
      </c>
      <c r="J757">
        <f>_xlfn.XLOOKUP(data[[#This Row],[Reindeer]],$S$14:$S$18,$T$14:$T$18)</f>
        <v>35</v>
      </c>
      <c r="K757" t="str" cm="1">
        <f t="array" ref="K757">_xlfn.IFS(data[[#This Row],[Age]]&lt;=100,"0-100",data[[#This Row],[Age]]&lt;=500,"101-500",data[[#This Row],[Age]]&lt;=1000,"501-1000",1,"&gt;1000")</f>
        <v>0-100</v>
      </c>
      <c r="L757" t="str">
        <f>REPT(_xlfn.UNICHAR(8203),_xlfn.XLOOKUP(data[[#This Row],[Age group]],$S$23:$S$26,$T$23:$T$26))&amp;data[[#This Row],[Age group]]</f>
        <v>​​​​0-100</v>
      </c>
    </row>
    <row r="758" spans="2:12" x14ac:dyDescent="0.25">
      <c r="B758" t="s">
        <v>32</v>
      </c>
      <c r="C758">
        <v>5.6000000000000005</v>
      </c>
      <c r="D758">
        <v>580</v>
      </c>
      <c r="E758" s="27">
        <v>45077</v>
      </c>
      <c r="F758">
        <v>780.42</v>
      </c>
      <c r="G758" t="s">
        <v>91</v>
      </c>
      <c r="H758">
        <v>0</v>
      </c>
      <c r="I758" t="str">
        <f>_xlfn.XLOOKUP(data[[#This Row],[flight_speed]],$S$4:$S$6,$T$4:$T$6,,-1)</f>
        <v>fast</v>
      </c>
      <c r="J758">
        <f>_xlfn.XLOOKUP(data[[#This Row],[Reindeer]],$S$14:$S$18,$T$14:$T$18)</f>
        <v>98</v>
      </c>
      <c r="K758" t="str" cm="1">
        <f t="array" ref="K758">_xlfn.IFS(data[[#This Row],[Age]]&lt;=100,"0-100",data[[#This Row],[Age]]&lt;=500,"101-500",data[[#This Row],[Age]]&lt;=1000,"501-1000",1,"&gt;1000")</f>
        <v>0-100</v>
      </c>
      <c r="L758" t="str">
        <f>REPT(_xlfn.UNICHAR(8203),_xlfn.XLOOKUP(data[[#This Row],[Age group]],$S$23:$S$26,$T$23:$T$26))&amp;data[[#This Row],[Age group]]</f>
        <v>​​​​0-100</v>
      </c>
    </row>
    <row r="759" spans="2:12" x14ac:dyDescent="0.25">
      <c r="B759" t="s">
        <v>33</v>
      </c>
      <c r="C759">
        <v>5</v>
      </c>
      <c r="D759">
        <v>112</v>
      </c>
      <c r="E759" s="27">
        <v>45078</v>
      </c>
      <c r="F759">
        <v>93.59</v>
      </c>
      <c r="G759" t="s">
        <v>90</v>
      </c>
      <c r="H759">
        <v>0</v>
      </c>
      <c r="I759" t="str">
        <f>_xlfn.XLOOKUP(data[[#This Row],[flight_speed]],$S$4:$S$6,$T$4:$T$6,,-1)</f>
        <v>casual</v>
      </c>
      <c r="J759">
        <f>_xlfn.XLOOKUP(data[[#This Row],[Reindeer]],$S$14:$S$18,$T$14:$T$18)</f>
        <v>1200</v>
      </c>
      <c r="K759" t="str" cm="1">
        <f t="array" ref="K759">_xlfn.IFS(data[[#This Row],[Age]]&lt;=100,"0-100",data[[#This Row],[Age]]&lt;=500,"101-500",data[[#This Row],[Age]]&lt;=1000,"501-1000",1,"&gt;1000")</f>
        <v>&gt;1000</v>
      </c>
      <c r="L759" t="str">
        <f>REPT(_xlfn.UNICHAR(8203),_xlfn.XLOOKUP(data[[#This Row],[Age group]],$S$23:$S$26,$T$23:$T$26))&amp;data[[#This Row],[Age group]]</f>
        <v>​&gt;1000</v>
      </c>
    </row>
    <row r="760" spans="2:12" x14ac:dyDescent="0.25">
      <c r="B760" t="s">
        <v>34</v>
      </c>
      <c r="C760">
        <v>7.2</v>
      </c>
      <c r="D760">
        <v>620</v>
      </c>
      <c r="E760" s="27">
        <v>45078</v>
      </c>
      <c r="F760">
        <v>2004.63</v>
      </c>
      <c r="G760" t="s">
        <v>91</v>
      </c>
      <c r="H760">
        <v>0</v>
      </c>
      <c r="I760" t="str">
        <f>_xlfn.XLOOKUP(data[[#This Row],[flight_speed]],$S$4:$S$6,$T$4:$T$6,,-1)</f>
        <v>super fast</v>
      </c>
      <c r="J760">
        <f>_xlfn.XLOOKUP(data[[#This Row],[Reindeer]],$S$14:$S$18,$T$14:$T$18)</f>
        <v>815</v>
      </c>
      <c r="K760" t="str" cm="1">
        <f t="array" ref="K760">_xlfn.IFS(data[[#This Row],[Age]]&lt;=100,"0-100",data[[#This Row],[Age]]&lt;=500,"101-500",data[[#This Row],[Age]]&lt;=1000,"501-1000",1,"&gt;1000")</f>
        <v>501-1000</v>
      </c>
      <c r="L760" t="str">
        <f>REPT(_xlfn.UNICHAR(8203),_xlfn.XLOOKUP(data[[#This Row],[Age group]],$S$23:$S$26,$T$23:$T$26))&amp;data[[#This Row],[Age group]]</f>
        <v>​​501-1000</v>
      </c>
    </row>
    <row r="761" spans="2:12" x14ac:dyDescent="0.25">
      <c r="B761" t="s">
        <v>35</v>
      </c>
      <c r="C761">
        <v>8.8000000000000007</v>
      </c>
      <c r="D761">
        <v>900</v>
      </c>
      <c r="E761" s="27">
        <v>45078</v>
      </c>
      <c r="F761">
        <v>2848.62</v>
      </c>
      <c r="G761" t="s">
        <v>91</v>
      </c>
      <c r="H761">
        <v>0</v>
      </c>
      <c r="I761" t="str">
        <f>_xlfn.XLOOKUP(data[[#This Row],[flight_speed]],$S$4:$S$6,$T$4:$T$6,,-1)</f>
        <v>super fast</v>
      </c>
      <c r="J761">
        <f>_xlfn.XLOOKUP(data[[#This Row],[Reindeer]],$S$14:$S$18,$T$14:$T$18)</f>
        <v>261</v>
      </c>
      <c r="K761" t="str" cm="1">
        <f t="array" ref="K761">_xlfn.IFS(data[[#This Row],[Age]]&lt;=100,"0-100",data[[#This Row],[Age]]&lt;=500,"101-500",data[[#This Row],[Age]]&lt;=1000,"501-1000",1,"&gt;1000")</f>
        <v>101-500</v>
      </c>
      <c r="L761" t="str">
        <f>REPT(_xlfn.UNICHAR(8203),_xlfn.XLOOKUP(data[[#This Row],[Age group]],$S$23:$S$26,$T$23:$T$26))&amp;data[[#This Row],[Age group]]</f>
        <v>​​​101-500</v>
      </c>
    </row>
    <row r="762" spans="2:12" x14ac:dyDescent="0.25">
      <c r="B762" t="s">
        <v>68</v>
      </c>
      <c r="C762">
        <v>4</v>
      </c>
      <c r="D762">
        <v>1220</v>
      </c>
      <c r="E762" s="27">
        <v>45078</v>
      </c>
      <c r="F762">
        <v>1874.34</v>
      </c>
      <c r="G762" t="s">
        <v>90</v>
      </c>
      <c r="H762">
        <v>0</v>
      </c>
      <c r="I762" t="str">
        <f>_xlfn.XLOOKUP(data[[#This Row],[flight_speed]],$S$4:$S$6,$T$4:$T$6,,-1)</f>
        <v>fast</v>
      </c>
      <c r="J762">
        <f>_xlfn.XLOOKUP(data[[#This Row],[Reindeer]],$S$14:$S$18,$T$14:$T$18)</f>
        <v>35</v>
      </c>
      <c r="K762" t="str" cm="1">
        <f t="array" ref="K762">_xlfn.IFS(data[[#This Row],[Age]]&lt;=100,"0-100",data[[#This Row],[Age]]&lt;=500,"101-500",data[[#This Row],[Age]]&lt;=1000,"501-1000",1,"&gt;1000")</f>
        <v>0-100</v>
      </c>
      <c r="L762" t="str">
        <f>REPT(_xlfn.UNICHAR(8203),_xlfn.XLOOKUP(data[[#This Row],[Age group]],$S$23:$S$26,$T$23:$T$26))&amp;data[[#This Row],[Age group]]</f>
        <v>​​​​0-100</v>
      </c>
    </row>
    <row r="763" spans="2:12" x14ac:dyDescent="0.25">
      <c r="B763" t="s">
        <v>32</v>
      </c>
      <c r="C763">
        <v>4</v>
      </c>
      <c r="D763">
        <v>1310</v>
      </c>
      <c r="E763" s="27">
        <v>45078</v>
      </c>
      <c r="F763">
        <v>2685.93</v>
      </c>
      <c r="G763" t="s">
        <v>91</v>
      </c>
      <c r="H763">
        <v>0</v>
      </c>
      <c r="I763" t="str">
        <f>_xlfn.XLOOKUP(data[[#This Row],[flight_speed]],$S$4:$S$6,$T$4:$T$6,,-1)</f>
        <v>super fast</v>
      </c>
      <c r="J763">
        <f>_xlfn.XLOOKUP(data[[#This Row],[Reindeer]],$S$14:$S$18,$T$14:$T$18)</f>
        <v>98</v>
      </c>
      <c r="K763" t="str" cm="1">
        <f t="array" ref="K763">_xlfn.IFS(data[[#This Row],[Age]]&lt;=100,"0-100",data[[#This Row],[Age]]&lt;=500,"101-500",data[[#This Row],[Age]]&lt;=1000,"501-1000",1,"&gt;1000")</f>
        <v>0-100</v>
      </c>
      <c r="L763" t="str">
        <f>REPT(_xlfn.UNICHAR(8203),_xlfn.XLOOKUP(data[[#This Row],[Age group]],$S$23:$S$26,$T$23:$T$26))&amp;data[[#This Row],[Age group]]</f>
        <v>​​​​0-100</v>
      </c>
    </row>
    <row r="764" spans="2:12" x14ac:dyDescent="0.25">
      <c r="B764" t="s">
        <v>33</v>
      </c>
      <c r="C764">
        <v>8</v>
      </c>
      <c r="D764">
        <v>90</v>
      </c>
      <c r="E764" s="27">
        <v>45079</v>
      </c>
      <c r="F764">
        <v>625.79999999999995</v>
      </c>
      <c r="G764" t="s">
        <v>90</v>
      </c>
      <c r="H764">
        <v>0</v>
      </c>
      <c r="I764" t="str">
        <f>_xlfn.XLOOKUP(data[[#This Row],[flight_speed]],$S$4:$S$6,$T$4:$T$6,,-1)</f>
        <v>fast</v>
      </c>
      <c r="J764">
        <f>_xlfn.XLOOKUP(data[[#This Row],[Reindeer]],$S$14:$S$18,$T$14:$T$18)</f>
        <v>1200</v>
      </c>
      <c r="K764" t="str" cm="1">
        <f t="array" ref="K764">_xlfn.IFS(data[[#This Row],[Age]]&lt;=100,"0-100",data[[#This Row],[Age]]&lt;=500,"101-500",data[[#This Row],[Age]]&lt;=1000,"501-1000",1,"&gt;1000")</f>
        <v>&gt;1000</v>
      </c>
      <c r="L764" t="str">
        <f>REPT(_xlfn.UNICHAR(8203),_xlfn.XLOOKUP(data[[#This Row],[Age group]],$S$23:$S$26,$T$23:$T$26))&amp;data[[#This Row],[Age group]]</f>
        <v>​&gt;1000</v>
      </c>
    </row>
    <row r="765" spans="2:12" x14ac:dyDescent="0.25">
      <c r="B765" t="s">
        <v>34</v>
      </c>
      <c r="C765">
        <v>7.2</v>
      </c>
      <c r="D765">
        <v>850</v>
      </c>
      <c r="E765" s="27">
        <v>45079</v>
      </c>
      <c r="F765">
        <v>2915.8500000000004</v>
      </c>
      <c r="G765" t="s">
        <v>91</v>
      </c>
      <c r="H765">
        <v>0</v>
      </c>
      <c r="I765" t="str">
        <f>_xlfn.XLOOKUP(data[[#This Row],[flight_speed]],$S$4:$S$6,$T$4:$T$6,,-1)</f>
        <v>super fast</v>
      </c>
      <c r="J765">
        <f>_xlfn.XLOOKUP(data[[#This Row],[Reindeer]],$S$14:$S$18,$T$14:$T$18)</f>
        <v>815</v>
      </c>
      <c r="K765" t="str" cm="1">
        <f t="array" ref="K765">_xlfn.IFS(data[[#This Row],[Age]]&lt;=100,"0-100",data[[#This Row],[Age]]&lt;=500,"101-500",data[[#This Row],[Age]]&lt;=1000,"501-1000",1,"&gt;1000")</f>
        <v>501-1000</v>
      </c>
      <c r="L765" t="str">
        <f>REPT(_xlfn.UNICHAR(8203),_xlfn.XLOOKUP(data[[#This Row],[Age group]],$S$23:$S$26,$T$23:$T$26))&amp;data[[#This Row],[Age group]]</f>
        <v>​​501-1000</v>
      </c>
    </row>
    <row r="766" spans="2:12" x14ac:dyDescent="0.25">
      <c r="B766" t="s">
        <v>35</v>
      </c>
      <c r="C766">
        <v>9.6000000000000014</v>
      </c>
      <c r="D766">
        <v>1310</v>
      </c>
      <c r="E766" s="27">
        <v>45079</v>
      </c>
      <c r="F766">
        <v>2972.07</v>
      </c>
      <c r="G766" t="s">
        <v>91</v>
      </c>
      <c r="H766">
        <v>0</v>
      </c>
      <c r="I766" t="str">
        <f>_xlfn.XLOOKUP(data[[#This Row],[flight_speed]],$S$4:$S$6,$T$4:$T$6,,-1)</f>
        <v>super fast</v>
      </c>
      <c r="J766">
        <f>_xlfn.XLOOKUP(data[[#This Row],[Reindeer]],$S$14:$S$18,$T$14:$T$18)</f>
        <v>261</v>
      </c>
      <c r="K766" t="str" cm="1">
        <f t="array" ref="K766">_xlfn.IFS(data[[#This Row],[Age]]&lt;=100,"0-100",data[[#This Row],[Age]]&lt;=500,"101-500",data[[#This Row],[Age]]&lt;=1000,"501-1000",1,"&gt;1000")</f>
        <v>101-500</v>
      </c>
      <c r="L766" t="str">
        <f>REPT(_xlfn.UNICHAR(8203),_xlfn.XLOOKUP(data[[#This Row],[Age group]],$S$23:$S$26,$T$23:$T$26))&amp;data[[#This Row],[Age group]]</f>
        <v>​​​101-500</v>
      </c>
    </row>
    <row r="767" spans="2:12" x14ac:dyDescent="0.25">
      <c r="B767" t="s">
        <v>68</v>
      </c>
      <c r="C767">
        <v>4.8000000000000007</v>
      </c>
      <c r="D767">
        <v>730</v>
      </c>
      <c r="E767" s="27">
        <v>45079</v>
      </c>
      <c r="F767">
        <v>2545.83</v>
      </c>
      <c r="G767" t="s">
        <v>90</v>
      </c>
      <c r="H767">
        <v>0</v>
      </c>
      <c r="I767" t="str">
        <f>_xlfn.XLOOKUP(data[[#This Row],[flight_speed]],$S$4:$S$6,$T$4:$T$6,,-1)</f>
        <v>super fast</v>
      </c>
      <c r="J767">
        <f>_xlfn.XLOOKUP(data[[#This Row],[Reindeer]],$S$14:$S$18,$T$14:$T$18)</f>
        <v>35</v>
      </c>
      <c r="K767" t="str" cm="1">
        <f t="array" ref="K767">_xlfn.IFS(data[[#This Row],[Age]]&lt;=100,"0-100",data[[#This Row],[Age]]&lt;=500,"101-500",data[[#This Row],[Age]]&lt;=1000,"501-1000",1,"&gt;1000")</f>
        <v>0-100</v>
      </c>
      <c r="L767" t="str">
        <f>REPT(_xlfn.UNICHAR(8203),_xlfn.XLOOKUP(data[[#This Row],[Age group]],$S$23:$S$26,$T$23:$T$26))&amp;data[[#This Row],[Age group]]</f>
        <v>​​​​0-100</v>
      </c>
    </row>
    <row r="768" spans="2:12" x14ac:dyDescent="0.25">
      <c r="B768" t="s">
        <v>32</v>
      </c>
      <c r="C768">
        <v>4</v>
      </c>
      <c r="D768">
        <v>1210</v>
      </c>
      <c r="E768" s="27">
        <v>45079</v>
      </c>
      <c r="F768">
        <v>725.88</v>
      </c>
      <c r="G768" t="s">
        <v>91</v>
      </c>
      <c r="H768">
        <v>0</v>
      </c>
      <c r="I768" t="str">
        <f>_xlfn.XLOOKUP(data[[#This Row],[flight_speed]],$S$4:$S$6,$T$4:$T$6,,-1)</f>
        <v>fast</v>
      </c>
      <c r="J768">
        <f>_xlfn.XLOOKUP(data[[#This Row],[Reindeer]],$S$14:$S$18,$T$14:$T$18)</f>
        <v>98</v>
      </c>
      <c r="K768" t="str" cm="1">
        <f t="array" ref="K768">_xlfn.IFS(data[[#This Row],[Age]]&lt;=100,"0-100",data[[#This Row],[Age]]&lt;=500,"101-500",data[[#This Row],[Age]]&lt;=1000,"501-1000",1,"&gt;1000")</f>
        <v>0-100</v>
      </c>
      <c r="L768" t="str">
        <f>REPT(_xlfn.UNICHAR(8203),_xlfn.XLOOKUP(data[[#This Row],[Age group]],$S$23:$S$26,$T$23:$T$26))&amp;data[[#This Row],[Age group]]</f>
        <v>​​​​0-100</v>
      </c>
    </row>
    <row r="769" spans="2:12" x14ac:dyDescent="0.25">
      <c r="B769" t="s">
        <v>33</v>
      </c>
      <c r="C769">
        <v>12</v>
      </c>
      <c r="D769">
        <v>53</v>
      </c>
      <c r="E769" s="27">
        <v>45080</v>
      </c>
      <c r="F769">
        <v>883.71</v>
      </c>
      <c r="G769" t="s">
        <v>90</v>
      </c>
      <c r="H769">
        <v>0</v>
      </c>
      <c r="I769" t="str">
        <f>_xlfn.XLOOKUP(data[[#This Row],[flight_speed]],$S$4:$S$6,$T$4:$T$6,,-1)</f>
        <v>fast</v>
      </c>
      <c r="J769">
        <f>_xlfn.XLOOKUP(data[[#This Row],[Reindeer]],$S$14:$S$18,$T$14:$T$18)</f>
        <v>1200</v>
      </c>
      <c r="K769" t="str" cm="1">
        <f t="array" ref="K769">_xlfn.IFS(data[[#This Row],[Age]]&lt;=100,"0-100",data[[#This Row],[Age]]&lt;=500,"101-500",data[[#This Row],[Age]]&lt;=1000,"501-1000",1,"&gt;1000")</f>
        <v>&gt;1000</v>
      </c>
      <c r="L769" t="str">
        <f>REPT(_xlfn.UNICHAR(8203),_xlfn.XLOOKUP(data[[#This Row],[Age group]],$S$23:$S$26,$T$23:$T$26))&amp;data[[#This Row],[Age group]]</f>
        <v>​&gt;1000</v>
      </c>
    </row>
    <row r="770" spans="2:12" x14ac:dyDescent="0.25">
      <c r="B770" t="s">
        <v>34</v>
      </c>
      <c r="C770">
        <v>8</v>
      </c>
      <c r="D770">
        <v>1150</v>
      </c>
      <c r="E770" s="27">
        <v>45080</v>
      </c>
      <c r="F770">
        <v>2070.63</v>
      </c>
      <c r="G770" t="s">
        <v>91</v>
      </c>
      <c r="H770">
        <v>0</v>
      </c>
      <c r="I770" t="str">
        <f>_xlfn.XLOOKUP(data[[#This Row],[flight_speed]],$S$4:$S$6,$T$4:$T$6,,-1)</f>
        <v>super fast</v>
      </c>
      <c r="J770">
        <f>_xlfn.XLOOKUP(data[[#This Row],[Reindeer]],$S$14:$S$18,$T$14:$T$18)</f>
        <v>815</v>
      </c>
      <c r="K770" t="str" cm="1">
        <f t="array" ref="K770">_xlfn.IFS(data[[#This Row],[Age]]&lt;=100,"0-100",data[[#This Row],[Age]]&lt;=500,"101-500",data[[#This Row],[Age]]&lt;=1000,"501-1000",1,"&gt;1000")</f>
        <v>501-1000</v>
      </c>
      <c r="L770" t="str">
        <f>REPT(_xlfn.UNICHAR(8203),_xlfn.XLOOKUP(data[[#This Row],[Age group]],$S$23:$S$26,$T$23:$T$26))&amp;data[[#This Row],[Age group]]</f>
        <v>​​501-1000</v>
      </c>
    </row>
    <row r="771" spans="2:12" x14ac:dyDescent="0.25">
      <c r="B771" t="s">
        <v>35</v>
      </c>
      <c r="C771">
        <v>12</v>
      </c>
      <c r="D771">
        <v>1260</v>
      </c>
      <c r="E771" s="27">
        <v>45080</v>
      </c>
      <c r="F771">
        <v>2622</v>
      </c>
      <c r="G771" t="s">
        <v>91</v>
      </c>
      <c r="H771">
        <v>0</v>
      </c>
      <c r="I771" t="str">
        <f>_xlfn.XLOOKUP(data[[#This Row],[flight_speed]],$S$4:$S$6,$T$4:$T$6,,-1)</f>
        <v>super fast</v>
      </c>
      <c r="J771">
        <f>_xlfn.XLOOKUP(data[[#This Row],[Reindeer]],$S$14:$S$18,$T$14:$T$18)</f>
        <v>261</v>
      </c>
      <c r="K771" t="str" cm="1">
        <f t="array" ref="K771">_xlfn.IFS(data[[#This Row],[Age]]&lt;=100,"0-100",data[[#This Row],[Age]]&lt;=500,"101-500",data[[#This Row],[Age]]&lt;=1000,"501-1000",1,"&gt;1000")</f>
        <v>101-500</v>
      </c>
      <c r="L771" t="str">
        <f>REPT(_xlfn.UNICHAR(8203),_xlfn.XLOOKUP(data[[#This Row],[Age group]],$S$23:$S$26,$T$23:$T$26))&amp;data[[#This Row],[Age group]]</f>
        <v>​​​101-500</v>
      </c>
    </row>
    <row r="772" spans="2:12" x14ac:dyDescent="0.25">
      <c r="B772" t="s">
        <v>68</v>
      </c>
      <c r="C772">
        <v>12</v>
      </c>
      <c r="D772">
        <v>1020</v>
      </c>
      <c r="E772" s="27">
        <v>45080</v>
      </c>
      <c r="F772">
        <v>2139.12</v>
      </c>
      <c r="G772" t="s">
        <v>90</v>
      </c>
      <c r="H772">
        <v>0</v>
      </c>
      <c r="I772" t="str">
        <f>_xlfn.XLOOKUP(data[[#This Row],[flight_speed]],$S$4:$S$6,$T$4:$T$6,,-1)</f>
        <v>super fast</v>
      </c>
      <c r="J772">
        <f>_xlfn.XLOOKUP(data[[#This Row],[Reindeer]],$S$14:$S$18,$T$14:$T$18)</f>
        <v>35</v>
      </c>
      <c r="K772" t="str" cm="1">
        <f t="array" ref="K772">_xlfn.IFS(data[[#This Row],[Age]]&lt;=100,"0-100",data[[#This Row],[Age]]&lt;=500,"101-500",data[[#This Row],[Age]]&lt;=1000,"501-1000",1,"&gt;1000")</f>
        <v>0-100</v>
      </c>
      <c r="L772" t="str">
        <f>REPT(_xlfn.UNICHAR(8203),_xlfn.XLOOKUP(data[[#This Row],[Age group]],$S$23:$S$26,$T$23:$T$26))&amp;data[[#This Row],[Age group]]</f>
        <v>​​​​0-100</v>
      </c>
    </row>
    <row r="773" spans="2:12" x14ac:dyDescent="0.25">
      <c r="B773" t="s">
        <v>32</v>
      </c>
      <c r="C773">
        <v>12</v>
      </c>
      <c r="D773">
        <v>1500</v>
      </c>
      <c r="E773" s="27">
        <v>45080</v>
      </c>
      <c r="F773">
        <v>805.19999999999993</v>
      </c>
      <c r="G773" t="s">
        <v>91</v>
      </c>
      <c r="H773">
        <v>0</v>
      </c>
      <c r="I773" t="str">
        <f>_xlfn.XLOOKUP(data[[#This Row],[flight_speed]],$S$4:$S$6,$T$4:$T$6,,-1)</f>
        <v>fast</v>
      </c>
      <c r="J773">
        <f>_xlfn.XLOOKUP(data[[#This Row],[Reindeer]],$S$14:$S$18,$T$14:$T$18)</f>
        <v>98</v>
      </c>
      <c r="K773" t="str" cm="1">
        <f t="array" ref="K773">_xlfn.IFS(data[[#This Row],[Age]]&lt;=100,"0-100",data[[#This Row],[Age]]&lt;=500,"101-500",data[[#This Row],[Age]]&lt;=1000,"501-1000",1,"&gt;1000")</f>
        <v>0-100</v>
      </c>
      <c r="L773" t="str">
        <f>REPT(_xlfn.UNICHAR(8203),_xlfn.XLOOKUP(data[[#This Row],[Age group]],$S$23:$S$26,$T$23:$T$26))&amp;data[[#This Row],[Age group]]</f>
        <v>​​​​0-100</v>
      </c>
    </row>
    <row r="774" spans="2:12" x14ac:dyDescent="0.25">
      <c r="B774" t="s">
        <v>33</v>
      </c>
      <c r="C774">
        <v>13</v>
      </c>
      <c r="D774">
        <v>105</v>
      </c>
      <c r="E774" s="27">
        <v>45081</v>
      </c>
      <c r="F774">
        <v>531.80999999999995</v>
      </c>
      <c r="G774" t="s">
        <v>90</v>
      </c>
      <c r="H774">
        <v>0</v>
      </c>
      <c r="I774" t="str">
        <f>_xlfn.XLOOKUP(data[[#This Row],[flight_speed]],$S$4:$S$6,$T$4:$T$6,,-1)</f>
        <v>casual</v>
      </c>
      <c r="J774">
        <f>_xlfn.XLOOKUP(data[[#This Row],[Reindeer]],$S$14:$S$18,$T$14:$T$18)</f>
        <v>1200</v>
      </c>
      <c r="K774" t="str" cm="1">
        <f t="array" ref="K774">_xlfn.IFS(data[[#This Row],[Age]]&lt;=100,"0-100",data[[#This Row],[Age]]&lt;=500,"101-500",data[[#This Row],[Age]]&lt;=1000,"501-1000",1,"&gt;1000")</f>
        <v>&gt;1000</v>
      </c>
      <c r="L774" t="str">
        <f>REPT(_xlfn.UNICHAR(8203),_xlfn.XLOOKUP(data[[#This Row],[Age group]],$S$23:$S$26,$T$23:$T$26))&amp;data[[#This Row],[Age group]]</f>
        <v>​&gt;1000</v>
      </c>
    </row>
    <row r="775" spans="2:12" x14ac:dyDescent="0.25">
      <c r="B775" t="s">
        <v>34</v>
      </c>
      <c r="C775">
        <v>9.6000000000000014</v>
      </c>
      <c r="D775">
        <v>1130</v>
      </c>
      <c r="E775" s="27">
        <v>45081</v>
      </c>
      <c r="F775">
        <v>113.64000000000001</v>
      </c>
      <c r="G775" t="s">
        <v>91</v>
      </c>
      <c r="H775">
        <v>0</v>
      </c>
      <c r="I775" t="str">
        <f>_xlfn.XLOOKUP(data[[#This Row],[flight_speed]],$S$4:$S$6,$T$4:$T$6,,-1)</f>
        <v>casual</v>
      </c>
      <c r="J775">
        <f>_xlfn.XLOOKUP(data[[#This Row],[Reindeer]],$S$14:$S$18,$T$14:$T$18)</f>
        <v>815</v>
      </c>
      <c r="K775" t="str" cm="1">
        <f t="array" ref="K775">_xlfn.IFS(data[[#This Row],[Age]]&lt;=100,"0-100",data[[#This Row],[Age]]&lt;=500,"101-500",data[[#This Row],[Age]]&lt;=1000,"501-1000",1,"&gt;1000")</f>
        <v>501-1000</v>
      </c>
      <c r="L775" t="str">
        <f>REPT(_xlfn.UNICHAR(8203),_xlfn.XLOOKUP(data[[#This Row],[Age group]],$S$23:$S$26,$T$23:$T$26))&amp;data[[#This Row],[Age group]]</f>
        <v>​​501-1000</v>
      </c>
    </row>
    <row r="776" spans="2:12" x14ac:dyDescent="0.25">
      <c r="B776" t="s">
        <v>35</v>
      </c>
      <c r="C776">
        <v>12</v>
      </c>
      <c r="D776">
        <v>540</v>
      </c>
      <c r="E776" s="27">
        <v>45081</v>
      </c>
      <c r="F776">
        <v>908.61</v>
      </c>
      <c r="G776" t="s">
        <v>91</v>
      </c>
      <c r="H776">
        <v>0</v>
      </c>
      <c r="I776" t="str">
        <f>_xlfn.XLOOKUP(data[[#This Row],[flight_speed]],$S$4:$S$6,$T$4:$T$6,,-1)</f>
        <v>fast</v>
      </c>
      <c r="J776">
        <f>_xlfn.XLOOKUP(data[[#This Row],[Reindeer]],$S$14:$S$18,$T$14:$T$18)</f>
        <v>261</v>
      </c>
      <c r="K776" t="str" cm="1">
        <f t="array" ref="K776">_xlfn.IFS(data[[#This Row],[Age]]&lt;=100,"0-100",data[[#This Row],[Age]]&lt;=500,"101-500",data[[#This Row],[Age]]&lt;=1000,"501-1000",1,"&gt;1000")</f>
        <v>101-500</v>
      </c>
      <c r="L776" t="str">
        <f>REPT(_xlfn.UNICHAR(8203),_xlfn.XLOOKUP(data[[#This Row],[Age group]],$S$23:$S$26,$T$23:$T$26))&amp;data[[#This Row],[Age group]]</f>
        <v>​​​101-500</v>
      </c>
    </row>
    <row r="777" spans="2:12" x14ac:dyDescent="0.25">
      <c r="B777" t="s">
        <v>68</v>
      </c>
      <c r="C777">
        <v>4</v>
      </c>
      <c r="D777">
        <v>1340</v>
      </c>
      <c r="E777" s="27">
        <v>45081</v>
      </c>
      <c r="F777">
        <v>108.89999999999999</v>
      </c>
      <c r="G777" t="s">
        <v>90</v>
      </c>
      <c r="H777">
        <v>0</v>
      </c>
      <c r="I777" t="str">
        <f>_xlfn.XLOOKUP(data[[#This Row],[flight_speed]],$S$4:$S$6,$T$4:$T$6,,-1)</f>
        <v>casual</v>
      </c>
      <c r="J777">
        <f>_xlfn.XLOOKUP(data[[#This Row],[Reindeer]],$S$14:$S$18,$T$14:$T$18)</f>
        <v>35</v>
      </c>
      <c r="K777" t="str" cm="1">
        <f t="array" ref="K777">_xlfn.IFS(data[[#This Row],[Age]]&lt;=100,"0-100",data[[#This Row],[Age]]&lt;=500,"101-500",data[[#This Row],[Age]]&lt;=1000,"501-1000",1,"&gt;1000")</f>
        <v>0-100</v>
      </c>
      <c r="L777" t="str">
        <f>REPT(_xlfn.UNICHAR(8203),_xlfn.XLOOKUP(data[[#This Row],[Age group]],$S$23:$S$26,$T$23:$T$26))&amp;data[[#This Row],[Age group]]</f>
        <v>​​​​0-100</v>
      </c>
    </row>
    <row r="778" spans="2:12" x14ac:dyDescent="0.25">
      <c r="B778" t="s">
        <v>32</v>
      </c>
      <c r="C778">
        <v>4</v>
      </c>
      <c r="D778">
        <v>1150</v>
      </c>
      <c r="E778" s="27">
        <v>45081</v>
      </c>
      <c r="F778">
        <v>1576.44</v>
      </c>
      <c r="G778" t="s">
        <v>91</v>
      </c>
      <c r="H778">
        <v>0</v>
      </c>
      <c r="I778" t="str">
        <f>_xlfn.XLOOKUP(data[[#This Row],[flight_speed]],$S$4:$S$6,$T$4:$T$6,,-1)</f>
        <v>fast</v>
      </c>
      <c r="J778">
        <f>_xlfn.XLOOKUP(data[[#This Row],[Reindeer]],$S$14:$S$18,$T$14:$T$18)</f>
        <v>98</v>
      </c>
      <c r="K778" t="str" cm="1">
        <f t="array" ref="K778">_xlfn.IFS(data[[#This Row],[Age]]&lt;=100,"0-100",data[[#This Row],[Age]]&lt;=500,"101-500",data[[#This Row],[Age]]&lt;=1000,"501-1000",1,"&gt;1000")</f>
        <v>0-100</v>
      </c>
      <c r="L778" t="str">
        <f>REPT(_xlfn.UNICHAR(8203),_xlfn.XLOOKUP(data[[#This Row],[Age group]],$S$23:$S$26,$T$23:$T$26))&amp;data[[#This Row],[Age group]]</f>
        <v>​​​​0-100</v>
      </c>
    </row>
    <row r="779" spans="2:12" x14ac:dyDescent="0.25">
      <c r="B779" t="s">
        <v>33</v>
      </c>
      <c r="C779">
        <v>6</v>
      </c>
      <c r="D779">
        <v>103</v>
      </c>
      <c r="E779" s="27">
        <v>45082</v>
      </c>
      <c r="F779">
        <v>58.72</v>
      </c>
      <c r="G779" t="s">
        <v>90</v>
      </c>
      <c r="H779">
        <v>0</v>
      </c>
      <c r="I779" t="str">
        <f>_xlfn.XLOOKUP(data[[#This Row],[flight_speed]],$S$4:$S$6,$T$4:$T$6,,-1)</f>
        <v>casual</v>
      </c>
      <c r="J779">
        <f>_xlfn.XLOOKUP(data[[#This Row],[Reindeer]],$S$14:$S$18,$T$14:$T$18)</f>
        <v>1200</v>
      </c>
      <c r="K779" t="str" cm="1">
        <f t="array" ref="K779">_xlfn.IFS(data[[#This Row],[Age]]&lt;=100,"0-100",data[[#This Row],[Age]]&lt;=500,"101-500",data[[#This Row],[Age]]&lt;=1000,"501-1000",1,"&gt;1000")</f>
        <v>&gt;1000</v>
      </c>
      <c r="L779" t="str">
        <f>REPT(_xlfn.UNICHAR(8203),_xlfn.XLOOKUP(data[[#This Row],[Age group]],$S$23:$S$26,$T$23:$T$26))&amp;data[[#This Row],[Age group]]</f>
        <v>​&gt;1000</v>
      </c>
    </row>
    <row r="780" spans="2:12" x14ac:dyDescent="0.25">
      <c r="B780" t="s">
        <v>34</v>
      </c>
      <c r="C780">
        <v>8.8000000000000007</v>
      </c>
      <c r="D780">
        <v>840</v>
      </c>
      <c r="E780" s="27">
        <v>45082</v>
      </c>
      <c r="F780">
        <v>2944.56</v>
      </c>
      <c r="G780" t="s">
        <v>91</v>
      </c>
      <c r="H780">
        <v>0</v>
      </c>
      <c r="I780" t="str">
        <f>_xlfn.XLOOKUP(data[[#This Row],[flight_speed]],$S$4:$S$6,$T$4:$T$6,,-1)</f>
        <v>super fast</v>
      </c>
      <c r="J780">
        <f>_xlfn.XLOOKUP(data[[#This Row],[Reindeer]],$S$14:$S$18,$T$14:$T$18)</f>
        <v>815</v>
      </c>
      <c r="K780" t="str" cm="1">
        <f t="array" ref="K780">_xlfn.IFS(data[[#This Row],[Age]]&lt;=100,"0-100",data[[#This Row],[Age]]&lt;=500,"101-500",data[[#This Row],[Age]]&lt;=1000,"501-1000",1,"&gt;1000")</f>
        <v>501-1000</v>
      </c>
      <c r="L780" t="str">
        <f>REPT(_xlfn.UNICHAR(8203),_xlfn.XLOOKUP(data[[#This Row],[Age group]],$S$23:$S$26,$T$23:$T$26))&amp;data[[#This Row],[Age group]]</f>
        <v>​​501-1000</v>
      </c>
    </row>
    <row r="781" spans="2:12" x14ac:dyDescent="0.25">
      <c r="B781" t="s">
        <v>35</v>
      </c>
      <c r="C781">
        <v>8</v>
      </c>
      <c r="D781">
        <v>960</v>
      </c>
      <c r="E781" s="27">
        <v>45082</v>
      </c>
      <c r="F781">
        <v>2298.5700000000002</v>
      </c>
      <c r="G781" t="s">
        <v>91</v>
      </c>
      <c r="H781">
        <v>0</v>
      </c>
      <c r="I781" t="str">
        <f>_xlfn.XLOOKUP(data[[#This Row],[flight_speed]],$S$4:$S$6,$T$4:$T$6,,-1)</f>
        <v>super fast</v>
      </c>
      <c r="J781">
        <f>_xlfn.XLOOKUP(data[[#This Row],[Reindeer]],$S$14:$S$18,$T$14:$T$18)</f>
        <v>261</v>
      </c>
      <c r="K781" t="str" cm="1">
        <f t="array" ref="K781">_xlfn.IFS(data[[#This Row],[Age]]&lt;=100,"0-100",data[[#This Row],[Age]]&lt;=500,"101-500",data[[#This Row],[Age]]&lt;=1000,"501-1000",1,"&gt;1000")</f>
        <v>101-500</v>
      </c>
      <c r="L781" t="str">
        <f>REPT(_xlfn.UNICHAR(8203),_xlfn.XLOOKUP(data[[#This Row],[Age group]],$S$23:$S$26,$T$23:$T$26))&amp;data[[#This Row],[Age group]]</f>
        <v>​​​101-500</v>
      </c>
    </row>
    <row r="782" spans="2:12" x14ac:dyDescent="0.25">
      <c r="B782" t="s">
        <v>68</v>
      </c>
      <c r="C782">
        <v>6.4</v>
      </c>
      <c r="D782">
        <v>1260</v>
      </c>
      <c r="E782" s="27">
        <v>45082</v>
      </c>
      <c r="F782">
        <v>481.71</v>
      </c>
      <c r="G782" t="s">
        <v>90</v>
      </c>
      <c r="H782">
        <v>0</v>
      </c>
      <c r="I782" t="str">
        <f>_xlfn.XLOOKUP(data[[#This Row],[flight_speed]],$S$4:$S$6,$T$4:$T$6,,-1)</f>
        <v>casual</v>
      </c>
      <c r="J782">
        <f>_xlfn.XLOOKUP(data[[#This Row],[Reindeer]],$S$14:$S$18,$T$14:$T$18)</f>
        <v>35</v>
      </c>
      <c r="K782" t="str" cm="1">
        <f t="array" ref="K782">_xlfn.IFS(data[[#This Row],[Age]]&lt;=100,"0-100",data[[#This Row],[Age]]&lt;=500,"101-500",data[[#This Row],[Age]]&lt;=1000,"501-1000",1,"&gt;1000")</f>
        <v>0-100</v>
      </c>
      <c r="L782" t="str">
        <f>REPT(_xlfn.UNICHAR(8203),_xlfn.XLOOKUP(data[[#This Row],[Age group]],$S$23:$S$26,$T$23:$T$26))&amp;data[[#This Row],[Age group]]</f>
        <v>​​​​0-100</v>
      </c>
    </row>
    <row r="783" spans="2:12" x14ac:dyDescent="0.25">
      <c r="B783" t="s">
        <v>32</v>
      </c>
      <c r="C783">
        <v>7.2</v>
      </c>
      <c r="D783">
        <v>780</v>
      </c>
      <c r="E783" s="27">
        <v>45082</v>
      </c>
      <c r="F783">
        <v>1182.18</v>
      </c>
      <c r="G783" t="s">
        <v>91</v>
      </c>
      <c r="H783">
        <v>0</v>
      </c>
      <c r="I783" t="str">
        <f>_xlfn.XLOOKUP(data[[#This Row],[flight_speed]],$S$4:$S$6,$T$4:$T$6,,-1)</f>
        <v>fast</v>
      </c>
      <c r="J783">
        <f>_xlfn.XLOOKUP(data[[#This Row],[Reindeer]],$S$14:$S$18,$T$14:$T$18)</f>
        <v>98</v>
      </c>
      <c r="K783" t="str" cm="1">
        <f t="array" ref="K783">_xlfn.IFS(data[[#This Row],[Age]]&lt;=100,"0-100",data[[#This Row],[Age]]&lt;=500,"101-500",data[[#This Row],[Age]]&lt;=1000,"501-1000",1,"&gt;1000")</f>
        <v>0-100</v>
      </c>
      <c r="L783" t="str">
        <f>REPT(_xlfn.UNICHAR(8203),_xlfn.XLOOKUP(data[[#This Row],[Age group]],$S$23:$S$26,$T$23:$T$26))&amp;data[[#This Row],[Age group]]</f>
        <v>​​​​0-100</v>
      </c>
    </row>
    <row r="784" spans="2:12" x14ac:dyDescent="0.25">
      <c r="B784" t="s">
        <v>33</v>
      </c>
      <c r="C784">
        <v>15</v>
      </c>
      <c r="D784">
        <v>71</v>
      </c>
      <c r="E784" s="27">
        <v>45083</v>
      </c>
      <c r="F784">
        <v>585.70000000000005</v>
      </c>
      <c r="G784" t="s">
        <v>90</v>
      </c>
      <c r="H784">
        <v>0</v>
      </c>
      <c r="I784" t="str">
        <f>_xlfn.XLOOKUP(data[[#This Row],[flight_speed]],$S$4:$S$6,$T$4:$T$6,,-1)</f>
        <v>casual</v>
      </c>
      <c r="J784">
        <f>_xlfn.XLOOKUP(data[[#This Row],[Reindeer]],$S$14:$S$18,$T$14:$T$18)</f>
        <v>1200</v>
      </c>
      <c r="K784" t="str" cm="1">
        <f t="array" ref="K784">_xlfn.IFS(data[[#This Row],[Age]]&lt;=100,"0-100",data[[#This Row],[Age]]&lt;=500,"101-500",data[[#This Row],[Age]]&lt;=1000,"501-1000",1,"&gt;1000")</f>
        <v>&gt;1000</v>
      </c>
      <c r="L784" t="str">
        <f>REPT(_xlfn.UNICHAR(8203),_xlfn.XLOOKUP(data[[#This Row],[Age group]],$S$23:$S$26,$T$23:$T$26))&amp;data[[#This Row],[Age group]]</f>
        <v>​&gt;1000</v>
      </c>
    </row>
    <row r="785" spans="2:12" x14ac:dyDescent="0.25">
      <c r="B785" t="s">
        <v>34</v>
      </c>
      <c r="C785">
        <v>7.2</v>
      </c>
      <c r="D785">
        <v>1240</v>
      </c>
      <c r="E785" s="27">
        <v>45083</v>
      </c>
      <c r="F785">
        <v>1843.98</v>
      </c>
      <c r="G785" t="s">
        <v>91</v>
      </c>
      <c r="H785">
        <v>0</v>
      </c>
      <c r="I785" t="str">
        <f>_xlfn.XLOOKUP(data[[#This Row],[flight_speed]],$S$4:$S$6,$T$4:$T$6,,-1)</f>
        <v>fast</v>
      </c>
      <c r="J785">
        <f>_xlfn.XLOOKUP(data[[#This Row],[Reindeer]],$S$14:$S$18,$T$14:$T$18)</f>
        <v>815</v>
      </c>
      <c r="K785" t="str" cm="1">
        <f t="array" ref="K785">_xlfn.IFS(data[[#This Row],[Age]]&lt;=100,"0-100",data[[#This Row],[Age]]&lt;=500,"101-500",data[[#This Row],[Age]]&lt;=1000,"501-1000",1,"&gt;1000")</f>
        <v>501-1000</v>
      </c>
      <c r="L785" t="str">
        <f>REPT(_xlfn.UNICHAR(8203),_xlfn.XLOOKUP(data[[#This Row],[Age group]],$S$23:$S$26,$T$23:$T$26))&amp;data[[#This Row],[Age group]]</f>
        <v>​​501-1000</v>
      </c>
    </row>
    <row r="786" spans="2:12" x14ac:dyDescent="0.25">
      <c r="B786" t="s">
        <v>35</v>
      </c>
      <c r="C786">
        <v>7.2</v>
      </c>
      <c r="D786">
        <v>1090</v>
      </c>
      <c r="E786" s="27">
        <v>45083</v>
      </c>
      <c r="F786">
        <v>2033.88</v>
      </c>
      <c r="G786" t="s">
        <v>91</v>
      </c>
      <c r="H786">
        <v>0</v>
      </c>
      <c r="I786" t="str">
        <f>_xlfn.XLOOKUP(data[[#This Row],[flight_speed]],$S$4:$S$6,$T$4:$T$6,,-1)</f>
        <v>super fast</v>
      </c>
      <c r="J786">
        <f>_xlfn.XLOOKUP(data[[#This Row],[Reindeer]],$S$14:$S$18,$T$14:$T$18)</f>
        <v>261</v>
      </c>
      <c r="K786" t="str" cm="1">
        <f t="array" ref="K786">_xlfn.IFS(data[[#This Row],[Age]]&lt;=100,"0-100",data[[#This Row],[Age]]&lt;=500,"101-500",data[[#This Row],[Age]]&lt;=1000,"501-1000",1,"&gt;1000")</f>
        <v>101-500</v>
      </c>
      <c r="L786" t="str">
        <f>REPT(_xlfn.UNICHAR(8203),_xlfn.XLOOKUP(data[[#This Row],[Age group]],$S$23:$S$26,$T$23:$T$26))&amp;data[[#This Row],[Age group]]</f>
        <v>​​​101-500</v>
      </c>
    </row>
    <row r="787" spans="2:12" x14ac:dyDescent="0.25">
      <c r="B787" t="s">
        <v>68</v>
      </c>
      <c r="C787">
        <v>9.6000000000000014</v>
      </c>
      <c r="D787">
        <v>1460</v>
      </c>
      <c r="E787" s="27">
        <v>45083</v>
      </c>
      <c r="F787">
        <v>1246.5899999999999</v>
      </c>
      <c r="G787" t="s">
        <v>90</v>
      </c>
      <c r="H787">
        <v>0</v>
      </c>
      <c r="I787" t="str">
        <f>_xlfn.XLOOKUP(data[[#This Row],[flight_speed]],$S$4:$S$6,$T$4:$T$6,,-1)</f>
        <v>fast</v>
      </c>
      <c r="J787">
        <f>_xlfn.XLOOKUP(data[[#This Row],[Reindeer]],$S$14:$S$18,$T$14:$T$18)</f>
        <v>35</v>
      </c>
      <c r="K787" t="str" cm="1">
        <f t="array" ref="K787">_xlfn.IFS(data[[#This Row],[Age]]&lt;=100,"0-100",data[[#This Row],[Age]]&lt;=500,"101-500",data[[#This Row],[Age]]&lt;=1000,"501-1000",1,"&gt;1000")</f>
        <v>0-100</v>
      </c>
      <c r="L787" t="str">
        <f>REPT(_xlfn.UNICHAR(8203),_xlfn.XLOOKUP(data[[#This Row],[Age group]],$S$23:$S$26,$T$23:$T$26))&amp;data[[#This Row],[Age group]]</f>
        <v>​​​​0-100</v>
      </c>
    </row>
    <row r="788" spans="2:12" x14ac:dyDescent="0.25">
      <c r="B788" t="s">
        <v>32</v>
      </c>
      <c r="C788">
        <v>8</v>
      </c>
      <c r="D788">
        <v>600</v>
      </c>
      <c r="E788" s="27">
        <v>45083</v>
      </c>
      <c r="F788">
        <v>2805.9900000000002</v>
      </c>
      <c r="G788" t="s">
        <v>91</v>
      </c>
      <c r="H788">
        <v>0</v>
      </c>
      <c r="I788" t="str">
        <f>_xlfn.XLOOKUP(data[[#This Row],[flight_speed]],$S$4:$S$6,$T$4:$T$6,,-1)</f>
        <v>super fast</v>
      </c>
      <c r="J788">
        <f>_xlfn.XLOOKUP(data[[#This Row],[Reindeer]],$S$14:$S$18,$T$14:$T$18)</f>
        <v>98</v>
      </c>
      <c r="K788" t="str" cm="1">
        <f t="array" ref="K788">_xlfn.IFS(data[[#This Row],[Age]]&lt;=100,"0-100",data[[#This Row],[Age]]&lt;=500,"101-500",data[[#This Row],[Age]]&lt;=1000,"501-1000",1,"&gt;1000")</f>
        <v>0-100</v>
      </c>
      <c r="L788" t="str">
        <f>REPT(_xlfn.UNICHAR(8203),_xlfn.XLOOKUP(data[[#This Row],[Age group]],$S$23:$S$26,$T$23:$T$26))&amp;data[[#This Row],[Age group]]</f>
        <v>​​​​0-100</v>
      </c>
    </row>
    <row r="789" spans="2:12" x14ac:dyDescent="0.25">
      <c r="B789" t="s">
        <v>33</v>
      </c>
      <c r="C789">
        <v>9</v>
      </c>
      <c r="D789">
        <v>77</v>
      </c>
      <c r="E789" s="27">
        <v>45084</v>
      </c>
      <c r="F789">
        <v>503.8</v>
      </c>
      <c r="G789" t="s">
        <v>90</v>
      </c>
      <c r="H789">
        <v>0</v>
      </c>
      <c r="I789" t="str">
        <f>_xlfn.XLOOKUP(data[[#This Row],[flight_speed]],$S$4:$S$6,$T$4:$T$6,,-1)</f>
        <v>casual</v>
      </c>
      <c r="J789">
        <f>_xlfn.XLOOKUP(data[[#This Row],[Reindeer]],$S$14:$S$18,$T$14:$T$18)</f>
        <v>1200</v>
      </c>
      <c r="K789" t="str" cm="1">
        <f t="array" ref="K789">_xlfn.IFS(data[[#This Row],[Age]]&lt;=100,"0-100",data[[#This Row],[Age]]&lt;=500,"101-500",data[[#This Row],[Age]]&lt;=1000,"501-1000",1,"&gt;1000")</f>
        <v>&gt;1000</v>
      </c>
      <c r="L789" t="str">
        <f>REPT(_xlfn.UNICHAR(8203),_xlfn.XLOOKUP(data[[#This Row],[Age group]],$S$23:$S$26,$T$23:$T$26))&amp;data[[#This Row],[Age group]]</f>
        <v>​&gt;1000</v>
      </c>
    </row>
    <row r="790" spans="2:12" x14ac:dyDescent="0.25">
      <c r="B790" t="s">
        <v>34</v>
      </c>
      <c r="C790">
        <v>5.6000000000000005</v>
      </c>
      <c r="D790">
        <v>710</v>
      </c>
      <c r="E790" s="27">
        <v>45084</v>
      </c>
      <c r="F790">
        <v>1514.6399999999999</v>
      </c>
      <c r="G790" t="s">
        <v>91</v>
      </c>
      <c r="H790">
        <v>0</v>
      </c>
      <c r="I790" t="str">
        <f>_xlfn.XLOOKUP(data[[#This Row],[flight_speed]],$S$4:$S$6,$T$4:$T$6,,-1)</f>
        <v>fast</v>
      </c>
      <c r="J790">
        <f>_xlfn.XLOOKUP(data[[#This Row],[Reindeer]],$S$14:$S$18,$T$14:$T$18)</f>
        <v>815</v>
      </c>
      <c r="K790" t="str" cm="1">
        <f t="array" ref="K790">_xlfn.IFS(data[[#This Row],[Age]]&lt;=100,"0-100",data[[#This Row],[Age]]&lt;=500,"101-500",data[[#This Row],[Age]]&lt;=1000,"501-1000",1,"&gt;1000")</f>
        <v>501-1000</v>
      </c>
      <c r="L790" t="str">
        <f>REPT(_xlfn.UNICHAR(8203),_xlfn.XLOOKUP(data[[#This Row],[Age group]],$S$23:$S$26,$T$23:$T$26))&amp;data[[#This Row],[Age group]]</f>
        <v>​​501-1000</v>
      </c>
    </row>
    <row r="791" spans="2:12" x14ac:dyDescent="0.25">
      <c r="B791" t="s">
        <v>35</v>
      </c>
      <c r="C791">
        <v>4</v>
      </c>
      <c r="D791">
        <v>890</v>
      </c>
      <c r="E791" s="27">
        <v>45084</v>
      </c>
      <c r="F791">
        <v>462.41999999999996</v>
      </c>
      <c r="G791" t="s">
        <v>91</v>
      </c>
      <c r="H791">
        <v>0</v>
      </c>
      <c r="I791" t="str">
        <f>_xlfn.XLOOKUP(data[[#This Row],[flight_speed]],$S$4:$S$6,$T$4:$T$6,,-1)</f>
        <v>casual</v>
      </c>
      <c r="J791">
        <f>_xlfn.XLOOKUP(data[[#This Row],[Reindeer]],$S$14:$S$18,$T$14:$T$18)</f>
        <v>261</v>
      </c>
      <c r="K791" t="str" cm="1">
        <f t="array" ref="K791">_xlfn.IFS(data[[#This Row],[Age]]&lt;=100,"0-100",data[[#This Row],[Age]]&lt;=500,"101-500",data[[#This Row],[Age]]&lt;=1000,"501-1000",1,"&gt;1000")</f>
        <v>101-500</v>
      </c>
      <c r="L791" t="str">
        <f>REPT(_xlfn.UNICHAR(8203),_xlfn.XLOOKUP(data[[#This Row],[Age group]],$S$23:$S$26,$T$23:$T$26))&amp;data[[#This Row],[Age group]]</f>
        <v>​​​101-500</v>
      </c>
    </row>
    <row r="792" spans="2:12" x14ac:dyDescent="0.25">
      <c r="B792" t="s">
        <v>68</v>
      </c>
      <c r="C792">
        <v>7.2</v>
      </c>
      <c r="D792">
        <v>1150</v>
      </c>
      <c r="E792" s="27">
        <v>45084</v>
      </c>
      <c r="F792">
        <v>2973.7799999999997</v>
      </c>
      <c r="G792" t="s">
        <v>90</v>
      </c>
      <c r="H792">
        <v>0</v>
      </c>
      <c r="I792" t="str">
        <f>_xlfn.XLOOKUP(data[[#This Row],[flight_speed]],$S$4:$S$6,$T$4:$T$6,,-1)</f>
        <v>super fast</v>
      </c>
      <c r="J792">
        <f>_xlfn.XLOOKUP(data[[#This Row],[Reindeer]],$S$14:$S$18,$T$14:$T$18)</f>
        <v>35</v>
      </c>
      <c r="K792" t="str" cm="1">
        <f t="array" ref="K792">_xlfn.IFS(data[[#This Row],[Age]]&lt;=100,"0-100",data[[#This Row],[Age]]&lt;=500,"101-500",data[[#This Row],[Age]]&lt;=1000,"501-1000",1,"&gt;1000")</f>
        <v>0-100</v>
      </c>
      <c r="L792" t="str">
        <f>REPT(_xlfn.UNICHAR(8203),_xlfn.XLOOKUP(data[[#This Row],[Age group]],$S$23:$S$26,$T$23:$T$26))&amp;data[[#This Row],[Age group]]</f>
        <v>​​​​0-100</v>
      </c>
    </row>
    <row r="793" spans="2:12" x14ac:dyDescent="0.25">
      <c r="B793" t="s">
        <v>32</v>
      </c>
      <c r="C793">
        <v>5.6000000000000005</v>
      </c>
      <c r="D793">
        <v>1090</v>
      </c>
      <c r="E793" s="27">
        <v>45084</v>
      </c>
      <c r="F793">
        <v>593.40000000000009</v>
      </c>
      <c r="G793" t="s">
        <v>91</v>
      </c>
      <c r="H793">
        <v>0</v>
      </c>
      <c r="I793" t="str">
        <f>_xlfn.XLOOKUP(data[[#This Row],[flight_speed]],$S$4:$S$6,$T$4:$T$6,,-1)</f>
        <v>casual</v>
      </c>
      <c r="J793">
        <f>_xlfn.XLOOKUP(data[[#This Row],[Reindeer]],$S$14:$S$18,$T$14:$T$18)</f>
        <v>98</v>
      </c>
      <c r="K793" t="str" cm="1">
        <f t="array" ref="K793">_xlfn.IFS(data[[#This Row],[Age]]&lt;=100,"0-100",data[[#This Row],[Age]]&lt;=500,"101-500",data[[#This Row],[Age]]&lt;=1000,"501-1000",1,"&gt;1000")</f>
        <v>0-100</v>
      </c>
      <c r="L793" t="str">
        <f>REPT(_xlfn.UNICHAR(8203),_xlfn.XLOOKUP(data[[#This Row],[Age group]],$S$23:$S$26,$T$23:$T$26))&amp;data[[#This Row],[Age group]]</f>
        <v>​​​​0-100</v>
      </c>
    </row>
    <row r="794" spans="2:12" x14ac:dyDescent="0.25">
      <c r="B794" t="s">
        <v>33</v>
      </c>
      <c r="C794">
        <v>13</v>
      </c>
      <c r="D794">
        <v>89</v>
      </c>
      <c r="E794" s="27">
        <v>45085</v>
      </c>
      <c r="F794">
        <v>557.15</v>
      </c>
      <c r="G794" t="s">
        <v>90</v>
      </c>
      <c r="H794">
        <v>0</v>
      </c>
      <c r="I794" t="str">
        <f>_xlfn.XLOOKUP(data[[#This Row],[flight_speed]],$S$4:$S$6,$T$4:$T$6,,-1)</f>
        <v>casual</v>
      </c>
      <c r="J794">
        <f>_xlfn.XLOOKUP(data[[#This Row],[Reindeer]],$S$14:$S$18,$T$14:$T$18)</f>
        <v>1200</v>
      </c>
      <c r="K794" t="str" cm="1">
        <f t="array" ref="K794">_xlfn.IFS(data[[#This Row],[Age]]&lt;=100,"0-100",data[[#This Row],[Age]]&lt;=500,"101-500",data[[#This Row],[Age]]&lt;=1000,"501-1000",1,"&gt;1000")</f>
        <v>&gt;1000</v>
      </c>
      <c r="L794" t="str">
        <f>REPT(_xlfn.UNICHAR(8203),_xlfn.XLOOKUP(data[[#This Row],[Age group]],$S$23:$S$26,$T$23:$T$26))&amp;data[[#This Row],[Age group]]</f>
        <v>​&gt;1000</v>
      </c>
    </row>
    <row r="795" spans="2:12" x14ac:dyDescent="0.25">
      <c r="B795" t="s">
        <v>34</v>
      </c>
      <c r="C795">
        <v>4.8000000000000007</v>
      </c>
      <c r="D795">
        <v>1050</v>
      </c>
      <c r="E795" s="27">
        <v>45085</v>
      </c>
      <c r="F795">
        <v>1787.13</v>
      </c>
      <c r="G795" t="s">
        <v>91</v>
      </c>
      <c r="H795">
        <v>0</v>
      </c>
      <c r="I795" t="str">
        <f>_xlfn.XLOOKUP(data[[#This Row],[flight_speed]],$S$4:$S$6,$T$4:$T$6,,-1)</f>
        <v>fast</v>
      </c>
      <c r="J795">
        <f>_xlfn.XLOOKUP(data[[#This Row],[Reindeer]],$S$14:$S$18,$T$14:$T$18)</f>
        <v>815</v>
      </c>
      <c r="K795" t="str" cm="1">
        <f t="array" ref="K795">_xlfn.IFS(data[[#This Row],[Age]]&lt;=100,"0-100",data[[#This Row],[Age]]&lt;=500,"101-500",data[[#This Row],[Age]]&lt;=1000,"501-1000",1,"&gt;1000")</f>
        <v>501-1000</v>
      </c>
      <c r="L795" t="str">
        <f>REPT(_xlfn.UNICHAR(8203),_xlfn.XLOOKUP(data[[#This Row],[Age group]],$S$23:$S$26,$T$23:$T$26))&amp;data[[#This Row],[Age group]]</f>
        <v>​​501-1000</v>
      </c>
    </row>
    <row r="796" spans="2:12" x14ac:dyDescent="0.25">
      <c r="B796" t="s">
        <v>35</v>
      </c>
      <c r="C796">
        <v>9.6000000000000014</v>
      </c>
      <c r="D796">
        <v>1230</v>
      </c>
      <c r="E796" s="27">
        <v>45085</v>
      </c>
      <c r="F796">
        <v>543.66</v>
      </c>
      <c r="G796" t="s">
        <v>91</v>
      </c>
      <c r="H796">
        <v>0</v>
      </c>
      <c r="I796" t="str">
        <f>_xlfn.XLOOKUP(data[[#This Row],[flight_speed]],$S$4:$S$6,$T$4:$T$6,,-1)</f>
        <v>casual</v>
      </c>
      <c r="J796">
        <f>_xlfn.XLOOKUP(data[[#This Row],[Reindeer]],$S$14:$S$18,$T$14:$T$18)</f>
        <v>261</v>
      </c>
      <c r="K796" t="str" cm="1">
        <f t="array" ref="K796">_xlfn.IFS(data[[#This Row],[Age]]&lt;=100,"0-100",data[[#This Row],[Age]]&lt;=500,"101-500",data[[#This Row],[Age]]&lt;=1000,"501-1000",1,"&gt;1000")</f>
        <v>101-500</v>
      </c>
      <c r="L796" t="str">
        <f>REPT(_xlfn.UNICHAR(8203),_xlfn.XLOOKUP(data[[#This Row],[Age group]],$S$23:$S$26,$T$23:$T$26))&amp;data[[#This Row],[Age group]]</f>
        <v>​​​101-500</v>
      </c>
    </row>
    <row r="797" spans="2:12" x14ac:dyDescent="0.25">
      <c r="B797" t="s">
        <v>68</v>
      </c>
      <c r="C797">
        <v>11.200000000000001</v>
      </c>
      <c r="D797">
        <v>940</v>
      </c>
      <c r="E797" s="27">
        <v>45085</v>
      </c>
      <c r="F797">
        <v>656.13</v>
      </c>
      <c r="G797" t="s">
        <v>90</v>
      </c>
      <c r="H797">
        <v>0</v>
      </c>
      <c r="I797" t="str">
        <f>_xlfn.XLOOKUP(data[[#This Row],[flight_speed]],$S$4:$S$6,$T$4:$T$6,,-1)</f>
        <v>fast</v>
      </c>
      <c r="J797">
        <f>_xlfn.XLOOKUP(data[[#This Row],[Reindeer]],$S$14:$S$18,$T$14:$T$18)</f>
        <v>35</v>
      </c>
      <c r="K797" t="str" cm="1">
        <f t="array" ref="K797">_xlfn.IFS(data[[#This Row],[Age]]&lt;=100,"0-100",data[[#This Row],[Age]]&lt;=500,"101-500",data[[#This Row],[Age]]&lt;=1000,"501-1000",1,"&gt;1000")</f>
        <v>0-100</v>
      </c>
      <c r="L797" t="str">
        <f>REPT(_xlfn.UNICHAR(8203),_xlfn.XLOOKUP(data[[#This Row],[Age group]],$S$23:$S$26,$T$23:$T$26))&amp;data[[#This Row],[Age group]]</f>
        <v>​​​​0-100</v>
      </c>
    </row>
    <row r="798" spans="2:12" x14ac:dyDescent="0.25">
      <c r="B798" t="s">
        <v>32</v>
      </c>
      <c r="C798">
        <v>11.200000000000001</v>
      </c>
      <c r="D798">
        <v>1280</v>
      </c>
      <c r="E798" s="27">
        <v>45085</v>
      </c>
      <c r="F798">
        <v>2478.6000000000004</v>
      </c>
      <c r="G798" t="s">
        <v>91</v>
      </c>
      <c r="H798">
        <v>0</v>
      </c>
      <c r="I798" t="str">
        <f>_xlfn.XLOOKUP(data[[#This Row],[flight_speed]],$S$4:$S$6,$T$4:$T$6,,-1)</f>
        <v>super fast</v>
      </c>
      <c r="J798">
        <f>_xlfn.XLOOKUP(data[[#This Row],[Reindeer]],$S$14:$S$18,$T$14:$T$18)</f>
        <v>98</v>
      </c>
      <c r="K798" t="str" cm="1">
        <f t="array" ref="K798">_xlfn.IFS(data[[#This Row],[Age]]&lt;=100,"0-100",data[[#This Row],[Age]]&lt;=500,"101-500",data[[#This Row],[Age]]&lt;=1000,"501-1000",1,"&gt;1000")</f>
        <v>0-100</v>
      </c>
      <c r="L798" t="str">
        <f>REPT(_xlfn.UNICHAR(8203),_xlfn.XLOOKUP(data[[#This Row],[Age group]],$S$23:$S$26,$T$23:$T$26))&amp;data[[#This Row],[Age group]]</f>
        <v>​​​​0-100</v>
      </c>
    </row>
    <row r="799" spans="2:12" x14ac:dyDescent="0.25">
      <c r="B799" t="s">
        <v>33</v>
      </c>
      <c r="C799">
        <v>11</v>
      </c>
      <c r="D799">
        <v>125</v>
      </c>
      <c r="E799" s="27">
        <v>45086</v>
      </c>
      <c r="F799">
        <v>905.67</v>
      </c>
      <c r="G799" t="s">
        <v>90</v>
      </c>
      <c r="H799">
        <v>0</v>
      </c>
      <c r="I799" t="str">
        <f>_xlfn.XLOOKUP(data[[#This Row],[flight_speed]],$S$4:$S$6,$T$4:$T$6,,-1)</f>
        <v>fast</v>
      </c>
      <c r="J799">
        <f>_xlfn.XLOOKUP(data[[#This Row],[Reindeer]],$S$14:$S$18,$T$14:$T$18)</f>
        <v>1200</v>
      </c>
      <c r="K799" t="str" cm="1">
        <f t="array" ref="K799">_xlfn.IFS(data[[#This Row],[Age]]&lt;=100,"0-100",data[[#This Row],[Age]]&lt;=500,"101-500",data[[#This Row],[Age]]&lt;=1000,"501-1000",1,"&gt;1000")</f>
        <v>&gt;1000</v>
      </c>
      <c r="L799" t="str">
        <f>REPT(_xlfn.UNICHAR(8203),_xlfn.XLOOKUP(data[[#This Row],[Age group]],$S$23:$S$26,$T$23:$T$26))&amp;data[[#This Row],[Age group]]</f>
        <v>​&gt;1000</v>
      </c>
    </row>
    <row r="800" spans="2:12" x14ac:dyDescent="0.25">
      <c r="B800" t="s">
        <v>34</v>
      </c>
      <c r="C800">
        <v>11.200000000000001</v>
      </c>
      <c r="D800">
        <v>540</v>
      </c>
      <c r="E800" s="27">
        <v>45086</v>
      </c>
      <c r="F800">
        <v>255.39</v>
      </c>
      <c r="G800" t="s">
        <v>91</v>
      </c>
      <c r="H800">
        <v>0</v>
      </c>
      <c r="I800" t="str">
        <f>_xlfn.XLOOKUP(data[[#This Row],[flight_speed]],$S$4:$S$6,$T$4:$T$6,,-1)</f>
        <v>casual</v>
      </c>
      <c r="J800">
        <f>_xlfn.XLOOKUP(data[[#This Row],[Reindeer]],$S$14:$S$18,$T$14:$T$18)</f>
        <v>815</v>
      </c>
      <c r="K800" t="str" cm="1">
        <f t="array" ref="K800">_xlfn.IFS(data[[#This Row],[Age]]&lt;=100,"0-100",data[[#This Row],[Age]]&lt;=500,"101-500",data[[#This Row],[Age]]&lt;=1000,"501-1000",1,"&gt;1000")</f>
        <v>501-1000</v>
      </c>
      <c r="L800" t="str">
        <f>REPT(_xlfn.UNICHAR(8203),_xlfn.XLOOKUP(data[[#This Row],[Age group]],$S$23:$S$26,$T$23:$T$26))&amp;data[[#This Row],[Age group]]</f>
        <v>​​501-1000</v>
      </c>
    </row>
    <row r="801" spans="2:12" x14ac:dyDescent="0.25">
      <c r="B801" t="s">
        <v>35</v>
      </c>
      <c r="C801">
        <v>10.4</v>
      </c>
      <c r="D801">
        <v>1060</v>
      </c>
      <c r="E801" s="27">
        <v>45086</v>
      </c>
      <c r="F801">
        <v>198.54000000000002</v>
      </c>
      <c r="G801" t="s">
        <v>91</v>
      </c>
      <c r="H801">
        <v>0</v>
      </c>
      <c r="I801" t="str">
        <f>_xlfn.XLOOKUP(data[[#This Row],[flight_speed]],$S$4:$S$6,$T$4:$T$6,,-1)</f>
        <v>casual</v>
      </c>
      <c r="J801">
        <f>_xlfn.XLOOKUP(data[[#This Row],[Reindeer]],$S$14:$S$18,$T$14:$T$18)</f>
        <v>261</v>
      </c>
      <c r="K801" t="str" cm="1">
        <f t="array" ref="K801">_xlfn.IFS(data[[#This Row],[Age]]&lt;=100,"0-100",data[[#This Row],[Age]]&lt;=500,"101-500",data[[#This Row],[Age]]&lt;=1000,"501-1000",1,"&gt;1000")</f>
        <v>101-500</v>
      </c>
      <c r="L801" t="str">
        <f>REPT(_xlfn.UNICHAR(8203),_xlfn.XLOOKUP(data[[#This Row],[Age group]],$S$23:$S$26,$T$23:$T$26))&amp;data[[#This Row],[Age group]]</f>
        <v>​​​101-500</v>
      </c>
    </row>
    <row r="802" spans="2:12" x14ac:dyDescent="0.25">
      <c r="B802" t="s">
        <v>68</v>
      </c>
      <c r="C802">
        <v>9.6000000000000014</v>
      </c>
      <c r="D802">
        <v>720</v>
      </c>
      <c r="E802" s="27">
        <v>45086</v>
      </c>
      <c r="F802">
        <v>1106.07</v>
      </c>
      <c r="G802" t="s">
        <v>90</v>
      </c>
      <c r="H802">
        <v>0</v>
      </c>
      <c r="I802" t="str">
        <f>_xlfn.XLOOKUP(data[[#This Row],[flight_speed]],$S$4:$S$6,$T$4:$T$6,,-1)</f>
        <v>fast</v>
      </c>
      <c r="J802">
        <f>_xlfn.XLOOKUP(data[[#This Row],[Reindeer]],$S$14:$S$18,$T$14:$T$18)</f>
        <v>35</v>
      </c>
      <c r="K802" t="str" cm="1">
        <f t="array" ref="K802">_xlfn.IFS(data[[#This Row],[Age]]&lt;=100,"0-100",data[[#This Row],[Age]]&lt;=500,"101-500",data[[#This Row],[Age]]&lt;=1000,"501-1000",1,"&gt;1000")</f>
        <v>0-100</v>
      </c>
      <c r="L802" t="str">
        <f>REPT(_xlfn.UNICHAR(8203),_xlfn.XLOOKUP(data[[#This Row],[Age group]],$S$23:$S$26,$T$23:$T$26))&amp;data[[#This Row],[Age group]]</f>
        <v>​​​​0-100</v>
      </c>
    </row>
    <row r="803" spans="2:12" x14ac:dyDescent="0.25">
      <c r="B803" t="s">
        <v>32</v>
      </c>
      <c r="C803">
        <v>6.4</v>
      </c>
      <c r="D803">
        <v>1220</v>
      </c>
      <c r="E803" s="27">
        <v>45086</v>
      </c>
      <c r="F803">
        <v>1225.1100000000001</v>
      </c>
      <c r="G803" t="s">
        <v>91</v>
      </c>
      <c r="H803">
        <v>0</v>
      </c>
      <c r="I803" t="str">
        <f>_xlfn.XLOOKUP(data[[#This Row],[flight_speed]],$S$4:$S$6,$T$4:$T$6,,-1)</f>
        <v>fast</v>
      </c>
      <c r="J803">
        <f>_xlfn.XLOOKUP(data[[#This Row],[Reindeer]],$S$14:$S$18,$T$14:$T$18)</f>
        <v>98</v>
      </c>
      <c r="K803" t="str" cm="1">
        <f t="array" ref="K803">_xlfn.IFS(data[[#This Row],[Age]]&lt;=100,"0-100",data[[#This Row],[Age]]&lt;=500,"101-500",data[[#This Row],[Age]]&lt;=1000,"501-1000",1,"&gt;1000")</f>
        <v>0-100</v>
      </c>
      <c r="L803" t="str">
        <f>REPT(_xlfn.UNICHAR(8203),_xlfn.XLOOKUP(data[[#This Row],[Age group]],$S$23:$S$26,$T$23:$T$26))&amp;data[[#This Row],[Age group]]</f>
        <v>​​​​0-100</v>
      </c>
    </row>
    <row r="804" spans="2:12" x14ac:dyDescent="0.25">
      <c r="B804" t="s">
        <v>33</v>
      </c>
      <c r="C804">
        <v>7</v>
      </c>
      <c r="D804">
        <v>116</v>
      </c>
      <c r="E804" s="27">
        <v>45087</v>
      </c>
      <c r="F804">
        <v>906.78</v>
      </c>
      <c r="G804" t="s">
        <v>90</v>
      </c>
      <c r="H804">
        <v>0</v>
      </c>
      <c r="I804" t="str">
        <f>_xlfn.XLOOKUP(data[[#This Row],[flight_speed]],$S$4:$S$6,$T$4:$T$6,,-1)</f>
        <v>fast</v>
      </c>
      <c r="J804">
        <f>_xlfn.XLOOKUP(data[[#This Row],[Reindeer]],$S$14:$S$18,$T$14:$T$18)</f>
        <v>1200</v>
      </c>
      <c r="K804" t="str" cm="1">
        <f t="array" ref="K804">_xlfn.IFS(data[[#This Row],[Age]]&lt;=100,"0-100",data[[#This Row],[Age]]&lt;=500,"101-500",data[[#This Row],[Age]]&lt;=1000,"501-1000",1,"&gt;1000")</f>
        <v>&gt;1000</v>
      </c>
      <c r="L804" t="str">
        <f>REPT(_xlfn.UNICHAR(8203),_xlfn.XLOOKUP(data[[#This Row],[Age group]],$S$23:$S$26,$T$23:$T$26))&amp;data[[#This Row],[Age group]]</f>
        <v>​&gt;1000</v>
      </c>
    </row>
    <row r="805" spans="2:12" x14ac:dyDescent="0.25">
      <c r="B805" t="s">
        <v>34</v>
      </c>
      <c r="C805">
        <v>12</v>
      </c>
      <c r="D805">
        <v>770</v>
      </c>
      <c r="E805" s="27">
        <v>45087</v>
      </c>
      <c r="F805">
        <v>1174.68</v>
      </c>
      <c r="G805" t="s">
        <v>91</v>
      </c>
      <c r="H805">
        <v>0</v>
      </c>
      <c r="I805" t="str">
        <f>_xlfn.XLOOKUP(data[[#This Row],[flight_speed]],$S$4:$S$6,$T$4:$T$6,,-1)</f>
        <v>fast</v>
      </c>
      <c r="J805">
        <f>_xlfn.XLOOKUP(data[[#This Row],[Reindeer]],$S$14:$S$18,$T$14:$T$18)</f>
        <v>815</v>
      </c>
      <c r="K805" t="str" cm="1">
        <f t="array" ref="K805">_xlfn.IFS(data[[#This Row],[Age]]&lt;=100,"0-100",data[[#This Row],[Age]]&lt;=500,"101-500",data[[#This Row],[Age]]&lt;=1000,"501-1000",1,"&gt;1000")</f>
        <v>501-1000</v>
      </c>
      <c r="L805" t="str">
        <f>REPT(_xlfn.UNICHAR(8203),_xlfn.XLOOKUP(data[[#This Row],[Age group]],$S$23:$S$26,$T$23:$T$26))&amp;data[[#This Row],[Age group]]</f>
        <v>​​501-1000</v>
      </c>
    </row>
    <row r="806" spans="2:12" x14ac:dyDescent="0.25">
      <c r="B806" t="s">
        <v>35</v>
      </c>
      <c r="C806">
        <v>11.200000000000001</v>
      </c>
      <c r="D806">
        <v>970</v>
      </c>
      <c r="E806" s="27">
        <v>45087</v>
      </c>
      <c r="F806">
        <v>1232.46</v>
      </c>
      <c r="G806" t="s">
        <v>91</v>
      </c>
      <c r="H806">
        <v>0</v>
      </c>
      <c r="I806" t="str">
        <f>_xlfn.XLOOKUP(data[[#This Row],[flight_speed]],$S$4:$S$6,$T$4:$T$6,,-1)</f>
        <v>fast</v>
      </c>
      <c r="J806">
        <f>_xlfn.XLOOKUP(data[[#This Row],[Reindeer]],$S$14:$S$18,$T$14:$T$18)</f>
        <v>261</v>
      </c>
      <c r="K806" t="str" cm="1">
        <f t="array" ref="K806">_xlfn.IFS(data[[#This Row],[Age]]&lt;=100,"0-100",data[[#This Row],[Age]]&lt;=500,"101-500",data[[#This Row],[Age]]&lt;=1000,"501-1000",1,"&gt;1000")</f>
        <v>101-500</v>
      </c>
      <c r="L806" t="str">
        <f>REPT(_xlfn.UNICHAR(8203),_xlfn.XLOOKUP(data[[#This Row],[Age group]],$S$23:$S$26,$T$23:$T$26))&amp;data[[#This Row],[Age group]]</f>
        <v>​​​101-500</v>
      </c>
    </row>
    <row r="807" spans="2:12" x14ac:dyDescent="0.25">
      <c r="B807" t="s">
        <v>68</v>
      </c>
      <c r="C807">
        <v>4</v>
      </c>
      <c r="D807">
        <v>1330</v>
      </c>
      <c r="E807" s="27">
        <v>45087</v>
      </c>
      <c r="F807">
        <v>1768.8600000000001</v>
      </c>
      <c r="G807" t="s">
        <v>90</v>
      </c>
      <c r="H807">
        <v>0</v>
      </c>
      <c r="I807" t="str">
        <f>_xlfn.XLOOKUP(data[[#This Row],[flight_speed]],$S$4:$S$6,$T$4:$T$6,,-1)</f>
        <v>fast</v>
      </c>
      <c r="J807">
        <f>_xlfn.XLOOKUP(data[[#This Row],[Reindeer]],$S$14:$S$18,$T$14:$T$18)</f>
        <v>35</v>
      </c>
      <c r="K807" t="str" cm="1">
        <f t="array" ref="K807">_xlfn.IFS(data[[#This Row],[Age]]&lt;=100,"0-100",data[[#This Row],[Age]]&lt;=500,"101-500",data[[#This Row],[Age]]&lt;=1000,"501-1000",1,"&gt;1000")</f>
        <v>0-100</v>
      </c>
      <c r="L807" t="str">
        <f>REPT(_xlfn.UNICHAR(8203),_xlfn.XLOOKUP(data[[#This Row],[Age group]],$S$23:$S$26,$T$23:$T$26))&amp;data[[#This Row],[Age group]]</f>
        <v>​​​​0-100</v>
      </c>
    </row>
    <row r="808" spans="2:12" x14ac:dyDescent="0.25">
      <c r="B808" t="s">
        <v>32</v>
      </c>
      <c r="C808">
        <v>4.8000000000000007</v>
      </c>
      <c r="D808">
        <v>1000</v>
      </c>
      <c r="E808" s="27">
        <v>45087</v>
      </c>
      <c r="F808">
        <v>273.99</v>
      </c>
      <c r="G808" t="s">
        <v>91</v>
      </c>
      <c r="H808">
        <v>0</v>
      </c>
      <c r="I808" t="str">
        <f>_xlfn.XLOOKUP(data[[#This Row],[flight_speed]],$S$4:$S$6,$T$4:$T$6,,-1)</f>
        <v>casual</v>
      </c>
      <c r="J808">
        <f>_xlfn.XLOOKUP(data[[#This Row],[Reindeer]],$S$14:$S$18,$T$14:$T$18)</f>
        <v>98</v>
      </c>
      <c r="K808" t="str" cm="1">
        <f t="array" ref="K808">_xlfn.IFS(data[[#This Row],[Age]]&lt;=100,"0-100",data[[#This Row],[Age]]&lt;=500,"101-500",data[[#This Row],[Age]]&lt;=1000,"501-1000",1,"&gt;1000")</f>
        <v>0-100</v>
      </c>
      <c r="L808" t="str">
        <f>REPT(_xlfn.UNICHAR(8203),_xlfn.XLOOKUP(data[[#This Row],[Age group]],$S$23:$S$26,$T$23:$T$26))&amp;data[[#This Row],[Age group]]</f>
        <v>​​​​0-100</v>
      </c>
    </row>
    <row r="809" spans="2:12" x14ac:dyDescent="0.25">
      <c r="B809" t="s">
        <v>33</v>
      </c>
      <c r="C809">
        <v>15</v>
      </c>
      <c r="D809">
        <v>94</v>
      </c>
      <c r="E809" s="27">
        <v>45088</v>
      </c>
      <c r="F809">
        <v>190.47</v>
      </c>
      <c r="G809" t="s">
        <v>90</v>
      </c>
      <c r="H809">
        <v>0</v>
      </c>
      <c r="I809" t="str">
        <f>_xlfn.XLOOKUP(data[[#This Row],[flight_speed]],$S$4:$S$6,$T$4:$T$6,,-1)</f>
        <v>casual</v>
      </c>
      <c r="J809">
        <f>_xlfn.XLOOKUP(data[[#This Row],[Reindeer]],$S$14:$S$18,$T$14:$T$18)</f>
        <v>1200</v>
      </c>
      <c r="K809" t="str" cm="1">
        <f t="array" ref="K809">_xlfn.IFS(data[[#This Row],[Age]]&lt;=100,"0-100",data[[#This Row],[Age]]&lt;=500,"101-500",data[[#This Row],[Age]]&lt;=1000,"501-1000",1,"&gt;1000")</f>
        <v>&gt;1000</v>
      </c>
      <c r="L809" t="str">
        <f>REPT(_xlfn.UNICHAR(8203),_xlfn.XLOOKUP(data[[#This Row],[Age group]],$S$23:$S$26,$T$23:$T$26))&amp;data[[#This Row],[Age group]]</f>
        <v>​&gt;1000</v>
      </c>
    </row>
    <row r="810" spans="2:12" x14ac:dyDescent="0.25">
      <c r="B810" t="s">
        <v>34</v>
      </c>
      <c r="C810">
        <v>8.8000000000000007</v>
      </c>
      <c r="D810">
        <v>540</v>
      </c>
      <c r="E810" s="27">
        <v>45088</v>
      </c>
      <c r="F810">
        <v>914.52</v>
      </c>
      <c r="G810" t="s">
        <v>91</v>
      </c>
      <c r="H810">
        <v>0</v>
      </c>
      <c r="I810" t="str">
        <f>_xlfn.XLOOKUP(data[[#This Row],[flight_speed]],$S$4:$S$6,$T$4:$T$6,,-1)</f>
        <v>fast</v>
      </c>
      <c r="J810">
        <f>_xlfn.XLOOKUP(data[[#This Row],[Reindeer]],$S$14:$S$18,$T$14:$T$18)</f>
        <v>815</v>
      </c>
      <c r="K810" t="str" cm="1">
        <f t="array" ref="K810">_xlfn.IFS(data[[#This Row],[Age]]&lt;=100,"0-100",data[[#This Row],[Age]]&lt;=500,"101-500",data[[#This Row],[Age]]&lt;=1000,"501-1000",1,"&gt;1000")</f>
        <v>501-1000</v>
      </c>
      <c r="L810" t="str">
        <f>REPT(_xlfn.UNICHAR(8203),_xlfn.XLOOKUP(data[[#This Row],[Age group]],$S$23:$S$26,$T$23:$T$26))&amp;data[[#This Row],[Age group]]</f>
        <v>​​501-1000</v>
      </c>
    </row>
    <row r="811" spans="2:12" x14ac:dyDescent="0.25">
      <c r="B811" t="s">
        <v>35</v>
      </c>
      <c r="C811">
        <v>4.8000000000000007</v>
      </c>
      <c r="D811">
        <v>920</v>
      </c>
      <c r="E811" s="27">
        <v>45088</v>
      </c>
      <c r="F811">
        <v>2859.75</v>
      </c>
      <c r="G811" t="s">
        <v>91</v>
      </c>
      <c r="H811">
        <v>0</v>
      </c>
      <c r="I811" t="str">
        <f>_xlfn.XLOOKUP(data[[#This Row],[flight_speed]],$S$4:$S$6,$T$4:$T$6,,-1)</f>
        <v>super fast</v>
      </c>
      <c r="J811">
        <f>_xlfn.XLOOKUP(data[[#This Row],[Reindeer]],$S$14:$S$18,$T$14:$T$18)</f>
        <v>261</v>
      </c>
      <c r="K811" t="str" cm="1">
        <f t="array" ref="K811">_xlfn.IFS(data[[#This Row],[Age]]&lt;=100,"0-100",data[[#This Row],[Age]]&lt;=500,"101-500",data[[#This Row],[Age]]&lt;=1000,"501-1000",1,"&gt;1000")</f>
        <v>101-500</v>
      </c>
      <c r="L811" t="str">
        <f>REPT(_xlfn.UNICHAR(8203),_xlfn.XLOOKUP(data[[#This Row],[Age group]],$S$23:$S$26,$T$23:$T$26))&amp;data[[#This Row],[Age group]]</f>
        <v>​​​101-500</v>
      </c>
    </row>
    <row r="812" spans="2:12" x14ac:dyDescent="0.25">
      <c r="B812" t="s">
        <v>68</v>
      </c>
      <c r="C812">
        <v>10.4</v>
      </c>
      <c r="D812">
        <v>1060</v>
      </c>
      <c r="E812" s="27">
        <v>45088</v>
      </c>
      <c r="F812">
        <v>2971.98</v>
      </c>
      <c r="G812" t="s">
        <v>90</v>
      </c>
      <c r="H812">
        <v>0</v>
      </c>
      <c r="I812" t="str">
        <f>_xlfn.XLOOKUP(data[[#This Row],[flight_speed]],$S$4:$S$6,$T$4:$T$6,,-1)</f>
        <v>super fast</v>
      </c>
      <c r="J812">
        <f>_xlfn.XLOOKUP(data[[#This Row],[Reindeer]],$S$14:$S$18,$T$14:$T$18)</f>
        <v>35</v>
      </c>
      <c r="K812" t="str" cm="1">
        <f t="array" ref="K812">_xlfn.IFS(data[[#This Row],[Age]]&lt;=100,"0-100",data[[#This Row],[Age]]&lt;=500,"101-500",data[[#This Row],[Age]]&lt;=1000,"501-1000",1,"&gt;1000")</f>
        <v>0-100</v>
      </c>
      <c r="L812" t="str">
        <f>REPT(_xlfn.UNICHAR(8203),_xlfn.XLOOKUP(data[[#This Row],[Age group]],$S$23:$S$26,$T$23:$T$26))&amp;data[[#This Row],[Age group]]</f>
        <v>​​​​0-100</v>
      </c>
    </row>
    <row r="813" spans="2:12" x14ac:dyDescent="0.25">
      <c r="B813" t="s">
        <v>32</v>
      </c>
      <c r="C813">
        <v>9.6000000000000014</v>
      </c>
      <c r="D813">
        <v>1120</v>
      </c>
      <c r="E813" s="27">
        <v>45088</v>
      </c>
      <c r="F813">
        <v>639.41999999999996</v>
      </c>
      <c r="G813" t="s">
        <v>91</v>
      </c>
      <c r="H813">
        <v>0</v>
      </c>
      <c r="I813" t="str">
        <f>_xlfn.XLOOKUP(data[[#This Row],[flight_speed]],$S$4:$S$6,$T$4:$T$6,,-1)</f>
        <v>fast</v>
      </c>
      <c r="J813">
        <f>_xlfn.XLOOKUP(data[[#This Row],[Reindeer]],$S$14:$S$18,$T$14:$T$18)</f>
        <v>98</v>
      </c>
      <c r="K813" t="str" cm="1">
        <f t="array" ref="K813">_xlfn.IFS(data[[#This Row],[Age]]&lt;=100,"0-100",data[[#This Row],[Age]]&lt;=500,"101-500",data[[#This Row],[Age]]&lt;=1000,"501-1000",1,"&gt;1000")</f>
        <v>0-100</v>
      </c>
      <c r="L813" t="str">
        <f>REPT(_xlfn.UNICHAR(8203),_xlfn.XLOOKUP(data[[#This Row],[Age group]],$S$23:$S$26,$T$23:$T$26))&amp;data[[#This Row],[Age group]]</f>
        <v>​​​​0-100</v>
      </c>
    </row>
    <row r="814" spans="2:12" x14ac:dyDescent="0.25">
      <c r="B814" t="s">
        <v>33</v>
      </c>
      <c r="C814">
        <v>15</v>
      </c>
      <c r="D814">
        <v>53</v>
      </c>
      <c r="E814" s="27">
        <v>45089</v>
      </c>
      <c r="F814">
        <v>20.58</v>
      </c>
      <c r="G814" t="s">
        <v>90</v>
      </c>
      <c r="H814">
        <v>0</v>
      </c>
      <c r="I814" t="str">
        <f>_xlfn.XLOOKUP(data[[#This Row],[flight_speed]],$S$4:$S$6,$T$4:$T$6,,-1)</f>
        <v>casual</v>
      </c>
      <c r="J814">
        <f>_xlfn.XLOOKUP(data[[#This Row],[Reindeer]],$S$14:$S$18,$T$14:$T$18)</f>
        <v>1200</v>
      </c>
      <c r="K814" t="str" cm="1">
        <f t="array" ref="K814">_xlfn.IFS(data[[#This Row],[Age]]&lt;=100,"0-100",data[[#This Row],[Age]]&lt;=500,"101-500",data[[#This Row],[Age]]&lt;=1000,"501-1000",1,"&gt;1000")</f>
        <v>&gt;1000</v>
      </c>
      <c r="L814" t="str">
        <f>REPT(_xlfn.UNICHAR(8203),_xlfn.XLOOKUP(data[[#This Row],[Age group]],$S$23:$S$26,$T$23:$T$26))&amp;data[[#This Row],[Age group]]</f>
        <v>​&gt;1000</v>
      </c>
    </row>
    <row r="815" spans="2:12" x14ac:dyDescent="0.25">
      <c r="B815" t="s">
        <v>34</v>
      </c>
      <c r="C815">
        <v>11.200000000000001</v>
      </c>
      <c r="D815">
        <v>970</v>
      </c>
      <c r="E815" s="27">
        <v>45089</v>
      </c>
      <c r="F815">
        <v>495.68999999999994</v>
      </c>
      <c r="G815" t="s">
        <v>91</v>
      </c>
      <c r="H815">
        <v>0</v>
      </c>
      <c r="I815" t="str">
        <f>_xlfn.XLOOKUP(data[[#This Row],[flight_speed]],$S$4:$S$6,$T$4:$T$6,,-1)</f>
        <v>casual</v>
      </c>
      <c r="J815">
        <f>_xlfn.XLOOKUP(data[[#This Row],[Reindeer]],$S$14:$S$18,$T$14:$T$18)</f>
        <v>815</v>
      </c>
      <c r="K815" t="str" cm="1">
        <f t="array" ref="K815">_xlfn.IFS(data[[#This Row],[Age]]&lt;=100,"0-100",data[[#This Row],[Age]]&lt;=500,"101-500",data[[#This Row],[Age]]&lt;=1000,"501-1000",1,"&gt;1000")</f>
        <v>501-1000</v>
      </c>
      <c r="L815" t="str">
        <f>REPT(_xlfn.UNICHAR(8203),_xlfn.XLOOKUP(data[[#This Row],[Age group]],$S$23:$S$26,$T$23:$T$26))&amp;data[[#This Row],[Age group]]</f>
        <v>​​501-1000</v>
      </c>
    </row>
    <row r="816" spans="2:12" x14ac:dyDescent="0.25">
      <c r="B816" t="s">
        <v>35</v>
      </c>
      <c r="C816">
        <v>4</v>
      </c>
      <c r="D816">
        <v>1130</v>
      </c>
      <c r="E816" s="27">
        <v>45089</v>
      </c>
      <c r="F816">
        <v>810.03</v>
      </c>
      <c r="G816" t="s">
        <v>91</v>
      </c>
      <c r="H816">
        <v>0</v>
      </c>
      <c r="I816" t="str">
        <f>_xlfn.XLOOKUP(data[[#This Row],[flight_speed]],$S$4:$S$6,$T$4:$T$6,,-1)</f>
        <v>fast</v>
      </c>
      <c r="J816">
        <f>_xlfn.XLOOKUP(data[[#This Row],[Reindeer]],$S$14:$S$18,$T$14:$T$18)</f>
        <v>261</v>
      </c>
      <c r="K816" t="str" cm="1">
        <f t="array" ref="K816">_xlfn.IFS(data[[#This Row],[Age]]&lt;=100,"0-100",data[[#This Row],[Age]]&lt;=500,"101-500",data[[#This Row],[Age]]&lt;=1000,"501-1000",1,"&gt;1000")</f>
        <v>101-500</v>
      </c>
      <c r="L816" t="str">
        <f>REPT(_xlfn.UNICHAR(8203),_xlfn.XLOOKUP(data[[#This Row],[Age group]],$S$23:$S$26,$T$23:$T$26))&amp;data[[#This Row],[Age group]]</f>
        <v>​​​101-500</v>
      </c>
    </row>
    <row r="817" spans="2:12" x14ac:dyDescent="0.25">
      <c r="B817" t="s">
        <v>68</v>
      </c>
      <c r="C817">
        <v>11.200000000000001</v>
      </c>
      <c r="D817">
        <v>570</v>
      </c>
      <c r="E817" s="27">
        <v>45089</v>
      </c>
      <c r="F817">
        <v>151.77000000000001</v>
      </c>
      <c r="G817" t="s">
        <v>90</v>
      </c>
      <c r="H817">
        <v>0</v>
      </c>
      <c r="I817" t="str">
        <f>_xlfn.XLOOKUP(data[[#This Row],[flight_speed]],$S$4:$S$6,$T$4:$T$6,,-1)</f>
        <v>casual</v>
      </c>
      <c r="J817">
        <f>_xlfn.XLOOKUP(data[[#This Row],[Reindeer]],$S$14:$S$18,$T$14:$T$18)</f>
        <v>35</v>
      </c>
      <c r="K817" t="str" cm="1">
        <f t="array" ref="K817">_xlfn.IFS(data[[#This Row],[Age]]&lt;=100,"0-100",data[[#This Row],[Age]]&lt;=500,"101-500",data[[#This Row],[Age]]&lt;=1000,"501-1000",1,"&gt;1000")</f>
        <v>0-100</v>
      </c>
      <c r="L817" t="str">
        <f>REPT(_xlfn.UNICHAR(8203),_xlfn.XLOOKUP(data[[#This Row],[Age group]],$S$23:$S$26,$T$23:$T$26))&amp;data[[#This Row],[Age group]]</f>
        <v>​​​​0-100</v>
      </c>
    </row>
    <row r="818" spans="2:12" x14ac:dyDescent="0.25">
      <c r="B818" t="s">
        <v>32</v>
      </c>
      <c r="C818">
        <v>11.200000000000001</v>
      </c>
      <c r="D818">
        <v>870</v>
      </c>
      <c r="E818" s="27">
        <v>45089</v>
      </c>
      <c r="F818">
        <v>1916.46</v>
      </c>
      <c r="G818" t="s">
        <v>91</v>
      </c>
      <c r="H818">
        <v>0</v>
      </c>
      <c r="I818" t="str">
        <f>_xlfn.XLOOKUP(data[[#This Row],[flight_speed]],$S$4:$S$6,$T$4:$T$6,,-1)</f>
        <v>fast</v>
      </c>
      <c r="J818">
        <f>_xlfn.XLOOKUP(data[[#This Row],[Reindeer]],$S$14:$S$18,$T$14:$T$18)</f>
        <v>98</v>
      </c>
      <c r="K818" t="str" cm="1">
        <f t="array" ref="K818">_xlfn.IFS(data[[#This Row],[Age]]&lt;=100,"0-100",data[[#This Row],[Age]]&lt;=500,"101-500",data[[#This Row],[Age]]&lt;=1000,"501-1000",1,"&gt;1000")</f>
        <v>0-100</v>
      </c>
      <c r="L818" t="str">
        <f>REPT(_xlfn.UNICHAR(8203),_xlfn.XLOOKUP(data[[#This Row],[Age group]],$S$23:$S$26,$T$23:$T$26))&amp;data[[#This Row],[Age group]]</f>
        <v>​​​​0-100</v>
      </c>
    </row>
    <row r="819" spans="2:12" x14ac:dyDescent="0.25">
      <c r="B819" t="s">
        <v>33</v>
      </c>
      <c r="C819">
        <v>14</v>
      </c>
      <c r="D819">
        <v>120</v>
      </c>
      <c r="E819" s="27">
        <v>45090</v>
      </c>
      <c r="F819">
        <v>476.79</v>
      </c>
      <c r="G819" t="s">
        <v>90</v>
      </c>
      <c r="H819">
        <v>0</v>
      </c>
      <c r="I819" t="str">
        <f>_xlfn.XLOOKUP(data[[#This Row],[flight_speed]],$S$4:$S$6,$T$4:$T$6,,-1)</f>
        <v>casual</v>
      </c>
      <c r="J819">
        <f>_xlfn.XLOOKUP(data[[#This Row],[Reindeer]],$S$14:$S$18,$T$14:$T$18)</f>
        <v>1200</v>
      </c>
      <c r="K819" t="str" cm="1">
        <f t="array" ref="K819">_xlfn.IFS(data[[#This Row],[Age]]&lt;=100,"0-100",data[[#This Row],[Age]]&lt;=500,"101-500",data[[#This Row],[Age]]&lt;=1000,"501-1000",1,"&gt;1000")</f>
        <v>&gt;1000</v>
      </c>
      <c r="L819" t="str">
        <f>REPT(_xlfn.UNICHAR(8203),_xlfn.XLOOKUP(data[[#This Row],[Age group]],$S$23:$S$26,$T$23:$T$26))&amp;data[[#This Row],[Age group]]</f>
        <v>​&gt;1000</v>
      </c>
    </row>
    <row r="820" spans="2:12" x14ac:dyDescent="0.25">
      <c r="B820" t="s">
        <v>34</v>
      </c>
      <c r="C820">
        <v>7.2</v>
      </c>
      <c r="D820">
        <v>890</v>
      </c>
      <c r="E820" s="27">
        <v>45090</v>
      </c>
      <c r="F820">
        <v>1999.02</v>
      </c>
      <c r="G820" t="s">
        <v>91</v>
      </c>
      <c r="H820">
        <v>0</v>
      </c>
      <c r="I820" t="str">
        <f>_xlfn.XLOOKUP(data[[#This Row],[flight_speed]],$S$4:$S$6,$T$4:$T$6,,-1)</f>
        <v>fast</v>
      </c>
      <c r="J820">
        <f>_xlfn.XLOOKUP(data[[#This Row],[Reindeer]],$S$14:$S$18,$T$14:$T$18)</f>
        <v>815</v>
      </c>
      <c r="K820" t="str" cm="1">
        <f t="array" ref="K820">_xlfn.IFS(data[[#This Row],[Age]]&lt;=100,"0-100",data[[#This Row],[Age]]&lt;=500,"101-500",data[[#This Row],[Age]]&lt;=1000,"501-1000",1,"&gt;1000")</f>
        <v>501-1000</v>
      </c>
      <c r="L820" t="str">
        <f>REPT(_xlfn.UNICHAR(8203),_xlfn.XLOOKUP(data[[#This Row],[Age group]],$S$23:$S$26,$T$23:$T$26))&amp;data[[#This Row],[Age group]]</f>
        <v>​​501-1000</v>
      </c>
    </row>
    <row r="821" spans="2:12" x14ac:dyDescent="0.25">
      <c r="B821" t="s">
        <v>35</v>
      </c>
      <c r="C821">
        <v>11.200000000000001</v>
      </c>
      <c r="D821">
        <v>880</v>
      </c>
      <c r="E821" s="27">
        <v>45090</v>
      </c>
      <c r="F821">
        <v>901.11</v>
      </c>
      <c r="G821" t="s">
        <v>91</v>
      </c>
      <c r="H821">
        <v>0</v>
      </c>
      <c r="I821" t="str">
        <f>_xlfn.XLOOKUP(data[[#This Row],[flight_speed]],$S$4:$S$6,$T$4:$T$6,,-1)</f>
        <v>fast</v>
      </c>
      <c r="J821">
        <f>_xlfn.XLOOKUP(data[[#This Row],[Reindeer]],$S$14:$S$18,$T$14:$T$18)</f>
        <v>261</v>
      </c>
      <c r="K821" t="str" cm="1">
        <f t="array" ref="K821">_xlfn.IFS(data[[#This Row],[Age]]&lt;=100,"0-100",data[[#This Row],[Age]]&lt;=500,"101-500",data[[#This Row],[Age]]&lt;=1000,"501-1000",1,"&gt;1000")</f>
        <v>101-500</v>
      </c>
      <c r="L821" t="str">
        <f>REPT(_xlfn.UNICHAR(8203),_xlfn.XLOOKUP(data[[#This Row],[Age group]],$S$23:$S$26,$T$23:$T$26))&amp;data[[#This Row],[Age group]]</f>
        <v>​​​101-500</v>
      </c>
    </row>
    <row r="822" spans="2:12" x14ac:dyDescent="0.25">
      <c r="B822" t="s">
        <v>68</v>
      </c>
      <c r="C822">
        <v>4</v>
      </c>
      <c r="D822">
        <v>1110</v>
      </c>
      <c r="E822" s="27">
        <v>45090</v>
      </c>
      <c r="F822">
        <v>2781.81</v>
      </c>
      <c r="G822" t="s">
        <v>90</v>
      </c>
      <c r="H822">
        <v>0</v>
      </c>
      <c r="I822" t="str">
        <f>_xlfn.XLOOKUP(data[[#This Row],[flight_speed]],$S$4:$S$6,$T$4:$T$6,,-1)</f>
        <v>super fast</v>
      </c>
      <c r="J822">
        <f>_xlfn.XLOOKUP(data[[#This Row],[Reindeer]],$S$14:$S$18,$T$14:$T$18)</f>
        <v>35</v>
      </c>
      <c r="K822" t="str" cm="1">
        <f t="array" ref="K822">_xlfn.IFS(data[[#This Row],[Age]]&lt;=100,"0-100",data[[#This Row],[Age]]&lt;=500,"101-500",data[[#This Row],[Age]]&lt;=1000,"501-1000",1,"&gt;1000")</f>
        <v>0-100</v>
      </c>
      <c r="L822" t="str">
        <f>REPT(_xlfn.UNICHAR(8203),_xlfn.XLOOKUP(data[[#This Row],[Age group]],$S$23:$S$26,$T$23:$T$26))&amp;data[[#This Row],[Age group]]</f>
        <v>​​​​0-100</v>
      </c>
    </row>
    <row r="823" spans="2:12" x14ac:dyDescent="0.25">
      <c r="B823" t="s">
        <v>32</v>
      </c>
      <c r="C823">
        <v>4</v>
      </c>
      <c r="D823">
        <v>500</v>
      </c>
      <c r="E823" s="27">
        <v>45090</v>
      </c>
      <c r="F823">
        <v>2283.81</v>
      </c>
      <c r="G823" t="s">
        <v>91</v>
      </c>
      <c r="H823">
        <v>0</v>
      </c>
      <c r="I823" t="str">
        <f>_xlfn.XLOOKUP(data[[#This Row],[flight_speed]],$S$4:$S$6,$T$4:$T$6,,-1)</f>
        <v>super fast</v>
      </c>
      <c r="J823">
        <f>_xlfn.XLOOKUP(data[[#This Row],[Reindeer]],$S$14:$S$18,$T$14:$T$18)</f>
        <v>98</v>
      </c>
      <c r="K823" t="str" cm="1">
        <f t="array" ref="K823">_xlfn.IFS(data[[#This Row],[Age]]&lt;=100,"0-100",data[[#This Row],[Age]]&lt;=500,"101-500",data[[#This Row],[Age]]&lt;=1000,"501-1000",1,"&gt;1000")</f>
        <v>0-100</v>
      </c>
      <c r="L823" t="str">
        <f>REPT(_xlfn.UNICHAR(8203),_xlfn.XLOOKUP(data[[#This Row],[Age group]],$S$23:$S$26,$T$23:$T$26))&amp;data[[#This Row],[Age group]]</f>
        <v>​​​​0-100</v>
      </c>
    </row>
    <row r="824" spans="2:12" x14ac:dyDescent="0.25">
      <c r="B824" t="s">
        <v>33</v>
      </c>
      <c r="C824">
        <v>5</v>
      </c>
      <c r="D824">
        <v>120</v>
      </c>
      <c r="E824" s="27">
        <v>45091</v>
      </c>
      <c r="F824">
        <v>529.52</v>
      </c>
      <c r="G824" t="s">
        <v>90</v>
      </c>
      <c r="H824">
        <v>0</v>
      </c>
      <c r="I824" t="str">
        <f>_xlfn.XLOOKUP(data[[#This Row],[flight_speed]],$S$4:$S$6,$T$4:$T$6,,-1)</f>
        <v>casual</v>
      </c>
      <c r="J824">
        <f>_xlfn.XLOOKUP(data[[#This Row],[Reindeer]],$S$14:$S$18,$T$14:$T$18)</f>
        <v>1200</v>
      </c>
      <c r="K824" t="str" cm="1">
        <f t="array" ref="K824">_xlfn.IFS(data[[#This Row],[Age]]&lt;=100,"0-100",data[[#This Row],[Age]]&lt;=500,"101-500",data[[#This Row],[Age]]&lt;=1000,"501-1000",1,"&gt;1000")</f>
        <v>&gt;1000</v>
      </c>
      <c r="L824" t="str">
        <f>REPT(_xlfn.UNICHAR(8203),_xlfn.XLOOKUP(data[[#This Row],[Age group]],$S$23:$S$26,$T$23:$T$26))&amp;data[[#This Row],[Age group]]</f>
        <v>​&gt;1000</v>
      </c>
    </row>
    <row r="825" spans="2:12" x14ac:dyDescent="0.25">
      <c r="B825" t="s">
        <v>34</v>
      </c>
      <c r="C825">
        <v>4.8000000000000007</v>
      </c>
      <c r="D825">
        <v>830</v>
      </c>
      <c r="E825" s="27">
        <v>45091</v>
      </c>
      <c r="F825">
        <v>2974.2</v>
      </c>
      <c r="G825" t="s">
        <v>91</v>
      </c>
      <c r="H825">
        <v>0</v>
      </c>
      <c r="I825" t="str">
        <f>_xlfn.XLOOKUP(data[[#This Row],[flight_speed]],$S$4:$S$6,$T$4:$T$6,,-1)</f>
        <v>super fast</v>
      </c>
      <c r="J825">
        <f>_xlfn.XLOOKUP(data[[#This Row],[Reindeer]],$S$14:$S$18,$T$14:$T$18)</f>
        <v>815</v>
      </c>
      <c r="K825" t="str" cm="1">
        <f t="array" ref="K825">_xlfn.IFS(data[[#This Row],[Age]]&lt;=100,"0-100",data[[#This Row],[Age]]&lt;=500,"101-500",data[[#This Row],[Age]]&lt;=1000,"501-1000",1,"&gt;1000")</f>
        <v>501-1000</v>
      </c>
      <c r="L825" t="str">
        <f>REPT(_xlfn.UNICHAR(8203),_xlfn.XLOOKUP(data[[#This Row],[Age group]],$S$23:$S$26,$T$23:$T$26))&amp;data[[#This Row],[Age group]]</f>
        <v>​​501-1000</v>
      </c>
    </row>
    <row r="826" spans="2:12" x14ac:dyDescent="0.25">
      <c r="B826" t="s">
        <v>35</v>
      </c>
      <c r="C826">
        <v>11.200000000000001</v>
      </c>
      <c r="D826">
        <v>550</v>
      </c>
      <c r="E826" s="27">
        <v>45091</v>
      </c>
      <c r="F826">
        <v>1696.9499999999998</v>
      </c>
      <c r="G826" t="s">
        <v>91</v>
      </c>
      <c r="H826">
        <v>0</v>
      </c>
      <c r="I826" t="str">
        <f>_xlfn.XLOOKUP(data[[#This Row],[flight_speed]],$S$4:$S$6,$T$4:$T$6,,-1)</f>
        <v>fast</v>
      </c>
      <c r="J826">
        <f>_xlfn.XLOOKUP(data[[#This Row],[Reindeer]],$S$14:$S$18,$T$14:$T$18)</f>
        <v>261</v>
      </c>
      <c r="K826" t="str" cm="1">
        <f t="array" ref="K826">_xlfn.IFS(data[[#This Row],[Age]]&lt;=100,"0-100",data[[#This Row],[Age]]&lt;=500,"101-500",data[[#This Row],[Age]]&lt;=1000,"501-1000",1,"&gt;1000")</f>
        <v>101-500</v>
      </c>
      <c r="L826" t="str">
        <f>REPT(_xlfn.UNICHAR(8203),_xlfn.XLOOKUP(data[[#This Row],[Age group]],$S$23:$S$26,$T$23:$T$26))&amp;data[[#This Row],[Age group]]</f>
        <v>​​​101-500</v>
      </c>
    </row>
    <row r="827" spans="2:12" x14ac:dyDescent="0.25">
      <c r="B827" t="s">
        <v>68</v>
      </c>
      <c r="C827">
        <v>6.4</v>
      </c>
      <c r="D827">
        <v>1390</v>
      </c>
      <c r="E827" s="27">
        <v>45091</v>
      </c>
      <c r="F827">
        <v>2476.98</v>
      </c>
      <c r="G827" t="s">
        <v>90</v>
      </c>
      <c r="H827">
        <v>0</v>
      </c>
      <c r="I827" t="str">
        <f>_xlfn.XLOOKUP(data[[#This Row],[flight_speed]],$S$4:$S$6,$T$4:$T$6,,-1)</f>
        <v>super fast</v>
      </c>
      <c r="J827">
        <f>_xlfn.XLOOKUP(data[[#This Row],[Reindeer]],$S$14:$S$18,$T$14:$T$18)</f>
        <v>35</v>
      </c>
      <c r="K827" t="str" cm="1">
        <f t="array" ref="K827">_xlfn.IFS(data[[#This Row],[Age]]&lt;=100,"0-100",data[[#This Row],[Age]]&lt;=500,"101-500",data[[#This Row],[Age]]&lt;=1000,"501-1000",1,"&gt;1000")</f>
        <v>0-100</v>
      </c>
      <c r="L827" t="str">
        <f>REPT(_xlfn.UNICHAR(8203),_xlfn.XLOOKUP(data[[#This Row],[Age group]],$S$23:$S$26,$T$23:$T$26))&amp;data[[#This Row],[Age group]]</f>
        <v>​​​​0-100</v>
      </c>
    </row>
    <row r="828" spans="2:12" x14ac:dyDescent="0.25">
      <c r="B828" t="s">
        <v>32</v>
      </c>
      <c r="C828">
        <v>5.6000000000000005</v>
      </c>
      <c r="D828">
        <v>510</v>
      </c>
      <c r="E828" s="27">
        <v>45091</v>
      </c>
      <c r="F828">
        <v>1057.08</v>
      </c>
      <c r="G828" t="s">
        <v>91</v>
      </c>
      <c r="H828">
        <v>0</v>
      </c>
      <c r="I828" t="str">
        <f>_xlfn.XLOOKUP(data[[#This Row],[flight_speed]],$S$4:$S$6,$T$4:$T$6,,-1)</f>
        <v>fast</v>
      </c>
      <c r="J828">
        <f>_xlfn.XLOOKUP(data[[#This Row],[Reindeer]],$S$14:$S$18,$T$14:$T$18)</f>
        <v>98</v>
      </c>
      <c r="K828" t="str" cm="1">
        <f t="array" ref="K828">_xlfn.IFS(data[[#This Row],[Age]]&lt;=100,"0-100",data[[#This Row],[Age]]&lt;=500,"101-500",data[[#This Row],[Age]]&lt;=1000,"501-1000",1,"&gt;1000")</f>
        <v>0-100</v>
      </c>
      <c r="L828" t="str">
        <f>REPT(_xlfn.UNICHAR(8203),_xlfn.XLOOKUP(data[[#This Row],[Age group]],$S$23:$S$26,$T$23:$T$26))&amp;data[[#This Row],[Age group]]</f>
        <v>​​​​0-100</v>
      </c>
    </row>
    <row r="829" spans="2:12" x14ac:dyDescent="0.25">
      <c r="B829" t="s">
        <v>33</v>
      </c>
      <c r="C829">
        <v>7</v>
      </c>
      <c r="D829">
        <v>70</v>
      </c>
      <c r="E829" s="27">
        <v>45092</v>
      </c>
      <c r="F829">
        <v>976.09</v>
      </c>
      <c r="G829" t="s">
        <v>90</v>
      </c>
      <c r="H829">
        <v>0</v>
      </c>
      <c r="I829" t="str">
        <f>_xlfn.XLOOKUP(data[[#This Row],[flight_speed]],$S$4:$S$6,$T$4:$T$6,,-1)</f>
        <v>fast</v>
      </c>
      <c r="J829">
        <f>_xlfn.XLOOKUP(data[[#This Row],[Reindeer]],$S$14:$S$18,$T$14:$T$18)</f>
        <v>1200</v>
      </c>
      <c r="K829" t="str" cm="1">
        <f t="array" ref="K829">_xlfn.IFS(data[[#This Row],[Age]]&lt;=100,"0-100",data[[#This Row],[Age]]&lt;=500,"101-500",data[[#This Row],[Age]]&lt;=1000,"501-1000",1,"&gt;1000")</f>
        <v>&gt;1000</v>
      </c>
      <c r="L829" t="str">
        <f>REPT(_xlfn.UNICHAR(8203),_xlfn.XLOOKUP(data[[#This Row],[Age group]],$S$23:$S$26,$T$23:$T$26))&amp;data[[#This Row],[Age group]]</f>
        <v>​&gt;1000</v>
      </c>
    </row>
    <row r="830" spans="2:12" x14ac:dyDescent="0.25">
      <c r="B830" t="s">
        <v>34</v>
      </c>
      <c r="C830">
        <v>4.8000000000000007</v>
      </c>
      <c r="D830">
        <v>1340</v>
      </c>
      <c r="E830" s="27">
        <v>45092</v>
      </c>
      <c r="F830">
        <v>1874.22</v>
      </c>
      <c r="G830" t="s">
        <v>91</v>
      </c>
      <c r="H830">
        <v>0</v>
      </c>
      <c r="I830" t="str">
        <f>_xlfn.XLOOKUP(data[[#This Row],[flight_speed]],$S$4:$S$6,$T$4:$T$6,,-1)</f>
        <v>fast</v>
      </c>
      <c r="J830">
        <f>_xlfn.XLOOKUP(data[[#This Row],[Reindeer]],$S$14:$S$18,$T$14:$T$18)</f>
        <v>815</v>
      </c>
      <c r="K830" t="str" cm="1">
        <f t="array" ref="K830">_xlfn.IFS(data[[#This Row],[Age]]&lt;=100,"0-100",data[[#This Row],[Age]]&lt;=500,"101-500",data[[#This Row],[Age]]&lt;=1000,"501-1000",1,"&gt;1000")</f>
        <v>501-1000</v>
      </c>
      <c r="L830" t="str">
        <f>REPT(_xlfn.UNICHAR(8203),_xlfn.XLOOKUP(data[[#This Row],[Age group]],$S$23:$S$26,$T$23:$T$26))&amp;data[[#This Row],[Age group]]</f>
        <v>​​501-1000</v>
      </c>
    </row>
    <row r="831" spans="2:12" x14ac:dyDescent="0.25">
      <c r="B831" t="s">
        <v>35</v>
      </c>
      <c r="C831">
        <v>12</v>
      </c>
      <c r="D831">
        <v>520</v>
      </c>
      <c r="E831" s="27">
        <v>45092</v>
      </c>
      <c r="F831">
        <v>1249.4100000000001</v>
      </c>
      <c r="G831" t="s">
        <v>91</v>
      </c>
      <c r="H831">
        <v>0</v>
      </c>
      <c r="I831" t="str">
        <f>_xlfn.XLOOKUP(data[[#This Row],[flight_speed]],$S$4:$S$6,$T$4:$T$6,,-1)</f>
        <v>fast</v>
      </c>
      <c r="J831">
        <f>_xlfn.XLOOKUP(data[[#This Row],[Reindeer]],$S$14:$S$18,$T$14:$T$18)</f>
        <v>261</v>
      </c>
      <c r="K831" t="str" cm="1">
        <f t="array" ref="K831">_xlfn.IFS(data[[#This Row],[Age]]&lt;=100,"0-100",data[[#This Row],[Age]]&lt;=500,"101-500",data[[#This Row],[Age]]&lt;=1000,"501-1000",1,"&gt;1000")</f>
        <v>101-500</v>
      </c>
      <c r="L831" t="str">
        <f>REPT(_xlfn.UNICHAR(8203),_xlfn.XLOOKUP(data[[#This Row],[Age group]],$S$23:$S$26,$T$23:$T$26))&amp;data[[#This Row],[Age group]]</f>
        <v>​​​101-500</v>
      </c>
    </row>
    <row r="832" spans="2:12" x14ac:dyDescent="0.25">
      <c r="B832" t="s">
        <v>68</v>
      </c>
      <c r="C832">
        <v>5.6000000000000005</v>
      </c>
      <c r="D832">
        <v>960</v>
      </c>
      <c r="E832" s="27">
        <v>45092</v>
      </c>
      <c r="F832">
        <v>2346.4499999999998</v>
      </c>
      <c r="G832" t="s">
        <v>90</v>
      </c>
      <c r="H832">
        <v>0</v>
      </c>
      <c r="I832" t="str">
        <f>_xlfn.XLOOKUP(data[[#This Row],[flight_speed]],$S$4:$S$6,$T$4:$T$6,,-1)</f>
        <v>super fast</v>
      </c>
      <c r="J832">
        <f>_xlfn.XLOOKUP(data[[#This Row],[Reindeer]],$S$14:$S$18,$T$14:$T$18)</f>
        <v>35</v>
      </c>
      <c r="K832" t="str" cm="1">
        <f t="array" ref="K832">_xlfn.IFS(data[[#This Row],[Age]]&lt;=100,"0-100",data[[#This Row],[Age]]&lt;=500,"101-500",data[[#This Row],[Age]]&lt;=1000,"501-1000",1,"&gt;1000")</f>
        <v>0-100</v>
      </c>
      <c r="L832" t="str">
        <f>REPT(_xlfn.UNICHAR(8203),_xlfn.XLOOKUP(data[[#This Row],[Age group]],$S$23:$S$26,$T$23:$T$26))&amp;data[[#This Row],[Age group]]</f>
        <v>​​​​0-100</v>
      </c>
    </row>
    <row r="833" spans="2:12" x14ac:dyDescent="0.25">
      <c r="B833" t="s">
        <v>32</v>
      </c>
      <c r="C833">
        <v>4.8000000000000007</v>
      </c>
      <c r="D833">
        <v>1340</v>
      </c>
      <c r="E833" s="27">
        <v>45092</v>
      </c>
      <c r="F833">
        <v>2389.56</v>
      </c>
      <c r="G833" t="s">
        <v>91</v>
      </c>
      <c r="H833">
        <v>0</v>
      </c>
      <c r="I833" t="str">
        <f>_xlfn.XLOOKUP(data[[#This Row],[flight_speed]],$S$4:$S$6,$T$4:$T$6,,-1)</f>
        <v>super fast</v>
      </c>
      <c r="J833">
        <f>_xlfn.XLOOKUP(data[[#This Row],[Reindeer]],$S$14:$S$18,$T$14:$T$18)</f>
        <v>98</v>
      </c>
      <c r="K833" t="str" cm="1">
        <f t="array" ref="K833">_xlfn.IFS(data[[#This Row],[Age]]&lt;=100,"0-100",data[[#This Row],[Age]]&lt;=500,"101-500",data[[#This Row],[Age]]&lt;=1000,"501-1000",1,"&gt;1000")</f>
        <v>0-100</v>
      </c>
      <c r="L833" t="str">
        <f>REPT(_xlfn.UNICHAR(8203),_xlfn.XLOOKUP(data[[#This Row],[Age group]],$S$23:$S$26,$T$23:$T$26))&amp;data[[#This Row],[Age group]]</f>
        <v>​​​​0-100</v>
      </c>
    </row>
    <row r="834" spans="2:12" x14ac:dyDescent="0.25">
      <c r="B834" t="s">
        <v>33</v>
      </c>
      <c r="C834">
        <v>8</v>
      </c>
      <c r="D834">
        <v>130</v>
      </c>
      <c r="E834" s="27">
        <v>45093</v>
      </c>
      <c r="F834">
        <v>62.51</v>
      </c>
      <c r="G834" t="s">
        <v>90</v>
      </c>
      <c r="H834">
        <v>0</v>
      </c>
      <c r="I834" t="str">
        <f>_xlfn.XLOOKUP(data[[#This Row],[flight_speed]],$S$4:$S$6,$T$4:$T$6,,-1)</f>
        <v>casual</v>
      </c>
      <c r="J834">
        <f>_xlfn.XLOOKUP(data[[#This Row],[Reindeer]],$S$14:$S$18,$T$14:$T$18)</f>
        <v>1200</v>
      </c>
      <c r="K834" t="str" cm="1">
        <f t="array" ref="K834">_xlfn.IFS(data[[#This Row],[Age]]&lt;=100,"0-100",data[[#This Row],[Age]]&lt;=500,"101-500",data[[#This Row],[Age]]&lt;=1000,"501-1000",1,"&gt;1000")</f>
        <v>&gt;1000</v>
      </c>
      <c r="L834" t="str">
        <f>REPT(_xlfn.UNICHAR(8203),_xlfn.XLOOKUP(data[[#This Row],[Age group]],$S$23:$S$26,$T$23:$T$26))&amp;data[[#This Row],[Age group]]</f>
        <v>​&gt;1000</v>
      </c>
    </row>
    <row r="835" spans="2:12" x14ac:dyDescent="0.25">
      <c r="B835" t="s">
        <v>34</v>
      </c>
      <c r="C835">
        <v>5.6000000000000005</v>
      </c>
      <c r="D835">
        <v>720</v>
      </c>
      <c r="E835" s="27">
        <v>45093</v>
      </c>
      <c r="F835">
        <v>477.96</v>
      </c>
      <c r="G835" t="s">
        <v>91</v>
      </c>
      <c r="H835">
        <v>0</v>
      </c>
      <c r="I835" t="str">
        <f>_xlfn.XLOOKUP(data[[#This Row],[flight_speed]],$S$4:$S$6,$T$4:$T$6,,-1)</f>
        <v>casual</v>
      </c>
      <c r="J835">
        <f>_xlfn.XLOOKUP(data[[#This Row],[Reindeer]],$S$14:$S$18,$T$14:$T$18)</f>
        <v>815</v>
      </c>
      <c r="K835" t="str" cm="1">
        <f t="array" ref="K835">_xlfn.IFS(data[[#This Row],[Age]]&lt;=100,"0-100",data[[#This Row],[Age]]&lt;=500,"101-500",data[[#This Row],[Age]]&lt;=1000,"501-1000",1,"&gt;1000")</f>
        <v>501-1000</v>
      </c>
      <c r="L835" t="str">
        <f>REPT(_xlfn.UNICHAR(8203),_xlfn.XLOOKUP(data[[#This Row],[Age group]],$S$23:$S$26,$T$23:$T$26))&amp;data[[#This Row],[Age group]]</f>
        <v>​​501-1000</v>
      </c>
    </row>
    <row r="836" spans="2:12" x14ac:dyDescent="0.25">
      <c r="B836" t="s">
        <v>35</v>
      </c>
      <c r="C836">
        <v>7.2</v>
      </c>
      <c r="D836">
        <v>1390</v>
      </c>
      <c r="E836" s="27">
        <v>45093</v>
      </c>
      <c r="F836">
        <v>2206.38</v>
      </c>
      <c r="G836" t="s">
        <v>91</v>
      </c>
      <c r="H836">
        <v>0</v>
      </c>
      <c r="I836" t="str">
        <f>_xlfn.XLOOKUP(data[[#This Row],[flight_speed]],$S$4:$S$6,$T$4:$T$6,,-1)</f>
        <v>super fast</v>
      </c>
      <c r="J836">
        <f>_xlfn.XLOOKUP(data[[#This Row],[Reindeer]],$S$14:$S$18,$T$14:$T$18)</f>
        <v>261</v>
      </c>
      <c r="K836" t="str" cm="1">
        <f t="array" ref="K836">_xlfn.IFS(data[[#This Row],[Age]]&lt;=100,"0-100",data[[#This Row],[Age]]&lt;=500,"101-500",data[[#This Row],[Age]]&lt;=1000,"501-1000",1,"&gt;1000")</f>
        <v>101-500</v>
      </c>
      <c r="L836" t="str">
        <f>REPT(_xlfn.UNICHAR(8203),_xlfn.XLOOKUP(data[[#This Row],[Age group]],$S$23:$S$26,$T$23:$T$26))&amp;data[[#This Row],[Age group]]</f>
        <v>​​​101-500</v>
      </c>
    </row>
    <row r="837" spans="2:12" x14ac:dyDescent="0.25">
      <c r="B837" t="s">
        <v>68</v>
      </c>
      <c r="C837">
        <v>7.2</v>
      </c>
      <c r="D837">
        <v>990</v>
      </c>
      <c r="E837" s="27">
        <v>45093</v>
      </c>
      <c r="F837">
        <v>2478.66</v>
      </c>
      <c r="G837" t="s">
        <v>90</v>
      </c>
      <c r="H837">
        <v>0</v>
      </c>
      <c r="I837" t="str">
        <f>_xlfn.XLOOKUP(data[[#This Row],[flight_speed]],$S$4:$S$6,$T$4:$T$6,,-1)</f>
        <v>super fast</v>
      </c>
      <c r="J837">
        <f>_xlfn.XLOOKUP(data[[#This Row],[Reindeer]],$S$14:$S$18,$T$14:$T$18)</f>
        <v>35</v>
      </c>
      <c r="K837" t="str" cm="1">
        <f t="array" ref="K837">_xlfn.IFS(data[[#This Row],[Age]]&lt;=100,"0-100",data[[#This Row],[Age]]&lt;=500,"101-500",data[[#This Row],[Age]]&lt;=1000,"501-1000",1,"&gt;1000")</f>
        <v>0-100</v>
      </c>
      <c r="L837" t="str">
        <f>REPT(_xlfn.UNICHAR(8203),_xlfn.XLOOKUP(data[[#This Row],[Age group]],$S$23:$S$26,$T$23:$T$26))&amp;data[[#This Row],[Age group]]</f>
        <v>​​​​0-100</v>
      </c>
    </row>
    <row r="838" spans="2:12" x14ac:dyDescent="0.25">
      <c r="B838" t="s">
        <v>32</v>
      </c>
      <c r="C838">
        <v>4.8000000000000007</v>
      </c>
      <c r="D838">
        <v>1220</v>
      </c>
      <c r="E838" s="27">
        <v>45093</v>
      </c>
      <c r="F838">
        <v>238.74</v>
      </c>
      <c r="G838" t="s">
        <v>91</v>
      </c>
      <c r="H838">
        <v>0</v>
      </c>
      <c r="I838" t="str">
        <f>_xlfn.XLOOKUP(data[[#This Row],[flight_speed]],$S$4:$S$6,$T$4:$T$6,,-1)</f>
        <v>casual</v>
      </c>
      <c r="J838">
        <f>_xlfn.XLOOKUP(data[[#This Row],[Reindeer]],$S$14:$S$18,$T$14:$T$18)</f>
        <v>98</v>
      </c>
      <c r="K838" t="str" cm="1">
        <f t="array" ref="K838">_xlfn.IFS(data[[#This Row],[Age]]&lt;=100,"0-100",data[[#This Row],[Age]]&lt;=500,"101-500",data[[#This Row],[Age]]&lt;=1000,"501-1000",1,"&gt;1000")</f>
        <v>0-100</v>
      </c>
      <c r="L838" t="str">
        <f>REPT(_xlfn.UNICHAR(8203),_xlfn.XLOOKUP(data[[#This Row],[Age group]],$S$23:$S$26,$T$23:$T$26))&amp;data[[#This Row],[Age group]]</f>
        <v>​​​​0-100</v>
      </c>
    </row>
    <row r="839" spans="2:12" x14ac:dyDescent="0.25">
      <c r="B839" t="s">
        <v>33</v>
      </c>
      <c r="C839">
        <v>11</v>
      </c>
      <c r="D839">
        <v>84</v>
      </c>
      <c r="E839" s="27">
        <v>45094</v>
      </c>
      <c r="F839">
        <v>337.89</v>
      </c>
      <c r="G839" t="s">
        <v>90</v>
      </c>
      <c r="H839">
        <v>0</v>
      </c>
      <c r="I839" t="str">
        <f>_xlfn.XLOOKUP(data[[#This Row],[flight_speed]],$S$4:$S$6,$T$4:$T$6,,-1)</f>
        <v>casual</v>
      </c>
      <c r="J839">
        <f>_xlfn.XLOOKUP(data[[#This Row],[Reindeer]],$S$14:$S$18,$T$14:$T$18)</f>
        <v>1200</v>
      </c>
      <c r="K839" t="str" cm="1">
        <f t="array" ref="K839">_xlfn.IFS(data[[#This Row],[Age]]&lt;=100,"0-100",data[[#This Row],[Age]]&lt;=500,"101-500",data[[#This Row],[Age]]&lt;=1000,"501-1000",1,"&gt;1000")</f>
        <v>&gt;1000</v>
      </c>
      <c r="L839" t="str">
        <f>REPT(_xlfn.UNICHAR(8203),_xlfn.XLOOKUP(data[[#This Row],[Age group]],$S$23:$S$26,$T$23:$T$26))&amp;data[[#This Row],[Age group]]</f>
        <v>​&gt;1000</v>
      </c>
    </row>
    <row r="840" spans="2:12" x14ac:dyDescent="0.25">
      <c r="B840" t="s">
        <v>34</v>
      </c>
      <c r="C840">
        <v>4.8000000000000007</v>
      </c>
      <c r="D840">
        <v>930</v>
      </c>
      <c r="E840" s="27">
        <v>45094</v>
      </c>
      <c r="F840">
        <v>1981.71</v>
      </c>
      <c r="G840" t="s">
        <v>91</v>
      </c>
      <c r="H840">
        <v>0</v>
      </c>
      <c r="I840" t="str">
        <f>_xlfn.XLOOKUP(data[[#This Row],[flight_speed]],$S$4:$S$6,$T$4:$T$6,,-1)</f>
        <v>fast</v>
      </c>
      <c r="J840">
        <f>_xlfn.XLOOKUP(data[[#This Row],[Reindeer]],$S$14:$S$18,$T$14:$T$18)</f>
        <v>815</v>
      </c>
      <c r="K840" t="str" cm="1">
        <f t="array" ref="K840">_xlfn.IFS(data[[#This Row],[Age]]&lt;=100,"0-100",data[[#This Row],[Age]]&lt;=500,"101-500",data[[#This Row],[Age]]&lt;=1000,"501-1000",1,"&gt;1000")</f>
        <v>501-1000</v>
      </c>
      <c r="L840" t="str">
        <f>REPT(_xlfn.UNICHAR(8203),_xlfn.XLOOKUP(data[[#This Row],[Age group]],$S$23:$S$26,$T$23:$T$26))&amp;data[[#This Row],[Age group]]</f>
        <v>​​501-1000</v>
      </c>
    </row>
    <row r="841" spans="2:12" x14ac:dyDescent="0.25">
      <c r="B841" t="s">
        <v>35</v>
      </c>
      <c r="C841">
        <v>5.6000000000000005</v>
      </c>
      <c r="D841">
        <v>940</v>
      </c>
      <c r="E841" s="27">
        <v>45094</v>
      </c>
      <c r="F841">
        <v>2581.92</v>
      </c>
      <c r="G841" t="s">
        <v>91</v>
      </c>
      <c r="H841">
        <v>0</v>
      </c>
      <c r="I841" t="str">
        <f>_xlfn.XLOOKUP(data[[#This Row],[flight_speed]],$S$4:$S$6,$T$4:$T$6,,-1)</f>
        <v>super fast</v>
      </c>
      <c r="J841">
        <f>_xlfn.XLOOKUP(data[[#This Row],[Reindeer]],$S$14:$S$18,$T$14:$T$18)</f>
        <v>261</v>
      </c>
      <c r="K841" t="str" cm="1">
        <f t="array" ref="K841">_xlfn.IFS(data[[#This Row],[Age]]&lt;=100,"0-100",data[[#This Row],[Age]]&lt;=500,"101-500",data[[#This Row],[Age]]&lt;=1000,"501-1000",1,"&gt;1000")</f>
        <v>101-500</v>
      </c>
      <c r="L841" t="str">
        <f>REPT(_xlfn.UNICHAR(8203),_xlfn.XLOOKUP(data[[#This Row],[Age group]],$S$23:$S$26,$T$23:$T$26))&amp;data[[#This Row],[Age group]]</f>
        <v>​​​101-500</v>
      </c>
    </row>
    <row r="842" spans="2:12" x14ac:dyDescent="0.25">
      <c r="B842" t="s">
        <v>68</v>
      </c>
      <c r="C842">
        <v>4</v>
      </c>
      <c r="D842">
        <v>1210</v>
      </c>
      <c r="E842" s="27">
        <v>45094</v>
      </c>
      <c r="F842">
        <v>237.57</v>
      </c>
      <c r="G842" t="s">
        <v>90</v>
      </c>
      <c r="H842">
        <v>0</v>
      </c>
      <c r="I842" t="str">
        <f>_xlfn.XLOOKUP(data[[#This Row],[flight_speed]],$S$4:$S$6,$T$4:$T$6,,-1)</f>
        <v>casual</v>
      </c>
      <c r="J842">
        <f>_xlfn.XLOOKUP(data[[#This Row],[Reindeer]],$S$14:$S$18,$T$14:$T$18)</f>
        <v>35</v>
      </c>
      <c r="K842" t="str" cm="1">
        <f t="array" ref="K842">_xlfn.IFS(data[[#This Row],[Age]]&lt;=100,"0-100",data[[#This Row],[Age]]&lt;=500,"101-500",data[[#This Row],[Age]]&lt;=1000,"501-1000",1,"&gt;1000")</f>
        <v>0-100</v>
      </c>
      <c r="L842" t="str">
        <f>REPT(_xlfn.UNICHAR(8203),_xlfn.XLOOKUP(data[[#This Row],[Age group]],$S$23:$S$26,$T$23:$T$26))&amp;data[[#This Row],[Age group]]</f>
        <v>​​​​0-100</v>
      </c>
    </row>
    <row r="843" spans="2:12" x14ac:dyDescent="0.25">
      <c r="B843" t="s">
        <v>32</v>
      </c>
      <c r="C843">
        <v>4</v>
      </c>
      <c r="D843">
        <v>1210</v>
      </c>
      <c r="E843" s="27">
        <v>45094</v>
      </c>
      <c r="F843">
        <v>2844</v>
      </c>
      <c r="G843" t="s">
        <v>91</v>
      </c>
      <c r="H843">
        <v>0</v>
      </c>
      <c r="I843" t="str">
        <f>_xlfn.XLOOKUP(data[[#This Row],[flight_speed]],$S$4:$S$6,$T$4:$T$6,,-1)</f>
        <v>super fast</v>
      </c>
      <c r="J843">
        <f>_xlfn.XLOOKUP(data[[#This Row],[Reindeer]],$S$14:$S$18,$T$14:$T$18)</f>
        <v>98</v>
      </c>
      <c r="K843" t="str" cm="1">
        <f t="array" ref="K843">_xlfn.IFS(data[[#This Row],[Age]]&lt;=100,"0-100",data[[#This Row],[Age]]&lt;=500,"101-500",data[[#This Row],[Age]]&lt;=1000,"501-1000",1,"&gt;1000")</f>
        <v>0-100</v>
      </c>
      <c r="L843" t="str">
        <f>REPT(_xlfn.UNICHAR(8203),_xlfn.XLOOKUP(data[[#This Row],[Age group]],$S$23:$S$26,$T$23:$T$26))&amp;data[[#This Row],[Age group]]</f>
        <v>​​​​0-100</v>
      </c>
    </row>
    <row r="844" spans="2:12" x14ac:dyDescent="0.25">
      <c r="B844" t="s">
        <v>33</v>
      </c>
      <c r="C844">
        <v>12</v>
      </c>
      <c r="D844">
        <v>104</v>
      </c>
      <c r="E844" s="27">
        <v>45095</v>
      </c>
      <c r="F844">
        <v>755.8</v>
      </c>
      <c r="G844" t="s">
        <v>90</v>
      </c>
      <c r="H844">
        <v>0</v>
      </c>
      <c r="I844" t="str">
        <f>_xlfn.XLOOKUP(data[[#This Row],[flight_speed]],$S$4:$S$6,$T$4:$T$6,,-1)</f>
        <v>fast</v>
      </c>
      <c r="J844">
        <f>_xlfn.XLOOKUP(data[[#This Row],[Reindeer]],$S$14:$S$18,$T$14:$T$18)</f>
        <v>1200</v>
      </c>
      <c r="K844" t="str" cm="1">
        <f t="array" ref="K844">_xlfn.IFS(data[[#This Row],[Age]]&lt;=100,"0-100",data[[#This Row],[Age]]&lt;=500,"101-500",data[[#This Row],[Age]]&lt;=1000,"501-1000",1,"&gt;1000")</f>
        <v>&gt;1000</v>
      </c>
      <c r="L844" t="str">
        <f>REPT(_xlfn.UNICHAR(8203),_xlfn.XLOOKUP(data[[#This Row],[Age group]],$S$23:$S$26,$T$23:$T$26))&amp;data[[#This Row],[Age group]]</f>
        <v>​&gt;1000</v>
      </c>
    </row>
    <row r="845" spans="2:12" x14ac:dyDescent="0.25">
      <c r="B845" t="s">
        <v>34</v>
      </c>
      <c r="C845">
        <v>8.8000000000000007</v>
      </c>
      <c r="D845">
        <v>1460</v>
      </c>
      <c r="E845" s="27">
        <v>45095</v>
      </c>
      <c r="F845">
        <v>1672.29</v>
      </c>
      <c r="G845" t="s">
        <v>91</v>
      </c>
      <c r="H845">
        <v>0</v>
      </c>
      <c r="I845" t="str">
        <f>_xlfn.XLOOKUP(data[[#This Row],[flight_speed]],$S$4:$S$6,$T$4:$T$6,,-1)</f>
        <v>fast</v>
      </c>
      <c r="J845">
        <f>_xlfn.XLOOKUP(data[[#This Row],[Reindeer]],$S$14:$S$18,$T$14:$T$18)</f>
        <v>815</v>
      </c>
      <c r="K845" t="str" cm="1">
        <f t="array" ref="K845">_xlfn.IFS(data[[#This Row],[Age]]&lt;=100,"0-100",data[[#This Row],[Age]]&lt;=500,"101-500",data[[#This Row],[Age]]&lt;=1000,"501-1000",1,"&gt;1000")</f>
        <v>501-1000</v>
      </c>
      <c r="L845" t="str">
        <f>REPT(_xlfn.UNICHAR(8203),_xlfn.XLOOKUP(data[[#This Row],[Age group]],$S$23:$S$26,$T$23:$T$26))&amp;data[[#This Row],[Age group]]</f>
        <v>​​501-1000</v>
      </c>
    </row>
    <row r="846" spans="2:12" x14ac:dyDescent="0.25">
      <c r="B846" t="s">
        <v>35</v>
      </c>
      <c r="C846">
        <v>10.4</v>
      </c>
      <c r="D846">
        <v>1290</v>
      </c>
      <c r="E846" s="27">
        <v>45095</v>
      </c>
      <c r="F846">
        <v>1292.0999999999999</v>
      </c>
      <c r="G846" t="s">
        <v>91</v>
      </c>
      <c r="H846">
        <v>0</v>
      </c>
      <c r="I846" t="str">
        <f>_xlfn.XLOOKUP(data[[#This Row],[flight_speed]],$S$4:$S$6,$T$4:$T$6,,-1)</f>
        <v>fast</v>
      </c>
      <c r="J846">
        <f>_xlfn.XLOOKUP(data[[#This Row],[Reindeer]],$S$14:$S$18,$T$14:$T$18)</f>
        <v>261</v>
      </c>
      <c r="K846" t="str" cm="1">
        <f t="array" ref="K846">_xlfn.IFS(data[[#This Row],[Age]]&lt;=100,"0-100",data[[#This Row],[Age]]&lt;=500,"101-500",data[[#This Row],[Age]]&lt;=1000,"501-1000",1,"&gt;1000")</f>
        <v>101-500</v>
      </c>
      <c r="L846" t="str">
        <f>REPT(_xlfn.UNICHAR(8203),_xlfn.XLOOKUP(data[[#This Row],[Age group]],$S$23:$S$26,$T$23:$T$26))&amp;data[[#This Row],[Age group]]</f>
        <v>​​​101-500</v>
      </c>
    </row>
    <row r="847" spans="2:12" x14ac:dyDescent="0.25">
      <c r="B847" t="s">
        <v>68</v>
      </c>
      <c r="C847">
        <v>8.8000000000000007</v>
      </c>
      <c r="D847">
        <v>590</v>
      </c>
      <c r="E847" s="27">
        <v>45095</v>
      </c>
      <c r="F847">
        <v>2525.6999999999998</v>
      </c>
      <c r="G847" t="s">
        <v>90</v>
      </c>
      <c r="H847">
        <v>0</v>
      </c>
      <c r="I847" t="str">
        <f>_xlfn.XLOOKUP(data[[#This Row],[flight_speed]],$S$4:$S$6,$T$4:$T$6,,-1)</f>
        <v>super fast</v>
      </c>
      <c r="J847">
        <f>_xlfn.XLOOKUP(data[[#This Row],[Reindeer]],$S$14:$S$18,$T$14:$T$18)</f>
        <v>35</v>
      </c>
      <c r="K847" t="str" cm="1">
        <f t="array" ref="K847">_xlfn.IFS(data[[#This Row],[Age]]&lt;=100,"0-100",data[[#This Row],[Age]]&lt;=500,"101-500",data[[#This Row],[Age]]&lt;=1000,"501-1000",1,"&gt;1000")</f>
        <v>0-100</v>
      </c>
      <c r="L847" t="str">
        <f>REPT(_xlfn.UNICHAR(8203),_xlfn.XLOOKUP(data[[#This Row],[Age group]],$S$23:$S$26,$T$23:$T$26))&amp;data[[#This Row],[Age group]]</f>
        <v>​​​​0-100</v>
      </c>
    </row>
    <row r="848" spans="2:12" x14ac:dyDescent="0.25">
      <c r="B848" t="s">
        <v>32</v>
      </c>
      <c r="C848">
        <v>5.6000000000000005</v>
      </c>
      <c r="D848">
        <v>1250</v>
      </c>
      <c r="E848" s="27">
        <v>45095</v>
      </c>
      <c r="F848">
        <v>2097.8999999999996</v>
      </c>
      <c r="G848" t="s">
        <v>91</v>
      </c>
      <c r="H848">
        <v>0</v>
      </c>
      <c r="I848" t="str">
        <f>_xlfn.XLOOKUP(data[[#This Row],[flight_speed]],$S$4:$S$6,$T$4:$T$6,,-1)</f>
        <v>super fast</v>
      </c>
      <c r="J848">
        <f>_xlfn.XLOOKUP(data[[#This Row],[Reindeer]],$S$14:$S$18,$T$14:$T$18)</f>
        <v>98</v>
      </c>
      <c r="K848" t="str" cm="1">
        <f t="array" ref="K848">_xlfn.IFS(data[[#This Row],[Age]]&lt;=100,"0-100",data[[#This Row],[Age]]&lt;=500,"101-500",data[[#This Row],[Age]]&lt;=1000,"501-1000",1,"&gt;1000")</f>
        <v>0-100</v>
      </c>
      <c r="L848" t="str">
        <f>REPT(_xlfn.UNICHAR(8203),_xlfn.XLOOKUP(data[[#This Row],[Age group]],$S$23:$S$26,$T$23:$T$26))&amp;data[[#This Row],[Age group]]</f>
        <v>​​​​0-100</v>
      </c>
    </row>
    <row r="849" spans="2:12" x14ac:dyDescent="0.25">
      <c r="B849" t="s">
        <v>33</v>
      </c>
      <c r="C849">
        <v>7</v>
      </c>
      <c r="D849">
        <v>145</v>
      </c>
      <c r="E849" s="27">
        <v>45096</v>
      </c>
      <c r="F849">
        <v>818.66</v>
      </c>
      <c r="G849" t="s">
        <v>90</v>
      </c>
      <c r="H849">
        <v>0</v>
      </c>
      <c r="I849" t="str">
        <f>_xlfn.XLOOKUP(data[[#This Row],[flight_speed]],$S$4:$S$6,$T$4:$T$6,,-1)</f>
        <v>fast</v>
      </c>
      <c r="J849">
        <f>_xlfn.XLOOKUP(data[[#This Row],[Reindeer]],$S$14:$S$18,$T$14:$T$18)</f>
        <v>1200</v>
      </c>
      <c r="K849" t="str" cm="1">
        <f t="array" ref="K849">_xlfn.IFS(data[[#This Row],[Age]]&lt;=100,"0-100",data[[#This Row],[Age]]&lt;=500,"101-500",data[[#This Row],[Age]]&lt;=1000,"501-1000",1,"&gt;1000")</f>
        <v>&gt;1000</v>
      </c>
      <c r="L849" t="str">
        <f>REPT(_xlfn.UNICHAR(8203),_xlfn.XLOOKUP(data[[#This Row],[Age group]],$S$23:$S$26,$T$23:$T$26))&amp;data[[#This Row],[Age group]]</f>
        <v>​&gt;1000</v>
      </c>
    </row>
    <row r="850" spans="2:12" x14ac:dyDescent="0.25">
      <c r="B850" t="s">
        <v>34</v>
      </c>
      <c r="C850">
        <v>5.6000000000000005</v>
      </c>
      <c r="D850">
        <v>1190</v>
      </c>
      <c r="E850" s="27">
        <v>45096</v>
      </c>
      <c r="F850">
        <v>2337.69</v>
      </c>
      <c r="G850" t="s">
        <v>91</v>
      </c>
      <c r="H850">
        <v>0</v>
      </c>
      <c r="I850" t="str">
        <f>_xlfn.XLOOKUP(data[[#This Row],[flight_speed]],$S$4:$S$6,$T$4:$T$6,,-1)</f>
        <v>super fast</v>
      </c>
      <c r="J850">
        <f>_xlfn.XLOOKUP(data[[#This Row],[Reindeer]],$S$14:$S$18,$T$14:$T$18)</f>
        <v>815</v>
      </c>
      <c r="K850" t="str" cm="1">
        <f t="array" ref="K850">_xlfn.IFS(data[[#This Row],[Age]]&lt;=100,"0-100",data[[#This Row],[Age]]&lt;=500,"101-500",data[[#This Row],[Age]]&lt;=1000,"501-1000",1,"&gt;1000")</f>
        <v>501-1000</v>
      </c>
      <c r="L850" t="str">
        <f>REPT(_xlfn.UNICHAR(8203),_xlfn.XLOOKUP(data[[#This Row],[Age group]],$S$23:$S$26,$T$23:$T$26))&amp;data[[#This Row],[Age group]]</f>
        <v>​​501-1000</v>
      </c>
    </row>
    <row r="851" spans="2:12" x14ac:dyDescent="0.25">
      <c r="B851" t="s">
        <v>35</v>
      </c>
      <c r="C851">
        <v>11.200000000000001</v>
      </c>
      <c r="D851">
        <v>1240</v>
      </c>
      <c r="E851" s="27">
        <v>45096</v>
      </c>
      <c r="F851">
        <v>352.77</v>
      </c>
      <c r="G851" t="s">
        <v>91</v>
      </c>
      <c r="H851">
        <v>0</v>
      </c>
      <c r="I851" t="str">
        <f>_xlfn.XLOOKUP(data[[#This Row],[flight_speed]],$S$4:$S$6,$T$4:$T$6,,-1)</f>
        <v>casual</v>
      </c>
      <c r="J851">
        <f>_xlfn.XLOOKUP(data[[#This Row],[Reindeer]],$S$14:$S$18,$T$14:$T$18)</f>
        <v>261</v>
      </c>
      <c r="K851" t="str" cm="1">
        <f t="array" ref="K851">_xlfn.IFS(data[[#This Row],[Age]]&lt;=100,"0-100",data[[#This Row],[Age]]&lt;=500,"101-500",data[[#This Row],[Age]]&lt;=1000,"501-1000",1,"&gt;1000")</f>
        <v>101-500</v>
      </c>
      <c r="L851" t="str">
        <f>REPT(_xlfn.UNICHAR(8203),_xlfn.XLOOKUP(data[[#This Row],[Age group]],$S$23:$S$26,$T$23:$T$26))&amp;data[[#This Row],[Age group]]</f>
        <v>​​​101-500</v>
      </c>
    </row>
    <row r="852" spans="2:12" x14ac:dyDescent="0.25">
      <c r="B852" t="s">
        <v>68</v>
      </c>
      <c r="C852">
        <v>6.4</v>
      </c>
      <c r="D852">
        <v>1060</v>
      </c>
      <c r="E852" s="27">
        <v>45096</v>
      </c>
      <c r="F852">
        <v>2462.34</v>
      </c>
      <c r="G852" t="s">
        <v>90</v>
      </c>
      <c r="H852">
        <v>0</v>
      </c>
      <c r="I852" t="str">
        <f>_xlfn.XLOOKUP(data[[#This Row],[flight_speed]],$S$4:$S$6,$T$4:$T$6,,-1)</f>
        <v>super fast</v>
      </c>
      <c r="J852">
        <f>_xlfn.XLOOKUP(data[[#This Row],[Reindeer]],$S$14:$S$18,$T$14:$T$18)</f>
        <v>35</v>
      </c>
      <c r="K852" t="str" cm="1">
        <f t="array" ref="K852">_xlfn.IFS(data[[#This Row],[Age]]&lt;=100,"0-100",data[[#This Row],[Age]]&lt;=500,"101-500",data[[#This Row],[Age]]&lt;=1000,"501-1000",1,"&gt;1000")</f>
        <v>0-100</v>
      </c>
      <c r="L852" t="str">
        <f>REPT(_xlfn.UNICHAR(8203),_xlfn.XLOOKUP(data[[#This Row],[Age group]],$S$23:$S$26,$T$23:$T$26))&amp;data[[#This Row],[Age group]]</f>
        <v>​​​​0-100</v>
      </c>
    </row>
    <row r="853" spans="2:12" x14ac:dyDescent="0.25">
      <c r="B853" t="s">
        <v>32</v>
      </c>
      <c r="C853">
        <v>4</v>
      </c>
      <c r="D853">
        <v>730</v>
      </c>
      <c r="E853" s="27">
        <v>45096</v>
      </c>
      <c r="F853">
        <v>2623.41</v>
      </c>
      <c r="G853" t="s">
        <v>91</v>
      </c>
      <c r="H853">
        <v>0</v>
      </c>
      <c r="I853" t="str">
        <f>_xlfn.XLOOKUP(data[[#This Row],[flight_speed]],$S$4:$S$6,$T$4:$T$6,,-1)</f>
        <v>super fast</v>
      </c>
      <c r="J853">
        <f>_xlfn.XLOOKUP(data[[#This Row],[Reindeer]],$S$14:$S$18,$T$14:$T$18)</f>
        <v>98</v>
      </c>
      <c r="K853" t="str" cm="1">
        <f t="array" ref="K853">_xlfn.IFS(data[[#This Row],[Age]]&lt;=100,"0-100",data[[#This Row],[Age]]&lt;=500,"101-500",data[[#This Row],[Age]]&lt;=1000,"501-1000",1,"&gt;1000")</f>
        <v>0-100</v>
      </c>
      <c r="L853" t="str">
        <f>REPT(_xlfn.UNICHAR(8203),_xlfn.XLOOKUP(data[[#This Row],[Age group]],$S$23:$S$26,$T$23:$T$26))&amp;data[[#This Row],[Age group]]</f>
        <v>​​​​0-100</v>
      </c>
    </row>
    <row r="854" spans="2:12" x14ac:dyDescent="0.25">
      <c r="B854" t="s">
        <v>33</v>
      </c>
      <c r="C854">
        <v>14</v>
      </c>
      <c r="D854">
        <v>51</v>
      </c>
      <c r="E854" s="27">
        <v>45097</v>
      </c>
      <c r="F854">
        <v>706.96</v>
      </c>
      <c r="G854" t="s">
        <v>90</v>
      </c>
      <c r="H854">
        <v>0</v>
      </c>
      <c r="I854" t="str">
        <f>_xlfn.XLOOKUP(data[[#This Row],[flight_speed]],$S$4:$S$6,$T$4:$T$6,,-1)</f>
        <v>fast</v>
      </c>
      <c r="J854">
        <f>_xlfn.XLOOKUP(data[[#This Row],[Reindeer]],$S$14:$S$18,$T$14:$T$18)</f>
        <v>1200</v>
      </c>
      <c r="K854" t="str" cm="1">
        <f t="array" ref="K854">_xlfn.IFS(data[[#This Row],[Age]]&lt;=100,"0-100",data[[#This Row],[Age]]&lt;=500,"101-500",data[[#This Row],[Age]]&lt;=1000,"501-1000",1,"&gt;1000")</f>
        <v>&gt;1000</v>
      </c>
      <c r="L854" t="str">
        <f>REPT(_xlfn.UNICHAR(8203),_xlfn.XLOOKUP(data[[#This Row],[Age group]],$S$23:$S$26,$T$23:$T$26))&amp;data[[#This Row],[Age group]]</f>
        <v>​&gt;1000</v>
      </c>
    </row>
    <row r="855" spans="2:12" x14ac:dyDescent="0.25">
      <c r="B855" t="s">
        <v>34</v>
      </c>
      <c r="C855">
        <v>9.6000000000000014</v>
      </c>
      <c r="D855">
        <v>1130</v>
      </c>
      <c r="E855" s="27">
        <v>45097</v>
      </c>
      <c r="F855">
        <v>2960.94</v>
      </c>
      <c r="G855" t="s">
        <v>91</v>
      </c>
      <c r="H855">
        <v>0</v>
      </c>
      <c r="I855" t="str">
        <f>_xlfn.XLOOKUP(data[[#This Row],[flight_speed]],$S$4:$S$6,$T$4:$T$6,,-1)</f>
        <v>super fast</v>
      </c>
      <c r="J855">
        <f>_xlfn.XLOOKUP(data[[#This Row],[Reindeer]],$S$14:$S$18,$T$14:$T$18)</f>
        <v>815</v>
      </c>
      <c r="K855" t="str" cm="1">
        <f t="array" ref="K855">_xlfn.IFS(data[[#This Row],[Age]]&lt;=100,"0-100",data[[#This Row],[Age]]&lt;=500,"101-500",data[[#This Row],[Age]]&lt;=1000,"501-1000",1,"&gt;1000")</f>
        <v>501-1000</v>
      </c>
      <c r="L855" t="str">
        <f>REPT(_xlfn.UNICHAR(8203),_xlfn.XLOOKUP(data[[#This Row],[Age group]],$S$23:$S$26,$T$23:$T$26))&amp;data[[#This Row],[Age group]]</f>
        <v>​​501-1000</v>
      </c>
    </row>
    <row r="856" spans="2:12" x14ac:dyDescent="0.25">
      <c r="B856" t="s">
        <v>35</v>
      </c>
      <c r="C856">
        <v>6.4</v>
      </c>
      <c r="D856">
        <v>1040</v>
      </c>
      <c r="E856" s="27">
        <v>45097</v>
      </c>
      <c r="F856">
        <v>2352.36</v>
      </c>
      <c r="G856" t="s">
        <v>91</v>
      </c>
      <c r="H856">
        <v>0</v>
      </c>
      <c r="I856" t="str">
        <f>_xlfn.XLOOKUP(data[[#This Row],[flight_speed]],$S$4:$S$6,$T$4:$T$6,,-1)</f>
        <v>super fast</v>
      </c>
      <c r="J856">
        <f>_xlfn.XLOOKUP(data[[#This Row],[Reindeer]],$S$14:$S$18,$T$14:$T$18)</f>
        <v>261</v>
      </c>
      <c r="K856" t="str" cm="1">
        <f t="array" ref="K856">_xlfn.IFS(data[[#This Row],[Age]]&lt;=100,"0-100",data[[#This Row],[Age]]&lt;=500,"101-500",data[[#This Row],[Age]]&lt;=1000,"501-1000",1,"&gt;1000")</f>
        <v>101-500</v>
      </c>
      <c r="L856" t="str">
        <f>REPT(_xlfn.UNICHAR(8203),_xlfn.XLOOKUP(data[[#This Row],[Age group]],$S$23:$S$26,$T$23:$T$26))&amp;data[[#This Row],[Age group]]</f>
        <v>​​​101-500</v>
      </c>
    </row>
    <row r="857" spans="2:12" x14ac:dyDescent="0.25">
      <c r="B857" t="s">
        <v>68</v>
      </c>
      <c r="C857">
        <v>10.4</v>
      </c>
      <c r="D857">
        <v>670</v>
      </c>
      <c r="E857" s="27">
        <v>45097</v>
      </c>
      <c r="F857">
        <v>625.47</v>
      </c>
      <c r="G857" t="s">
        <v>90</v>
      </c>
      <c r="H857">
        <v>0</v>
      </c>
      <c r="I857" t="str">
        <f>_xlfn.XLOOKUP(data[[#This Row],[flight_speed]],$S$4:$S$6,$T$4:$T$6,,-1)</f>
        <v>fast</v>
      </c>
      <c r="J857">
        <f>_xlfn.XLOOKUP(data[[#This Row],[Reindeer]],$S$14:$S$18,$T$14:$T$18)</f>
        <v>35</v>
      </c>
      <c r="K857" t="str" cm="1">
        <f t="array" ref="K857">_xlfn.IFS(data[[#This Row],[Age]]&lt;=100,"0-100",data[[#This Row],[Age]]&lt;=500,"101-500",data[[#This Row],[Age]]&lt;=1000,"501-1000",1,"&gt;1000")</f>
        <v>0-100</v>
      </c>
      <c r="L857" t="str">
        <f>REPT(_xlfn.UNICHAR(8203),_xlfn.XLOOKUP(data[[#This Row],[Age group]],$S$23:$S$26,$T$23:$T$26))&amp;data[[#This Row],[Age group]]</f>
        <v>​​​​0-100</v>
      </c>
    </row>
    <row r="858" spans="2:12" x14ac:dyDescent="0.25">
      <c r="B858" t="s">
        <v>32</v>
      </c>
      <c r="C858">
        <v>7.2</v>
      </c>
      <c r="D858">
        <v>1190</v>
      </c>
      <c r="E858" s="27">
        <v>45097</v>
      </c>
      <c r="F858">
        <v>2247</v>
      </c>
      <c r="G858" t="s">
        <v>91</v>
      </c>
      <c r="H858">
        <v>0</v>
      </c>
      <c r="I858" t="str">
        <f>_xlfn.XLOOKUP(data[[#This Row],[flight_speed]],$S$4:$S$6,$T$4:$T$6,,-1)</f>
        <v>super fast</v>
      </c>
      <c r="J858">
        <f>_xlfn.XLOOKUP(data[[#This Row],[Reindeer]],$S$14:$S$18,$T$14:$T$18)</f>
        <v>98</v>
      </c>
      <c r="K858" t="str" cm="1">
        <f t="array" ref="K858">_xlfn.IFS(data[[#This Row],[Age]]&lt;=100,"0-100",data[[#This Row],[Age]]&lt;=500,"101-500",data[[#This Row],[Age]]&lt;=1000,"501-1000",1,"&gt;1000")</f>
        <v>0-100</v>
      </c>
      <c r="L858" t="str">
        <f>REPT(_xlfn.UNICHAR(8203),_xlfn.XLOOKUP(data[[#This Row],[Age group]],$S$23:$S$26,$T$23:$T$26))&amp;data[[#This Row],[Age group]]</f>
        <v>​​​​0-100</v>
      </c>
    </row>
    <row r="859" spans="2:12" x14ac:dyDescent="0.25">
      <c r="B859" t="s">
        <v>33</v>
      </c>
      <c r="C859">
        <v>12</v>
      </c>
      <c r="D859">
        <v>82</v>
      </c>
      <c r="E859" s="27">
        <v>45098</v>
      </c>
      <c r="F859">
        <v>75.87</v>
      </c>
      <c r="G859" t="s">
        <v>90</v>
      </c>
      <c r="H859">
        <v>0</v>
      </c>
      <c r="I859" t="str">
        <f>_xlfn.XLOOKUP(data[[#This Row],[flight_speed]],$S$4:$S$6,$T$4:$T$6,,-1)</f>
        <v>casual</v>
      </c>
      <c r="J859">
        <f>_xlfn.XLOOKUP(data[[#This Row],[Reindeer]],$S$14:$S$18,$T$14:$T$18)</f>
        <v>1200</v>
      </c>
      <c r="K859" t="str" cm="1">
        <f t="array" ref="K859">_xlfn.IFS(data[[#This Row],[Age]]&lt;=100,"0-100",data[[#This Row],[Age]]&lt;=500,"101-500",data[[#This Row],[Age]]&lt;=1000,"501-1000",1,"&gt;1000")</f>
        <v>&gt;1000</v>
      </c>
      <c r="L859" t="str">
        <f>REPT(_xlfn.UNICHAR(8203),_xlfn.XLOOKUP(data[[#This Row],[Age group]],$S$23:$S$26,$T$23:$T$26))&amp;data[[#This Row],[Age group]]</f>
        <v>​&gt;1000</v>
      </c>
    </row>
    <row r="860" spans="2:12" x14ac:dyDescent="0.25">
      <c r="B860" t="s">
        <v>34</v>
      </c>
      <c r="C860">
        <v>12</v>
      </c>
      <c r="D860">
        <v>1480</v>
      </c>
      <c r="E860" s="27">
        <v>45098</v>
      </c>
      <c r="F860">
        <v>2791.3500000000004</v>
      </c>
      <c r="G860" t="s">
        <v>91</v>
      </c>
      <c r="H860">
        <v>0</v>
      </c>
      <c r="I860" t="str">
        <f>_xlfn.XLOOKUP(data[[#This Row],[flight_speed]],$S$4:$S$6,$T$4:$T$6,,-1)</f>
        <v>super fast</v>
      </c>
      <c r="J860">
        <f>_xlfn.XLOOKUP(data[[#This Row],[Reindeer]],$S$14:$S$18,$T$14:$T$18)</f>
        <v>815</v>
      </c>
      <c r="K860" t="str" cm="1">
        <f t="array" ref="K860">_xlfn.IFS(data[[#This Row],[Age]]&lt;=100,"0-100",data[[#This Row],[Age]]&lt;=500,"101-500",data[[#This Row],[Age]]&lt;=1000,"501-1000",1,"&gt;1000")</f>
        <v>501-1000</v>
      </c>
      <c r="L860" t="str">
        <f>REPT(_xlfn.UNICHAR(8203),_xlfn.XLOOKUP(data[[#This Row],[Age group]],$S$23:$S$26,$T$23:$T$26))&amp;data[[#This Row],[Age group]]</f>
        <v>​​501-1000</v>
      </c>
    </row>
    <row r="861" spans="2:12" x14ac:dyDescent="0.25">
      <c r="B861" t="s">
        <v>35</v>
      </c>
      <c r="C861">
        <v>4</v>
      </c>
      <c r="D861">
        <v>1500</v>
      </c>
      <c r="E861" s="27">
        <v>45098</v>
      </c>
      <c r="F861">
        <v>2494.5</v>
      </c>
      <c r="G861" t="s">
        <v>91</v>
      </c>
      <c r="H861">
        <v>0</v>
      </c>
      <c r="I861" t="str">
        <f>_xlfn.XLOOKUP(data[[#This Row],[flight_speed]],$S$4:$S$6,$T$4:$T$6,,-1)</f>
        <v>super fast</v>
      </c>
      <c r="J861">
        <f>_xlfn.XLOOKUP(data[[#This Row],[Reindeer]],$S$14:$S$18,$T$14:$T$18)</f>
        <v>261</v>
      </c>
      <c r="K861" t="str" cm="1">
        <f t="array" ref="K861">_xlfn.IFS(data[[#This Row],[Age]]&lt;=100,"0-100",data[[#This Row],[Age]]&lt;=500,"101-500",data[[#This Row],[Age]]&lt;=1000,"501-1000",1,"&gt;1000")</f>
        <v>101-500</v>
      </c>
      <c r="L861" t="str">
        <f>REPT(_xlfn.UNICHAR(8203),_xlfn.XLOOKUP(data[[#This Row],[Age group]],$S$23:$S$26,$T$23:$T$26))&amp;data[[#This Row],[Age group]]</f>
        <v>​​​101-500</v>
      </c>
    </row>
    <row r="862" spans="2:12" x14ac:dyDescent="0.25">
      <c r="B862" t="s">
        <v>68</v>
      </c>
      <c r="C862">
        <v>10.4</v>
      </c>
      <c r="D862">
        <v>1480</v>
      </c>
      <c r="E862" s="27">
        <v>45098</v>
      </c>
      <c r="F862">
        <v>1807.3200000000002</v>
      </c>
      <c r="G862" t="s">
        <v>90</v>
      </c>
      <c r="H862">
        <v>0</v>
      </c>
      <c r="I862" t="str">
        <f>_xlfn.XLOOKUP(data[[#This Row],[flight_speed]],$S$4:$S$6,$T$4:$T$6,,-1)</f>
        <v>fast</v>
      </c>
      <c r="J862">
        <f>_xlfn.XLOOKUP(data[[#This Row],[Reindeer]],$S$14:$S$18,$T$14:$T$18)</f>
        <v>35</v>
      </c>
      <c r="K862" t="str" cm="1">
        <f t="array" ref="K862">_xlfn.IFS(data[[#This Row],[Age]]&lt;=100,"0-100",data[[#This Row],[Age]]&lt;=500,"101-500",data[[#This Row],[Age]]&lt;=1000,"501-1000",1,"&gt;1000")</f>
        <v>0-100</v>
      </c>
      <c r="L862" t="str">
        <f>REPT(_xlfn.UNICHAR(8203),_xlfn.XLOOKUP(data[[#This Row],[Age group]],$S$23:$S$26,$T$23:$T$26))&amp;data[[#This Row],[Age group]]</f>
        <v>​​​​0-100</v>
      </c>
    </row>
    <row r="863" spans="2:12" x14ac:dyDescent="0.25">
      <c r="B863" t="s">
        <v>32</v>
      </c>
      <c r="C863">
        <v>7.2</v>
      </c>
      <c r="D863">
        <v>1000</v>
      </c>
      <c r="E863" s="27">
        <v>45098</v>
      </c>
      <c r="F863">
        <v>516.68999999999994</v>
      </c>
      <c r="G863" t="s">
        <v>91</v>
      </c>
      <c r="H863">
        <v>0</v>
      </c>
      <c r="I863" t="str">
        <f>_xlfn.XLOOKUP(data[[#This Row],[flight_speed]],$S$4:$S$6,$T$4:$T$6,,-1)</f>
        <v>casual</v>
      </c>
      <c r="J863">
        <f>_xlfn.XLOOKUP(data[[#This Row],[Reindeer]],$S$14:$S$18,$T$14:$T$18)</f>
        <v>98</v>
      </c>
      <c r="K863" t="str" cm="1">
        <f t="array" ref="K863">_xlfn.IFS(data[[#This Row],[Age]]&lt;=100,"0-100",data[[#This Row],[Age]]&lt;=500,"101-500",data[[#This Row],[Age]]&lt;=1000,"501-1000",1,"&gt;1000")</f>
        <v>0-100</v>
      </c>
      <c r="L863" t="str">
        <f>REPT(_xlfn.UNICHAR(8203),_xlfn.XLOOKUP(data[[#This Row],[Age group]],$S$23:$S$26,$T$23:$T$26))&amp;data[[#This Row],[Age group]]</f>
        <v>​​​​0-100</v>
      </c>
    </row>
    <row r="864" spans="2:12" x14ac:dyDescent="0.25">
      <c r="B864" t="s">
        <v>33</v>
      </c>
      <c r="C864">
        <v>12</v>
      </c>
      <c r="D864">
        <v>55</v>
      </c>
      <c r="E864" s="27">
        <v>45099</v>
      </c>
      <c r="F864">
        <v>684.98</v>
      </c>
      <c r="G864" t="s">
        <v>90</v>
      </c>
      <c r="H864">
        <v>0</v>
      </c>
      <c r="I864" t="str">
        <f>_xlfn.XLOOKUP(data[[#This Row],[flight_speed]],$S$4:$S$6,$T$4:$T$6,,-1)</f>
        <v>fast</v>
      </c>
      <c r="J864">
        <f>_xlfn.XLOOKUP(data[[#This Row],[Reindeer]],$S$14:$S$18,$T$14:$T$18)</f>
        <v>1200</v>
      </c>
      <c r="K864" t="str" cm="1">
        <f t="array" ref="K864">_xlfn.IFS(data[[#This Row],[Age]]&lt;=100,"0-100",data[[#This Row],[Age]]&lt;=500,"101-500",data[[#This Row],[Age]]&lt;=1000,"501-1000",1,"&gt;1000")</f>
        <v>&gt;1000</v>
      </c>
      <c r="L864" t="str">
        <f>REPT(_xlfn.UNICHAR(8203),_xlfn.XLOOKUP(data[[#This Row],[Age group]],$S$23:$S$26,$T$23:$T$26))&amp;data[[#This Row],[Age group]]</f>
        <v>​&gt;1000</v>
      </c>
    </row>
    <row r="865" spans="2:12" x14ac:dyDescent="0.25">
      <c r="B865" t="s">
        <v>34</v>
      </c>
      <c r="C865">
        <v>12</v>
      </c>
      <c r="D865">
        <v>1420</v>
      </c>
      <c r="E865" s="27">
        <v>45099</v>
      </c>
      <c r="F865">
        <v>727.14</v>
      </c>
      <c r="G865" t="s">
        <v>91</v>
      </c>
      <c r="H865">
        <v>0</v>
      </c>
      <c r="I865" t="str">
        <f>_xlfn.XLOOKUP(data[[#This Row],[flight_speed]],$S$4:$S$6,$T$4:$T$6,,-1)</f>
        <v>fast</v>
      </c>
      <c r="J865">
        <f>_xlfn.XLOOKUP(data[[#This Row],[Reindeer]],$S$14:$S$18,$T$14:$T$18)</f>
        <v>815</v>
      </c>
      <c r="K865" t="str" cm="1">
        <f t="array" ref="K865">_xlfn.IFS(data[[#This Row],[Age]]&lt;=100,"0-100",data[[#This Row],[Age]]&lt;=500,"101-500",data[[#This Row],[Age]]&lt;=1000,"501-1000",1,"&gt;1000")</f>
        <v>501-1000</v>
      </c>
      <c r="L865" t="str">
        <f>REPT(_xlfn.UNICHAR(8203),_xlfn.XLOOKUP(data[[#This Row],[Age group]],$S$23:$S$26,$T$23:$T$26))&amp;data[[#This Row],[Age group]]</f>
        <v>​​501-1000</v>
      </c>
    </row>
    <row r="866" spans="2:12" x14ac:dyDescent="0.25">
      <c r="B866" t="s">
        <v>35</v>
      </c>
      <c r="C866">
        <v>11.200000000000001</v>
      </c>
      <c r="D866">
        <v>530</v>
      </c>
      <c r="E866" s="27">
        <v>45099</v>
      </c>
      <c r="F866">
        <v>2.4000000000000004</v>
      </c>
      <c r="G866" t="s">
        <v>91</v>
      </c>
      <c r="H866">
        <v>0</v>
      </c>
      <c r="I866" t="str">
        <f>_xlfn.XLOOKUP(data[[#This Row],[flight_speed]],$S$4:$S$6,$T$4:$T$6,,-1)</f>
        <v>casual</v>
      </c>
      <c r="J866">
        <f>_xlfn.XLOOKUP(data[[#This Row],[Reindeer]],$S$14:$S$18,$T$14:$T$18)</f>
        <v>261</v>
      </c>
      <c r="K866" t="str" cm="1">
        <f t="array" ref="K866">_xlfn.IFS(data[[#This Row],[Age]]&lt;=100,"0-100",data[[#This Row],[Age]]&lt;=500,"101-500",data[[#This Row],[Age]]&lt;=1000,"501-1000",1,"&gt;1000")</f>
        <v>101-500</v>
      </c>
      <c r="L866" t="str">
        <f>REPT(_xlfn.UNICHAR(8203),_xlfn.XLOOKUP(data[[#This Row],[Age group]],$S$23:$S$26,$T$23:$T$26))&amp;data[[#This Row],[Age group]]</f>
        <v>​​​101-500</v>
      </c>
    </row>
    <row r="867" spans="2:12" x14ac:dyDescent="0.25">
      <c r="B867" t="s">
        <v>68</v>
      </c>
      <c r="C867">
        <v>9.6000000000000014</v>
      </c>
      <c r="D867">
        <v>1050</v>
      </c>
      <c r="E867" s="27">
        <v>45099</v>
      </c>
      <c r="F867">
        <v>158.01</v>
      </c>
      <c r="G867" t="s">
        <v>90</v>
      </c>
      <c r="H867">
        <v>0</v>
      </c>
      <c r="I867" t="str">
        <f>_xlfn.XLOOKUP(data[[#This Row],[flight_speed]],$S$4:$S$6,$T$4:$T$6,,-1)</f>
        <v>casual</v>
      </c>
      <c r="J867">
        <f>_xlfn.XLOOKUP(data[[#This Row],[Reindeer]],$S$14:$S$18,$T$14:$T$18)</f>
        <v>35</v>
      </c>
      <c r="K867" t="str" cm="1">
        <f t="array" ref="K867">_xlfn.IFS(data[[#This Row],[Age]]&lt;=100,"0-100",data[[#This Row],[Age]]&lt;=500,"101-500",data[[#This Row],[Age]]&lt;=1000,"501-1000",1,"&gt;1000")</f>
        <v>0-100</v>
      </c>
      <c r="L867" t="str">
        <f>REPT(_xlfn.UNICHAR(8203),_xlfn.XLOOKUP(data[[#This Row],[Age group]],$S$23:$S$26,$T$23:$T$26))&amp;data[[#This Row],[Age group]]</f>
        <v>​​​​0-100</v>
      </c>
    </row>
    <row r="868" spans="2:12" x14ac:dyDescent="0.25">
      <c r="B868" t="s">
        <v>32</v>
      </c>
      <c r="C868">
        <v>4.8000000000000007</v>
      </c>
      <c r="D868">
        <v>520</v>
      </c>
      <c r="E868" s="27">
        <v>45099</v>
      </c>
      <c r="F868">
        <v>2781.81</v>
      </c>
      <c r="G868" t="s">
        <v>91</v>
      </c>
      <c r="H868">
        <v>0</v>
      </c>
      <c r="I868" t="str">
        <f>_xlfn.XLOOKUP(data[[#This Row],[flight_speed]],$S$4:$S$6,$T$4:$T$6,,-1)</f>
        <v>super fast</v>
      </c>
      <c r="J868">
        <f>_xlfn.XLOOKUP(data[[#This Row],[Reindeer]],$S$14:$S$18,$T$14:$T$18)</f>
        <v>98</v>
      </c>
      <c r="K868" t="str" cm="1">
        <f t="array" ref="K868">_xlfn.IFS(data[[#This Row],[Age]]&lt;=100,"0-100",data[[#This Row],[Age]]&lt;=500,"101-500",data[[#This Row],[Age]]&lt;=1000,"501-1000",1,"&gt;1000")</f>
        <v>0-100</v>
      </c>
      <c r="L868" t="str">
        <f>REPT(_xlfn.UNICHAR(8203),_xlfn.XLOOKUP(data[[#This Row],[Age group]],$S$23:$S$26,$T$23:$T$26))&amp;data[[#This Row],[Age group]]</f>
        <v>​​​​0-100</v>
      </c>
    </row>
    <row r="869" spans="2:12" x14ac:dyDescent="0.25">
      <c r="B869" t="s">
        <v>33</v>
      </c>
      <c r="C869">
        <v>15</v>
      </c>
      <c r="D869">
        <v>114</v>
      </c>
      <c r="E869" s="27">
        <v>45100</v>
      </c>
      <c r="F869">
        <v>411.17</v>
      </c>
      <c r="G869" t="s">
        <v>90</v>
      </c>
      <c r="H869">
        <v>0</v>
      </c>
      <c r="I869" t="str">
        <f>_xlfn.XLOOKUP(data[[#This Row],[flight_speed]],$S$4:$S$6,$T$4:$T$6,,-1)</f>
        <v>casual</v>
      </c>
      <c r="J869">
        <f>_xlfn.XLOOKUP(data[[#This Row],[Reindeer]],$S$14:$S$18,$T$14:$T$18)</f>
        <v>1200</v>
      </c>
      <c r="K869" t="str" cm="1">
        <f t="array" ref="K869">_xlfn.IFS(data[[#This Row],[Age]]&lt;=100,"0-100",data[[#This Row],[Age]]&lt;=500,"101-500",data[[#This Row],[Age]]&lt;=1000,"501-1000",1,"&gt;1000")</f>
        <v>&gt;1000</v>
      </c>
      <c r="L869" t="str">
        <f>REPT(_xlfn.UNICHAR(8203),_xlfn.XLOOKUP(data[[#This Row],[Age group]],$S$23:$S$26,$T$23:$T$26))&amp;data[[#This Row],[Age group]]</f>
        <v>​&gt;1000</v>
      </c>
    </row>
    <row r="870" spans="2:12" x14ac:dyDescent="0.25">
      <c r="B870" t="s">
        <v>34</v>
      </c>
      <c r="C870">
        <v>8</v>
      </c>
      <c r="D870">
        <v>590</v>
      </c>
      <c r="E870" s="27">
        <v>45100</v>
      </c>
      <c r="F870">
        <v>1315.53</v>
      </c>
      <c r="G870" t="s">
        <v>91</v>
      </c>
      <c r="H870">
        <v>0</v>
      </c>
      <c r="I870" t="str">
        <f>_xlfn.XLOOKUP(data[[#This Row],[flight_speed]],$S$4:$S$6,$T$4:$T$6,,-1)</f>
        <v>fast</v>
      </c>
      <c r="J870">
        <f>_xlfn.XLOOKUP(data[[#This Row],[Reindeer]],$S$14:$S$18,$T$14:$T$18)</f>
        <v>815</v>
      </c>
      <c r="K870" t="str" cm="1">
        <f t="array" ref="K870">_xlfn.IFS(data[[#This Row],[Age]]&lt;=100,"0-100",data[[#This Row],[Age]]&lt;=500,"101-500",data[[#This Row],[Age]]&lt;=1000,"501-1000",1,"&gt;1000")</f>
        <v>501-1000</v>
      </c>
      <c r="L870" t="str">
        <f>REPT(_xlfn.UNICHAR(8203),_xlfn.XLOOKUP(data[[#This Row],[Age group]],$S$23:$S$26,$T$23:$T$26))&amp;data[[#This Row],[Age group]]</f>
        <v>​​501-1000</v>
      </c>
    </row>
    <row r="871" spans="2:12" x14ac:dyDescent="0.25">
      <c r="B871" t="s">
        <v>35</v>
      </c>
      <c r="C871">
        <v>4</v>
      </c>
      <c r="D871">
        <v>680</v>
      </c>
      <c r="E871" s="27">
        <v>45100</v>
      </c>
      <c r="F871">
        <v>1591.53</v>
      </c>
      <c r="G871" t="s">
        <v>91</v>
      </c>
      <c r="H871">
        <v>0</v>
      </c>
      <c r="I871" t="str">
        <f>_xlfn.XLOOKUP(data[[#This Row],[flight_speed]],$S$4:$S$6,$T$4:$T$6,,-1)</f>
        <v>fast</v>
      </c>
      <c r="J871">
        <f>_xlfn.XLOOKUP(data[[#This Row],[Reindeer]],$S$14:$S$18,$T$14:$T$18)</f>
        <v>261</v>
      </c>
      <c r="K871" t="str" cm="1">
        <f t="array" ref="K871">_xlfn.IFS(data[[#This Row],[Age]]&lt;=100,"0-100",data[[#This Row],[Age]]&lt;=500,"101-500",data[[#This Row],[Age]]&lt;=1000,"501-1000",1,"&gt;1000")</f>
        <v>101-500</v>
      </c>
      <c r="L871" t="str">
        <f>REPT(_xlfn.UNICHAR(8203),_xlfn.XLOOKUP(data[[#This Row],[Age group]],$S$23:$S$26,$T$23:$T$26))&amp;data[[#This Row],[Age group]]</f>
        <v>​​​101-500</v>
      </c>
    </row>
    <row r="872" spans="2:12" x14ac:dyDescent="0.25">
      <c r="B872" t="s">
        <v>68</v>
      </c>
      <c r="C872">
        <v>4</v>
      </c>
      <c r="D872">
        <v>670</v>
      </c>
      <c r="E872" s="27">
        <v>45100</v>
      </c>
      <c r="F872">
        <v>1527</v>
      </c>
      <c r="G872" t="s">
        <v>90</v>
      </c>
      <c r="H872">
        <v>0</v>
      </c>
      <c r="I872" t="str">
        <f>_xlfn.XLOOKUP(data[[#This Row],[flight_speed]],$S$4:$S$6,$T$4:$T$6,,-1)</f>
        <v>fast</v>
      </c>
      <c r="J872">
        <f>_xlfn.XLOOKUP(data[[#This Row],[Reindeer]],$S$14:$S$18,$T$14:$T$18)</f>
        <v>35</v>
      </c>
      <c r="K872" t="str" cm="1">
        <f t="array" ref="K872">_xlfn.IFS(data[[#This Row],[Age]]&lt;=100,"0-100",data[[#This Row],[Age]]&lt;=500,"101-500",data[[#This Row],[Age]]&lt;=1000,"501-1000",1,"&gt;1000")</f>
        <v>0-100</v>
      </c>
      <c r="L872" t="str">
        <f>REPT(_xlfn.UNICHAR(8203),_xlfn.XLOOKUP(data[[#This Row],[Age group]],$S$23:$S$26,$T$23:$T$26))&amp;data[[#This Row],[Age group]]</f>
        <v>​​​​0-100</v>
      </c>
    </row>
    <row r="873" spans="2:12" x14ac:dyDescent="0.25">
      <c r="B873" t="s">
        <v>32</v>
      </c>
      <c r="C873">
        <v>4</v>
      </c>
      <c r="D873">
        <v>850</v>
      </c>
      <c r="E873" s="27">
        <v>45100</v>
      </c>
      <c r="F873">
        <v>1103.31</v>
      </c>
      <c r="G873" t="s">
        <v>91</v>
      </c>
      <c r="H873">
        <v>0</v>
      </c>
      <c r="I873" t="str">
        <f>_xlfn.XLOOKUP(data[[#This Row],[flight_speed]],$S$4:$S$6,$T$4:$T$6,,-1)</f>
        <v>fast</v>
      </c>
      <c r="J873">
        <f>_xlfn.XLOOKUP(data[[#This Row],[Reindeer]],$S$14:$S$18,$T$14:$T$18)</f>
        <v>98</v>
      </c>
      <c r="K873" t="str" cm="1">
        <f t="array" ref="K873">_xlfn.IFS(data[[#This Row],[Age]]&lt;=100,"0-100",data[[#This Row],[Age]]&lt;=500,"101-500",data[[#This Row],[Age]]&lt;=1000,"501-1000",1,"&gt;1000")</f>
        <v>0-100</v>
      </c>
      <c r="L873" t="str">
        <f>REPT(_xlfn.UNICHAR(8203),_xlfn.XLOOKUP(data[[#This Row],[Age group]],$S$23:$S$26,$T$23:$T$26))&amp;data[[#This Row],[Age group]]</f>
        <v>​​​​0-100</v>
      </c>
    </row>
    <row r="874" spans="2:12" x14ac:dyDescent="0.25">
      <c r="B874" t="s">
        <v>33</v>
      </c>
      <c r="C874">
        <v>11</v>
      </c>
      <c r="D874">
        <v>148</v>
      </c>
      <c r="E874" s="27">
        <v>45101</v>
      </c>
      <c r="F874">
        <v>49.36</v>
      </c>
      <c r="G874" t="s">
        <v>90</v>
      </c>
      <c r="H874">
        <v>0</v>
      </c>
      <c r="I874" t="str">
        <f>_xlfn.XLOOKUP(data[[#This Row],[flight_speed]],$S$4:$S$6,$T$4:$T$6,,-1)</f>
        <v>casual</v>
      </c>
      <c r="J874">
        <f>_xlfn.XLOOKUP(data[[#This Row],[Reindeer]],$S$14:$S$18,$T$14:$T$18)</f>
        <v>1200</v>
      </c>
      <c r="K874" t="str" cm="1">
        <f t="array" ref="K874">_xlfn.IFS(data[[#This Row],[Age]]&lt;=100,"0-100",data[[#This Row],[Age]]&lt;=500,"101-500",data[[#This Row],[Age]]&lt;=1000,"501-1000",1,"&gt;1000")</f>
        <v>&gt;1000</v>
      </c>
      <c r="L874" t="str">
        <f>REPT(_xlfn.UNICHAR(8203),_xlfn.XLOOKUP(data[[#This Row],[Age group]],$S$23:$S$26,$T$23:$T$26))&amp;data[[#This Row],[Age group]]</f>
        <v>​&gt;1000</v>
      </c>
    </row>
    <row r="875" spans="2:12" x14ac:dyDescent="0.25">
      <c r="B875" t="s">
        <v>34</v>
      </c>
      <c r="C875">
        <v>8.8000000000000007</v>
      </c>
      <c r="D875">
        <v>910</v>
      </c>
      <c r="E875" s="27">
        <v>45101</v>
      </c>
      <c r="F875">
        <v>112.17</v>
      </c>
      <c r="G875" t="s">
        <v>91</v>
      </c>
      <c r="H875">
        <v>0</v>
      </c>
      <c r="I875" t="str">
        <f>_xlfn.XLOOKUP(data[[#This Row],[flight_speed]],$S$4:$S$6,$T$4:$T$6,,-1)</f>
        <v>casual</v>
      </c>
      <c r="J875">
        <f>_xlfn.XLOOKUP(data[[#This Row],[Reindeer]],$S$14:$S$18,$T$14:$T$18)</f>
        <v>815</v>
      </c>
      <c r="K875" t="str" cm="1">
        <f t="array" ref="K875">_xlfn.IFS(data[[#This Row],[Age]]&lt;=100,"0-100",data[[#This Row],[Age]]&lt;=500,"101-500",data[[#This Row],[Age]]&lt;=1000,"501-1000",1,"&gt;1000")</f>
        <v>501-1000</v>
      </c>
      <c r="L875" t="str">
        <f>REPT(_xlfn.UNICHAR(8203),_xlfn.XLOOKUP(data[[#This Row],[Age group]],$S$23:$S$26,$T$23:$T$26))&amp;data[[#This Row],[Age group]]</f>
        <v>​​501-1000</v>
      </c>
    </row>
    <row r="876" spans="2:12" x14ac:dyDescent="0.25">
      <c r="B876" t="s">
        <v>35</v>
      </c>
      <c r="C876">
        <v>10.4</v>
      </c>
      <c r="D876">
        <v>1310</v>
      </c>
      <c r="E876" s="27">
        <v>45101</v>
      </c>
      <c r="F876">
        <v>1447.02</v>
      </c>
      <c r="G876" t="s">
        <v>91</v>
      </c>
      <c r="H876">
        <v>0</v>
      </c>
      <c r="I876" t="str">
        <f>_xlfn.XLOOKUP(data[[#This Row],[flight_speed]],$S$4:$S$6,$T$4:$T$6,,-1)</f>
        <v>fast</v>
      </c>
      <c r="J876">
        <f>_xlfn.XLOOKUP(data[[#This Row],[Reindeer]],$S$14:$S$18,$T$14:$T$18)</f>
        <v>261</v>
      </c>
      <c r="K876" t="str" cm="1">
        <f t="array" ref="K876">_xlfn.IFS(data[[#This Row],[Age]]&lt;=100,"0-100",data[[#This Row],[Age]]&lt;=500,"101-500",data[[#This Row],[Age]]&lt;=1000,"501-1000",1,"&gt;1000")</f>
        <v>101-500</v>
      </c>
      <c r="L876" t="str">
        <f>REPT(_xlfn.UNICHAR(8203),_xlfn.XLOOKUP(data[[#This Row],[Age group]],$S$23:$S$26,$T$23:$T$26))&amp;data[[#This Row],[Age group]]</f>
        <v>​​​101-500</v>
      </c>
    </row>
    <row r="877" spans="2:12" x14ac:dyDescent="0.25">
      <c r="B877" t="s">
        <v>68</v>
      </c>
      <c r="C877">
        <v>5.6000000000000005</v>
      </c>
      <c r="D877">
        <v>890</v>
      </c>
      <c r="E877" s="27">
        <v>45101</v>
      </c>
      <c r="F877">
        <v>2108.5500000000002</v>
      </c>
      <c r="G877" t="s">
        <v>90</v>
      </c>
      <c r="H877">
        <v>0</v>
      </c>
      <c r="I877" t="str">
        <f>_xlfn.XLOOKUP(data[[#This Row],[flight_speed]],$S$4:$S$6,$T$4:$T$6,,-1)</f>
        <v>super fast</v>
      </c>
      <c r="J877">
        <f>_xlfn.XLOOKUP(data[[#This Row],[Reindeer]],$S$14:$S$18,$T$14:$T$18)</f>
        <v>35</v>
      </c>
      <c r="K877" t="str" cm="1">
        <f t="array" ref="K877">_xlfn.IFS(data[[#This Row],[Age]]&lt;=100,"0-100",data[[#This Row],[Age]]&lt;=500,"101-500",data[[#This Row],[Age]]&lt;=1000,"501-1000",1,"&gt;1000")</f>
        <v>0-100</v>
      </c>
      <c r="L877" t="str">
        <f>REPT(_xlfn.UNICHAR(8203),_xlfn.XLOOKUP(data[[#This Row],[Age group]],$S$23:$S$26,$T$23:$T$26))&amp;data[[#This Row],[Age group]]</f>
        <v>​​​​0-100</v>
      </c>
    </row>
    <row r="878" spans="2:12" x14ac:dyDescent="0.25">
      <c r="B878" t="s">
        <v>32</v>
      </c>
      <c r="C878">
        <v>7.2</v>
      </c>
      <c r="D878">
        <v>970</v>
      </c>
      <c r="E878" s="27">
        <v>45101</v>
      </c>
      <c r="F878">
        <v>1716.1799999999998</v>
      </c>
      <c r="G878" t="s">
        <v>91</v>
      </c>
      <c r="H878">
        <v>0</v>
      </c>
      <c r="I878" t="str">
        <f>_xlfn.XLOOKUP(data[[#This Row],[flight_speed]],$S$4:$S$6,$T$4:$T$6,,-1)</f>
        <v>fast</v>
      </c>
      <c r="J878">
        <f>_xlfn.XLOOKUP(data[[#This Row],[Reindeer]],$S$14:$S$18,$T$14:$T$18)</f>
        <v>98</v>
      </c>
      <c r="K878" t="str" cm="1">
        <f t="array" ref="K878">_xlfn.IFS(data[[#This Row],[Age]]&lt;=100,"0-100",data[[#This Row],[Age]]&lt;=500,"101-500",data[[#This Row],[Age]]&lt;=1000,"501-1000",1,"&gt;1000")</f>
        <v>0-100</v>
      </c>
      <c r="L878" t="str">
        <f>REPT(_xlfn.UNICHAR(8203),_xlfn.XLOOKUP(data[[#This Row],[Age group]],$S$23:$S$26,$T$23:$T$26))&amp;data[[#This Row],[Age group]]</f>
        <v>​​​​0-100</v>
      </c>
    </row>
    <row r="879" spans="2:12" x14ac:dyDescent="0.25">
      <c r="B879" t="s">
        <v>33</v>
      </c>
      <c r="C879">
        <v>12</v>
      </c>
      <c r="D879">
        <v>68</v>
      </c>
      <c r="E879" s="27">
        <v>45102</v>
      </c>
      <c r="F879">
        <v>503.8</v>
      </c>
      <c r="G879" t="s">
        <v>90</v>
      </c>
      <c r="H879">
        <v>0</v>
      </c>
      <c r="I879" t="str">
        <f>_xlfn.XLOOKUP(data[[#This Row],[flight_speed]],$S$4:$S$6,$T$4:$T$6,,-1)</f>
        <v>casual</v>
      </c>
      <c r="J879">
        <f>_xlfn.XLOOKUP(data[[#This Row],[Reindeer]],$S$14:$S$18,$T$14:$T$18)</f>
        <v>1200</v>
      </c>
      <c r="K879" t="str" cm="1">
        <f t="array" ref="K879">_xlfn.IFS(data[[#This Row],[Age]]&lt;=100,"0-100",data[[#This Row],[Age]]&lt;=500,"101-500",data[[#This Row],[Age]]&lt;=1000,"501-1000",1,"&gt;1000")</f>
        <v>&gt;1000</v>
      </c>
      <c r="L879" t="str">
        <f>REPT(_xlfn.UNICHAR(8203),_xlfn.XLOOKUP(data[[#This Row],[Age group]],$S$23:$S$26,$T$23:$T$26))&amp;data[[#This Row],[Age group]]</f>
        <v>​&gt;1000</v>
      </c>
    </row>
    <row r="880" spans="2:12" x14ac:dyDescent="0.25">
      <c r="B880" t="s">
        <v>34</v>
      </c>
      <c r="C880">
        <v>10.4</v>
      </c>
      <c r="D880">
        <v>730</v>
      </c>
      <c r="E880" s="27">
        <v>45102</v>
      </c>
      <c r="F880">
        <v>1991.22</v>
      </c>
      <c r="G880" t="s">
        <v>91</v>
      </c>
      <c r="H880">
        <v>0</v>
      </c>
      <c r="I880" t="str">
        <f>_xlfn.XLOOKUP(data[[#This Row],[flight_speed]],$S$4:$S$6,$T$4:$T$6,,-1)</f>
        <v>fast</v>
      </c>
      <c r="J880">
        <f>_xlfn.XLOOKUP(data[[#This Row],[Reindeer]],$S$14:$S$18,$T$14:$T$18)</f>
        <v>815</v>
      </c>
      <c r="K880" t="str" cm="1">
        <f t="array" ref="K880">_xlfn.IFS(data[[#This Row],[Age]]&lt;=100,"0-100",data[[#This Row],[Age]]&lt;=500,"101-500",data[[#This Row],[Age]]&lt;=1000,"501-1000",1,"&gt;1000")</f>
        <v>501-1000</v>
      </c>
      <c r="L880" t="str">
        <f>REPT(_xlfn.UNICHAR(8203),_xlfn.XLOOKUP(data[[#This Row],[Age group]],$S$23:$S$26,$T$23:$T$26))&amp;data[[#This Row],[Age group]]</f>
        <v>​​501-1000</v>
      </c>
    </row>
    <row r="881" spans="2:12" x14ac:dyDescent="0.25">
      <c r="B881" t="s">
        <v>35</v>
      </c>
      <c r="C881">
        <v>4.8000000000000007</v>
      </c>
      <c r="D881">
        <v>1010</v>
      </c>
      <c r="E881" s="27">
        <v>45102</v>
      </c>
      <c r="F881">
        <v>2591.67</v>
      </c>
      <c r="G881" t="s">
        <v>91</v>
      </c>
      <c r="H881">
        <v>0</v>
      </c>
      <c r="I881" t="str">
        <f>_xlfn.XLOOKUP(data[[#This Row],[flight_speed]],$S$4:$S$6,$T$4:$T$6,,-1)</f>
        <v>super fast</v>
      </c>
      <c r="J881">
        <f>_xlfn.XLOOKUP(data[[#This Row],[Reindeer]],$S$14:$S$18,$T$14:$T$18)</f>
        <v>261</v>
      </c>
      <c r="K881" t="str" cm="1">
        <f t="array" ref="K881">_xlfn.IFS(data[[#This Row],[Age]]&lt;=100,"0-100",data[[#This Row],[Age]]&lt;=500,"101-500",data[[#This Row],[Age]]&lt;=1000,"501-1000",1,"&gt;1000")</f>
        <v>101-500</v>
      </c>
      <c r="L881" t="str">
        <f>REPT(_xlfn.UNICHAR(8203),_xlfn.XLOOKUP(data[[#This Row],[Age group]],$S$23:$S$26,$T$23:$T$26))&amp;data[[#This Row],[Age group]]</f>
        <v>​​​101-500</v>
      </c>
    </row>
    <row r="882" spans="2:12" x14ac:dyDescent="0.25">
      <c r="B882" t="s">
        <v>68</v>
      </c>
      <c r="C882">
        <v>11.200000000000001</v>
      </c>
      <c r="D882">
        <v>1350</v>
      </c>
      <c r="E882" s="27">
        <v>45102</v>
      </c>
      <c r="F882">
        <v>805.29</v>
      </c>
      <c r="G882" t="s">
        <v>90</v>
      </c>
      <c r="H882">
        <v>0</v>
      </c>
      <c r="I882" t="str">
        <f>_xlfn.XLOOKUP(data[[#This Row],[flight_speed]],$S$4:$S$6,$T$4:$T$6,,-1)</f>
        <v>fast</v>
      </c>
      <c r="J882">
        <f>_xlfn.XLOOKUP(data[[#This Row],[Reindeer]],$S$14:$S$18,$T$14:$T$18)</f>
        <v>35</v>
      </c>
      <c r="K882" t="str" cm="1">
        <f t="array" ref="K882">_xlfn.IFS(data[[#This Row],[Age]]&lt;=100,"0-100",data[[#This Row],[Age]]&lt;=500,"101-500",data[[#This Row],[Age]]&lt;=1000,"501-1000",1,"&gt;1000")</f>
        <v>0-100</v>
      </c>
      <c r="L882" t="str">
        <f>REPT(_xlfn.UNICHAR(8203),_xlfn.XLOOKUP(data[[#This Row],[Age group]],$S$23:$S$26,$T$23:$T$26))&amp;data[[#This Row],[Age group]]</f>
        <v>​​​​0-100</v>
      </c>
    </row>
    <row r="883" spans="2:12" x14ac:dyDescent="0.25">
      <c r="B883" t="s">
        <v>32</v>
      </c>
      <c r="C883">
        <v>11.200000000000001</v>
      </c>
      <c r="D883">
        <v>950</v>
      </c>
      <c r="E883" s="27">
        <v>45102</v>
      </c>
      <c r="F883">
        <v>2461.17</v>
      </c>
      <c r="G883" t="s">
        <v>91</v>
      </c>
      <c r="H883">
        <v>0</v>
      </c>
      <c r="I883" t="str">
        <f>_xlfn.XLOOKUP(data[[#This Row],[flight_speed]],$S$4:$S$6,$T$4:$T$6,,-1)</f>
        <v>super fast</v>
      </c>
      <c r="J883">
        <f>_xlfn.XLOOKUP(data[[#This Row],[Reindeer]],$S$14:$S$18,$T$14:$T$18)</f>
        <v>98</v>
      </c>
      <c r="K883" t="str" cm="1">
        <f t="array" ref="K883">_xlfn.IFS(data[[#This Row],[Age]]&lt;=100,"0-100",data[[#This Row],[Age]]&lt;=500,"101-500",data[[#This Row],[Age]]&lt;=1000,"501-1000",1,"&gt;1000")</f>
        <v>0-100</v>
      </c>
      <c r="L883" t="str">
        <f>REPT(_xlfn.UNICHAR(8203),_xlfn.XLOOKUP(data[[#This Row],[Age group]],$S$23:$S$26,$T$23:$T$26))&amp;data[[#This Row],[Age group]]</f>
        <v>​​​​0-100</v>
      </c>
    </row>
    <row r="884" spans="2:12" x14ac:dyDescent="0.25">
      <c r="B884" t="s">
        <v>33</v>
      </c>
      <c r="C884">
        <v>7</v>
      </c>
      <c r="D884">
        <v>55</v>
      </c>
      <c r="E884" s="27">
        <v>45103</v>
      </c>
      <c r="F884">
        <v>693.56</v>
      </c>
      <c r="G884" t="s">
        <v>90</v>
      </c>
      <c r="H884">
        <v>0</v>
      </c>
      <c r="I884" t="str">
        <f>_xlfn.XLOOKUP(data[[#This Row],[flight_speed]],$S$4:$S$6,$T$4:$T$6,,-1)</f>
        <v>fast</v>
      </c>
      <c r="J884">
        <f>_xlfn.XLOOKUP(data[[#This Row],[Reindeer]],$S$14:$S$18,$T$14:$T$18)</f>
        <v>1200</v>
      </c>
      <c r="K884" t="str" cm="1">
        <f t="array" ref="K884">_xlfn.IFS(data[[#This Row],[Age]]&lt;=100,"0-100",data[[#This Row],[Age]]&lt;=500,"101-500",data[[#This Row],[Age]]&lt;=1000,"501-1000",1,"&gt;1000")</f>
        <v>&gt;1000</v>
      </c>
      <c r="L884" t="str">
        <f>REPT(_xlfn.UNICHAR(8203),_xlfn.XLOOKUP(data[[#This Row],[Age group]],$S$23:$S$26,$T$23:$T$26))&amp;data[[#This Row],[Age group]]</f>
        <v>​&gt;1000</v>
      </c>
    </row>
    <row r="885" spans="2:12" x14ac:dyDescent="0.25">
      <c r="B885" t="s">
        <v>34</v>
      </c>
      <c r="C885">
        <v>4</v>
      </c>
      <c r="D885">
        <v>720</v>
      </c>
      <c r="E885" s="27">
        <v>45103</v>
      </c>
      <c r="F885">
        <v>633.48</v>
      </c>
      <c r="G885" t="s">
        <v>91</v>
      </c>
      <c r="H885">
        <v>0</v>
      </c>
      <c r="I885" t="str">
        <f>_xlfn.XLOOKUP(data[[#This Row],[flight_speed]],$S$4:$S$6,$T$4:$T$6,,-1)</f>
        <v>fast</v>
      </c>
      <c r="J885">
        <f>_xlfn.XLOOKUP(data[[#This Row],[Reindeer]],$S$14:$S$18,$T$14:$T$18)</f>
        <v>815</v>
      </c>
      <c r="K885" t="str" cm="1">
        <f t="array" ref="K885">_xlfn.IFS(data[[#This Row],[Age]]&lt;=100,"0-100",data[[#This Row],[Age]]&lt;=500,"101-500",data[[#This Row],[Age]]&lt;=1000,"501-1000",1,"&gt;1000")</f>
        <v>501-1000</v>
      </c>
      <c r="L885" t="str">
        <f>REPT(_xlfn.UNICHAR(8203),_xlfn.XLOOKUP(data[[#This Row],[Age group]],$S$23:$S$26,$T$23:$T$26))&amp;data[[#This Row],[Age group]]</f>
        <v>​​501-1000</v>
      </c>
    </row>
    <row r="886" spans="2:12" x14ac:dyDescent="0.25">
      <c r="B886" t="s">
        <v>35</v>
      </c>
      <c r="C886">
        <v>11.200000000000001</v>
      </c>
      <c r="D886">
        <v>1410</v>
      </c>
      <c r="E886" s="27">
        <v>45103</v>
      </c>
      <c r="F886">
        <v>1707.63</v>
      </c>
      <c r="G886" t="s">
        <v>91</v>
      </c>
      <c r="H886">
        <v>0</v>
      </c>
      <c r="I886" t="str">
        <f>_xlfn.XLOOKUP(data[[#This Row],[flight_speed]],$S$4:$S$6,$T$4:$T$6,,-1)</f>
        <v>fast</v>
      </c>
      <c r="J886">
        <f>_xlfn.XLOOKUP(data[[#This Row],[Reindeer]],$S$14:$S$18,$T$14:$T$18)</f>
        <v>261</v>
      </c>
      <c r="K886" t="str" cm="1">
        <f t="array" ref="K886">_xlfn.IFS(data[[#This Row],[Age]]&lt;=100,"0-100",data[[#This Row],[Age]]&lt;=500,"101-500",data[[#This Row],[Age]]&lt;=1000,"501-1000",1,"&gt;1000")</f>
        <v>101-500</v>
      </c>
      <c r="L886" t="str">
        <f>REPT(_xlfn.UNICHAR(8203),_xlfn.XLOOKUP(data[[#This Row],[Age group]],$S$23:$S$26,$T$23:$T$26))&amp;data[[#This Row],[Age group]]</f>
        <v>​​​101-500</v>
      </c>
    </row>
    <row r="887" spans="2:12" x14ac:dyDescent="0.25">
      <c r="B887" t="s">
        <v>68</v>
      </c>
      <c r="C887">
        <v>12</v>
      </c>
      <c r="D887">
        <v>1290</v>
      </c>
      <c r="E887" s="27">
        <v>45103</v>
      </c>
      <c r="F887">
        <v>2675.9700000000003</v>
      </c>
      <c r="G887" t="s">
        <v>90</v>
      </c>
      <c r="H887">
        <v>0</v>
      </c>
      <c r="I887" t="str">
        <f>_xlfn.XLOOKUP(data[[#This Row],[flight_speed]],$S$4:$S$6,$T$4:$T$6,,-1)</f>
        <v>super fast</v>
      </c>
      <c r="J887">
        <f>_xlfn.XLOOKUP(data[[#This Row],[Reindeer]],$S$14:$S$18,$T$14:$T$18)</f>
        <v>35</v>
      </c>
      <c r="K887" t="str" cm="1">
        <f t="array" ref="K887">_xlfn.IFS(data[[#This Row],[Age]]&lt;=100,"0-100",data[[#This Row],[Age]]&lt;=500,"101-500",data[[#This Row],[Age]]&lt;=1000,"501-1000",1,"&gt;1000")</f>
        <v>0-100</v>
      </c>
      <c r="L887" t="str">
        <f>REPT(_xlfn.UNICHAR(8203),_xlfn.XLOOKUP(data[[#This Row],[Age group]],$S$23:$S$26,$T$23:$T$26))&amp;data[[#This Row],[Age group]]</f>
        <v>​​​​0-100</v>
      </c>
    </row>
    <row r="888" spans="2:12" x14ac:dyDescent="0.25">
      <c r="B888" t="s">
        <v>32</v>
      </c>
      <c r="C888">
        <v>9.6000000000000014</v>
      </c>
      <c r="D888">
        <v>780</v>
      </c>
      <c r="E888" s="27">
        <v>45103</v>
      </c>
      <c r="F888">
        <v>2221.4700000000003</v>
      </c>
      <c r="G888" t="s">
        <v>91</v>
      </c>
      <c r="H888">
        <v>0</v>
      </c>
      <c r="I888" t="str">
        <f>_xlfn.XLOOKUP(data[[#This Row],[flight_speed]],$S$4:$S$6,$T$4:$T$6,,-1)</f>
        <v>super fast</v>
      </c>
      <c r="J888">
        <f>_xlfn.XLOOKUP(data[[#This Row],[Reindeer]],$S$14:$S$18,$T$14:$T$18)</f>
        <v>98</v>
      </c>
      <c r="K888" t="str" cm="1">
        <f t="array" ref="K888">_xlfn.IFS(data[[#This Row],[Age]]&lt;=100,"0-100",data[[#This Row],[Age]]&lt;=500,"101-500",data[[#This Row],[Age]]&lt;=1000,"501-1000",1,"&gt;1000")</f>
        <v>0-100</v>
      </c>
      <c r="L888" t="str">
        <f>REPT(_xlfn.UNICHAR(8203),_xlfn.XLOOKUP(data[[#This Row],[Age group]],$S$23:$S$26,$T$23:$T$26))&amp;data[[#This Row],[Age group]]</f>
        <v>​​​​0-100</v>
      </c>
    </row>
    <row r="889" spans="2:12" x14ac:dyDescent="0.25">
      <c r="B889" t="s">
        <v>33</v>
      </c>
      <c r="C889">
        <v>14</v>
      </c>
      <c r="D889">
        <v>120</v>
      </c>
      <c r="E889" s="27">
        <v>45104</v>
      </c>
      <c r="F889">
        <v>724.42</v>
      </c>
      <c r="G889" t="s">
        <v>90</v>
      </c>
      <c r="H889">
        <v>0</v>
      </c>
      <c r="I889" t="str">
        <f>_xlfn.XLOOKUP(data[[#This Row],[flight_speed]],$S$4:$S$6,$T$4:$T$6,,-1)</f>
        <v>fast</v>
      </c>
      <c r="J889">
        <f>_xlfn.XLOOKUP(data[[#This Row],[Reindeer]],$S$14:$S$18,$T$14:$T$18)</f>
        <v>1200</v>
      </c>
      <c r="K889" t="str" cm="1">
        <f t="array" ref="K889">_xlfn.IFS(data[[#This Row],[Age]]&lt;=100,"0-100",data[[#This Row],[Age]]&lt;=500,"101-500",data[[#This Row],[Age]]&lt;=1000,"501-1000",1,"&gt;1000")</f>
        <v>&gt;1000</v>
      </c>
      <c r="L889" t="str">
        <f>REPT(_xlfn.UNICHAR(8203),_xlfn.XLOOKUP(data[[#This Row],[Age group]],$S$23:$S$26,$T$23:$T$26))&amp;data[[#This Row],[Age group]]</f>
        <v>​&gt;1000</v>
      </c>
    </row>
    <row r="890" spans="2:12" x14ac:dyDescent="0.25">
      <c r="B890" t="s">
        <v>34</v>
      </c>
      <c r="C890">
        <v>5.6000000000000005</v>
      </c>
      <c r="D890">
        <v>800</v>
      </c>
      <c r="E890" s="27">
        <v>45104</v>
      </c>
      <c r="F890">
        <v>141.93</v>
      </c>
      <c r="G890" t="s">
        <v>91</v>
      </c>
      <c r="H890">
        <v>0</v>
      </c>
      <c r="I890" t="str">
        <f>_xlfn.XLOOKUP(data[[#This Row],[flight_speed]],$S$4:$S$6,$T$4:$T$6,,-1)</f>
        <v>casual</v>
      </c>
      <c r="J890">
        <f>_xlfn.XLOOKUP(data[[#This Row],[Reindeer]],$S$14:$S$18,$T$14:$T$18)</f>
        <v>815</v>
      </c>
      <c r="K890" t="str" cm="1">
        <f t="array" ref="K890">_xlfn.IFS(data[[#This Row],[Age]]&lt;=100,"0-100",data[[#This Row],[Age]]&lt;=500,"101-500",data[[#This Row],[Age]]&lt;=1000,"501-1000",1,"&gt;1000")</f>
        <v>501-1000</v>
      </c>
      <c r="L890" t="str">
        <f>REPT(_xlfn.UNICHAR(8203),_xlfn.XLOOKUP(data[[#This Row],[Age group]],$S$23:$S$26,$T$23:$T$26))&amp;data[[#This Row],[Age group]]</f>
        <v>​​501-1000</v>
      </c>
    </row>
    <row r="891" spans="2:12" x14ac:dyDescent="0.25">
      <c r="B891" t="s">
        <v>35</v>
      </c>
      <c r="C891">
        <v>8</v>
      </c>
      <c r="D891">
        <v>1070</v>
      </c>
      <c r="E891" s="27">
        <v>45104</v>
      </c>
      <c r="F891">
        <v>636.68999999999994</v>
      </c>
      <c r="G891" t="s">
        <v>91</v>
      </c>
      <c r="H891">
        <v>0</v>
      </c>
      <c r="I891" t="str">
        <f>_xlfn.XLOOKUP(data[[#This Row],[flight_speed]],$S$4:$S$6,$T$4:$T$6,,-1)</f>
        <v>fast</v>
      </c>
      <c r="J891">
        <f>_xlfn.XLOOKUP(data[[#This Row],[Reindeer]],$S$14:$S$18,$T$14:$T$18)</f>
        <v>261</v>
      </c>
      <c r="K891" t="str" cm="1">
        <f t="array" ref="K891">_xlfn.IFS(data[[#This Row],[Age]]&lt;=100,"0-100",data[[#This Row],[Age]]&lt;=500,"101-500",data[[#This Row],[Age]]&lt;=1000,"501-1000",1,"&gt;1000")</f>
        <v>101-500</v>
      </c>
      <c r="L891" t="str">
        <f>REPT(_xlfn.UNICHAR(8203),_xlfn.XLOOKUP(data[[#This Row],[Age group]],$S$23:$S$26,$T$23:$T$26))&amp;data[[#This Row],[Age group]]</f>
        <v>​​​101-500</v>
      </c>
    </row>
    <row r="892" spans="2:12" x14ac:dyDescent="0.25">
      <c r="B892" t="s">
        <v>68</v>
      </c>
      <c r="C892">
        <v>10.4</v>
      </c>
      <c r="D892">
        <v>610</v>
      </c>
      <c r="E892" s="27">
        <v>45104</v>
      </c>
      <c r="F892">
        <v>304.02</v>
      </c>
      <c r="G892" t="s">
        <v>90</v>
      </c>
      <c r="H892">
        <v>0</v>
      </c>
      <c r="I892" t="str">
        <f>_xlfn.XLOOKUP(data[[#This Row],[flight_speed]],$S$4:$S$6,$T$4:$T$6,,-1)</f>
        <v>casual</v>
      </c>
      <c r="J892">
        <f>_xlfn.XLOOKUP(data[[#This Row],[Reindeer]],$S$14:$S$18,$T$14:$T$18)</f>
        <v>35</v>
      </c>
      <c r="K892" t="str" cm="1">
        <f t="array" ref="K892">_xlfn.IFS(data[[#This Row],[Age]]&lt;=100,"0-100",data[[#This Row],[Age]]&lt;=500,"101-500",data[[#This Row],[Age]]&lt;=1000,"501-1000",1,"&gt;1000")</f>
        <v>0-100</v>
      </c>
      <c r="L892" t="str">
        <f>REPT(_xlfn.UNICHAR(8203),_xlfn.XLOOKUP(data[[#This Row],[Age group]],$S$23:$S$26,$T$23:$T$26))&amp;data[[#This Row],[Age group]]</f>
        <v>​​​​0-100</v>
      </c>
    </row>
    <row r="893" spans="2:12" x14ac:dyDescent="0.25">
      <c r="B893" t="s">
        <v>32</v>
      </c>
      <c r="C893">
        <v>4</v>
      </c>
      <c r="D893">
        <v>1490</v>
      </c>
      <c r="E893" s="27">
        <v>45104</v>
      </c>
      <c r="F893">
        <v>1280.52</v>
      </c>
      <c r="G893" t="s">
        <v>91</v>
      </c>
      <c r="H893">
        <v>0</v>
      </c>
      <c r="I893" t="str">
        <f>_xlfn.XLOOKUP(data[[#This Row],[flight_speed]],$S$4:$S$6,$T$4:$T$6,,-1)</f>
        <v>fast</v>
      </c>
      <c r="J893">
        <f>_xlfn.XLOOKUP(data[[#This Row],[Reindeer]],$S$14:$S$18,$T$14:$T$18)</f>
        <v>98</v>
      </c>
      <c r="K893" t="str" cm="1">
        <f t="array" ref="K893">_xlfn.IFS(data[[#This Row],[Age]]&lt;=100,"0-100",data[[#This Row],[Age]]&lt;=500,"101-500",data[[#This Row],[Age]]&lt;=1000,"501-1000",1,"&gt;1000")</f>
        <v>0-100</v>
      </c>
      <c r="L893" t="str">
        <f>REPT(_xlfn.UNICHAR(8203),_xlfn.XLOOKUP(data[[#This Row],[Age group]],$S$23:$S$26,$T$23:$T$26))&amp;data[[#This Row],[Age group]]</f>
        <v>​​​​0-100</v>
      </c>
    </row>
    <row r="894" spans="2:12" x14ac:dyDescent="0.25">
      <c r="B894" t="s">
        <v>33</v>
      </c>
      <c r="C894">
        <v>13</v>
      </c>
      <c r="D894">
        <v>61</v>
      </c>
      <c r="E894" s="27">
        <v>45105</v>
      </c>
      <c r="F894">
        <v>791.64</v>
      </c>
      <c r="G894" t="s">
        <v>90</v>
      </c>
      <c r="H894">
        <v>0</v>
      </c>
      <c r="I894" t="str">
        <f>_xlfn.XLOOKUP(data[[#This Row],[flight_speed]],$S$4:$S$6,$T$4:$T$6,,-1)</f>
        <v>fast</v>
      </c>
      <c r="J894">
        <f>_xlfn.XLOOKUP(data[[#This Row],[Reindeer]],$S$14:$S$18,$T$14:$T$18)</f>
        <v>1200</v>
      </c>
      <c r="K894" t="str" cm="1">
        <f t="array" ref="K894">_xlfn.IFS(data[[#This Row],[Age]]&lt;=100,"0-100",data[[#This Row],[Age]]&lt;=500,"101-500",data[[#This Row],[Age]]&lt;=1000,"501-1000",1,"&gt;1000")</f>
        <v>&gt;1000</v>
      </c>
      <c r="L894" t="str">
        <f>REPT(_xlfn.UNICHAR(8203),_xlfn.XLOOKUP(data[[#This Row],[Age group]],$S$23:$S$26,$T$23:$T$26))&amp;data[[#This Row],[Age group]]</f>
        <v>​&gt;1000</v>
      </c>
    </row>
    <row r="895" spans="2:12" x14ac:dyDescent="0.25">
      <c r="B895" t="s">
        <v>34</v>
      </c>
      <c r="C895">
        <v>4</v>
      </c>
      <c r="D895">
        <v>1110</v>
      </c>
      <c r="E895" s="27">
        <v>45105</v>
      </c>
      <c r="F895">
        <v>938.55000000000007</v>
      </c>
      <c r="G895" t="s">
        <v>91</v>
      </c>
      <c r="H895">
        <v>0</v>
      </c>
      <c r="I895" t="str">
        <f>_xlfn.XLOOKUP(data[[#This Row],[flight_speed]],$S$4:$S$6,$T$4:$T$6,,-1)</f>
        <v>fast</v>
      </c>
      <c r="J895">
        <f>_xlfn.XLOOKUP(data[[#This Row],[Reindeer]],$S$14:$S$18,$T$14:$T$18)</f>
        <v>815</v>
      </c>
      <c r="K895" t="str" cm="1">
        <f t="array" ref="K895">_xlfn.IFS(data[[#This Row],[Age]]&lt;=100,"0-100",data[[#This Row],[Age]]&lt;=500,"101-500",data[[#This Row],[Age]]&lt;=1000,"501-1000",1,"&gt;1000")</f>
        <v>501-1000</v>
      </c>
      <c r="L895" t="str">
        <f>REPT(_xlfn.UNICHAR(8203),_xlfn.XLOOKUP(data[[#This Row],[Age group]],$S$23:$S$26,$T$23:$T$26))&amp;data[[#This Row],[Age group]]</f>
        <v>​​501-1000</v>
      </c>
    </row>
    <row r="896" spans="2:12" x14ac:dyDescent="0.25">
      <c r="B896" t="s">
        <v>35</v>
      </c>
      <c r="C896">
        <v>8</v>
      </c>
      <c r="D896">
        <v>930</v>
      </c>
      <c r="E896" s="27">
        <v>45105</v>
      </c>
      <c r="F896">
        <v>789.99</v>
      </c>
      <c r="G896" t="s">
        <v>91</v>
      </c>
      <c r="H896">
        <v>0</v>
      </c>
      <c r="I896" t="str">
        <f>_xlfn.XLOOKUP(data[[#This Row],[flight_speed]],$S$4:$S$6,$T$4:$T$6,,-1)</f>
        <v>fast</v>
      </c>
      <c r="J896">
        <f>_xlfn.XLOOKUP(data[[#This Row],[Reindeer]],$S$14:$S$18,$T$14:$T$18)</f>
        <v>261</v>
      </c>
      <c r="K896" t="str" cm="1">
        <f t="array" ref="K896">_xlfn.IFS(data[[#This Row],[Age]]&lt;=100,"0-100",data[[#This Row],[Age]]&lt;=500,"101-500",data[[#This Row],[Age]]&lt;=1000,"501-1000",1,"&gt;1000")</f>
        <v>101-500</v>
      </c>
      <c r="L896" t="str">
        <f>REPT(_xlfn.UNICHAR(8203),_xlfn.XLOOKUP(data[[#This Row],[Age group]],$S$23:$S$26,$T$23:$T$26))&amp;data[[#This Row],[Age group]]</f>
        <v>​​​101-500</v>
      </c>
    </row>
    <row r="897" spans="2:12" x14ac:dyDescent="0.25">
      <c r="B897" t="s">
        <v>68</v>
      </c>
      <c r="C897">
        <v>4.8000000000000007</v>
      </c>
      <c r="D897">
        <v>1100</v>
      </c>
      <c r="E897" s="27">
        <v>45105</v>
      </c>
      <c r="F897">
        <v>221.96999999999997</v>
      </c>
      <c r="G897" t="s">
        <v>90</v>
      </c>
      <c r="H897">
        <v>0</v>
      </c>
      <c r="I897" t="str">
        <f>_xlfn.XLOOKUP(data[[#This Row],[flight_speed]],$S$4:$S$6,$T$4:$T$6,,-1)</f>
        <v>casual</v>
      </c>
      <c r="J897">
        <f>_xlfn.XLOOKUP(data[[#This Row],[Reindeer]],$S$14:$S$18,$T$14:$T$18)</f>
        <v>35</v>
      </c>
      <c r="K897" t="str" cm="1">
        <f t="array" ref="K897">_xlfn.IFS(data[[#This Row],[Age]]&lt;=100,"0-100",data[[#This Row],[Age]]&lt;=500,"101-500",data[[#This Row],[Age]]&lt;=1000,"501-1000",1,"&gt;1000")</f>
        <v>0-100</v>
      </c>
      <c r="L897" t="str">
        <f>REPT(_xlfn.UNICHAR(8203),_xlfn.XLOOKUP(data[[#This Row],[Age group]],$S$23:$S$26,$T$23:$T$26))&amp;data[[#This Row],[Age group]]</f>
        <v>​​​​0-100</v>
      </c>
    </row>
    <row r="898" spans="2:12" x14ac:dyDescent="0.25">
      <c r="B898" t="s">
        <v>32</v>
      </c>
      <c r="C898">
        <v>9.6000000000000014</v>
      </c>
      <c r="D898">
        <v>850</v>
      </c>
      <c r="E898" s="27">
        <v>45105</v>
      </c>
      <c r="F898">
        <v>2492.31</v>
      </c>
      <c r="G898" t="s">
        <v>91</v>
      </c>
      <c r="H898">
        <v>0</v>
      </c>
      <c r="I898" t="str">
        <f>_xlfn.XLOOKUP(data[[#This Row],[flight_speed]],$S$4:$S$6,$T$4:$T$6,,-1)</f>
        <v>super fast</v>
      </c>
      <c r="J898">
        <f>_xlfn.XLOOKUP(data[[#This Row],[Reindeer]],$S$14:$S$18,$T$14:$T$18)</f>
        <v>98</v>
      </c>
      <c r="K898" t="str" cm="1">
        <f t="array" ref="K898">_xlfn.IFS(data[[#This Row],[Age]]&lt;=100,"0-100",data[[#This Row],[Age]]&lt;=500,"101-500",data[[#This Row],[Age]]&lt;=1000,"501-1000",1,"&gt;1000")</f>
        <v>0-100</v>
      </c>
      <c r="L898" t="str">
        <f>REPT(_xlfn.UNICHAR(8203),_xlfn.XLOOKUP(data[[#This Row],[Age group]],$S$23:$S$26,$T$23:$T$26))&amp;data[[#This Row],[Age group]]</f>
        <v>​​​​0-100</v>
      </c>
    </row>
    <row r="899" spans="2:12" x14ac:dyDescent="0.25">
      <c r="B899" t="s">
        <v>33</v>
      </c>
      <c r="C899">
        <v>13</v>
      </c>
      <c r="D899">
        <v>145</v>
      </c>
      <c r="E899" s="27">
        <v>45106</v>
      </c>
      <c r="F899">
        <v>636.57000000000005</v>
      </c>
      <c r="G899" t="s">
        <v>90</v>
      </c>
      <c r="H899">
        <v>0</v>
      </c>
      <c r="I899" t="str">
        <f>_xlfn.XLOOKUP(data[[#This Row],[flight_speed]],$S$4:$S$6,$T$4:$T$6,,-1)</f>
        <v>fast</v>
      </c>
      <c r="J899">
        <f>_xlfn.XLOOKUP(data[[#This Row],[Reindeer]],$S$14:$S$18,$T$14:$T$18)</f>
        <v>1200</v>
      </c>
      <c r="K899" t="str" cm="1">
        <f t="array" ref="K899">_xlfn.IFS(data[[#This Row],[Age]]&lt;=100,"0-100",data[[#This Row],[Age]]&lt;=500,"101-500",data[[#This Row],[Age]]&lt;=1000,"501-1000",1,"&gt;1000")</f>
        <v>&gt;1000</v>
      </c>
      <c r="L899" t="str">
        <f>REPT(_xlfn.UNICHAR(8203),_xlfn.XLOOKUP(data[[#This Row],[Age group]],$S$23:$S$26,$T$23:$T$26))&amp;data[[#This Row],[Age group]]</f>
        <v>​&gt;1000</v>
      </c>
    </row>
    <row r="900" spans="2:12" x14ac:dyDescent="0.25">
      <c r="B900" t="s">
        <v>34</v>
      </c>
      <c r="C900">
        <v>4.8000000000000007</v>
      </c>
      <c r="D900">
        <v>1190</v>
      </c>
      <c r="E900" s="27">
        <v>45106</v>
      </c>
      <c r="F900">
        <v>416.58000000000004</v>
      </c>
      <c r="G900" t="s">
        <v>91</v>
      </c>
      <c r="H900">
        <v>0</v>
      </c>
      <c r="I900" t="str">
        <f>_xlfn.XLOOKUP(data[[#This Row],[flight_speed]],$S$4:$S$6,$T$4:$T$6,,-1)</f>
        <v>casual</v>
      </c>
      <c r="J900">
        <f>_xlfn.XLOOKUP(data[[#This Row],[Reindeer]],$S$14:$S$18,$T$14:$T$18)</f>
        <v>815</v>
      </c>
      <c r="K900" t="str" cm="1">
        <f t="array" ref="K900">_xlfn.IFS(data[[#This Row],[Age]]&lt;=100,"0-100",data[[#This Row],[Age]]&lt;=500,"101-500",data[[#This Row],[Age]]&lt;=1000,"501-1000",1,"&gt;1000")</f>
        <v>501-1000</v>
      </c>
      <c r="L900" t="str">
        <f>REPT(_xlfn.UNICHAR(8203),_xlfn.XLOOKUP(data[[#This Row],[Age group]],$S$23:$S$26,$T$23:$T$26))&amp;data[[#This Row],[Age group]]</f>
        <v>​​501-1000</v>
      </c>
    </row>
    <row r="901" spans="2:12" x14ac:dyDescent="0.25">
      <c r="B901" t="s">
        <v>35</v>
      </c>
      <c r="C901">
        <v>10.4</v>
      </c>
      <c r="D901">
        <v>570</v>
      </c>
      <c r="E901" s="27">
        <v>45106</v>
      </c>
      <c r="F901">
        <v>2668.38</v>
      </c>
      <c r="G901" t="s">
        <v>91</v>
      </c>
      <c r="H901">
        <v>0</v>
      </c>
      <c r="I901" t="str">
        <f>_xlfn.XLOOKUP(data[[#This Row],[flight_speed]],$S$4:$S$6,$T$4:$T$6,,-1)</f>
        <v>super fast</v>
      </c>
      <c r="J901">
        <f>_xlfn.XLOOKUP(data[[#This Row],[Reindeer]],$S$14:$S$18,$T$14:$T$18)</f>
        <v>261</v>
      </c>
      <c r="K901" t="str" cm="1">
        <f t="array" ref="K901">_xlfn.IFS(data[[#This Row],[Age]]&lt;=100,"0-100",data[[#This Row],[Age]]&lt;=500,"101-500",data[[#This Row],[Age]]&lt;=1000,"501-1000",1,"&gt;1000")</f>
        <v>101-500</v>
      </c>
      <c r="L901" t="str">
        <f>REPT(_xlfn.UNICHAR(8203),_xlfn.XLOOKUP(data[[#This Row],[Age group]],$S$23:$S$26,$T$23:$T$26))&amp;data[[#This Row],[Age group]]</f>
        <v>​​​101-500</v>
      </c>
    </row>
    <row r="902" spans="2:12" x14ac:dyDescent="0.25">
      <c r="B902" t="s">
        <v>68</v>
      </c>
      <c r="C902">
        <v>4</v>
      </c>
      <c r="D902">
        <v>650</v>
      </c>
      <c r="E902" s="27">
        <v>45106</v>
      </c>
      <c r="F902">
        <v>2275.11</v>
      </c>
      <c r="G902" t="s">
        <v>90</v>
      </c>
      <c r="H902">
        <v>0</v>
      </c>
      <c r="I902" t="str">
        <f>_xlfn.XLOOKUP(data[[#This Row],[flight_speed]],$S$4:$S$6,$T$4:$T$6,,-1)</f>
        <v>super fast</v>
      </c>
      <c r="J902">
        <f>_xlfn.XLOOKUP(data[[#This Row],[Reindeer]],$S$14:$S$18,$T$14:$T$18)</f>
        <v>35</v>
      </c>
      <c r="K902" t="str" cm="1">
        <f t="array" ref="K902">_xlfn.IFS(data[[#This Row],[Age]]&lt;=100,"0-100",data[[#This Row],[Age]]&lt;=500,"101-500",data[[#This Row],[Age]]&lt;=1000,"501-1000",1,"&gt;1000")</f>
        <v>0-100</v>
      </c>
      <c r="L902" t="str">
        <f>REPT(_xlfn.UNICHAR(8203),_xlfn.XLOOKUP(data[[#This Row],[Age group]],$S$23:$S$26,$T$23:$T$26))&amp;data[[#This Row],[Age group]]</f>
        <v>​​​​0-100</v>
      </c>
    </row>
    <row r="903" spans="2:12" x14ac:dyDescent="0.25">
      <c r="B903" t="s">
        <v>32</v>
      </c>
      <c r="C903">
        <v>11.200000000000001</v>
      </c>
      <c r="D903">
        <v>620</v>
      </c>
      <c r="E903" s="27">
        <v>45106</v>
      </c>
      <c r="F903">
        <v>1386.33</v>
      </c>
      <c r="G903" t="s">
        <v>91</v>
      </c>
      <c r="H903">
        <v>0</v>
      </c>
      <c r="I903" t="str">
        <f>_xlfn.XLOOKUP(data[[#This Row],[flight_speed]],$S$4:$S$6,$T$4:$T$6,,-1)</f>
        <v>fast</v>
      </c>
      <c r="J903">
        <f>_xlfn.XLOOKUP(data[[#This Row],[Reindeer]],$S$14:$S$18,$T$14:$T$18)</f>
        <v>98</v>
      </c>
      <c r="K903" t="str" cm="1">
        <f t="array" ref="K903">_xlfn.IFS(data[[#This Row],[Age]]&lt;=100,"0-100",data[[#This Row],[Age]]&lt;=500,"101-500",data[[#This Row],[Age]]&lt;=1000,"501-1000",1,"&gt;1000")</f>
        <v>0-100</v>
      </c>
      <c r="L903" t="str">
        <f>REPT(_xlfn.UNICHAR(8203),_xlfn.XLOOKUP(data[[#This Row],[Age group]],$S$23:$S$26,$T$23:$T$26))&amp;data[[#This Row],[Age group]]</f>
        <v>​​​​0-100</v>
      </c>
    </row>
    <row r="904" spans="2:12" x14ac:dyDescent="0.25">
      <c r="B904" t="s">
        <v>33</v>
      </c>
      <c r="C904">
        <v>8</v>
      </c>
      <c r="D904">
        <v>62</v>
      </c>
      <c r="E904" s="27">
        <v>45107</v>
      </c>
      <c r="F904">
        <v>55.96</v>
      </c>
      <c r="G904" t="s">
        <v>90</v>
      </c>
      <c r="H904">
        <v>0</v>
      </c>
      <c r="I904" t="str">
        <f>_xlfn.XLOOKUP(data[[#This Row],[flight_speed]],$S$4:$S$6,$T$4:$T$6,,-1)</f>
        <v>casual</v>
      </c>
      <c r="J904">
        <f>_xlfn.XLOOKUP(data[[#This Row],[Reindeer]],$S$14:$S$18,$T$14:$T$18)</f>
        <v>1200</v>
      </c>
      <c r="K904" t="str" cm="1">
        <f t="array" ref="K904">_xlfn.IFS(data[[#This Row],[Age]]&lt;=100,"0-100",data[[#This Row],[Age]]&lt;=500,"101-500",data[[#This Row],[Age]]&lt;=1000,"501-1000",1,"&gt;1000")</f>
        <v>&gt;1000</v>
      </c>
      <c r="L904" t="str">
        <f>REPT(_xlfn.UNICHAR(8203),_xlfn.XLOOKUP(data[[#This Row],[Age group]],$S$23:$S$26,$T$23:$T$26))&amp;data[[#This Row],[Age group]]</f>
        <v>​&gt;1000</v>
      </c>
    </row>
    <row r="905" spans="2:12" x14ac:dyDescent="0.25">
      <c r="B905" t="s">
        <v>34</v>
      </c>
      <c r="C905">
        <v>10.4</v>
      </c>
      <c r="D905">
        <v>590</v>
      </c>
      <c r="E905" s="27">
        <v>45107</v>
      </c>
      <c r="F905">
        <v>2600.8500000000004</v>
      </c>
      <c r="G905" t="s">
        <v>91</v>
      </c>
      <c r="H905">
        <v>0</v>
      </c>
      <c r="I905" t="str">
        <f>_xlfn.XLOOKUP(data[[#This Row],[flight_speed]],$S$4:$S$6,$T$4:$T$6,,-1)</f>
        <v>super fast</v>
      </c>
      <c r="J905">
        <f>_xlfn.XLOOKUP(data[[#This Row],[Reindeer]],$S$14:$S$18,$T$14:$T$18)</f>
        <v>815</v>
      </c>
      <c r="K905" t="str" cm="1">
        <f t="array" ref="K905">_xlfn.IFS(data[[#This Row],[Age]]&lt;=100,"0-100",data[[#This Row],[Age]]&lt;=500,"101-500",data[[#This Row],[Age]]&lt;=1000,"501-1000",1,"&gt;1000")</f>
        <v>501-1000</v>
      </c>
      <c r="L905" t="str">
        <f>REPT(_xlfn.UNICHAR(8203),_xlfn.XLOOKUP(data[[#This Row],[Age group]],$S$23:$S$26,$T$23:$T$26))&amp;data[[#This Row],[Age group]]</f>
        <v>​​501-1000</v>
      </c>
    </row>
    <row r="906" spans="2:12" x14ac:dyDescent="0.25">
      <c r="B906" t="s">
        <v>35</v>
      </c>
      <c r="C906">
        <v>4</v>
      </c>
      <c r="D906">
        <v>1290</v>
      </c>
      <c r="E906" s="27">
        <v>45107</v>
      </c>
      <c r="F906">
        <v>2962.11</v>
      </c>
      <c r="G906" t="s">
        <v>91</v>
      </c>
      <c r="H906">
        <v>0</v>
      </c>
      <c r="I906" t="str">
        <f>_xlfn.XLOOKUP(data[[#This Row],[flight_speed]],$S$4:$S$6,$T$4:$T$6,,-1)</f>
        <v>super fast</v>
      </c>
      <c r="J906">
        <f>_xlfn.XLOOKUP(data[[#This Row],[Reindeer]],$S$14:$S$18,$T$14:$T$18)</f>
        <v>261</v>
      </c>
      <c r="K906" t="str" cm="1">
        <f t="array" ref="K906">_xlfn.IFS(data[[#This Row],[Age]]&lt;=100,"0-100",data[[#This Row],[Age]]&lt;=500,"101-500",data[[#This Row],[Age]]&lt;=1000,"501-1000",1,"&gt;1000")</f>
        <v>101-500</v>
      </c>
      <c r="L906" t="str">
        <f>REPT(_xlfn.UNICHAR(8203),_xlfn.XLOOKUP(data[[#This Row],[Age group]],$S$23:$S$26,$T$23:$T$26))&amp;data[[#This Row],[Age group]]</f>
        <v>​​​101-500</v>
      </c>
    </row>
    <row r="907" spans="2:12" x14ac:dyDescent="0.25">
      <c r="B907" t="s">
        <v>68</v>
      </c>
      <c r="C907">
        <v>7.2</v>
      </c>
      <c r="D907">
        <v>1230</v>
      </c>
      <c r="E907" s="27">
        <v>45107</v>
      </c>
      <c r="F907">
        <v>1255.6500000000001</v>
      </c>
      <c r="G907" t="s">
        <v>90</v>
      </c>
      <c r="H907">
        <v>0</v>
      </c>
      <c r="I907" t="str">
        <f>_xlfn.XLOOKUP(data[[#This Row],[flight_speed]],$S$4:$S$6,$T$4:$T$6,,-1)</f>
        <v>fast</v>
      </c>
      <c r="J907">
        <f>_xlfn.XLOOKUP(data[[#This Row],[Reindeer]],$S$14:$S$18,$T$14:$T$18)</f>
        <v>35</v>
      </c>
      <c r="K907" t="str" cm="1">
        <f t="array" ref="K907">_xlfn.IFS(data[[#This Row],[Age]]&lt;=100,"0-100",data[[#This Row],[Age]]&lt;=500,"101-500",data[[#This Row],[Age]]&lt;=1000,"501-1000",1,"&gt;1000")</f>
        <v>0-100</v>
      </c>
      <c r="L907" t="str">
        <f>REPT(_xlfn.UNICHAR(8203),_xlfn.XLOOKUP(data[[#This Row],[Age group]],$S$23:$S$26,$T$23:$T$26))&amp;data[[#This Row],[Age group]]</f>
        <v>​​​​0-100</v>
      </c>
    </row>
    <row r="908" spans="2:12" x14ac:dyDescent="0.25">
      <c r="B908" t="s">
        <v>32</v>
      </c>
      <c r="C908">
        <v>4.8000000000000007</v>
      </c>
      <c r="D908">
        <v>1240</v>
      </c>
      <c r="E908" s="27">
        <v>45107</v>
      </c>
      <c r="F908">
        <v>1397.01</v>
      </c>
      <c r="G908" t="s">
        <v>91</v>
      </c>
      <c r="H908">
        <v>0</v>
      </c>
      <c r="I908" t="str">
        <f>_xlfn.XLOOKUP(data[[#This Row],[flight_speed]],$S$4:$S$6,$T$4:$T$6,,-1)</f>
        <v>fast</v>
      </c>
      <c r="J908">
        <f>_xlfn.XLOOKUP(data[[#This Row],[Reindeer]],$S$14:$S$18,$T$14:$T$18)</f>
        <v>98</v>
      </c>
      <c r="K908" t="str" cm="1">
        <f t="array" ref="K908">_xlfn.IFS(data[[#This Row],[Age]]&lt;=100,"0-100",data[[#This Row],[Age]]&lt;=500,"101-500",data[[#This Row],[Age]]&lt;=1000,"501-1000",1,"&gt;1000")</f>
        <v>0-100</v>
      </c>
      <c r="L908" t="str">
        <f>REPT(_xlfn.UNICHAR(8203),_xlfn.XLOOKUP(data[[#This Row],[Age group]],$S$23:$S$26,$T$23:$T$26))&amp;data[[#This Row],[Age group]]</f>
        <v>​​​​0-100</v>
      </c>
    </row>
    <row r="909" spans="2:12" x14ac:dyDescent="0.25">
      <c r="B909" t="s">
        <v>33</v>
      </c>
      <c r="C909">
        <v>9</v>
      </c>
      <c r="D909">
        <v>130</v>
      </c>
      <c r="E909" s="27">
        <v>45108</v>
      </c>
      <c r="F909">
        <v>575.26</v>
      </c>
      <c r="G909" t="s">
        <v>90</v>
      </c>
      <c r="H909">
        <v>0</v>
      </c>
      <c r="I909" t="str">
        <f>_xlfn.XLOOKUP(data[[#This Row],[flight_speed]],$S$4:$S$6,$T$4:$T$6,,-1)</f>
        <v>casual</v>
      </c>
      <c r="J909">
        <f>_xlfn.XLOOKUP(data[[#This Row],[Reindeer]],$S$14:$S$18,$T$14:$T$18)</f>
        <v>1200</v>
      </c>
      <c r="K909" t="str" cm="1">
        <f t="array" ref="K909">_xlfn.IFS(data[[#This Row],[Age]]&lt;=100,"0-100",data[[#This Row],[Age]]&lt;=500,"101-500",data[[#This Row],[Age]]&lt;=1000,"501-1000",1,"&gt;1000")</f>
        <v>&gt;1000</v>
      </c>
      <c r="L909" t="str">
        <f>REPT(_xlfn.UNICHAR(8203),_xlfn.XLOOKUP(data[[#This Row],[Age group]],$S$23:$S$26,$T$23:$T$26))&amp;data[[#This Row],[Age group]]</f>
        <v>​&gt;1000</v>
      </c>
    </row>
    <row r="910" spans="2:12" x14ac:dyDescent="0.25">
      <c r="B910" t="s">
        <v>34</v>
      </c>
      <c r="C910">
        <v>4.8000000000000007</v>
      </c>
      <c r="D910">
        <v>730</v>
      </c>
      <c r="E910" s="27">
        <v>45108</v>
      </c>
      <c r="F910">
        <v>1573.29</v>
      </c>
      <c r="G910" t="s">
        <v>91</v>
      </c>
      <c r="H910">
        <v>0</v>
      </c>
      <c r="I910" t="str">
        <f>_xlfn.XLOOKUP(data[[#This Row],[flight_speed]],$S$4:$S$6,$T$4:$T$6,,-1)</f>
        <v>fast</v>
      </c>
      <c r="J910">
        <f>_xlfn.XLOOKUP(data[[#This Row],[Reindeer]],$S$14:$S$18,$T$14:$T$18)</f>
        <v>815</v>
      </c>
      <c r="K910" t="str" cm="1">
        <f t="array" ref="K910">_xlfn.IFS(data[[#This Row],[Age]]&lt;=100,"0-100",data[[#This Row],[Age]]&lt;=500,"101-500",data[[#This Row],[Age]]&lt;=1000,"501-1000",1,"&gt;1000")</f>
        <v>501-1000</v>
      </c>
      <c r="L910" t="str">
        <f>REPT(_xlfn.UNICHAR(8203),_xlfn.XLOOKUP(data[[#This Row],[Age group]],$S$23:$S$26,$T$23:$T$26))&amp;data[[#This Row],[Age group]]</f>
        <v>​​501-1000</v>
      </c>
    </row>
    <row r="911" spans="2:12" x14ac:dyDescent="0.25">
      <c r="B911" t="s">
        <v>35</v>
      </c>
      <c r="C911">
        <v>4</v>
      </c>
      <c r="D911">
        <v>840</v>
      </c>
      <c r="E911" s="27">
        <v>45108</v>
      </c>
      <c r="F911">
        <v>1036.3799999999999</v>
      </c>
      <c r="G911" t="s">
        <v>91</v>
      </c>
      <c r="H911">
        <v>0</v>
      </c>
      <c r="I911" t="str">
        <f>_xlfn.XLOOKUP(data[[#This Row],[flight_speed]],$S$4:$S$6,$T$4:$T$6,,-1)</f>
        <v>fast</v>
      </c>
      <c r="J911">
        <f>_xlfn.XLOOKUP(data[[#This Row],[Reindeer]],$S$14:$S$18,$T$14:$T$18)</f>
        <v>261</v>
      </c>
      <c r="K911" t="str" cm="1">
        <f t="array" ref="K911">_xlfn.IFS(data[[#This Row],[Age]]&lt;=100,"0-100",data[[#This Row],[Age]]&lt;=500,"101-500",data[[#This Row],[Age]]&lt;=1000,"501-1000",1,"&gt;1000")</f>
        <v>101-500</v>
      </c>
      <c r="L911" t="str">
        <f>REPT(_xlfn.UNICHAR(8203),_xlfn.XLOOKUP(data[[#This Row],[Age group]],$S$23:$S$26,$T$23:$T$26))&amp;data[[#This Row],[Age group]]</f>
        <v>​​​101-500</v>
      </c>
    </row>
    <row r="912" spans="2:12" x14ac:dyDescent="0.25">
      <c r="B912" t="s">
        <v>68</v>
      </c>
      <c r="C912">
        <v>8</v>
      </c>
      <c r="D912">
        <v>1320</v>
      </c>
      <c r="E912" s="27">
        <v>45108</v>
      </c>
      <c r="F912">
        <v>342.33</v>
      </c>
      <c r="G912" t="s">
        <v>90</v>
      </c>
      <c r="H912">
        <v>0</v>
      </c>
      <c r="I912" t="str">
        <f>_xlfn.XLOOKUP(data[[#This Row],[flight_speed]],$S$4:$S$6,$T$4:$T$6,,-1)</f>
        <v>casual</v>
      </c>
      <c r="J912">
        <f>_xlfn.XLOOKUP(data[[#This Row],[Reindeer]],$S$14:$S$18,$T$14:$T$18)</f>
        <v>35</v>
      </c>
      <c r="K912" t="str" cm="1">
        <f t="array" ref="K912">_xlfn.IFS(data[[#This Row],[Age]]&lt;=100,"0-100",data[[#This Row],[Age]]&lt;=500,"101-500",data[[#This Row],[Age]]&lt;=1000,"501-1000",1,"&gt;1000")</f>
        <v>0-100</v>
      </c>
      <c r="L912" t="str">
        <f>REPT(_xlfn.UNICHAR(8203),_xlfn.XLOOKUP(data[[#This Row],[Age group]],$S$23:$S$26,$T$23:$T$26))&amp;data[[#This Row],[Age group]]</f>
        <v>​​​​0-100</v>
      </c>
    </row>
    <row r="913" spans="2:12" x14ac:dyDescent="0.25">
      <c r="B913" t="s">
        <v>32</v>
      </c>
      <c r="C913">
        <v>6.4</v>
      </c>
      <c r="D913">
        <v>730</v>
      </c>
      <c r="E913" s="27">
        <v>45108</v>
      </c>
      <c r="F913">
        <v>2686.5</v>
      </c>
      <c r="G913" t="s">
        <v>91</v>
      </c>
      <c r="H913">
        <v>0</v>
      </c>
      <c r="I913" t="str">
        <f>_xlfn.XLOOKUP(data[[#This Row],[flight_speed]],$S$4:$S$6,$T$4:$T$6,,-1)</f>
        <v>super fast</v>
      </c>
      <c r="J913">
        <f>_xlfn.XLOOKUP(data[[#This Row],[Reindeer]],$S$14:$S$18,$T$14:$T$18)</f>
        <v>98</v>
      </c>
      <c r="K913" t="str" cm="1">
        <f t="array" ref="K913">_xlfn.IFS(data[[#This Row],[Age]]&lt;=100,"0-100",data[[#This Row],[Age]]&lt;=500,"101-500",data[[#This Row],[Age]]&lt;=1000,"501-1000",1,"&gt;1000")</f>
        <v>0-100</v>
      </c>
      <c r="L913" t="str">
        <f>REPT(_xlfn.UNICHAR(8203),_xlfn.XLOOKUP(data[[#This Row],[Age group]],$S$23:$S$26,$T$23:$T$26))&amp;data[[#This Row],[Age group]]</f>
        <v>​​​​0-100</v>
      </c>
    </row>
    <row r="914" spans="2:12" x14ac:dyDescent="0.25">
      <c r="B914" t="s">
        <v>33</v>
      </c>
      <c r="C914">
        <v>15</v>
      </c>
      <c r="D914">
        <v>101</v>
      </c>
      <c r="E914" s="27">
        <v>45109</v>
      </c>
      <c r="F914">
        <v>355.96</v>
      </c>
      <c r="G914" t="s">
        <v>90</v>
      </c>
      <c r="H914">
        <v>0</v>
      </c>
      <c r="I914" t="str">
        <f>_xlfn.XLOOKUP(data[[#This Row],[flight_speed]],$S$4:$S$6,$T$4:$T$6,,-1)</f>
        <v>casual</v>
      </c>
      <c r="J914">
        <f>_xlfn.XLOOKUP(data[[#This Row],[Reindeer]],$S$14:$S$18,$T$14:$T$18)</f>
        <v>1200</v>
      </c>
      <c r="K914" t="str" cm="1">
        <f t="array" ref="K914">_xlfn.IFS(data[[#This Row],[Age]]&lt;=100,"0-100",data[[#This Row],[Age]]&lt;=500,"101-500",data[[#This Row],[Age]]&lt;=1000,"501-1000",1,"&gt;1000")</f>
        <v>&gt;1000</v>
      </c>
      <c r="L914" t="str">
        <f>REPT(_xlfn.UNICHAR(8203),_xlfn.XLOOKUP(data[[#This Row],[Age group]],$S$23:$S$26,$T$23:$T$26))&amp;data[[#This Row],[Age group]]</f>
        <v>​&gt;1000</v>
      </c>
    </row>
    <row r="915" spans="2:12" x14ac:dyDescent="0.25">
      <c r="B915" t="s">
        <v>34</v>
      </c>
      <c r="C915">
        <v>8.8000000000000007</v>
      </c>
      <c r="D915">
        <v>860</v>
      </c>
      <c r="E915" s="27">
        <v>45109</v>
      </c>
      <c r="F915">
        <v>1312.74</v>
      </c>
      <c r="G915" t="s">
        <v>91</v>
      </c>
      <c r="H915">
        <v>0</v>
      </c>
      <c r="I915" t="str">
        <f>_xlfn.XLOOKUP(data[[#This Row],[flight_speed]],$S$4:$S$6,$T$4:$T$6,,-1)</f>
        <v>fast</v>
      </c>
      <c r="J915">
        <f>_xlfn.XLOOKUP(data[[#This Row],[Reindeer]],$S$14:$S$18,$T$14:$T$18)</f>
        <v>815</v>
      </c>
      <c r="K915" t="str" cm="1">
        <f t="array" ref="K915">_xlfn.IFS(data[[#This Row],[Age]]&lt;=100,"0-100",data[[#This Row],[Age]]&lt;=500,"101-500",data[[#This Row],[Age]]&lt;=1000,"501-1000",1,"&gt;1000")</f>
        <v>501-1000</v>
      </c>
      <c r="L915" t="str">
        <f>REPT(_xlfn.UNICHAR(8203),_xlfn.XLOOKUP(data[[#This Row],[Age group]],$S$23:$S$26,$T$23:$T$26))&amp;data[[#This Row],[Age group]]</f>
        <v>​​501-1000</v>
      </c>
    </row>
    <row r="916" spans="2:12" x14ac:dyDescent="0.25">
      <c r="B916" t="s">
        <v>35</v>
      </c>
      <c r="C916">
        <v>10.4</v>
      </c>
      <c r="D916">
        <v>980</v>
      </c>
      <c r="E916" s="27">
        <v>45109</v>
      </c>
      <c r="F916">
        <v>1280.58</v>
      </c>
      <c r="G916" t="s">
        <v>91</v>
      </c>
      <c r="H916">
        <v>0</v>
      </c>
      <c r="I916" t="str">
        <f>_xlfn.XLOOKUP(data[[#This Row],[flight_speed]],$S$4:$S$6,$T$4:$T$6,,-1)</f>
        <v>fast</v>
      </c>
      <c r="J916">
        <f>_xlfn.XLOOKUP(data[[#This Row],[Reindeer]],$S$14:$S$18,$T$14:$T$18)</f>
        <v>261</v>
      </c>
      <c r="K916" t="str" cm="1">
        <f t="array" ref="K916">_xlfn.IFS(data[[#This Row],[Age]]&lt;=100,"0-100",data[[#This Row],[Age]]&lt;=500,"101-500",data[[#This Row],[Age]]&lt;=1000,"501-1000",1,"&gt;1000")</f>
        <v>101-500</v>
      </c>
      <c r="L916" t="str">
        <f>REPT(_xlfn.UNICHAR(8203),_xlfn.XLOOKUP(data[[#This Row],[Age group]],$S$23:$S$26,$T$23:$T$26))&amp;data[[#This Row],[Age group]]</f>
        <v>​​​101-500</v>
      </c>
    </row>
    <row r="917" spans="2:12" x14ac:dyDescent="0.25">
      <c r="B917" t="s">
        <v>68</v>
      </c>
      <c r="C917">
        <v>7.2</v>
      </c>
      <c r="D917">
        <v>1370</v>
      </c>
      <c r="E917" s="27">
        <v>45109</v>
      </c>
      <c r="F917">
        <v>663.87</v>
      </c>
      <c r="G917" t="s">
        <v>90</v>
      </c>
      <c r="H917">
        <v>0</v>
      </c>
      <c r="I917" t="str">
        <f>_xlfn.XLOOKUP(data[[#This Row],[flight_speed]],$S$4:$S$6,$T$4:$T$6,,-1)</f>
        <v>fast</v>
      </c>
      <c r="J917">
        <f>_xlfn.XLOOKUP(data[[#This Row],[Reindeer]],$S$14:$S$18,$T$14:$T$18)</f>
        <v>35</v>
      </c>
      <c r="K917" t="str" cm="1">
        <f t="array" ref="K917">_xlfn.IFS(data[[#This Row],[Age]]&lt;=100,"0-100",data[[#This Row],[Age]]&lt;=500,"101-500",data[[#This Row],[Age]]&lt;=1000,"501-1000",1,"&gt;1000")</f>
        <v>0-100</v>
      </c>
      <c r="L917" t="str">
        <f>REPT(_xlfn.UNICHAR(8203),_xlfn.XLOOKUP(data[[#This Row],[Age group]],$S$23:$S$26,$T$23:$T$26))&amp;data[[#This Row],[Age group]]</f>
        <v>​​​​0-100</v>
      </c>
    </row>
    <row r="918" spans="2:12" x14ac:dyDescent="0.25">
      <c r="B918" t="s">
        <v>32</v>
      </c>
      <c r="C918">
        <v>11.200000000000001</v>
      </c>
      <c r="D918">
        <v>1190</v>
      </c>
      <c r="E918" s="27">
        <v>45109</v>
      </c>
      <c r="F918">
        <v>1780.41</v>
      </c>
      <c r="G918" t="s">
        <v>91</v>
      </c>
      <c r="H918">
        <v>0</v>
      </c>
      <c r="I918" t="str">
        <f>_xlfn.XLOOKUP(data[[#This Row],[flight_speed]],$S$4:$S$6,$T$4:$T$6,,-1)</f>
        <v>fast</v>
      </c>
      <c r="J918">
        <f>_xlfn.XLOOKUP(data[[#This Row],[Reindeer]],$S$14:$S$18,$T$14:$T$18)</f>
        <v>98</v>
      </c>
      <c r="K918" t="str" cm="1">
        <f t="array" ref="K918">_xlfn.IFS(data[[#This Row],[Age]]&lt;=100,"0-100",data[[#This Row],[Age]]&lt;=500,"101-500",data[[#This Row],[Age]]&lt;=1000,"501-1000",1,"&gt;1000")</f>
        <v>0-100</v>
      </c>
      <c r="L918" t="str">
        <f>REPT(_xlfn.UNICHAR(8203),_xlfn.XLOOKUP(data[[#This Row],[Age group]],$S$23:$S$26,$T$23:$T$26))&amp;data[[#This Row],[Age group]]</f>
        <v>​​​​0-100</v>
      </c>
    </row>
    <row r="919" spans="2:12" x14ac:dyDescent="0.25">
      <c r="B919" t="s">
        <v>33</v>
      </c>
      <c r="C919">
        <v>10</v>
      </c>
      <c r="D919">
        <v>113</v>
      </c>
      <c r="E919" s="27">
        <v>45110</v>
      </c>
      <c r="F919">
        <v>879.99</v>
      </c>
      <c r="G919" t="s">
        <v>90</v>
      </c>
      <c r="H919">
        <v>0</v>
      </c>
      <c r="I919" t="str">
        <f>_xlfn.XLOOKUP(data[[#This Row],[flight_speed]],$S$4:$S$6,$T$4:$T$6,,-1)</f>
        <v>fast</v>
      </c>
      <c r="J919">
        <f>_xlfn.XLOOKUP(data[[#This Row],[Reindeer]],$S$14:$S$18,$T$14:$T$18)</f>
        <v>1200</v>
      </c>
      <c r="K919" t="str" cm="1">
        <f t="array" ref="K919">_xlfn.IFS(data[[#This Row],[Age]]&lt;=100,"0-100",data[[#This Row],[Age]]&lt;=500,"101-500",data[[#This Row],[Age]]&lt;=1000,"501-1000",1,"&gt;1000")</f>
        <v>&gt;1000</v>
      </c>
      <c r="L919" t="str">
        <f>REPT(_xlfn.UNICHAR(8203),_xlfn.XLOOKUP(data[[#This Row],[Age group]],$S$23:$S$26,$T$23:$T$26))&amp;data[[#This Row],[Age group]]</f>
        <v>​&gt;1000</v>
      </c>
    </row>
    <row r="920" spans="2:12" x14ac:dyDescent="0.25">
      <c r="B920" t="s">
        <v>34</v>
      </c>
      <c r="C920">
        <v>9.6000000000000014</v>
      </c>
      <c r="D920">
        <v>590</v>
      </c>
      <c r="E920" s="27">
        <v>45110</v>
      </c>
      <c r="F920">
        <v>1710.3000000000002</v>
      </c>
      <c r="G920" t="s">
        <v>91</v>
      </c>
      <c r="H920">
        <v>0</v>
      </c>
      <c r="I920" t="str">
        <f>_xlfn.XLOOKUP(data[[#This Row],[flight_speed]],$S$4:$S$6,$T$4:$T$6,,-1)</f>
        <v>fast</v>
      </c>
      <c r="J920">
        <f>_xlfn.XLOOKUP(data[[#This Row],[Reindeer]],$S$14:$S$18,$T$14:$T$18)</f>
        <v>815</v>
      </c>
      <c r="K920" t="str" cm="1">
        <f t="array" ref="K920">_xlfn.IFS(data[[#This Row],[Age]]&lt;=100,"0-100",data[[#This Row],[Age]]&lt;=500,"101-500",data[[#This Row],[Age]]&lt;=1000,"501-1000",1,"&gt;1000")</f>
        <v>501-1000</v>
      </c>
      <c r="L920" t="str">
        <f>REPT(_xlfn.UNICHAR(8203),_xlfn.XLOOKUP(data[[#This Row],[Age group]],$S$23:$S$26,$T$23:$T$26))&amp;data[[#This Row],[Age group]]</f>
        <v>​​501-1000</v>
      </c>
    </row>
    <row r="921" spans="2:12" x14ac:dyDescent="0.25">
      <c r="B921" t="s">
        <v>35</v>
      </c>
      <c r="C921">
        <v>5.6000000000000005</v>
      </c>
      <c r="D921">
        <v>930</v>
      </c>
      <c r="E921" s="27">
        <v>45110</v>
      </c>
      <c r="F921">
        <v>1723.17</v>
      </c>
      <c r="G921" t="s">
        <v>91</v>
      </c>
      <c r="H921">
        <v>0</v>
      </c>
      <c r="I921" t="str">
        <f>_xlfn.XLOOKUP(data[[#This Row],[flight_speed]],$S$4:$S$6,$T$4:$T$6,,-1)</f>
        <v>fast</v>
      </c>
      <c r="J921">
        <f>_xlfn.XLOOKUP(data[[#This Row],[Reindeer]],$S$14:$S$18,$T$14:$T$18)</f>
        <v>261</v>
      </c>
      <c r="K921" t="str" cm="1">
        <f t="array" ref="K921">_xlfn.IFS(data[[#This Row],[Age]]&lt;=100,"0-100",data[[#This Row],[Age]]&lt;=500,"101-500",data[[#This Row],[Age]]&lt;=1000,"501-1000",1,"&gt;1000")</f>
        <v>101-500</v>
      </c>
      <c r="L921" t="str">
        <f>REPT(_xlfn.UNICHAR(8203),_xlfn.XLOOKUP(data[[#This Row],[Age group]],$S$23:$S$26,$T$23:$T$26))&amp;data[[#This Row],[Age group]]</f>
        <v>​​​101-500</v>
      </c>
    </row>
    <row r="922" spans="2:12" x14ac:dyDescent="0.25">
      <c r="B922" t="s">
        <v>68</v>
      </c>
      <c r="C922">
        <v>4</v>
      </c>
      <c r="D922">
        <v>1440</v>
      </c>
      <c r="E922" s="27">
        <v>45110</v>
      </c>
      <c r="F922">
        <v>775.65000000000009</v>
      </c>
      <c r="G922" t="s">
        <v>90</v>
      </c>
      <c r="H922">
        <v>0</v>
      </c>
      <c r="I922" t="str">
        <f>_xlfn.XLOOKUP(data[[#This Row],[flight_speed]],$S$4:$S$6,$T$4:$T$6,,-1)</f>
        <v>fast</v>
      </c>
      <c r="J922">
        <f>_xlfn.XLOOKUP(data[[#This Row],[Reindeer]],$S$14:$S$18,$T$14:$T$18)</f>
        <v>35</v>
      </c>
      <c r="K922" t="str" cm="1">
        <f t="array" ref="K922">_xlfn.IFS(data[[#This Row],[Age]]&lt;=100,"0-100",data[[#This Row],[Age]]&lt;=500,"101-500",data[[#This Row],[Age]]&lt;=1000,"501-1000",1,"&gt;1000")</f>
        <v>0-100</v>
      </c>
      <c r="L922" t="str">
        <f>REPT(_xlfn.UNICHAR(8203),_xlfn.XLOOKUP(data[[#This Row],[Age group]],$S$23:$S$26,$T$23:$T$26))&amp;data[[#This Row],[Age group]]</f>
        <v>​​​​0-100</v>
      </c>
    </row>
    <row r="923" spans="2:12" x14ac:dyDescent="0.25">
      <c r="B923" t="s">
        <v>32</v>
      </c>
      <c r="C923">
        <v>8.8000000000000007</v>
      </c>
      <c r="D923">
        <v>1200</v>
      </c>
      <c r="E923" s="27">
        <v>45110</v>
      </c>
      <c r="F923">
        <v>1575.4499999999998</v>
      </c>
      <c r="G923" t="s">
        <v>91</v>
      </c>
      <c r="H923">
        <v>0</v>
      </c>
      <c r="I923" t="str">
        <f>_xlfn.XLOOKUP(data[[#This Row],[flight_speed]],$S$4:$S$6,$T$4:$T$6,,-1)</f>
        <v>fast</v>
      </c>
      <c r="J923">
        <f>_xlfn.XLOOKUP(data[[#This Row],[Reindeer]],$S$14:$S$18,$T$14:$T$18)</f>
        <v>98</v>
      </c>
      <c r="K923" t="str" cm="1">
        <f t="array" ref="K923">_xlfn.IFS(data[[#This Row],[Age]]&lt;=100,"0-100",data[[#This Row],[Age]]&lt;=500,"101-500",data[[#This Row],[Age]]&lt;=1000,"501-1000",1,"&gt;1000")</f>
        <v>0-100</v>
      </c>
      <c r="L923" t="str">
        <f>REPT(_xlfn.UNICHAR(8203),_xlfn.XLOOKUP(data[[#This Row],[Age group]],$S$23:$S$26,$T$23:$T$26))&amp;data[[#This Row],[Age group]]</f>
        <v>​​​​0-100</v>
      </c>
    </row>
    <row r="924" spans="2:12" x14ac:dyDescent="0.25">
      <c r="B924" t="s">
        <v>33</v>
      </c>
      <c r="C924">
        <v>15</v>
      </c>
      <c r="D924">
        <v>138</v>
      </c>
      <c r="E924" s="27">
        <v>45111</v>
      </c>
      <c r="F924">
        <v>36.21</v>
      </c>
      <c r="G924" t="s">
        <v>90</v>
      </c>
      <c r="H924">
        <v>0</v>
      </c>
      <c r="I924" t="str">
        <f>_xlfn.XLOOKUP(data[[#This Row],[flight_speed]],$S$4:$S$6,$T$4:$T$6,,-1)</f>
        <v>casual</v>
      </c>
      <c r="J924">
        <f>_xlfn.XLOOKUP(data[[#This Row],[Reindeer]],$S$14:$S$18,$T$14:$T$18)</f>
        <v>1200</v>
      </c>
      <c r="K924" t="str" cm="1">
        <f t="array" ref="K924">_xlfn.IFS(data[[#This Row],[Age]]&lt;=100,"0-100",data[[#This Row],[Age]]&lt;=500,"101-500",data[[#This Row],[Age]]&lt;=1000,"501-1000",1,"&gt;1000")</f>
        <v>&gt;1000</v>
      </c>
      <c r="L924" t="str">
        <f>REPT(_xlfn.UNICHAR(8203),_xlfn.XLOOKUP(data[[#This Row],[Age group]],$S$23:$S$26,$T$23:$T$26))&amp;data[[#This Row],[Age group]]</f>
        <v>​&gt;1000</v>
      </c>
    </row>
    <row r="925" spans="2:12" x14ac:dyDescent="0.25">
      <c r="B925" t="s">
        <v>34</v>
      </c>
      <c r="C925">
        <v>7.2</v>
      </c>
      <c r="D925">
        <v>550</v>
      </c>
      <c r="E925" s="27">
        <v>45111</v>
      </c>
      <c r="F925">
        <v>914.37000000000012</v>
      </c>
      <c r="G925" t="s">
        <v>91</v>
      </c>
      <c r="H925">
        <v>0</v>
      </c>
      <c r="I925" t="str">
        <f>_xlfn.XLOOKUP(data[[#This Row],[flight_speed]],$S$4:$S$6,$T$4:$T$6,,-1)</f>
        <v>fast</v>
      </c>
      <c r="J925">
        <f>_xlfn.XLOOKUP(data[[#This Row],[Reindeer]],$S$14:$S$18,$T$14:$T$18)</f>
        <v>815</v>
      </c>
      <c r="K925" t="str" cm="1">
        <f t="array" ref="K925">_xlfn.IFS(data[[#This Row],[Age]]&lt;=100,"0-100",data[[#This Row],[Age]]&lt;=500,"101-500",data[[#This Row],[Age]]&lt;=1000,"501-1000",1,"&gt;1000")</f>
        <v>501-1000</v>
      </c>
      <c r="L925" t="str">
        <f>REPT(_xlfn.UNICHAR(8203),_xlfn.XLOOKUP(data[[#This Row],[Age group]],$S$23:$S$26,$T$23:$T$26))&amp;data[[#This Row],[Age group]]</f>
        <v>​​501-1000</v>
      </c>
    </row>
    <row r="926" spans="2:12" x14ac:dyDescent="0.25">
      <c r="B926" t="s">
        <v>35</v>
      </c>
      <c r="C926">
        <v>8.8000000000000007</v>
      </c>
      <c r="D926">
        <v>1320</v>
      </c>
      <c r="E926" s="27">
        <v>45111</v>
      </c>
      <c r="F926">
        <v>127.28999999999999</v>
      </c>
      <c r="G926" t="s">
        <v>91</v>
      </c>
      <c r="H926">
        <v>0</v>
      </c>
      <c r="I926" t="str">
        <f>_xlfn.XLOOKUP(data[[#This Row],[flight_speed]],$S$4:$S$6,$T$4:$T$6,,-1)</f>
        <v>casual</v>
      </c>
      <c r="J926">
        <f>_xlfn.XLOOKUP(data[[#This Row],[Reindeer]],$S$14:$S$18,$T$14:$T$18)</f>
        <v>261</v>
      </c>
      <c r="K926" t="str" cm="1">
        <f t="array" ref="K926">_xlfn.IFS(data[[#This Row],[Age]]&lt;=100,"0-100",data[[#This Row],[Age]]&lt;=500,"101-500",data[[#This Row],[Age]]&lt;=1000,"501-1000",1,"&gt;1000")</f>
        <v>101-500</v>
      </c>
      <c r="L926" t="str">
        <f>REPT(_xlfn.UNICHAR(8203),_xlfn.XLOOKUP(data[[#This Row],[Age group]],$S$23:$S$26,$T$23:$T$26))&amp;data[[#This Row],[Age group]]</f>
        <v>​​​101-500</v>
      </c>
    </row>
    <row r="927" spans="2:12" x14ac:dyDescent="0.25">
      <c r="B927" t="s">
        <v>68</v>
      </c>
      <c r="C927">
        <v>4.8000000000000007</v>
      </c>
      <c r="D927">
        <v>750</v>
      </c>
      <c r="E927" s="27">
        <v>45111</v>
      </c>
      <c r="F927">
        <v>552.03</v>
      </c>
      <c r="G927" t="s">
        <v>90</v>
      </c>
      <c r="H927">
        <v>0</v>
      </c>
      <c r="I927" t="str">
        <f>_xlfn.XLOOKUP(data[[#This Row],[flight_speed]],$S$4:$S$6,$T$4:$T$6,,-1)</f>
        <v>casual</v>
      </c>
      <c r="J927">
        <f>_xlfn.XLOOKUP(data[[#This Row],[Reindeer]],$S$14:$S$18,$T$14:$T$18)</f>
        <v>35</v>
      </c>
      <c r="K927" t="str" cm="1">
        <f t="array" ref="K927">_xlfn.IFS(data[[#This Row],[Age]]&lt;=100,"0-100",data[[#This Row],[Age]]&lt;=500,"101-500",data[[#This Row],[Age]]&lt;=1000,"501-1000",1,"&gt;1000")</f>
        <v>0-100</v>
      </c>
      <c r="L927" t="str">
        <f>REPT(_xlfn.UNICHAR(8203),_xlfn.XLOOKUP(data[[#This Row],[Age group]],$S$23:$S$26,$T$23:$T$26))&amp;data[[#This Row],[Age group]]</f>
        <v>​​​​0-100</v>
      </c>
    </row>
    <row r="928" spans="2:12" x14ac:dyDescent="0.25">
      <c r="B928" t="s">
        <v>32</v>
      </c>
      <c r="C928">
        <v>9.6000000000000014</v>
      </c>
      <c r="D928">
        <v>1110</v>
      </c>
      <c r="E928" s="27">
        <v>45111</v>
      </c>
      <c r="F928">
        <v>501.68999999999994</v>
      </c>
      <c r="G928" t="s">
        <v>91</v>
      </c>
      <c r="H928">
        <v>0</v>
      </c>
      <c r="I928" t="str">
        <f>_xlfn.XLOOKUP(data[[#This Row],[flight_speed]],$S$4:$S$6,$T$4:$T$6,,-1)</f>
        <v>casual</v>
      </c>
      <c r="J928">
        <f>_xlfn.XLOOKUP(data[[#This Row],[Reindeer]],$S$14:$S$18,$T$14:$T$18)</f>
        <v>98</v>
      </c>
      <c r="K928" t="str" cm="1">
        <f t="array" ref="K928">_xlfn.IFS(data[[#This Row],[Age]]&lt;=100,"0-100",data[[#This Row],[Age]]&lt;=500,"101-500",data[[#This Row],[Age]]&lt;=1000,"501-1000",1,"&gt;1000")</f>
        <v>0-100</v>
      </c>
      <c r="L928" t="str">
        <f>REPT(_xlfn.UNICHAR(8203),_xlfn.XLOOKUP(data[[#This Row],[Age group]],$S$23:$S$26,$T$23:$T$26))&amp;data[[#This Row],[Age group]]</f>
        <v>​​​​0-100</v>
      </c>
    </row>
    <row r="929" spans="2:12" x14ac:dyDescent="0.25">
      <c r="B929" t="s">
        <v>33</v>
      </c>
      <c r="C929">
        <v>7</v>
      </c>
      <c r="D929">
        <v>78</v>
      </c>
      <c r="E929" s="27">
        <v>45112</v>
      </c>
      <c r="F929">
        <v>712.17</v>
      </c>
      <c r="G929" t="s">
        <v>90</v>
      </c>
      <c r="H929">
        <v>0</v>
      </c>
      <c r="I929" t="str">
        <f>_xlfn.XLOOKUP(data[[#This Row],[flight_speed]],$S$4:$S$6,$T$4:$T$6,,-1)</f>
        <v>fast</v>
      </c>
      <c r="J929">
        <f>_xlfn.XLOOKUP(data[[#This Row],[Reindeer]],$S$14:$S$18,$T$14:$T$18)</f>
        <v>1200</v>
      </c>
      <c r="K929" t="str" cm="1">
        <f t="array" ref="K929">_xlfn.IFS(data[[#This Row],[Age]]&lt;=100,"0-100",data[[#This Row],[Age]]&lt;=500,"101-500",data[[#This Row],[Age]]&lt;=1000,"501-1000",1,"&gt;1000")</f>
        <v>&gt;1000</v>
      </c>
      <c r="L929" t="str">
        <f>REPT(_xlfn.UNICHAR(8203),_xlfn.XLOOKUP(data[[#This Row],[Age group]],$S$23:$S$26,$T$23:$T$26))&amp;data[[#This Row],[Age group]]</f>
        <v>​&gt;1000</v>
      </c>
    </row>
    <row r="930" spans="2:12" x14ac:dyDescent="0.25">
      <c r="B930" t="s">
        <v>34</v>
      </c>
      <c r="C930">
        <v>6.4</v>
      </c>
      <c r="D930">
        <v>970</v>
      </c>
      <c r="E930" s="27">
        <v>45112</v>
      </c>
      <c r="F930">
        <v>2317.77</v>
      </c>
      <c r="G930" t="s">
        <v>91</v>
      </c>
      <c r="H930">
        <v>0</v>
      </c>
      <c r="I930" t="str">
        <f>_xlfn.XLOOKUP(data[[#This Row],[flight_speed]],$S$4:$S$6,$T$4:$T$6,,-1)</f>
        <v>super fast</v>
      </c>
      <c r="J930">
        <f>_xlfn.XLOOKUP(data[[#This Row],[Reindeer]],$S$14:$S$18,$T$14:$T$18)</f>
        <v>815</v>
      </c>
      <c r="K930" t="str" cm="1">
        <f t="array" ref="K930">_xlfn.IFS(data[[#This Row],[Age]]&lt;=100,"0-100",data[[#This Row],[Age]]&lt;=500,"101-500",data[[#This Row],[Age]]&lt;=1000,"501-1000",1,"&gt;1000")</f>
        <v>501-1000</v>
      </c>
      <c r="L930" t="str">
        <f>REPT(_xlfn.UNICHAR(8203),_xlfn.XLOOKUP(data[[#This Row],[Age group]],$S$23:$S$26,$T$23:$T$26))&amp;data[[#This Row],[Age group]]</f>
        <v>​​501-1000</v>
      </c>
    </row>
    <row r="931" spans="2:12" x14ac:dyDescent="0.25">
      <c r="B931" t="s">
        <v>35</v>
      </c>
      <c r="C931">
        <v>9.6000000000000014</v>
      </c>
      <c r="D931">
        <v>620</v>
      </c>
      <c r="E931" s="27">
        <v>45112</v>
      </c>
      <c r="F931">
        <v>2626.68</v>
      </c>
      <c r="G931" t="s">
        <v>91</v>
      </c>
      <c r="H931">
        <v>0</v>
      </c>
      <c r="I931" t="str">
        <f>_xlfn.XLOOKUP(data[[#This Row],[flight_speed]],$S$4:$S$6,$T$4:$T$6,,-1)</f>
        <v>super fast</v>
      </c>
      <c r="J931">
        <f>_xlfn.XLOOKUP(data[[#This Row],[Reindeer]],$S$14:$S$18,$T$14:$T$18)</f>
        <v>261</v>
      </c>
      <c r="K931" t="str" cm="1">
        <f t="array" ref="K931">_xlfn.IFS(data[[#This Row],[Age]]&lt;=100,"0-100",data[[#This Row],[Age]]&lt;=500,"101-500",data[[#This Row],[Age]]&lt;=1000,"501-1000",1,"&gt;1000")</f>
        <v>101-500</v>
      </c>
      <c r="L931" t="str">
        <f>REPT(_xlfn.UNICHAR(8203),_xlfn.XLOOKUP(data[[#This Row],[Age group]],$S$23:$S$26,$T$23:$T$26))&amp;data[[#This Row],[Age group]]</f>
        <v>​​​101-500</v>
      </c>
    </row>
    <row r="932" spans="2:12" x14ac:dyDescent="0.25">
      <c r="B932" t="s">
        <v>68</v>
      </c>
      <c r="C932">
        <v>4</v>
      </c>
      <c r="D932">
        <v>910</v>
      </c>
      <c r="E932" s="27">
        <v>45112</v>
      </c>
      <c r="F932">
        <v>1372.71</v>
      </c>
      <c r="G932" t="s">
        <v>90</v>
      </c>
      <c r="H932">
        <v>0</v>
      </c>
      <c r="I932" t="str">
        <f>_xlfn.XLOOKUP(data[[#This Row],[flight_speed]],$S$4:$S$6,$T$4:$T$6,,-1)</f>
        <v>fast</v>
      </c>
      <c r="J932">
        <f>_xlfn.XLOOKUP(data[[#This Row],[Reindeer]],$S$14:$S$18,$T$14:$T$18)</f>
        <v>35</v>
      </c>
      <c r="K932" t="str" cm="1">
        <f t="array" ref="K932">_xlfn.IFS(data[[#This Row],[Age]]&lt;=100,"0-100",data[[#This Row],[Age]]&lt;=500,"101-500",data[[#This Row],[Age]]&lt;=1000,"501-1000",1,"&gt;1000")</f>
        <v>0-100</v>
      </c>
      <c r="L932" t="str">
        <f>REPT(_xlfn.UNICHAR(8203),_xlfn.XLOOKUP(data[[#This Row],[Age group]],$S$23:$S$26,$T$23:$T$26))&amp;data[[#This Row],[Age group]]</f>
        <v>​​​​0-100</v>
      </c>
    </row>
    <row r="933" spans="2:12" x14ac:dyDescent="0.25">
      <c r="B933" t="s">
        <v>32</v>
      </c>
      <c r="C933">
        <v>8.8000000000000007</v>
      </c>
      <c r="D933">
        <v>650</v>
      </c>
      <c r="E933" s="27">
        <v>45112</v>
      </c>
      <c r="F933">
        <v>124.89000000000001</v>
      </c>
      <c r="G933" t="s">
        <v>91</v>
      </c>
      <c r="H933">
        <v>0</v>
      </c>
      <c r="I933" t="str">
        <f>_xlfn.XLOOKUP(data[[#This Row],[flight_speed]],$S$4:$S$6,$T$4:$T$6,,-1)</f>
        <v>casual</v>
      </c>
      <c r="J933">
        <f>_xlfn.XLOOKUP(data[[#This Row],[Reindeer]],$S$14:$S$18,$T$14:$T$18)</f>
        <v>98</v>
      </c>
      <c r="K933" t="str" cm="1">
        <f t="array" ref="K933">_xlfn.IFS(data[[#This Row],[Age]]&lt;=100,"0-100",data[[#This Row],[Age]]&lt;=500,"101-500",data[[#This Row],[Age]]&lt;=1000,"501-1000",1,"&gt;1000")</f>
        <v>0-100</v>
      </c>
      <c r="L933" t="str">
        <f>REPT(_xlfn.UNICHAR(8203),_xlfn.XLOOKUP(data[[#This Row],[Age group]],$S$23:$S$26,$T$23:$T$26))&amp;data[[#This Row],[Age group]]</f>
        <v>​​​​0-100</v>
      </c>
    </row>
    <row r="934" spans="2:12" x14ac:dyDescent="0.25">
      <c r="B934" t="s">
        <v>33</v>
      </c>
      <c r="C934">
        <v>14</v>
      </c>
      <c r="D934">
        <v>86</v>
      </c>
      <c r="E934" s="27">
        <v>45113</v>
      </c>
      <c r="F934">
        <v>229.6</v>
      </c>
      <c r="G934" t="s">
        <v>90</v>
      </c>
      <c r="H934">
        <v>0</v>
      </c>
      <c r="I934" t="str">
        <f>_xlfn.XLOOKUP(data[[#This Row],[flight_speed]],$S$4:$S$6,$T$4:$T$6,,-1)</f>
        <v>casual</v>
      </c>
      <c r="J934">
        <f>_xlfn.XLOOKUP(data[[#This Row],[Reindeer]],$S$14:$S$18,$T$14:$T$18)</f>
        <v>1200</v>
      </c>
      <c r="K934" t="str" cm="1">
        <f t="array" ref="K934">_xlfn.IFS(data[[#This Row],[Age]]&lt;=100,"0-100",data[[#This Row],[Age]]&lt;=500,"101-500",data[[#This Row],[Age]]&lt;=1000,"501-1000",1,"&gt;1000")</f>
        <v>&gt;1000</v>
      </c>
      <c r="L934" t="str">
        <f>REPT(_xlfn.UNICHAR(8203),_xlfn.XLOOKUP(data[[#This Row],[Age group]],$S$23:$S$26,$T$23:$T$26))&amp;data[[#This Row],[Age group]]</f>
        <v>​&gt;1000</v>
      </c>
    </row>
    <row r="935" spans="2:12" x14ac:dyDescent="0.25">
      <c r="B935" t="s">
        <v>34</v>
      </c>
      <c r="C935">
        <v>6.4</v>
      </c>
      <c r="D935">
        <v>590</v>
      </c>
      <c r="E935" s="27">
        <v>45113</v>
      </c>
      <c r="F935">
        <v>968.69999999999993</v>
      </c>
      <c r="G935" t="s">
        <v>91</v>
      </c>
      <c r="H935">
        <v>0</v>
      </c>
      <c r="I935" t="str">
        <f>_xlfn.XLOOKUP(data[[#This Row],[flight_speed]],$S$4:$S$6,$T$4:$T$6,,-1)</f>
        <v>fast</v>
      </c>
      <c r="J935">
        <f>_xlfn.XLOOKUP(data[[#This Row],[Reindeer]],$S$14:$S$18,$T$14:$T$18)</f>
        <v>815</v>
      </c>
      <c r="K935" t="str" cm="1">
        <f t="array" ref="K935">_xlfn.IFS(data[[#This Row],[Age]]&lt;=100,"0-100",data[[#This Row],[Age]]&lt;=500,"101-500",data[[#This Row],[Age]]&lt;=1000,"501-1000",1,"&gt;1000")</f>
        <v>501-1000</v>
      </c>
      <c r="L935" t="str">
        <f>REPT(_xlfn.UNICHAR(8203),_xlfn.XLOOKUP(data[[#This Row],[Age group]],$S$23:$S$26,$T$23:$T$26))&amp;data[[#This Row],[Age group]]</f>
        <v>​​501-1000</v>
      </c>
    </row>
    <row r="936" spans="2:12" x14ac:dyDescent="0.25">
      <c r="B936" t="s">
        <v>35</v>
      </c>
      <c r="C936">
        <v>7.2</v>
      </c>
      <c r="D936">
        <v>840</v>
      </c>
      <c r="E936" s="27">
        <v>45113</v>
      </c>
      <c r="F936">
        <v>2271.5099999999998</v>
      </c>
      <c r="G936" t="s">
        <v>91</v>
      </c>
      <c r="H936">
        <v>0</v>
      </c>
      <c r="I936" t="str">
        <f>_xlfn.XLOOKUP(data[[#This Row],[flight_speed]],$S$4:$S$6,$T$4:$T$6,,-1)</f>
        <v>super fast</v>
      </c>
      <c r="J936">
        <f>_xlfn.XLOOKUP(data[[#This Row],[Reindeer]],$S$14:$S$18,$T$14:$T$18)</f>
        <v>261</v>
      </c>
      <c r="K936" t="str" cm="1">
        <f t="array" ref="K936">_xlfn.IFS(data[[#This Row],[Age]]&lt;=100,"0-100",data[[#This Row],[Age]]&lt;=500,"101-500",data[[#This Row],[Age]]&lt;=1000,"501-1000",1,"&gt;1000")</f>
        <v>101-500</v>
      </c>
      <c r="L936" t="str">
        <f>REPT(_xlfn.UNICHAR(8203),_xlfn.XLOOKUP(data[[#This Row],[Age group]],$S$23:$S$26,$T$23:$T$26))&amp;data[[#This Row],[Age group]]</f>
        <v>​​​101-500</v>
      </c>
    </row>
    <row r="937" spans="2:12" x14ac:dyDescent="0.25">
      <c r="B937" t="s">
        <v>68</v>
      </c>
      <c r="C937">
        <v>7.2</v>
      </c>
      <c r="D937">
        <v>930</v>
      </c>
      <c r="E937" s="27">
        <v>45113</v>
      </c>
      <c r="F937">
        <v>534.56999999999994</v>
      </c>
      <c r="G937" t="s">
        <v>90</v>
      </c>
      <c r="H937">
        <v>0</v>
      </c>
      <c r="I937" t="str">
        <f>_xlfn.XLOOKUP(data[[#This Row],[flight_speed]],$S$4:$S$6,$T$4:$T$6,,-1)</f>
        <v>casual</v>
      </c>
      <c r="J937">
        <f>_xlfn.XLOOKUP(data[[#This Row],[Reindeer]],$S$14:$S$18,$T$14:$T$18)</f>
        <v>35</v>
      </c>
      <c r="K937" t="str" cm="1">
        <f t="array" ref="K937">_xlfn.IFS(data[[#This Row],[Age]]&lt;=100,"0-100",data[[#This Row],[Age]]&lt;=500,"101-500",data[[#This Row],[Age]]&lt;=1000,"501-1000",1,"&gt;1000")</f>
        <v>0-100</v>
      </c>
      <c r="L937" t="str">
        <f>REPT(_xlfn.UNICHAR(8203),_xlfn.XLOOKUP(data[[#This Row],[Age group]],$S$23:$S$26,$T$23:$T$26))&amp;data[[#This Row],[Age group]]</f>
        <v>​​​​0-100</v>
      </c>
    </row>
    <row r="938" spans="2:12" x14ac:dyDescent="0.25">
      <c r="B938" t="s">
        <v>32</v>
      </c>
      <c r="C938">
        <v>10.4</v>
      </c>
      <c r="D938">
        <v>620</v>
      </c>
      <c r="E938" s="27">
        <v>45113</v>
      </c>
      <c r="F938">
        <v>695.06999999999994</v>
      </c>
      <c r="G938" t="s">
        <v>91</v>
      </c>
      <c r="H938">
        <v>0</v>
      </c>
      <c r="I938" t="str">
        <f>_xlfn.XLOOKUP(data[[#This Row],[flight_speed]],$S$4:$S$6,$T$4:$T$6,,-1)</f>
        <v>fast</v>
      </c>
      <c r="J938">
        <f>_xlfn.XLOOKUP(data[[#This Row],[Reindeer]],$S$14:$S$18,$T$14:$T$18)</f>
        <v>98</v>
      </c>
      <c r="K938" t="str" cm="1">
        <f t="array" ref="K938">_xlfn.IFS(data[[#This Row],[Age]]&lt;=100,"0-100",data[[#This Row],[Age]]&lt;=500,"101-500",data[[#This Row],[Age]]&lt;=1000,"501-1000",1,"&gt;1000")</f>
        <v>0-100</v>
      </c>
      <c r="L938" t="str">
        <f>REPT(_xlfn.UNICHAR(8203),_xlfn.XLOOKUP(data[[#This Row],[Age group]],$S$23:$S$26,$T$23:$T$26))&amp;data[[#This Row],[Age group]]</f>
        <v>​​​​0-100</v>
      </c>
    </row>
    <row r="939" spans="2:12" x14ac:dyDescent="0.25">
      <c r="B939" t="s">
        <v>33</v>
      </c>
      <c r="C939">
        <v>10</v>
      </c>
      <c r="D939">
        <v>133</v>
      </c>
      <c r="E939" s="27">
        <v>45114</v>
      </c>
      <c r="F939">
        <v>255.51</v>
      </c>
      <c r="G939" t="s">
        <v>90</v>
      </c>
      <c r="H939">
        <v>0</v>
      </c>
      <c r="I939" t="str">
        <f>_xlfn.XLOOKUP(data[[#This Row],[flight_speed]],$S$4:$S$6,$T$4:$T$6,,-1)</f>
        <v>casual</v>
      </c>
      <c r="J939">
        <f>_xlfn.XLOOKUP(data[[#This Row],[Reindeer]],$S$14:$S$18,$T$14:$T$18)</f>
        <v>1200</v>
      </c>
      <c r="K939" t="str" cm="1">
        <f t="array" ref="K939">_xlfn.IFS(data[[#This Row],[Age]]&lt;=100,"0-100",data[[#This Row],[Age]]&lt;=500,"101-500",data[[#This Row],[Age]]&lt;=1000,"501-1000",1,"&gt;1000")</f>
        <v>&gt;1000</v>
      </c>
      <c r="L939" t="str">
        <f>REPT(_xlfn.UNICHAR(8203),_xlfn.XLOOKUP(data[[#This Row],[Age group]],$S$23:$S$26,$T$23:$T$26))&amp;data[[#This Row],[Age group]]</f>
        <v>​&gt;1000</v>
      </c>
    </row>
    <row r="940" spans="2:12" x14ac:dyDescent="0.25">
      <c r="B940" t="s">
        <v>34</v>
      </c>
      <c r="C940">
        <v>4.8000000000000007</v>
      </c>
      <c r="D940">
        <v>750</v>
      </c>
      <c r="E940" s="27">
        <v>45114</v>
      </c>
      <c r="F940">
        <v>516.90000000000009</v>
      </c>
      <c r="G940" t="s">
        <v>91</v>
      </c>
      <c r="H940">
        <v>0</v>
      </c>
      <c r="I940" t="str">
        <f>_xlfn.XLOOKUP(data[[#This Row],[flight_speed]],$S$4:$S$6,$T$4:$T$6,,-1)</f>
        <v>casual</v>
      </c>
      <c r="J940">
        <f>_xlfn.XLOOKUP(data[[#This Row],[Reindeer]],$S$14:$S$18,$T$14:$T$18)</f>
        <v>815</v>
      </c>
      <c r="K940" t="str" cm="1">
        <f t="array" ref="K940">_xlfn.IFS(data[[#This Row],[Age]]&lt;=100,"0-100",data[[#This Row],[Age]]&lt;=500,"101-500",data[[#This Row],[Age]]&lt;=1000,"501-1000",1,"&gt;1000")</f>
        <v>501-1000</v>
      </c>
      <c r="L940" t="str">
        <f>REPT(_xlfn.UNICHAR(8203),_xlfn.XLOOKUP(data[[#This Row],[Age group]],$S$23:$S$26,$T$23:$T$26))&amp;data[[#This Row],[Age group]]</f>
        <v>​​501-1000</v>
      </c>
    </row>
    <row r="941" spans="2:12" x14ac:dyDescent="0.25">
      <c r="B941" t="s">
        <v>35</v>
      </c>
      <c r="C941">
        <v>7.2</v>
      </c>
      <c r="D941">
        <v>1070</v>
      </c>
      <c r="E941" s="27">
        <v>45114</v>
      </c>
      <c r="F941">
        <v>1039.8600000000001</v>
      </c>
      <c r="G941" t="s">
        <v>91</v>
      </c>
      <c r="H941">
        <v>0</v>
      </c>
      <c r="I941" t="str">
        <f>_xlfn.XLOOKUP(data[[#This Row],[flight_speed]],$S$4:$S$6,$T$4:$T$6,,-1)</f>
        <v>fast</v>
      </c>
      <c r="J941">
        <f>_xlfn.XLOOKUP(data[[#This Row],[Reindeer]],$S$14:$S$18,$T$14:$T$18)</f>
        <v>261</v>
      </c>
      <c r="K941" t="str" cm="1">
        <f t="array" ref="K941">_xlfn.IFS(data[[#This Row],[Age]]&lt;=100,"0-100",data[[#This Row],[Age]]&lt;=500,"101-500",data[[#This Row],[Age]]&lt;=1000,"501-1000",1,"&gt;1000")</f>
        <v>101-500</v>
      </c>
      <c r="L941" t="str">
        <f>REPT(_xlfn.UNICHAR(8203),_xlfn.XLOOKUP(data[[#This Row],[Age group]],$S$23:$S$26,$T$23:$T$26))&amp;data[[#This Row],[Age group]]</f>
        <v>​​​101-500</v>
      </c>
    </row>
    <row r="942" spans="2:12" x14ac:dyDescent="0.25">
      <c r="B942" t="s">
        <v>68</v>
      </c>
      <c r="C942">
        <v>8.8000000000000007</v>
      </c>
      <c r="D942">
        <v>1240</v>
      </c>
      <c r="E942" s="27">
        <v>45114</v>
      </c>
      <c r="F942">
        <v>264.69</v>
      </c>
      <c r="G942" t="s">
        <v>90</v>
      </c>
      <c r="H942">
        <v>0</v>
      </c>
      <c r="I942" t="str">
        <f>_xlfn.XLOOKUP(data[[#This Row],[flight_speed]],$S$4:$S$6,$T$4:$T$6,,-1)</f>
        <v>casual</v>
      </c>
      <c r="J942">
        <f>_xlfn.XLOOKUP(data[[#This Row],[Reindeer]],$S$14:$S$18,$T$14:$T$18)</f>
        <v>35</v>
      </c>
      <c r="K942" t="str" cm="1">
        <f t="array" ref="K942">_xlfn.IFS(data[[#This Row],[Age]]&lt;=100,"0-100",data[[#This Row],[Age]]&lt;=500,"101-500",data[[#This Row],[Age]]&lt;=1000,"501-1000",1,"&gt;1000")</f>
        <v>0-100</v>
      </c>
      <c r="L942" t="str">
        <f>REPT(_xlfn.UNICHAR(8203),_xlfn.XLOOKUP(data[[#This Row],[Age group]],$S$23:$S$26,$T$23:$T$26))&amp;data[[#This Row],[Age group]]</f>
        <v>​​​​0-100</v>
      </c>
    </row>
    <row r="943" spans="2:12" x14ac:dyDescent="0.25">
      <c r="B943" t="s">
        <v>32</v>
      </c>
      <c r="C943">
        <v>8</v>
      </c>
      <c r="D943">
        <v>1090</v>
      </c>
      <c r="E943" s="27">
        <v>45114</v>
      </c>
      <c r="F943">
        <v>949.26</v>
      </c>
      <c r="G943" t="s">
        <v>91</v>
      </c>
      <c r="H943">
        <v>0</v>
      </c>
      <c r="I943" t="str">
        <f>_xlfn.XLOOKUP(data[[#This Row],[flight_speed]],$S$4:$S$6,$T$4:$T$6,,-1)</f>
        <v>fast</v>
      </c>
      <c r="J943">
        <f>_xlfn.XLOOKUP(data[[#This Row],[Reindeer]],$S$14:$S$18,$T$14:$T$18)</f>
        <v>98</v>
      </c>
      <c r="K943" t="str" cm="1">
        <f t="array" ref="K943">_xlfn.IFS(data[[#This Row],[Age]]&lt;=100,"0-100",data[[#This Row],[Age]]&lt;=500,"101-500",data[[#This Row],[Age]]&lt;=1000,"501-1000",1,"&gt;1000")</f>
        <v>0-100</v>
      </c>
      <c r="L943" t="str">
        <f>REPT(_xlfn.UNICHAR(8203),_xlfn.XLOOKUP(data[[#This Row],[Age group]],$S$23:$S$26,$T$23:$T$26))&amp;data[[#This Row],[Age group]]</f>
        <v>​​​​0-100</v>
      </c>
    </row>
    <row r="944" spans="2:12" x14ac:dyDescent="0.25">
      <c r="B944" t="s">
        <v>33</v>
      </c>
      <c r="C944">
        <v>8</v>
      </c>
      <c r="D944">
        <v>109</v>
      </c>
      <c r="E944" s="27">
        <v>45115</v>
      </c>
      <c r="F944">
        <v>627.98</v>
      </c>
      <c r="G944" t="s">
        <v>90</v>
      </c>
      <c r="H944">
        <v>0</v>
      </c>
      <c r="I944" t="str">
        <f>_xlfn.XLOOKUP(data[[#This Row],[flight_speed]],$S$4:$S$6,$T$4:$T$6,,-1)</f>
        <v>fast</v>
      </c>
      <c r="J944">
        <f>_xlfn.XLOOKUP(data[[#This Row],[Reindeer]],$S$14:$S$18,$T$14:$T$18)</f>
        <v>1200</v>
      </c>
      <c r="K944" t="str" cm="1">
        <f t="array" ref="K944">_xlfn.IFS(data[[#This Row],[Age]]&lt;=100,"0-100",data[[#This Row],[Age]]&lt;=500,"101-500",data[[#This Row],[Age]]&lt;=1000,"501-1000",1,"&gt;1000")</f>
        <v>&gt;1000</v>
      </c>
      <c r="L944" t="str">
        <f>REPT(_xlfn.UNICHAR(8203),_xlfn.XLOOKUP(data[[#This Row],[Age group]],$S$23:$S$26,$T$23:$T$26))&amp;data[[#This Row],[Age group]]</f>
        <v>​&gt;1000</v>
      </c>
    </row>
    <row r="945" spans="2:12" x14ac:dyDescent="0.25">
      <c r="B945" t="s">
        <v>34</v>
      </c>
      <c r="C945">
        <v>11.200000000000001</v>
      </c>
      <c r="D945">
        <v>1450</v>
      </c>
      <c r="E945" s="27">
        <v>45115</v>
      </c>
      <c r="F945">
        <v>531.54</v>
      </c>
      <c r="G945" t="s">
        <v>91</v>
      </c>
      <c r="H945">
        <v>0</v>
      </c>
      <c r="I945" t="str">
        <f>_xlfn.XLOOKUP(data[[#This Row],[flight_speed]],$S$4:$S$6,$T$4:$T$6,,-1)</f>
        <v>casual</v>
      </c>
      <c r="J945">
        <f>_xlfn.XLOOKUP(data[[#This Row],[Reindeer]],$S$14:$S$18,$T$14:$T$18)</f>
        <v>815</v>
      </c>
      <c r="K945" t="str" cm="1">
        <f t="array" ref="K945">_xlfn.IFS(data[[#This Row],[Age]]&lt;=100,"0-100",data[[#This Row],[Age]]&lt;=500,"101-500",data[[#This Row],[Age]]&lt;=1000,"501-1000",1,"&gt;1000")</f>
        <v>501-1000</v>
      </c>
      <c r="L945" t="str">
        <f>REPT(_xlfn.UNICHAR(8203),_xlfn.XLOOKUP(data[[#This Row],[Age group]],$S$23:$S$26,$T$23:$T$26))&amp;data[[#This Row],[Age group]]</f>
        <v>​​501-1000</v>
      </c>
    </row>
    <row r="946" spans="2:12" x14ac:dyDescent="0.25">
      <c r="B946" t="s">
        <v>35</v>
      </c>
      <c r="C946">
        <v>6.4</v>
      </c>
      <c r="D946">
        <v>900</v>
      </c>
      <c r="E946" s="27">
        <v>45115</v>
      </c>
      <c r="F946">
        <v>2216.04</v>
      </c>
      <c r="G946" t="s">
        <v>91</v>
      </c>
      <c r="H946">
        <v>0</v>
      </c>
      <c r="I946" t="str">
        <f>_xlfn.XLOOKUP(data[[#This Row],[flight_speed]],$S$4:$S$6,$T$4:$T$6,,-1)</f>
        <v>super fast</v>
      </c>
      <c r="J946">
        <f>_xlfn.XLOOKUP(data[[#This Row],[Reindeer]],$S$14:$S$18,$T$14:$T$18)</f>
        <v>261</v>
      </c>
      <c r="K946" t="str" cm="1">
        <f t="array" ref="K946">_xlfn.IFS(data[[#This Row],[Age]]&lt;=100,"0-100",data[[#This Row],[Age]]&lt;=500,"101-500",data[[#This Row],[Age]]&lt;=1000,"501-1000",1,"&gt;1000")</f>
        <v>101-500</v>
      </c>
      <c r="L946" t="str">
        <f>REPT(_xlfn.UNICHAR(8203),_xlfn.XLOOKUP(data[[#This Row],[Age group]],$S$23:$S$26,$T$23:$T$26))&amp;data[[#This Row],[Age group]]</f>
        <v>​​​101-500</v>
      </c>
    </row>
    <row r="947" spans="2:12" x14ac:dyDescent="0.25">
      <c r="B947" t="s">
        <v>68</v>
      </c>
      <c r="C947">
        <v>11.200000000000001</v>
      </c>
      <c r="D947">
        <v>990</v>
      </c>
      <c r="E947" s="27">
        <v>45115</v>
      </c>
      <c r="F947">
        <v>441.78</v>
      </c>
      <c r="G947" t="s">
        <v>90</v>
      </c>
      <c r="H947">
        <v>0</v>
      </c>
      <c r="I947" t="str">
        <f>_xlfn.XLOOKUP(data[[#This Row],[flight_speed]],$S$4:$S$6,$T$4:$T$6,,-1)</f>
        <v>casual</v>
      </c>
      <c r="J947">
        <f>_xlfn.XLOOKUP(data[[#This Row],[Reindeer]],$S$14:$S$18,$T$14:$T$18)</f>
        <v>35</v>
      </c>
      <c r="K947" t="str" cm="1">
        <f t="array" ref="K947">_xlfn.IFS(data[[#This Row],[Age]]&lt;=100,"0-100",data[[#This Row],[Age]]&lt;=500,"101-500",data[[#This Row],[Age]]&lt;=1000,"501-1000",1,"&gt;1000")</f>
        <v>0-100</v>
      </c>
      <c r="L947" t="str">
        <f>REPT(_xlfn.UNICHAR(8203),_xlfn.XLOOKUP(data[[#This Row],[Age group]],$S$23:$S$26,$T$23:$T$26))&amp;data[[#This Row],[Age group]]</f>
        <v>​​​​0-100</v>
      </c>
    </row>
    <row r="948" spans="2:12" x14ac:dyDescent="0.25">
      <c r="B948" t="s">
        <v>32</v>
      </c>
      <c r="C948">
        <v>8</v>
      </c>
      <c r="D948">
        <v>530</v>
      </c>
      <c r="E948" s="27">
        <v>45115</v>
      </c>
      <c r="F948">
        <v>116.94</v>
      </c>
      <c r="G948" t="s">
        <v>91</v>
      </c>
      <c r="H948">
        <v>0</v>
      </c>
      <c r="I948" t="str">
        <f>_xlfn.XLOOKUP(data[[#This Row],[flight_speed]],$S$4:$S$6,$T$4:$T$6,,-1)</f>
        <v>casual</v>
      </c>
      <c r="J948">
        <f>_xlfn.XLOOKUP(data[[#This Row],[Reindeer]],$S$14:$S$18,$T$14:$T$18)</f>
        <v>98</v>
      </c>
      <c r="K948" t="str" cm="1">
        <f t="array" ref="K948">_xlfn.IFS(data[[#This Row],[Age]]&lt;=100,"0-100",data[[#This Row],[Age]]&lt;=500,"101-500",data[[#This Row],[Age]]&lt;=1000,"501-1000",1,"&gt;1000")</f>
        <v>0-100</v>
      </c>
      <c r="L948" t="str">
        <f>REPT(_xlfn.UNICHAR(8203),_xlfn.XLOOKUP(data[[#This Row],[Age group]],$S$23:$S$26,$T$23:$T$26))&amp;data[[#This Row],[Age group]]</f>
        <v>​​​​0-100</v>
      </c>
    </row>
    <row r="949" spans="2:12" x14ac:dyDescent="0.25">
      <c r="B949" t="s">
        <v>33</v>
      </c>
      <c r="C949">
        <v>8</v>
      </c>
      <c r="D949">
        <v>85</v>
      </c>
      <c r="E949" s="27">
        <v>45116</v>
      </c>
      <c r="F949">
        <v>52.51</v>
      </c>
      <c r="G949" t="s">
        <v>90</v>
      </c>
      <c r="H949">
        <v>0</v>
      </c>
      <c r="I949" t="str">
        <f>_xlfn.XLOOKUP(data[[#This Row],[flight_speed]],$S$4:$S$6,$T$4:$T$6,,-1)</f>
        <v>casual</v>
      </c>
      <c r="J949">
        <f>_xlfn.XLOOKUP(data[[#This Row],[Reindeer]],$S$14:$S$18,$T$14:$T$18)</f>
        <v>1200</v>
      </c>
      <c r="K949" t="str" cm="1">
        <f t="array" ref="K949">_xlfn.IFS(data[[#This Row],[Age]]&lt;=100,"0-100",data[[#This Row],[Age]]&lt;=500,"101-500",data[[#This Row],[Age]]&lt;=1000,"501-1000",1,"&gt;1000")</f>
        <v>&gt;1000</v>
      </c>
      <c r="L949" t="str">
        <f>REPT(_xlfn.UNICHAR(8203),_xlfn.XLOOKUP(data[[#This Row],[Age group]],$S$23:$S$26,$T$23:$T$26))&amp;data[[#This Row],[Age group]]</f>
        <v>​&gt;1000</v>
      </c>
    </row>
    <row r="950" spans="2:12" x14ac:dyDescent="0.25">
      <c r="B950" t="s">
        <v>34</v>
      </c>
      <c r="C950">
        <v>5.6000000000000005</v>
      </c>
      <c r="D950">
        <v>1280</v>
      </c>
      <c r="E950" s="27">
        <v>45116</v>
      </c>
      <c r="F950">
        <v>1285.5899999999999</v>
      </c>
      <c r="G950" t="s">
        <v>91</v>
      </c>
      <c r="H950">
        <v>0</v>
      </c>
      <c r="I950" t="str">
        <f>_xlfn.XLOOKUP(data[[#This Row],[flight_speed]],$S$4:$S$6,$T$4:$T$6,,-1)</f>
        <v>fast</v>
      </c>
      <c r="J950">
        <f>_xlfn.XLOOKUP(data[[#This Row],[Reindeer]],$S$14:$S$18,$T$14:$T$18)</f>
        <v>815</v>
      </c>
      <c r="K950" t="str" cm="1">
        <f t="array" ref="K950">_xlfn.IFS(data[[#This Row],[Age]]&lt;=100,"0-100",data[[#This Row],[Age]]&lt;=500,"101-500",data[[#This Row],[Age]]&lt;=1000,"501-1000",1,"&gt;1000")</f>
        <v>501-1000</v>
      </c>
      <c r="L950" t="str">
        <f>REPT(_xlfn.UNICHAR(8203),_xlfn.XLOOKUP(data[[#This Row],[Age group]],$S$23:$S$26,$T$23:$T$26))&amp;data[[#This Row],[Age group]]</f>
        <v>​​501-1000</v>
      </c>
    </row>
    <row r="951" spans="2:12" x14ac:dyDescent="0.25">
      <c r="B951" t="s">
        <v>35</v>
      </c>
      <c r="C951">
        <v>11.200000000000001</v>
      </c>
      <c r="D951">
        <v>1140</v>
      </c>
      <c r="E951" s="27">
        <v>45116</v>
      </c>
      <c r="F951">
        <v>1256.3700000000001</v>
      </c>
      <c r="G951" t="s">
        <v>91</v>
      </c>
      <c r="H951">
        <v>0</v>
      </c>
      <c r="I951" t="str">
        <f>_xlfn.XLOOKUP(data[[#This Row],[flight_speed]],$S$4:$S$6,$T$4:$T$6,,-1)</f>
        <v>fast</v>
      </c>
      <c r="J951">
        <f>_xlfn.XLOOKUP(data[[#This Row],[Reindeer]],$S$14:$S$18,$T$14:$T$18)</f>
        <v>261</v>
      </c>
      <c r="K951" t="str" cm="1">
        <f t="array" ref="K951">_xlfn.IFS(data[[#This Row],[Age]]&lt;=100,"0-100",data[[#This Row],[Age]]&lt;=500,"101-500",data[[#This Row],[Age]]&lt;=1000,"501-1000",1,"&gt;1000")</f>
        <v>101-500</v>
      </c>
      <c r="L951" t="str">
        <f>REPT(_xlfn.UNICHAR(8203),_xlfn.XLOOKUP(data[[#This Row],[Age group]],$S$23:$S$26,$T$23:$T$26))&amp;data[[#This Row],[Age group]]</f>
        <v>​​​101-500</v>
      </c>
    </row>
    <row r="952" spans="2:12" x14ac:dyDescent="0.25">
      <c r="B952" t="s">
        <v>68</v>
      </c>
      <c r="C952">
        <v>12</v>
      </c>
      <c r="D952">
        <v>1170</v>
      </c>
      <c r="E952" s="27">
        <v>45116</v>
      </c>
      <c r="F952">
        <v>119.22</v>
      </c>
      <c r="G952" t="s">
        <v>90</v>
      </c>
      <c r="H952">
        <v>0</v>
      </c>
      <c r="I952" t="str">
        <f>_xlfn.XLOOKUP(data[[#This Row],[flight_speed]],$S$4:$S$6,$T$4:$T$6,,-1)</f>
        <v>casual</v>
      </c>
      <c r="J952">
        <f>_xlfn.XLOOKUP(data[[#This Row],[Reindeer]],$S$14:$S$18,$T$14:$T$18)</f>
        <v>35</v>
      </c>
      <c r="K952" t="str" cm="1">
        <f t="array" ref="K952">_xlfn.IFS(data[[#This Row],[Age]]&lt;=100,"0-100",data[[#This Row],[Age]]&lt;=500,"101-500",data[[#This Row],[Age]]&lt;=1000,"501-1000",1,"&gt;1000")</f>
        <v>0-100</v>
      </c>
      <c r="L952" t="str">
        <f>REPT(_xlfn.UNICHAR(8203),_xlfn.XLOOKUP(data[[#This Row],[Age group]],$S$23:$S$26,$T$23:$T$26))&amp;data[[#This Row],[Age group]]</f>
        <v>​​​​0-100</v>
      </c>
    </row>
    <row r="953" spans="2:12" x14ac:dyDescent="0.25">
      <c r="B953" t="s">
        <v>32</v>
      </c>
      <c r="C953">
        <v>8</v>
      </c>
      <c r="D953">
        <v>1180</v>
      </c>
      <c r="E953" s="27">
        <v>45116</v>
      </c>
      <c r="F953">
        <v>559.23</v>
      </c>
      <c r="G953" t="s">
        <v>91</v>
      </c>
      <c r="H953">
        <v>0</v>
      </c>
      <c r="I953" t="str">
        <f>_xlfn.XLOOKUP(data[[#This Row],[flight_speed]],$S$4:$S$6,$T$4:$T$6,,-1)</f>
        <v>casual</v>
      </c>
      <c r="J953">
        <f>_xlfn.XLOOKUP(data[[#This Row],[Reindeer]],$S$14:$S$18,$T$14:$T$18)</f>
        <v>98</v>
      </c>
      <c r="K953" t="str" cm="1">
        <f t="array" ref="K953">_xlfn.IFS(data[[#This Row],[Age]]&lt;=100,"0-100",data[[#This Row],[Age]]&lt;=500,"101-500",data[[#This Row],[Age]]&lt;=1000,"501-1000",1,"&gt;1000")</f>
        <v>0-100</v>
      </c>
      <c r="L953" t="str">
        <f>REPT(_xlfn.UNICHAR(8203),_xlfn.XLOOKUP(data[[#This Row],[Age group]],$S$23:$S$26,$T$23:$T$26))&amp;data[[#This Row],[Age group]]</f>
        <v>​​​​0-100</v>
      </c>
    </row>
    <row r="954" spans="2:12" x14ac:dyDescent="0.25">
      <c r="B954" t="s">
        <v>33</v>
      </c>
      <c r="C954">
        <v>14</v>
      </c>
      <c r="D954">
        <v>136</v>
      </c>
      <c r="E954" s="27">
        <v>45117</v>
      </c>
      <c r="F954">
        <v>181.98</v>
      </c>
      <c r="G954" t="s">
        <v>90</v>
      </c>
      <c r="H954">
        <v>0</v>
      </c>
      <c r="I954" t="str">
        <f>_xlfn.XLOOKUP(data[[#This Row],[flight_speed]],$S$4:$S$6,$T$4:$T$6,,-1)</f>
        <v>casual</v>
      </c>
      <c r="J954">
        <f>_xlfn.XLOOKUP(data[[#This Row],[Reindeer]],$S$14:$S$18,$T$14:$T$18)</f>
        <v>1200</v>
      </c>
      <c r="K954" t="str" cm="1">
        <f t="array" ref="K954">_xlfn.IFS(data[[#This Row],[Age]]&lt;=100,"0-100",data[[#This Row],[Age]]&lt;=500,"101-500",data[[#This Row],[Age]]&lt;=1000,"501-1000",1,"&gt;1000")</f>
        <v>&gt;1000</v>
      </c>
      <c r="L954" t="str">
        <f>REPT(_xlfn.UNICHAR(8203),_xlfn.XLOOKUP(data[[#This Row],[Age group]],$S$23:$S$26,$T$23:$T$26))&amp;data[[#This Row],[Age group]]</f>
        <v>​&gt;1000</v>
      </c>
    </row>
    <row r="955" spans="2:12" x14ac:dyDescent="0.25">
      <c r="B955" t="s">
        <v>34</v>
      </c>
      <c r="C955">
        <v>5.6000000000000005</v>
      </c>
      <c r="D955">
        <v>570</v>
      </c>
      <c r="E955" s="27">
        <v>45117</v>
      </c>
      <c r="F955">
        <v>2666.2200000000003</v>
      </c>
      <c r="G955" t="s">
        <v>91</v>
      </c>
      <c r="H955">
        <v>0</v>
      </c>
      <c r="I955" t="str">
        <f>_xlfn.XLOOKUP(data[[#This Row],[flight_speed]],$S$4:$S$6,$T$4:$T$6,,-1)</f>
        <v>super fast</v>
      </c>
      <c r="J955">
        <f>_xlfn.XLOOKUP(data[[#This Row],[Reindeer]],$S$14:$S$18,$T$14:$T$18)</f>
        <v>815</v>
      </c>
      <c r="K955" t="str" cm="1">
        <f t="array" ref="K955">_xlfn.IFS(data[[#This Row],[Age]]&lt;=100,"0-100",data[[#This Row],[Age]]&lt;=500,"101-500",data[[#This Row],[Age]]&lt;=1000,"501-1000",1,"&gt;1000")</f>
        <v>501-1000</v>
      </c>
      <c r="L955" t="str">
        <f>REPT(_xlfn.UNICHAR(8203),_xlfn.XLOOKUP(data[[#This Row],[Age group]],$S$23:$S$26,$T$23:$T$26))&amp;data[[#This Row],[Age group]]</f>
        <v>​​501-1000</v>
      </c>
    </row>
    <row r="956" spans="2:12" x14ac:dyDescent="0.25">
      <c r="B956" t="s">
        <v>35</v>
      </c>
      <c r="C956">
        <v>7.2</v>
      </c>
      <c r="D956">
        <v>1040</v>
      </c>
      <c r="E956" s="27">
        <v>45117</v>
      </c>
      <c r="F956">
        <v>1138.8000000000002</v>
      </c>
      <c r="G956" t="s">
        <v>91</v>
      </c>
      <c r="H956">
        <v>0</v>
      </c>
      <c r="I956" t="str">
        <f>_xlfn.XLOOKUP(data[[#This Row],[flight_speed]],$S$4:$S$6,$T$4:$T$6,,-1)</f>
        <v>fast</v>
      </c>
      <c r="J956">
        <f>_xlfn.XLOOKUP(data[[#This Row],[Reindeer]],$S$14:$S$18,$T$14:$T$18)</f>
        <v>261</v>
      </c>
      <c r="K956" t="str" cm="1">
        <f t="array" ref="K956">_xlfn.IFS(data[[#This Row],[Age]]&lt;=100,"0-100",data[[#This Row],[Age]]&lt;=500,"101-500",data[[#This Row],[Age]]&lt;=1000,"501-1000",1,"&gt;1000")</f>
        <v>101-500</v>
      </c>
      <c r="L956" t="str">
        <f>REPT(_xlfn.UNICHAR(8203),_xlfn.XLOOKUP(data[[#This Row],[Age group]],$S$23:$S$26,$T$23:$T$26))&amp;data[[#This Row],[Age group]]</f>
        <v>​​​101-500</v>
      </c>
    </row>
    <row r="957" spans="2:12" x14ac:dyDescent="0.25">
      <c r="B957" t="s">
        <v>68</v>
      </c>
      <c r="C957">
        <v>5.6000000000000005</v>
      </c>
      <c r="D957">
        <v>660</v>
      </c>
      <c r="E957" s="27">
        <v>45117</v>
      </c>
      <c r="F957">
        <v>2367.6000000000004</v>
      </c>
      <c r="G957" t="s">
        <v>90</v>
      </c>
      <c r="H957">
        <v>0</v>
      </c>
      <c r="I957" t="str">
        <f>_xlfn.XLOOKUP(data[[#This Row],[flight_speed]],$S$4:$S$6,$T$4:$T$6,,-1)</f>
        <v>super fast</v>
      </c>
      <c r="J957">
        <f>_xlfn.XLOOKUP(data[[#This Row],[Reindeer]],$S$14:$S$18,$T$14:$T$18)</f>
        <v>35</v>
      </c>
      <c r="K957" t="str" cm="1">
        <f t="array" ref="K957">_xlfn.IFS(data[[#This Row],[Age]]&lt;=100,"0-100",data[[#This Row],[Age]]&lt;=500,"101-500",data[[#This Row],[Age]]&lt;=1000,"501-1000",1,"&gt;1000")</f>
        <v>0-100</v>
      </c>
      <c r="L957" t="str">
        <f>REPT(_xlfn.UNICHAR(8203),_xlfn.XLOOKUP(data[[#This Row],[Age group]],$S$23:$S$26,$T$23:$T$26))&amp;data[[#This Row],[Age group]]</f>
        <v>​​​​0-100</v>
      </c>
    </row>
    <row r="958" spans="2:12" x14ac:dyDescent="0.25">
      <c r="B958" t="s">
        <v>32</v>
      </c>
      <c r="C958">
        <v>4.8000000000000007</v>
      </c>
      <c r="D958">
        <v>510</v>
      </c>
      <c r="E958" s="27">
        <v>45117</v>
      </c>
      <c r="F958">
        <v>940.68000000000006</v>
      </c>
      <c r="G958" t="s">
        <v>91</v>
      </c>
      <c r="H958">
        <v>0</v>
      </c>
      <c r="I958" t="str">
        <f>_xlfn.XLOOKUP(data[[#This Row],[flight_speed]],$S$4:$S$6,$T$4:$T$6,,-1)</f>
        <v>fast</v>
      </c>
      <c r="J958">
        <f>_xlfn.XLOOKUP(data[[#This Row],[Reindeer]],$S$14:$S$18,$T$14:$T$18)</f>
        <v>98</v>
      </c>
      <c r="K958" t="str" cm="1">
        <f t="array" ref="K958">_xlfn.IFS(data[[#This Row],[Age]]&lt;=100,"0-100",data[[#This Row],[Age]]&lt;=500,"101-500",data[[#This Row],[Age]]&lt;=1000,"501-1000",1,"&gt;1000")</f>
        <v>0-100</v>
      </c>
      <c r="L958" t="str">
        <f>REPT(_xlfn.UNICHAR(8203),_xlfn.XLOOKUP(data[[#This Row],[Age group]],$S$23:$S$26,$T$23:$T$26))&amp;data[[#This Row],[Age group]]</f>
        <v>​​​​0-100</v>
      </c>
    </row>
    <row r="959" spans="2:12" x14ac:dyDescent="0.25">
      <c r="B959" t="s">
        <v>33</v>
      </c>
      <c r="C959">
        <v>10</v>
      </c>
      <c r="D959">
        <v>138</v>
      </c>
      <c r="E959" s="27">
        <v>45118</v>
      </c>
      <c r="F959">
        <v>664.6</v>
      </c>
      <c r="G959" t="s">
        <v>90</v>
      </c>
      <c r="H959">
        <v>0</v>
      </c>
      <c r="I959" t="str">
        <f>_xlfn.XLOOKUP(data[[#This Row],[flight_speed]],$S$4:$S$6,$T$4:$T$6,,-1)</f>
        <v>fast</v>
      </c>
      <c r="J959">
        <f>_xlfn.XLOOKUP(data[[#This Row],[Reindeer]],$S$14:$S$18,$T$14:$T$18)</f>
        <v>1200</v>
      </c>
      <c r="K959" t="str" cm="1">
        <f t="array" ref="K959">_xlfn.IFS(data[[#This Row],[Age]]&lt;=100,"0-100",data[[#This Row],[Age]]&lt;=500,"101-500",data[[#This Row],[Age]]&lt;=1000,"501-1000",1,"&gt;1000")</f>
        <v>&gt;1000</v>
      </c>
      <c r="L959" t="str">
        <f>REPT(_xlfn.UNICHAR(8203),_xlfn.XLOOKUP(data[[#This Row],[Age group]],$S$23:$S$26,$T$23:$T$26))&amp;data[[#This Row],[Age group]]</f>
        <v>​&gt;1000</v>
      </c>
    </row>
    <row r="960" spans="2:12" x14ac:dyDescent="0.25">
      <c r="B960" t="s">
        <v>34</v>
      </c>
      <c r="C960">
        <v>8.8000000000000007</v>
      </c>
      <c r="D960">
        <v>990</v>
      </c>
      <c r="E960" s="27">
        <v>45118</v>
      </c>
      <c r="F960">
        <v>1752.09</v>
      </c>
      <c r="G960" t="s">
        <v>91</v>
      </c>
      <c r="H960">
        <v>0</v>
      </c>
      <c r="I960" t="str">
        <f>_xlfn.XLOOKUP(data[[#This Row],[flight_speed]],$S$4:$S$6,$T$4:$T$6,,-1)</f>
        <v>fast</v>
      </c>
      <c r="J960">
        <f>_xlfn.XLOOKUP(data[[#This Row],[Reindeer]],$S$14:$S$18,$T$14:$T$18)</f>
        <v>815</v>
      </c>
      <c r="K960" t="str" cm="1">
        <f t="array" ref="K960">_xlfn.IFS(data[[#This Row],[Age]]&lt;=100,"0-100",data[[#This Row],[Age]]&lt;=500,"101-500",data[[#This Row],[Age]]&lt;=1000,"501-1000",1,"&gt;1000")</f>
        <v>501-1000</v>
      </c>
      <c r="L960" t="str">
        <f>REPT(_xlfn.UNICHAR(8203),_xlfn.XLOOKUP(data[[#This Row],[Age group]],$S$23:$S$26,$T$23:$T$26))&amp;data[[#This Row],[Age group]]</f>
        <v>​​501-1000</v>
      </c>
    </row>
    <row r="961" spans="2:12" x14ac:dyDescent="0.25">
      <c r="B961" t="s">
        <v>35</v>
      </c>
      <c r="C961">
        <v>4</v>
      </c>
      <c r="D961">
        <v>600</v>
      </c>
      <c r="E961" s="27">
        <v>45118</v>
      </c>
      <c r="F961">
        <v>1155</v>
      </c>
      <c r="G961" t="s">
        <v>91</v>
      </c>
      <c r="H961">
        <v>0</v>
      </c>
      <c r="I961" t="str">
        <f>_xlfn.XLOOKUP(data[[#This Row],[flight_speed]],$S$4:$S$6,$T$4:$T$6,,-1)</f>
        <v>fast</v>
      </c>
      <c r="J961">
        <f>_xlfn.XLOOKUP(data[[#This Row],[Reindeer]],$S$14:$S$18,$T$14:$T$18)</f>
        <v>261</v>
      </c>
      <c r="K961" t="str" cm="1">
        <f t="array" ref="K961">_xlfn.IFS(data[[#This Row],[Age]]&lt;=100,"0-100",data[[#This Row],[Age]]&lt;=500,"101-500",data[[#This Row],[Age]]&lt;=1000,"501-1000",1,"&gt;1000")</f>
        <v>101-500</v>
      </c>
      <c r="L961" t="str">
        <f>REPT(_xlfn.UNICHAR(8203),_xlfn.XLOOKUP(data[[#This Row],[Age group]],$S$23:$S$26,$T$23:$T$26))&amp;data[[#This Row],[Age group]]</f>
        <v>​​​101-500</v>
      </c>
    </row>
    <row r="962" spans="2:12" x14ac:dyDescent="0.25">
      <c r="B962" t="s">
        <v>68</v>
      </c>
      <c r="C962">
        <v>8.8000000000000007</v>
      </c>
      <c r="D962">
        <v>1310</v>
      </c>
      <c r="E962" s="27">
        <v>45118</v>
      </c>
      <c r="F962">
        <v>877.23</v>
      </c>
      <c r="G962" t="s">
        <v>90</v>
      </c>
      <c r="H962">
        <v>0</v>
      </c>
      <c r="I962" t="str">
        <f>_xlfn.XLOOKUP(data[[#This Row],[flight_speed]],$S$4:$S$6,$T$4:$T$6,,-1)</f>
        <v>fast</v>
      </c>
      <c r="J962">
        <f>_xlfn.XLOOKUP(data[[#This Row],[Reindeer]],$S$14:$S$18,$T$14:$T$18)</f>
        <v>35</v>
      </c>
      <c r="K962" t="str" cm="1">
        <f t="array" ref="K962">_xlfn.IFS(data[[#This Row],[Age]]&lt;=100,"0-100",data[[#This Row],[Age]]&lt;=500,"101-500",data[[#This Row],[Age]]&lt;=1000,"501-1000",1,"&gt;1000")</f>
        <v>0-100</v>
      </c>
      <c r="L962" t="str">
        <f>REPT(_xlfn.UNICHAR(8203),_xlfn.XLOOKUP(data[[#This Row],[Age group]],$S$23:$S$26,$T$23:$T$26))&amp;data[[#This Row],[Age group]]</f>
        <v>​​​​0-100</v>
      </c>
    </row>
    <row r="963" spans="2:12" x14ac:dyDescent="0.25">
      <c r="B963" t="s">
        <v>32</v>
      </c>
      <c r="C963">
        <v>12</v>
      </c>
      <c r="D963">
        <v>730</v>
      </c>
      <c r="E963" s="27">
        <v>45118</v>
      </c>
      <c r="F963">
        <v>1855.1100000000001</v>
      </c>
      <c r="G963" t="s">
        <v>91</v>
      </c>
      <c r="H963">
        <v>0</v>
      </c>
      <c r="I963" t="str">
        <f>_xlfn.XLOOKUP(data[[#This Row],[flight_speed]],$S$4:$S$6,$T$4:$T$6,,-1)</f>
        <v>fast</v>
      </c>
      <c r="J963">
        <f>_xlfn.XLOOKUP(data[[#This Row],[Reindeer]],$S$14:$S$18,$T$14:$T$18)</f>
        <v>98</v>
      </c>
      <c r="K963" t="str" cm="1">
        <f t="array" ref="K963">_xlfn.IFS(data[[#This Row],[Age]]&lt;=100,"0-100",data[[#This Row],[Age]]&lt;=500,"101-500",data[[#This Row],[Age]]&lt;=1000,"501-1000",1,"&gt;1000")</f>
        <v>0-100</v>
      </c>
      <c r="L963" t="str">
        <f>REPT(_xlfn.UNICHAR(8203),_xlfn.XLOOKUP(data[[#This Row],[Age group]],$S$23:$S$26,$T$23:$T$26))&amp;data[[#This Row],[Age group]]</f>
        <v>​​​​0-100</v>
      </c>
    </row>
    <row r="964" spans="2:12" x14ac:dyDescent="0.25">
      <c r="B964" t="s">
        <v>33</v>
      </c>
      <c r="C964">
        <v>7</v>
      </c>
      <c r="D964">
        <v>70</v>
      </c>
      <c r="E964" s="27">
        <v>45119</v>
      </c>
      <c r="F964">
        <v>295.18</v>
      </c>
      <c r="G964" t="s">
        <v>90</v>
      </c>
      <c r="H964">
        <v>0</v>
      </c>
      <c r="I964" t="str">
        <f>_xlfn.XLOOKUP(data[[#This Row],[flight_speed]],$S$4:$S$6,$T$4:$T$6,,-1)</f>
        <v>casual</v>
      </c>
      <c r="J964">
        <f>_xlfn.XLOOKUP(data[[#This Row],[Reindeer]],$S$14:$S$18,$T$14:$T$18)</f>
        <v>1200</v>
      </c>
      <c r="K964" t="str" cm="1">
        <f t="array" ref="K964">_xlfn.IFS(data[[#This Row],[Age]]&lt;=100,"0-100",data[[#This Row],[Age]]&lt;=500,"101-500",data[[#This Row],[Age]]&lt;=1000,"501-1000",1,"&gt;1000")</f>
        <v>&gt;1000</v>
      </c>
      <c r="L964" t="str">
        <f>REPT(_xlfn.UNICHAR(8203),_xlfn.XLOOKUP(data[[#This Row],[Age group]],$S$23:$S$26,$T$23:$T$26))&amp;data[[#This Row],[Age group]]</f>
        <v>​&gt;1000</v>
      </c>
    </row>
    <row r="965" spans="2:12" x14ac:dyDescent="0.25">
      <c r="B965" t="s">
        <v>34</v>
      </c>
      <c r="C965">
        <v>9.6000000000000014</v>
      </c>
      <c r="D965">
        <v>520</v>
      </c>
      <c r="E965" s="27">
        <v>45119</v>
      </c>
      <c r="F965">
        <v>2516.67</v>
      </c>
      <c r="G965" t="s">
        <v>91</v>
      </c>
      <c r="H965">
        <v>0</v>
      </c>
      <c r="I965" t="str">
        <f>_xlfn.XLOOKUP(data[[#This Row],[flight_speed]],$S$4:$S$6,$T$4:$T$6,,-1)</f>
        <v>super fast</v>
      </c>
      <c r="J965">
        <f>_xlfn.XLOOKUP(data[[#This Row],[Reindeer]],$S$14:$S$18,$T$14:$T$18)</f>
        <v>815</v>
      </c>
      <c r="K965" t="str" cm="1">
        <f t="array" ref="K965">_xlfn.IFS(data[[#This Row],[Age]]&lt;=100,"0-100",data[[#This Row],[Age]]&lt;=500,"101-500",data[[#This Row],[Age]]&lt;=1000,"501-1000",1,"&gt;1000")</f>
        <v>501-1000</v>
      </c>
      <c r="L965" t="str">
        <f>REPT(_xlfn.UNICHAR(8203),_xlfn.XLOOKUP(data[[#This Row],[Age group]],$S$23:$S$26,$T$23:$T$26))&amp;data[[#This Row],[Age group]]</f>
        <v>​​501-1000</v>
      </c>
    </row>
    <row r="966" spans="2:12" x14ac:dyDescent="0.25">
      <c r="B966" t="s">
        <v>35</v>
      </c>
      <c r="C966">
        <v>9.6000000000000014</v>
      </c>
      <c r="D966">
        <v>1470</v>
      </c>
      <c r="E966" s="27">
        <v>45119</v>
      </c>
      <c r="F966">
        <v>2204.46</v>
      </c>
      <c r="G966" t="s">
        <v>91</v>
      </c>
      <c r="H966">
        <v>0</v>
      </c>
      <c r="I966" t="str">
        <f>_xlfn.XLOOKUP(data[[#This Row],[flight_speed]],$S$4:$S$6,$T$4:$T$6,,-1)</f>
        <v>super fast</v>
      </c>
      <c r="J966">
        <f>_xlfn.XLOOKUP(data[[#This Row],[Reindeer]],$S$14:$S$18,$T$14:$T$18)</f>
        <v>261</v>
      </c>
      <c r="K966" t="str" cm="1">
        <f t="array" ref="K966">_xlfn.IFS(data[[#This Row],[Age]]&lt;=100,"0-100",data[[#This Row],[Age]]&lt;=500,"101-500",data[[#This Row],[Age]]&lt;=1000,"501-1000",1,"&gt;1000")</f>
        <v>101-500</v>
      </c>
      <c r="L966" t="str">
        <f>REPT(_xlfn.UNICHAR(8203),_xlfn.XLOOKUP(data[[#This Row],[Age group]],$S$23:$S$26,$T$23:$T$26))&amp;data[[#This Row],[Age group]]</f>
        <v>​​​101-500</v>
      </c>
    </row>
    <row r="967" spans="2:12" x14ac:dyDescent="0.25">
      <c r="B967" t="s">
        <v>68</v>
      </c>
      <c r="C967">
        <v>4.8000000000000007</v>
      </c>
      <c r="D967">
        <v>1120</v>
      </c>
      <c r="E967" s="27">
        <v>45119</v>
      </c>
      <c r="F967">
        <v>2178.0299999999997</v>
      </c>
      <c r="G967" t="s">
        <v>90</v>
      </c>
      <c r="H967">
        <v>0</v>
      </c>
      <c r="I967" t="str">
        <f>_xlfn.XLOOKUP(data[[#This Row],[flight_speed]],$S$4:$S$6,$T$4:$T$6,,-1)</f>
        <v>super fast</v>
      </c>
      <c r="J967">
        <f>_xlfn.XLOOKUP(data[[#This Row],[Reindeer]],$S$14:$S$18,$T$14:$T$18)</f>
        <v>35</v>
      </c>
      <c r="K967" t="str" cm="1">
        <f t="array" ref="K967">_xlfn.IFS(data[[#This Row],[Age]]&lt;=100,"0-100",data[[#This Row],[Age]]&lt;=500,"101-500",data[[#This Row],[Age]]&lt;=1000,"501-1000",1,"&gt;1000")</f>
        <v>0-100</v>
      </c>
      <c r="L967" t="str">
        <f>REPT(_xlfn.UNICHAR(8203),_xlfn.XLOOKUP(data[[#This Row],[Age group]],$S$23:$S$26,$T$23:$T$26))&amp;data[[#This Row],[Age group]]</f>
        <v>​​​​0-100</v>
      </c>
    </row>
    <row r="968" spans="2:12" x14ac:dyDescent="0.25">
      <c r="B968" t="s">
        <v>32</v>
      </c>
      <c r="C968">
        <v>12</v>
      </c>
      <c r="D968">
        <v>1340</v>
      </c>
      <c r="E968" s="27">
        <v>45119</v>
      </c>
      <c r="F968">
        <v>1953.12</v>
      </c>
      <c r="G968" t="s">
        <v>91</v>
      </c>
      <c r="H968">
        <v>0</v>
      </c>
      <c r="I968" t="str">
        <f>_xlfn.XLOOKUP(data[[#This Row],[flight_speed]],$S$4:$S$6,$T$4:$T$6,,-1)</f>
        <v>fast</v>
      </c>
      <c r="J968">
        <f>_xlfn.XLOOKUP(data[[#This Row],[Reindeer]],$S$14:$S$18,$T$14:$T$18)</f>
        <v>98</v>
      </c>
      <c r="K968" t="str" cm="1">
        <f t="array" ref="K968">_xlfn.IFS(data[[#This Row],[Age]]&lt;=100,"0-100",data[[#This Row],[Age]]&lt;=500,"101-500",data[[#This Row],[Age]]&lt;=1000,"501-1000",1,"&gt;1000")</f>
        <v>0-100</v>
      </c>
      <c r="L968" t="str">
        <f>REPT(_xlfn.UNICHAR(8203),_xlfn.XLOOKUP(data[[#This Row],[Age group]],$S$23:$S$26,$T$23:$T$26))&amp;data[[#This Row],[Age group]]</f>
        <v>​​​​0-100</v>
      </c>
    </row>
    <row r="969" spans="2:12" x14ac:dyDescent="0.25">
      <c r="B969" t="s">
        <v>33</v>
      </c>
      <c r="C969">
        <v>15</v>
      </c>
      <c r="D969">
        <v>136</v>
      </c>
      <c r="E969" s="27">
        <v>45120</v>
      </c>
      <c r="F969">
        <v>208.2</v>
      </c>
      <c r="G969" t="s">
        <v>90</v>
      </c>
      <c r="H969">
        <v>0</v>
      </c>
      <c r="I969" t="str">
        <f>_xlfn.XLOOKUP(data[[#This Row],[flight_speed]],$S$4:$S$6,$T$4:$T$6,,-1)</f>
        <v>casual</v>
      </c>
      <c r="J969">
        <f>_xlfn.XLOOKUP(data[[#This Row],[Reindeer]],$S$14:$S$18,$T$14:$T$18)</f>
        <v>1200</v>
      </c>
      <c r="K969" t="str" cm="1">
        <f t="array" ref="K969">_xlfn.IFS(data[[#This Row],[Age]]&lt;=100,"0-100",data[[#This Row],[Age]]&lt;=500,"101-500",data[[#This Row],[Age]]&lt;=1000,"501-1000",1,"&gt;1000")</f>
        <v>&gt;1000</v>
      </c>
      <c r="L969" t="str">
        <f>REPT(_xlfn.UNICHAR(8203),_xlfn.XLOOKUP(data[[#This Row],[Age group]],$S$23:$S$26,$T$23:$T$26))&amp;data[[#This Row],[Age group]]</f>
        <v>​&gt;1000</v>
      </c>
    </row>
    <row r="970" spans="2:12" x14ac:dyDescent="0.25">
      <c r="B970" t="s">
        <v>34</v>
      </c>
      <c r="C970">
        <v>5.6000000000000005</v>
      </c>
      <c r="D970">
        <v>1060</v>
      </c>
      <c r="E970" s="27">
        <v>45120</v>
      </c>
      <c r="F970">
        <v>379.53000000000003</v>
      </c>
      <c r="G970" t="s">
        <v>91</v>
      </c>
      <c r="H970">
        <v>0</v>
      </c>
      <c r="I970" t="str">
        <f>_xlfn.XLOOKUP(data[[#This Row],[flight_speed]],$S$4:$S$6,$T$4:$T$6,,-1)</f>
        <v>casual</v>
      </c>
      <c r="J970">
        <f>_xlfn.XLOOKUP(data[[#This Row],[Reindeer]],$S$14:$S$18,$T$14:$T$18)</f>
        <v>815</v>
      </c>
      <c r="K970" t="str" cm="1">
        <f t="array" ref="K970">_xlfn.IFS(data[[#This Row],[Age]]&lt;=100,"0-100",data[[#This Row],[Age]]&lt;=500,"101-500",data[[#This Row],[Age]]&lt;=1000,"501-1000",1,"&gt;1000")</f>
        <v>501-1000</v>
      </c>
      <c r="L970" t="str">
        <f>REPT(_xlfn.UNICHAR(8203),_xlfn.XLOOKUP(data[[#This Row],[Age group]],$S$23:$S$26,$T$23:$T$26))&amp;data[[#This Row],[Age group]]</f>
        <v>​​501-1000</v>
      </c>
    </row>
    <row r="971" spans="2:12" x14ac:dyDescent="0.25">
      <c r="B971" t="s">
        <v>35</v>
      </c>
      <c r="C971">
        <v>5.6000000000000005</v>
      </c>
      <c r="D971">
        <v>620</v>
      </c>
      <c r="E971" s="27">
        <v>45120</v>
      </c>
      <c r="F971">
        <v>2703.6000000000004</v>
      </c>
      <c r="G971" t="s">
        <v>91</v>
      </c>
      <c r="H971">
        <v>0</v>
      </c>
      <c r="I971" t="str">
        <f>_xlfn.XLOOKUP(data[[#This Row],[flight_speed]],$S$4:$S$6,$T$4:$T$6,,-1)</f>
        <v>super fast</v>
      </c>
      <c r="J971">
        <f>_xlfn.XLOOKUP(data[[#This Row],[Reindeer]],$S$14:$S$18,$T$14:$T$18)</f>
        <v>261</v>
      </c>
      <c r="K971" t="str" cm="1">
        <f t="array" ref="K971">_xlfn.IFS(data[[#This Row],[Age]]&lt;=100,"0-100",data[[#This Row],[Age]]&lt;=500,"101-500",data[[#This Row],[Age]]&lt;=1000,"501-1000",1,"&gt;1000")</f>
        <v>101-500</v>
      </c>
      <c r="L971" t="str">
        <f>REPT(_xlfn.UNICHAR(8203),_xlfn.XLOOKUP(data[[#This Row],[Age group]],$S$23:$S$26,$T$23:$T$26))&amp;data[[#This Row],[Age group]]</f>
        <v>​​​101-500</v>
      </c>
    </row>
    <row r="972" spans="2:12" x14ac:dyDescent="0.25">
      <c r="B972" t="s">
        <v>68</v>
      </c>
      <c r="C972">
        <v>11.200000000000001</v>
      </c>
      <c r="D972">
        <v>990</v>
      </c>
      <c r="E972" s="27">
        <v>45120</v>
      </c>
      <c r="F972">
        <v>2520.54</v>
      </c>
      <c r="G972" t="s">
        <v>90</v>
      </c>
      <c r="H972">
        <v>0</v>
      </c>
      <c r="I972" t="str">
        <f>_xlfn.XLOOKUP(data[[#This Row],[flight_speed]],$S$4:$S$6,$T$4:$T$6,,-1)</f>
        <v>super fast</v>
      </c>
      <c r="J972">
        <f>_xlfn.XLOOKUP(data[[#This Row],[Reindeer]],$S$14:$S$18,$T$14:$T$18)</f>
        <v>35</v>
      </c>
      <c r="K972" t="str" cm="1">
        <f t="array" ref="K972">_xlfn.IFS(data[[#This Row],[Age]]&lt;=100,"0-100",data[[#This Row],[Age]]&lt;=500,"101-500",data[[#This Row],[Age]]&lt;=1000,"501-1000",1,"&gt;1000")</f>
        <v>0-100</v>
      </c>
      <c r="L972" t="str">
        <f>REPT(_xlfn.UNICHAR(8203),_xlfn.XLOOKUP(data[[#This Row],[Age group]],$S$23:$S$26,$T$23:$T$26))&amp;data[[#This Row],[Age group]]</f>
        <v>​​​​0-100</v>
      </c>
    </row>
    <row r="973" spans="2:12" x14ac:dyDescent="0.25">
      <c r="B973" t="s">
        <v>32</v>
      </c>
      <c r="C973">
        <v>10.4</v>
      </c>
      <c r="D973">
        <v>1450</v>
      </c>
      <c r="E973" s="27">
        <v>45120</v>
      </c>
      <c r="F973">
        <v>1527.96</v>
      </c>
      <c r="G973" t="s">
        <v>91</v>
      </c>
      <c r="H973">
        <v>0</v>
      </c>
      <c r="I973" t="str">
        <f>_xlfn.XLOOKUP(data[[#This Row],[flight_speed]],$S$4:$S$6,$T$4:$T$6,,-1)</f>
        <v>fast</v>
      </c>
      <c r="J973">
        <f>_xlfn.XLOOKUP(data[[#This Row],[Reindeer]],$S$14:$S$18,$T$14:$T$18)</f>
        <v>98</v>
      </c>
      <c r="K973" t="str" cm="1">
        <f t="array" ref="K973">_xlfn.IFS(data[[#This Row],[Age]]&lt;=100,"0-100",data[[#This Row],[Age]]&lt;=500,"101-500",data[[#This Row],[Age]]&lt;=1000,"501-1000",1,"&gt;1000")</f>
        <v>0-100</v>
      </c>
      <c r="L973" t="str">
        <f>REPT(_xlfn.UNICHAR(8203),_xlfn.XLOOKUP(data[[#This Row],[Age group]],$S$23:$S$26,$T$23:$T$26))&amp;data[[#This Row],[Age group]]</f>
        <v>​​​​0-100</v>
      </c>
    </row>
    <row r="974" spans="2:12" x14ac:dyDescent="0.25">
      <c r="B974" t="s">
        <v>33</v>
      </c>
      <c r="C974">
        <v>6</v>
      </c>
      <c r="D974">
        <v>129</v>
      </c>
      <c r="E974" s="27">
        <v>45121</v>
      </c>
      <c r="F974">
        <v>74.180000000000007</v>
      </c>
      <c r="G974" t="s">
        <v>90</v>
      </c>
      <c r="H974">
        <v>0</v>
      </c>
      <c r="I974" t="str">
        <f>_xlfn.XLOOKUP(data[[#This Row],[flight_speed]],$S$4:$S$6,$T$4:$T$6,,-1)</f>
        <v>casual</v>
      </c>
      <c r="J974">
        <f>_xlfn.XLOOKUP(data[[#This Row],[Reindeer]],$S$14:$S$18,$T$14:$T$18)</f>
        <v>1200</v>
      </c>
      <c r="K974" t="str" cm="1">
        <f t="array" ref="K974">_xlfn.IFS(data[[#This Row],[Age]]&lt;=100,"0-100",data[[#This Row],[Age]]&lt;=500,"101-500",data[[#This Row],[Age]]&lt;=1000,"501-1000",1,"&gt;1000")</f>
        <v>&gt;1000</v>
      </c>
      <c r="L974" t="str">
        <f>REPT(_xlfn.UNICHAR(8203),_xlfn.XLOOKUP(data[[#This Row],[Age group]],$S$23:$S$26,$T$23:$T$26))&amp;data[[#This Row],[Age group]]</f>
        <v>​&gt;1000</v>
      </c>
    </row>
    <row r="975" spans="2:12" x14ac:dyDescent="0.25">
      <c r="B975" t="s">
        <v>34</v>
      </c>
      <c r="C975">
        <v>7.2</v>
      </c>
      <c r="D975">
        <v>770</v>
      </c>
      <c r="E975" s="27">
        <v>45121</v>
      </c>
      <c r="F975">
        <v>2480.46</v>
      </c>
      <c r="G975" t="s">
        <v>91</v>
      </c>
      <c r="H975">
        <v>0</v>
      </c>
      <c r="I975" t="str">
        <f>_xlfn.XLOOKUP(data[[#This Row],[flight_speed]],$S$4:$S$6,$T$4:$T$6,,-1)</f>
        <v>super fast</v>
      </c>
      <c r="J975">
        <f>_xlfn.XLOOKUP(data[[#This Row],[Reindeer]],$S$14:$S$18,$T$14:$T$18)</f>
        <v>815</v>
      </c>
      <c r="K975" t="str" cm="1">
        <f t="array" ref="K975">_xlfn.IFS(data[[#This Row],[Age]]&lt;=100,"0-100",data[[#This Row],[Age]]&lt;=500,"101-500",data[[#This Row],[Age]]&lt;=1000,"501-1000",1,"&gt;1000")</f>
        <v>501-1000</v>
      </c>
      <c r="L975" t="str">
        <f>REPT(_xlfn.UNICHAR(8203),_xlfn.XLOOKUP(data[[#This Row],[Age group]],$S$23:$S$26,$T$23:$T$26))&amp;data[[#This Row],[Age group]]</f>
        <v>​​501-1000</v>
      </c>
    </row>
    <row r="976" spans="2:12" x14ac:dyDescent="0.25">
      <c r="B976" t="s">
        <v>35</v>
      </c>
      <c r="C976">
        <v>7.2</v>
      </c>
      <c r="D976">
        <v>1030</v>
      </c>
      <c r="E976" s="27">
        <v>45121</v>
      </c>
      <c r="F976">
        <v>1902.9900000000002</v>
      </c>
      <c r="G976" t="s">
        <v>91</v>
      </c>
      <c r="H976">
        <v>0</v>
      </c>
      <c r="I976" t="str">
        <f>_xlfn.XLOOKUP(data[[#This Row],[flight_speed]],$S$4:$S$6,$T$4:$T$6,,-1)</f>
        <v>fast</v>
      </c>
      <c r="J976">
        <f>_xlfn.XLOOKUP(data[[#This Row],[Reindeer]],$S$14:$S$18,$T$14:$T$18)</f>
        <v>261</v>
      </c>
      <c r="K976" t="str" cm="1">
        <f t="array" ref="K976">_xlfn.IFS(data[[#This Row],[Age]]&lt;=100,"0-100",data[[#This Row],[Age]]&lt;=500,"101-500",data[[#This Row],[Age]]&lt;=1000,"501-1000",1,"&gt;1000")</f>
        <v>101-500</v>
      </c>
      <c r="L976" t="str">
        <f>REPT(_xlfn.UNICHAR(8203),_xlfn.XLOOKUP(data[[#This Row],[Age group]],$S$23:$S$26,$T$23:$T$26))&amp;data[[#This Row],[Age group]]</f>
        <v>​​​101-500</v>
      </c>
    </row>
    <row r="977" spans="2:12" x14ac:dyDescent="0.25">
      <c r="B977" t="s">
        <v>68</v>
      </c>
      <c r="C977">
        <v>11.200000000000001</v>
      </c>
      <c r="D977">
        <v>1320</v>
      </c>
      <c r="E977" s="27">
        <v>45121</v>
      </c>
      <c r="F977">
        <v>2808.45</v>
      </c>
      <c r="G977" t="s">
        <v>90</v>
      </c>
      <c r="H977">
        <v>0</v>
      </c>
      <c r="I977" t="str">
        <f>_xlfn.XLOOKUP(data[[#This Row],[flight_speed]],$S$4:$S$6,$T$4:$T$6,,-1)</f>
        <v>super fast</v>
      </c>
      <c r="J977">
        <f>_xlfn.XLOOKUP(data[[#This Row],[Reindeer]],$S$14:$S$18,$T$14:$T$18)</f>
        <v>35</v>
      </c>
      <c r="K977" t="str" cm="1">
        <f t="array" ref="K977">_xlfn.IFS(data[[#This Row],[Age]]&lt;=100,"0-100",data[[#This Row],[Age]]&lt;=500,"101-500",data[[#This Row],[Age]]&lt;=1000,"501-1000",1,"&gt;1000")</f>
        <v>0-100</v>
      </c>
      <c r="L977" t="str">
        <f>REPT(_xlfn.UNICHAR(8203),_xlfn.XLOOKUP(data[[#This Row],[Age group]],$S$23:$S$26,$T$23:$T$26))&amp;data[[#This Row],[Age group]]</f>
        <v>​​​​0-100</v>
      </c>
    </row>
    <row r="978" spans="2:12" x14ac:dyDescent="0.25">
      <c r="B978" t="s">
        <v>32</v>
      </c>
      <c r="C978">
        <v>4</v>
      </c>
      <c r="D978">
        <v>1170</v>
      </c>
      <c r="E978" s="27">
        <v>45121</v>
      </c>
      <c r="F978">
        <v>218.31</v>
      </c>
      <c r="G978" t="s">
        <v>91</v>
      </c>
      <c r="H978">
        <v>0</v>
      </c>
      <c r="I978" t="str">
        <f>_xlfn.XLOOKUP(data[[#This Row],[flight_speed]],$S$4:$S$6,$T$4:$T$6,,-1)</f>
        <v>casual</v>
      </c>
      <c r="J978">
        <f>_xlfn.XLOOKUP(data[[#This Row],[Reindeer]],$S$14:$S$18,$T$14:$T$18)</f>
        <v>98</v>
      </c>
      <c r="K978" t="str" cm="1">
        <f t="array" ref="K978">_xlfn.IFS(data[[#This Row],[Age]]&lt;=100,"0-100",data[[#This Row],[Age]]&lt;=500,"101-500",data[[#This Row],[Age]]&lt;=1000,"501-1000",1,"&gt;1000")</f>
        <v>0-100</v>
      </c>
      <c r="L978" t="str">
        <f>REPT(_xlfn.UNICHAR(8203),_xlfn.XLOOKUP(data[[#This Row],[Age group]],$S$23:$S$26,$T$23:$T$26))&amp;data[[#This Row],[Age group]]</f>
        <v>​​​​0-100</v>
      </c>
    </row>
    <row r="979" spans="2:12" x14ac:dyDescent="0.25">
      <c r="B979" t="s">
        <v>33</v>
      </c>
      <c r="C979">
        <v>8</v>
      </c>
      <c r="D979">
        <v>64</v>
      </c>
      <c r="E979" s="27">
        <v>45122</v>
      </c>
      <c r="F979">
        <v>781.12</v>
      </c>
      <c r="G979" t="s">
        <v>90</v>
      </c>
      <c r="H979">
        <v>0</v>
      </c>
      <c r="I979" t="str">
        <f>_xlfn.XLOOKUP(data[[#This Row],[flight_speed]],$S$4:$S$6,$T$4:$T$6,,-1)</f>
        <v>fast</v>
      </c>
      <c r="J979">
        <f>_xlfn.XLOOKUP(data[[#This Row],[Reindeer]],$S$14:$S$18,$T$14:$T$18)</f>
        <v>1200</v>
      </c>
      <c r="K979" t="str" cm="1">
        <f t="array" ref="K979">_xlfn.IFS(data[[#This Row],[Age]]&lt;=100,"0-100",data[[#This Row],[Age]]&lt;=500,"101-500",data[[#This Row],[Age]]&lt;=1000,"501-1000",1,"&gt;1000")</f>
        <v>&gt;1000</v>
      </c>
      <c r="L979" t="str">
        <f>REPT(_xlfn.UNICHAR(8203),_xlfn.XLOOKUP(data[[#This Row],[Age group]],$S$23:$S$26,$T$23:$T$26))&amp;data[[#This Row],[Age group]]</f>
        <v>​&gt;1000</v>
      </c>
    </row>
    <row r="980" spans="2:12" x14ac:dyDescent="0.25">
      <c r="B980" t="s">
        <v>34</v>
      </c>
      <c r="C980">
        <v>9.6000000000000014</v>
      </c>
      <c r="D980">
        <v>1500</v>
      </c>
      <c r="E980" s="27">
        <v>45122</v>
      </c>
      <c r="F980">
        <v>1210.8600000000001</v>
      </c>
      <c r="G980" t="s">
        <v>91</v>
      </c>
      <c r="H980">
        <v>0</v>
      </c>
      <c r="I980" t="str">
        <f>_xlfn.XLOOKUP(data[[#This Row],[flight_speed]],$S$4:$S$6,$T$4:$T$6,,-1)</f>
        <v>fast</v>
      </c>
      <c r="J980">
        <f>_xlfn.XLOOKUP(data[[#This Row],[Reindeer]],$S$14:$S$18,$T$14:$T$18)</f>
        <v>815</v>
      </c>
      <c r="K980" t="str" cm="1">
        <f t="array" ref="K980">_xlfn.IFS(data[[#This Row],[Age]]&lt;=100,"0-100",data[[#This Row],[Age]]&lt;=500,"101-500",data[[#This Row],[Age]]&lt;=1000,"501-1000",1,"&gt;1000")</f>
        <v>501-1000</v>
      </c>
      <c r="L980" t="str">
        <f>REPT(_xlfn.UNICHAR(8203),_xlfn.XLOOKUP(data[[#This Row],[Age group]],$S$23:$S$26,$T$23:$T$26))&amp;data[[#This Row],[Age group]]</f>
        <v>​​501-1000</v>
      </c>
    </row>
    <row r="981" spans="2:12" x14ac:dyDescent="0.25">
      <c r="B981" t="s">
        <v>35</v>
      </c>
      <c r="C981">
        <v>12</v>
      </c>
      <c r="D981">
        <v>1500</v>
      </c>
      <c r="E981" s="27">
        <v>45122</v>
      </c>
      <c r="F981">
        <v>1422</v>
      </c>
      <c r="G981" t="s">
        <v>91</v>
      </c>
      <c r="H981">
        <v>0</v>
      </c>
      <c r="I981" t="str">
        <f>_xlfn.XLOOKUP(data[[#This Row],[flight_speed]],$S$4:$S$6,$T$4:$T$6,,-1)</f>
        <v>fast</v>
      </c>
      <c r="J981">
        <f>_xlfn.XLOOKUP(data[[#This Row],[Reindeer]],$S$14:$S$18,$T$14:$T$18)</f>
        <v>261</v>
      </c>
      <c r="K981" t="str" cm="1">
        <f t="array" ref="K981">_xlfn.IFS(data[[#This Row],[Age]]&lt;=100,"0-100",data[[#This Row],[Age]]&lt;=500,"101-500",data[[#This Row],[Age]]&lt;=1000,"501-1000",1,"&gt;1000")</f>
        <v>101-500</v>
      </c>
      <c r="L981" t="str">
        <f>REPT(_xlfn.UNICHAR(8203),_xlfn.XLOOKUP(data[[#This Row],[Age group]],$S$23:$S$26,$T$23:$T$26))&amp;data[[#This Row],[Age group]]</f>
        <v>​​​101-500</v>
      </c>
    </row>
    <row r="982" spans="2:12" x14ac:dyDescent="0.25">
      <c r="B982" t="s">
        <v>68</v>
      </c>
      <c r="C982">
        <v>8.8000000000000007</v>
      </c>
      <c r="D982">
        <v>1270</v>
      </c>
      <c r="E982" s="27">
        <v>45122</v>
      </c>
      <c r="F982">
        <v>1999.3200000000002</v>
      </c>
      <c r="G982" t="s">
        <v>90</v>
      </c>
      <c r="H982">
        <v>0</v>
      </c>
      <c r="I982" t="str">
        <f>_xlfn.XLOOKUP(data[[#This Row],[flight_speed]],$S$4:$S$6,$T$4:$T$6,,-1)</f>
        <v>fast</v>
      </c>
      <c r="J982">
        <f>_xlfn.XLOOKUP(data[[#This Row],[Reindeer]],$S$14:$S$18,$T$14:$T$18)</f>
        <v>35</v>
      </c>
      <c r="K982" t="str" cm="1">
        <f t="array" ref="K982">_xlfn.IFS(data[[#This Row],[Age]]&lt;=100,"0-100",data[[#This Row],[Age]]&lt;=500,"101-500",data[[#This Row],[Age]]&lt;=1000,"501-1000",1,"&gt;1000")</f>
        <v>0-100</v>
      </c>
      <c r="L982" t="str">
        <f>REPT(_xlfn.UNICHAR(8203),_xlfn.XLOOKUP(data[[#This Row],[Age group]],$S$23:$S$26,$T$23:$T$26))&amp;data[[#This Row],[Age group]]</f>
        <v>​​​​0-100</v>
      </c>
    </row>
    <row r="983" spans="2:12" x14ac:dyDescent="0.25">
      <c r="B983" t="s">
        <v>32</v>
      </c>
      <c r="C983">
        <v>10.4</v>
      </c>
      <c r="D983">
        <v>1400</v>
      </c>
      <c r="E983" s="27">
        <v>45122</v>
      </c>
      <c r="F983">
        <v>2856.48</v>
      </c>
      <c r="G983" t="s">
        <v>91</v>
      </c>
      <c r="H983">
        <v>0</v>
      </c>
      <c r="I983" t="str">
        <f>_xlfn.XLOOKUP(data[[#This Row],[flight_speed]],$S$4:$S$6,$T$4:$T$6,,-1)</f>
        <v>super fast</v>
      </c>
      <c r="J983">
        <f>_xlfn.XLOOKUP(data[[#This Row],[Reindeer]],$S$14:$S$18,$T$14:$T$18)</f>
        <v>98</v>
      </c>
      <c r="K983" t="str" cm="1">
        <f t="array" ref="K983">_xlfn.IFS(data[[#This Row],[Age]]&lt;=100,"0-100",data[[#This Row],[Age]]&lt;=500,"101-500",data[[#This Row],[Age]]&lt;=1000,"501-1000",1,"&gt;1000")</f>
        <v>0-100</v>
      </c>
      <c r="L983" t="str">
        <f>REPT(_xlfn.UNICHAR(8203),_xlfn.XLOOKUP(data[[#This Row],[Age group]],$S$23:$S$26,$T$23:$T$26))&amp;data[[#This Row],[Age group]]</f>
        <v>​​​​0-100</v>
      </c>
    </row>
    <row r="984" spans="2:12" x14ac:dyDescent="0.25">
      <c r="B984" t="s">
        <v>33</v>
      </c>
      <c r="C984">
        <v>12</v>
      </c>
      <c r="D984">
        <v>143</v>
      </c>
      <c r="E984" s="27">
        <v>45123</v>
      </c>
      <c r="F984">
        <v>320.47000000000003</v>
      </c>
      <c r="G984" t="s">
        <v>90</v>
      </c>
      <c r="H984">
        <v>0</v>
      </c>
      <c r="I984" t="str">
        <f>_xlfn.XLOOKUP(data[[#This Row],[flight_speed]],$S$4:$S$6,$T$4:$T$6,,-1)</f>
        <v>casual</v>
      </c>
      <c r="J984">
        <f>_xlfn.XLOOKUP(data[[#This Row],[Reindeer]],$S$14:$S$18,$T$14:$T$18)</f>
        <v>1200</v>
      </c>
      <c r="K984" t="str" cm="1">
        <f t="array" ref="K984">_xlfn.IFS(data[[#This Row],[Age]]&lt;=100,"0-100",data[[#This Row],[Age]]&lt;=500,"101-500",data[[#This Row],[Age]]&lt;=1000,"501-1000",1,"&gt;1000")</f>
        <v>&gt;1000</v>
      </c>
      <c r="L984" t="str">
        <f>REPT(_xlfn.UNICHAR(8203),_xlfn.XLOOKUP(data[[#This Row],[Age group]],$S$23:$S$26,$T$23:$T$26))&amp;data[[#This Row],[Age group]]</f>
        <v>​&gt;1000</v>
      </c>
    </row>
    <row r="985" spans="2:12" x14ac:dyDescent="0.25">
      <c r="B985" t="s">
        <v>34</v>
      </c>
      <c r="C985">
        <v>4</v>
      </c>
      <c r="D985">
        <v>500</v>
      </c>
      <c r="E985" s="27">
        <v>45123</v>
      </c>
      <c r="F985">
        <v>2294.88</v>
      </c>
      <c r="G985" t="s">
        <v>91</v>
      </c>
      <c r="H985">
        <v>0</v>
      </c>
      <c r="I985" t="str">
        <f>_xlfn.XLOOKUP(data[[#This Row],[flight_speed]],$S$4:$S$6,$T$4:$T$6,,-1)</f>
        <v>super fast</v>
      </c>
      <c r="J985">
        <f>_xlfn.XLOOKUP(data[[#This Row],[Reindeer]],$S$14:$S$18,$T$14:$T$18)</f>
        <v>815</v>
      </c>
      <c r="K985" t="str" cm="1">
        <f t="array" ref="K985">_xlfn.IFS(data[[#This Row],[Age]]&lt;=100,"0-100",data[[#This Row],[Age]]&lt;=500,"101-500",data[[#This Row],[Age]]&lt;=1000,"501-1000",1,"&gt;1000")</f>
        <v>501-1000</v>
      </c>
      <c r="L985" t="str">
        <f>REPT(_xlfn.UNICHAR(8203),_xlfn.XLOOKUP(data[[#This Row],[Age group]],$S$23:$S$26,$T$23:$T$26))&amp;data[[#This Row],[Age group]]</f>
        <v>​​501-1000</v>
      </c>
    </row>
    <row r="986" spans="2:12" x14ac:dyDescent="0.25">
      <c r="B986" t="s">
        <v>35</v>
      </c>
      <c r="C986">
        <v>4</v>
      </c>
      <c r="D986">
        <v>750</v>
      </c>
      <c r="E986" s="27">
        <v>45123</v>
      </c>
      <c r="F986">
        <v>2057.64</v>
      </c>
      <c r="G986" t="s">
        <v>91</v>
      </c>
      <c r="H986">
        <v>0</v>
      </c>
      <c r="I986" t="str">
        <f>_xlfn.XLOOKUP(data[[#This Row],[flight_speed]],$S$4:$S$6,$T$4:$T$6,,-1)</f>
        <v>super fast</v>
      </c>
      <c r="J986">
        <f>_xlfn.XLOOKUP(data[[#This Row],[Reindeer]],$S$14:$S$18,$T$14:$T$18)</f>
        <v>261</v>
      </c>
      <c r="K986" t="str" cm="1">
        <f t="array" ref="K986">_xlfn.IFS(data[[#This Row],[Age]]&lt;=100,"0-100",data[[#This Row],[Age]]&lt;=500,"101-500",data[[#This Row],[Age]]&lt;=1000,"501-1000",1,"&gt;1000")</f>
        <v>101-500</v>
      </c>
      <c r="L986" t="str">
        <f>REPT(_xlfn.UNICHAR(8203),_xlfn.XLOOKUP(data[[#This Row],[Age group]],$S$23:$S$26,$T$23:$T$26))&amp;data[[#This Row],[Age group]]</f>
        <v>​​​101-500</v>
      </c>
    </row>
    <row r="987" spans="2:12" x14ac:dyDescent="0.25">
      <c r="B987" t="s">
        <v>68</v>
      </c>
      <c r="C987">
        <v>9.6000000000000014</v>
      </c>
      <c r="D987">
        <v>1360</v>
      </c>
      <c r="E987" s="27">
        <v>45123</v>
      </c>
      <c r="F987">
        <v>1438.8000000000002</v>
      </c>
      <c r="G987" t="s">
        <v>90</v>
      </c>
      <c r="H987">
        <v>0</v>
      </c>
      <c r="I987" t="str">
        <f>_xlfn.XLOOKUP(data[[#This Row],[flight_speed]],$S$4:$S$6,$T$4:$T$6,,-1)</f>
        <v>fast</v>
      </c>
      <c r="J987">
        <f>_xlfn.XLOOKUP(data[[#This Row],[Reindeer]],$S$14:$S$18,$T$14:$T$18)</f>
        <v>35</v>
      </c>
      <c r="K987" t="str" cm="1">
        <f t="array" ref="K987">_xlfn.IFS(data[[#This Row],[Age]]&lt;=100,"0-100",data[[#This Row],[Age]]&lt;=500,"101-500",data[[#This Row],[Age]]&lt;=1000,"501-1000",1,"&gt;1000")</f>
        <v>0-100</v>
      </c>
      <c r="L987" t="str">
        <f>REPT(_xlfn.UNICHAR(8203),_xlfn.XLOOKUP(data[[#This Row],[Age group]],$S$23:$S$26,$T$23:$T$26))&amp;data[[#This Row],[Age group]]</f>
        <v>​​​​0-100</v>
      </c>
    </row>
    <row r="988" spans="2:12" x14ac:dyDescent="0.25">
      <c r="B988" t="s">
        <v>32</v>
      </c>
      <c r="C988">
        <v>5.6000000000000005</v>
      </c>
      <c r="D988">
        <v>1030</v>
      </c>
      <c r="E988" s="27">
        <v>45123</v>
      </c>
      <c r="F988">
        <v>1036.6200000000001</v>
      </c>
      <c r="G988" t="s">
        <v>91</v>
      </c>
      <c r="H988">
        <v>0</v>
      </c>
      <c r="I988" t="str">
        <f>_xlfn.XLOOKUP(data[[#This Row],[flight_speed]],$S$4:$S$6,$T$4:$T$6,,-1)</f>
        <v>fast</v>
      </c>
      <c r="J988">
        <f>_xlfn.XLOOKUP(data[[#This Row],[Reindeer]],$S$14:$S$18,$T$14:$T$18)</f>
        <v>98</v>
      </c>
      <c r="K988" t="str" cm="1">
        <f t="array" ref="K988">_xlfn.IFS(data[[#This Row],[Age]]&lt;=100,"0-100",data[[#This Row],[Age]]&lt;=500,"101-500",data[[#This Row],[Age]]&lt;=1000,"501-1000",1,"&gt;1000")</f>
        <v>0-100</v>
      </c>
      <c r="L988" t="str">
        <f>REPT(_xlfn.UNICHAR(8203),_xlfn.XLOOKUP(data[[#This Row],[Age group]],$S$23:$S$26,$T$23:$T$26))&amp;data[[#This Row],[Age group]]</f>
        <v>​​​​0-100</v>
      </c>
    </row>
    <row r="989" spans="2:12" x14ac:dyDescent="0.25">
      <c r="B989" t="s">
        <v>33</v>
      </c>
      <c r="C989">
        <v>14</v>
      </c>
      <c r="D989">
        <v>129</v>
      </c>
      <c r="E989" s="27">
        <v>45124</v>
      </c>
      <c r="F989">
        <v>391.05</v>
      </c>
      <c r="G989" t="s">
        <v>90</v>
      </c>
      <c r="H989">
        <v>0</v>
      </c>
      <c r="I989" t="str">
        <f>_xlfn.XLOOKUP(data[[#This Row],[flight_speed]],$S$4:$S$6,$T$4:$T$6,,-1)</f>
        <v>casual</v>
      </c>
      <c r="J989">
        <f>_xlfn.XLOOKUP(data[[#This Row],[Reindeer]],$S$14:$S$18,$T$14:$T$18)</f>
        <v>1200</v>
      </c>
      <c r="K989" t="str" cm="1">
        <f t="array" ref="K989">_xlfn.IFS(data[[#This Row],[Age]]&lt;=100,"0-100",data[[#This Row],[Age]]&lt;=500,"101-500",data[[#This Row],[Age]]&lt;=1000,"501-1000",1,"&gt;1000")</f>
        <v>&gt;1000</v>
      </c>
      <c r="L989" t="str">
        <f>REPT(_xlfn.UNICHAR(8203),_xlfn.XLOOKUP(data[[#This Row],[Age group]],$S$23:$S$26,$T$23:$T$26))&amp;data[[#This Row],[Age group]]</f>
        <v>​&gt;1000</v>
      </c>
    </row>
    <row r="990" spans="2:12" x14ac:dyDescent="0.25">
      <c r="B990" t="s">
        <v>34</v>
      </c>
      <c r="C990">
        <v>4.8000000000000007</v>
      </c>
      <c r="D990">
        <v>1200</v>
      </c>
      <c r="E990" s="27">
        <v>45124</v>
      </c>
      <c r="F990">
        <v>729.27</v>
      </c>
      <c r="G990" t="s">
        <v>91</v>
      </c>
      <c r="H990">
        <v>0</v>
      </c>
      <c r="I990" t="str">
        <f>_xlfn.XLOOKUP(data[[#This Row],[flight_speed]],$S$4:$S$6,$T$4:$T$6,,-1)</f>
        <v>fast</v>
      </c>
      <c r="J990">
        <f>_xlfn.XLOOKUP(data[[#This Row],[Reindeer]],$S$14:$S$18,$T$14:$T$18)</f>
        <v>815</v>
      </c>
      <c r="K990" t="str" cm="1">
        <f t="array" ref="K990">_xlfn.IFS(data[[#This Row],[Age]]&lt;=100,"0-100",data[[#This Row],[Age]]&lt;=500,"101-500",data[[#This Row],[Age]]&lt;=1000,"501-1000",1,"&gt;1000")</f>
        <v>501-1000</v>
      </c>
      <c r="L990" t="str">
        <f>REPT(_xlfn.UNICHAR(8203),_xlfn.XLOOKUP(data[[#This Row],[Age group]],$S$23:$S$26,$T$23:$T$26))&amp;data[[#This Row],[Age group]]</f>
        <v>​​501-1000</v>
      </c>
    </row>
    <row r="991" spans="2:12" x14ac:dyDescent="0.25">
      <c r="B991" t="s">
        <v>35</v>
      </c>
      <c r="C991">
        <v>4</v>
      </c>
      <c r="D991">
        <v>890</v>
      </c>
      <c r="E991" s="27">
        <v>45124</v>
      </c>
      <c r="F991">
        <v>74.28</v>
      </c>
      <c r="G991" t="s">
        <v>91</v>
      </c>
      <c r="H991">
        <v>0</v>
      </c>
      <c r="I991" t="str">
        <f>_xlfn.XLOOKUP(data[[#This Row],[flight_speed]],$S$4:$S$6,$T$4:$T$6,,-1)</f>
        <v>casual</v>
      </c>
      <c r="J991">
        <f>_xlfn.XLOOKUP(data[[#This Row],[Reindeer]],$S$14:$S$18,$T$14:$T$18)</f>
        <v>261</v>
      </c>
      <c r="K991" t="str" cm="1">
        <f t="array" ref="K991">_xlfn.IFS(data[[#This Row],[Age]]&lt;=100,"0-100",data[[#This Row],[Age]]&lt;=500,"101-500",data[[#This Row],[Age]]&lt;=1000,"501-1000",1,"&gt;1000")</f>
        <v>101-500</v>
      </c>
      <c r="L991" t="str">
        <f>REPT(_xlfn.UNICHAR(8203),_xlfn.XLOOKUP(data[[#This Row],[Age group]],$S$23:$S$26,$T$23:$T$26))&amp;data[[#This Row],[Age group]]</f>
        <v>​​​101-500</v>
      </c>
    </row>
    <row r="992" spans="2:12" x14ac:dyDescent="0.25">
      <c r="B992" t="s">
        <v>68</v>
      </c>
      <c r="C992">
        <v>4.8000000000000007</v>
      </c>
      <c r="D992">
        <v>1330</v>
      </c>
      <c r="E992" s="27">
        <v>45124</v>
      </c>
      <c r="F992">
        <v>534.84</v>
      </c>
      <c r="G992" t="s">
        <v>90</v>
      </c>
      <c r="H992">
        <v>0</v>
      </c>
      <c r="I992" t="str">
        <f>_xlfn.XLOOKUP(data[[#This Row],[flight_speed]],$S$4:$S$6,$T$4:$T$6,,-1)</f>
        <v>casual</v>
      </c>
      <c r="J992">
        <f>_xlfn.XLOOKUP(data[[#This Row],[Reindeer]],$S$14:$S$18,$T$14:$T$18)</f>
        <v>35</v>
      </c>
      <c r="K992" t="str" cm="1">
        <f t="array" ref="K992">_xlfn.IFS(data[[#This Row],[Age]]&lt;=100,"0-100",data[[#This Row],[Age]]&lt;=500,"101-500",data[[#This Row],[Age]]&lt;=1000,"501-1000",1,"&gt;1000")</f>
        <v>0-100</v>
      </c>
      <c r="L992" t="str">
        <f>REPT(_xlfn.UNICHAR(8203),_xlfn.XLOOKUP(data[[#This Row],[Age group]],$S$23:$S$26,$T$23:$T$26))&amp;data[[#This Row],[Age group]]</f>
        <v>​​​​0-100</v>
      </c>
    </row>
    <row r="993" spans="2:12" x14ac:dyDescent="0.25">
      <c r="B993" t="s">
        <v>32</v>
      </c>
      <c r="C993">
        <v>8</v>
      </c>
      <c r="D993">
        <v>1230</v>
      </c>
      <c r="E993" s="27">
        <v>45124</v>
      </c>
      <c r="F993">
        <v>2889.81</v>
      </c>
      <c r="G993" t="s">
        <v>91</v>
      </c>
      <c r="H993">
        <v>0</v>
      </c>
      <c r="I993" t="str">
        <f>_xlfn.XLOOKUP(data[[#This Row],[flight_speed]],$S$4:$S$6,$T$4:$T$6,,-1)</f>
        <v>super fast</v>
      </c>
      <c r="J993">
        <f>_xlfn.XLOOKUP(data[[#This Row],[Reindeer]],$S$14:$S$18,$T$14:$T$18)</f>
        <v>98</v>
      </c>
      <c r="K993" t="str" cm="1">
        <f t="array" ref="K993">_xlfn.IFS(data[[#This Row],[Age]]&lt;=100,"0-100",data[[#This Row],[Age]]&lt;=500,"101-500",data[[#This Row],[Age]]&lt;=1000,"501-1000",1,"&gt;1000")</f>
        <v>0-100</v>
      </c>
      <c r="L993" t="str">
        <f>REPT(_xlfn.UNICHAR(8203),_xlfn.XLOOKUP(data[[#This Row],[Age group]],$S$23:$S$26,$T$23:$T$26))&amp;data[[#This Row],[Age group]]</f>
        <v>​​​​0-100</v>
      </c>
    </row>
    <row r="994" spans="2:12" x14ac:dyDescent="0.25">
      <c r="B994" t="s">
        <v>33</v>
      </c>
      <c r="C994">
        <v>13</v>
      </c>
      <c r="D994">
        <v>69</v>
      </c>
      <c r="E994" s="27">
        <v>45125</v>
      </c>
      <c r="F994">
        <v>333.01</v>
      </c>
      <c r="G994" t="s">
        <v>90</v>
      </c>
      <c r="H994">
        <v>0</v>
      </c>
      <c r="I994" t="str">
        <f>_xlfn.XLOOKUP(data[[#This Row],[flight_speed]],$S$4:$S$6,$T$4:$T$6,,-1)</f>
        <v>casual</v>
      </c>
      <c r="J994">
        <f>_xlfn.XLOOKUP(data[[#This Row],[Reindeer]],$S$14:$S$18,$T$14:$T$18)</f>
        <v>1200</v>
      </c>
      <c r="K994" t="str" cm="1">
        <f t="array" ref="K994">_xlfn.IFS(data[[#This Row],[Age]]&lt;=100,"0-100",data[[#This Row],[Age]]&lt;=500,"101-500",data[[#This Row],[Age]]&lt;=1000,"501-1000",1,"&gt;1000")</f>
        <v>&gt;1000</v>
      </c>
      <c r="L994" t="str">
        <f>REPT(_xlfn.UNICHAR(8203),_xlfn.XLOOKUP(data[[#This Row],[Age group]],$S$23:$S$26,$T$23:$T$26))&amp;data[[#This Row],[Age group]]</f>
        <v>​&gt;1000</v>
      </c>
    </row>
    <row r="995" spans="2:12" x14ac:dyDescent="0.25">
      <c r="B995" t="s">
        <v>34</v>
      </c>
      <c r="C995">
        <v>4</v>
      </c>
      <c r="D995">
        <v>780</v>
      </c>
      <c r="E995" s="27">
        <v>45125</v>
      </c>
      <c r="F995">
        <v>2280.06</v>
      </c>
      <c r="G995" t="s">
        <v>91</v>
      </c>
      <c r="H995">
        <v>0</v>
      </c>
      <c r="I995" t="str">
        <f>_xlfn.XLOOKUP(data[[#This Row],[flight_speed]],$S$4:$S$6,$T$4:$T$6,,-1)</f>
        <v>super fast</v>
      </c>
      <c r="J995">
        <f>_xlfn.XLOOKUP(data[[#This Row],[Reindeer]],$S$14:$S$18,$T$14:$T$18)</f>
        <v>815</v>
      </c>
      <c r="K995" t="str" cm="1">
        <f t="array" ref="K995">_xlfn.IFS(data[[#This Row],[Age]]&lt;=100,"0-100",data[[#This Row],[Age]]&lt;=500,"101-500",data[[#This Row],[Age]]&lt;=1000,"501-1000",1,"&gt;1000")</f>
        <v>501-1000</v>
      </c>
      <c r="L995" t="str">
        <f>REPT(_xlfn.UNICHAR(8203),_xlfn.XLOOKUP(data[[#This Row],[Age group]],$S$23:$S$26,$T$23:$T$26))&amp;data[[#This Row],[Age group]]</f>
        <v>​​501-1000</v>
      </c>
    </row>
    <row r="996" spans="2:12" x14ac:dyDescent="0.25">
      <c r="B996" t="s">
        <v>35</v>
      </c>
      <c r="C996">
        <v>12</v>
      </c>
      <c r="D996">
        <v>1130</v>
      </c>
      <c r="E996" s="27">
        <v>45125</v>
      </c>
      <c r="F996">
        <v>2177.25</v>
      </c>
      <c r="G996" t="s">
        <v>91</v>
      </c>
      <c r="H996">
        <v>0</v>
      </c>
      <c r="I996" t="str">
        <f>_xlfn.XLOOKUP(data[[#This Row],[flight_speed]],$S$4:$S$6,$T$4:$T$6,,-1)</f>
        <v>super fast</v>
      </c>
      <c r="J996">
        <f>_xlfn.XLOOKUP(data[[#This Row],[Reindeer]],$S$14:$S$18,$T$14:$T$18)</f>
        <v>261</v>
      </c>
      <c r="K996" t="str" cm="1">
        <f t="array" ref="K996">_xlfn.IFS(data[[#This Row],[Age]]&lt;=100,"0-100",data[[#This Row],[Age]]&lt;=500,"101-500",data[[#This Row],[Age]]&lt;=1000,"501-1000",1,"&gt;1000")</f>
        <v>101-500</v>
      </c>
      <c r="L996" t="str">
        <f>REPT(_xlfn.UNICHAR(8203),_xlfn.XLOOKUP(data[[#This Row],[Age group]],$S$23:$S$26,$T$23:$T$26))&amp;data[[#This Row],[Age group]]</f>
        <v>​​​101-500</v>
      </c>
    </row>
    <row r="997" spans="2:12" x14ac:dyDescent="0.25">
      <c r="B997" t="s">
        <v>68</v>
      </c>
      <c r="C997">
        <v>4.8000000000000007</v>
      </c>
      <c r="D997">
        <v>700</v>
      </c>
      <c r="E997" s="27">
        <v>45125</v>
      </c>
      <c r="F997">
        <v>2889.69</v>
      </c>
      <c r="G997" t="s">
        <v>90</v>
      </c>
      <c r="H997">
        <v>0</v>
      </c>
      <c r="I997" t="str">
        <f>_xlfn.XLOOKUP(data[[#This Row],[flight_speed]],$S$4:$S$6,$T$4:$T$6,,-1)</f>
        <v>super fast</v>
      </c>
      <c r="J997">
        <f>_xlfn.XLOOKUP(data[[#This Row],[Reindeer]],$S$14:$S$18,$T$14:$T$18)</f>
        <v>35</v>
      </c>
      <c r="K997" t="str" cm="1">
        <f t="array" ref="K997">_xlfn.IFS(data[[#This Row],[Age]]&lt;=100,"0-100",data[[#This Row],[Age]]&lt;=500,"101-500",data[[#This Row],[Age]]&lt;=1000,"501-1000",1,"&gt;1000")</f>
        <v>0-100</v>
      </c>
      <c r="L997" t="str">
        <f>REPT(_xlfn.UNICHAR(8203),_xlfn.XLOOKUP(data[[#This Row],[Age group]],$S$23:$S$26,$T$23:$T$26))&amp;data[[#This Row],[Age group]]</f>
        <v>​​​​0-100</v>
      </c>
    </row>
    <row r="998" spans="2:12" x14ac:dyDescent="0.25">
      <c r="B998" t="s">
        <v>32</v>
      </c>
      <c r="C998">
        <v>4.8000000000000007</v>
      </c>
      <c r="D998">
        <v>900</v>
      </c>
      <c r="E998" s="27">
        <v>45125</v>
      </c>
      <c r="F998">
        <v>2318.0700000000002</v>
      </c>
      <c r="G998" t="s">
        <v>91</v>
      </c>
      <c r="H998">
        <v>0</v>
      </c>
      <c r="I998" t="str">
        <f>_xlfn.XLOOKUP(data[[#This Row],[flight_speed]],$S$4:$S$6,$T$4:$T$6,,-1)</f>
        <v>super fast</v>
      </c>
      <c r="J998">
        <f>_xlfn.XLOOKUP(data[[#This Row],[Reindeer]],$S$14:$S$18,$T$14:$T$18)</f>
        <v>98</v>
      </c>
      <c r="K998" t="str" cm="1">
        <f t="array" ref="K998">_xlfn.IFS(data[[#This Row],[Age]]&lt;=100,"0-100",data[[#This Row],[Age]]&lt;=500,"101-500",data[[#This Row],[Age]]&lt;=1000,"501-1000",1,"&gt;1000")</f>
        <v>0-100</v>
      </c>
      <c r="L998" t="str">
        <f>REPT(_xlfn.UNICHAR(8203),_xlfn.XLOOKUP(data[[#This Row],[Age group]],$S$23:$S$26,$T$23:$T$26))&amp;data[[#This Row],[Age group]]</f>
        <v>​​​​0-100</v>
      </c>
    </row>
    <row r="999" spans="2:12" x14ac:dyDescent="0.25">
      <c r="B999" t="s">
        <v>33</v>
      </c>
      <c r="C999">
        <v>9</v>
      </c>
      <c r="D999">
        <v>109</v>
      </c>
      <c r="E999" s="27">
        <v>45126</v>
      </c>
      <c r="F999">
        <v>817.99</v>
      </c>
      <c r="G999" t="s">
        <v>90</v>
      </c>
      <c r="H999">
        <v>0</v>
      </c>
      <c r="I999" t="str">
        <f>_xlfn.XLOOKUP(data[[#This Row],[flight_speed]],$S$4:$S$6,$T$4:$T$6,,-1)</f>
        <v>fast</v>
      </c>
      <c r="J999">
        <f>_xlfn.XLOOKUP(data[[#This Row],[Reindeer]],$S$14:$S$18,$T$14:$T$18)</f>
        <v>1200</v>
      </c>
      <c r="K999" t="str" cm="1">
        <f t="array" ref="K999">_xlfn.IFS(data[[#This Row],[Age]]&lt;=100,"0-100",data[[#This Row],[Age]]&lt;=500,"101-500",data[[#This Row],[Age]]&lt;=1000,"501-1000",1,"&gt;1000")</f>
        <v>&gt;1000</v>
      </c>
      <c r="L999" t="str">
        <f>REPT(_xlfn.UNICHAR(8203),_xlfn.XLOOKUP(data[[#This Row],[Age group]],$S$23:$S$26,$T$23:$T$26))&amp;data[[#This Row],[Age group]]</f>
        <v>​&gt;1000</v>
      </c>
    </row>
    <row r="1000" spans="2:12" x14ac:dyDescent="0.25">
      <c r="B1000" t="s">
        <v>34</v>
      </c>
      <c r="C1000">
        <v>8.8000000000000007</v>
      </c>
      <c r="D1000">
        <v>790</v>
      </c>
      <c r="E1000" s="27">
        <v>45126</v>
      </c>
      <c r="F1000">
        <v>1354.53</v>
      </c>
      <c r="G1000" t="s">
        <v>91</v>
      </c>
      <c r="H1000">
        <v>0</v>
      </c>
      <c r="I1000" t="str">
        <f>_xlfn.XLOOKUP(data[[#This Row],[flight_speed]],$S$4:$S$6,$T$4:$T$6,,-1)</f>
        <v>fast</v>
      </c>
      <c r="J1000">
        <f>_xlfn.XLOOKUP(data[[#This Row],[Reindeer]],$S$14:$S$18,$T$14:$T$18)</f>
        <v>815</v>
      </c>
      <c r="K1000" t="str" cm="1">
        <f t="array" ref="K1000">_xlfn.IFS(data[[#This Row],[Age]]&lt;=100,"0-100",data[[#This Row],[Age]]&lt;=500,"101-500",data[[#This Row],[Age]]&lt;=1000,"501-1000",1,"&gt;1000")</f>
        <v>501-1000</v>
      </c>
      <c r="L1000" t="str">
        <f>REPT(_xlfn.UNICHAR(8203),_xlfn.XLOOKUP(data[[#This Row],[Age group]],$S$23:$S$26,$T$23:$T$26))&amp;data[[#This Row],[Age group]]</f>
        <v>​​501-1000</v>
      </c>
    </row>
    <row r="1001" spans="2:12" x14ac:dyDescent="0.25">
      <c r="B1001" t="s">
        <v>35</v>
      </c>
      <c r="C1001">
        <v>10.4</v>
      </c>
      <c r="D1001">
        <v>880</v>
      </c>
      <c r="E1001" s="27">
        <v>45126</v>
      </c>
      <c r="F1001">
        <v>691.08</v>
      </c>
      <c r="G1001" t="s">
        <v>91</v>
      </c>
      <c r="H1001">
        <v>0</v>
      </c>
      <c r="I1001" t="str">
        <f>_xlfn.XLOOKUP(data[[#This Row],[flight_speed]],$S$4:$S$6,$T$4:$T$6,,-1)</f>
        <v>fast</v>
      </c>
      <c r="J1001">
        <f>_xlfn.XLOOKUP(data[[#This Row],[Reindeer]],$S$14:$S$18,$T$14:$T$18)</f>
        <v>261</v>
      </c>
      <c r="K1001" t="str" cm="1">
        <f t="array" ref="K1001">_xlfn.IFS(data[[#This Row],[Age]]&lt;=100,"0-100",data[[#This Row],[Age]]&lt;=500,"101-500",data[[#This Row],[Age]]&lt;=1000,"501-1000",1,"&gt;1000")</f>
        <v>101-500</v>
      </c>
      <c r="L1001" t="str">
        <f>REPT(_xlfn.UNICHAR(8203),_xlfn.XLOOKUP(data[[#This Row],[Age group]],$S$23:$S$26,$T$23:$T$26))&amp;data[[#This Row],[Age group]]</f>
        <v>​​​101-500</v>
      </c>
    </row>
    <row r="1002" spans="2:12" x14ac:dyDescent="0.25">
      <c r="B1002" t="s">
        <v>68</v>
      </c>
      <c r="C1002">
        <v>7.2</v>
      </c>
      <c r="D1002">
        <v>1240</v>
      </c>
      <c r="E1002" s="27">
        <v>45126</v>
      </c>
      <c r="F1002">
        <v>2720.4900000000002</v>
      </c>
      <c r="G1002" t="s">
        <v>90</v>
      </c>
      <c r="H1002">
        <v>0</v>
      </c>
      <c r="I1002" t="str">
        <f>_xlfn.XLOOKUP(data[[#This Row],[flight_speed]],$S$4:$S$6,$T$4:$T$6,,-1)</f>
        <v>super fast</v>
      </c>
      <c r="J1002">
        <f>_xlfn.XLOOKUP(data[[#This Row],[Reindeer]],$S$14:$S$18,$T$14:$T$18)</f>
        <v>35</v>
      </c>
      <c r="K1002" t="str" cm="1">
        <f t="array" ref="K1002">_xlfn.IFS(data[[#This Row],[Age]]&lt;=100,"0-100",data[[#This Row],[Age]]&lt;=500,"101-500",data[[#This Row],[Age]]&lt;=1000,"501-1000",1,"&gt;1000")</f>
        <v>0-100</v>
      </c>
      <c r="L1002" t="str">
        <f>REPT(_xlfn.UNICHAR(8203),_xlfn.XLOOKUP(data[[#This Row],[Age group]],$S$23:$S$26,$T$23:$T$26))&amp;data[[#This Row],[Age group]]</f>
        <v>​​​​0-100</v>
      </c>
    </row>
    <row r="1003" spans="2:12" x14ac:dyDescent="0.25">
      <c r="B1003" t="s">
        <v>32</v>
      </c>
      <c r="C1003">
        <v>7.2</v>
      </c>
      <c r="D1003">
        <v>1170</v>
      </c>
      <c r="E1003" s="27">
        <v>45126</v>
      </c>
      <c r="F1003">
        <v>929.09999999999991</v>
      </c>
      <c r="G1003" t="s">
        <v>91</v>
      </c>
      <c r="H1003">
        <v>0</v>
      </c>
      <c r="I1003" t="str">
        <f>_xlfn.XLOOKUP(data[[#This Row],[flight_speed]],$S$4:$S$6,$T$4:$T$6,,-1)</f>
        <v>fast</v>
      </c>
      <c r="J1003">
        <f>_xlfn.XLOOKUP(data[[#This Row],[Reindeer]],$S$14:$S$18,$T$14:$T$18)</f>
        <v>98</v>
      </c>
      <c r="K1003" t="str" cm="1">
        <f t="array" ref="K1003">_xlfn.IFS(data[[#This Row],[Age]]&lt;=100,"0-100",data[[#This Row],[Age]]&lt;=500,"101-500",data[[#This Row],[Age]]&lt;=1000,"501-1000",1,"&gt;1000")</f>
        <v>0-100</v>
      </c>
      <c r="L1003" t="str">
        <f>REPT(_xlfn.UNICHAR(8203),_xlfn.XLOOKUP(data[[#This Row],[Age group]],$S$23:$S$26,$T$23:$T$26))&amp;data[[#This Row],[Age group]]</f>
        <v>​​​​0-100</v>
      </c>
    </row>
    <row r="1004" spans="2:12" x14ac:dyDescent="0.25">
      <c r="B1004" t="s">
        <v>33</v>
      </c>
      <c r="C1004">
        <v>15</v>
      </c>
      <c r="D1004">
        <v>145</v>
      </c>
      <c r="E1004" s="27">
        <v>45127</v>
      </c>
      <c r="F1004">
        <v>598.25</v>
      </c>
      <c r="G1004" t="s">
        <v>90</v>
      </c>
      <c r="H1004">
        <v>0</v>
      </c>
      <c r="I1004" t="str">
        <f>_xlfn.XLOOKUP(data[[#This Row],[flight_speed]],$S$4:$S$6,$T$4:$T$6,,-1)</f>
        <v>casual</v>
      </c>
      <c r="J1004">
        <f>_xlfn.XLOOKUP(data[[#This Row],[Reindeer]],$S$14:$S$18,$T$14:$T$18)</f>
        <v>1200</v>
      </c>
      <c r="K1004" t="str" cm="1">
        <f t="array" ref="K1004">_xlfn.IFS(data[[#This Row],[Age]]&lt;=100,"0-100",data[[#This Row],[Age]]&lt;=500,"101-500",data[[#This Row],[Age]]&lt;=1000,"501-1000",1,"&gt;1000")</f>
        <v>&gt;1000</v>
      </c>
      <c r="L1004" t="str">
        <f>REPT(_xlfn.UNICHAR(8203),_xlfn.XLOOKUP(data[[#This Row],[Age group]],$S$23:$S$26,$T$23:$T$26))&amp;data[[#This Row],[Age group]]</f>
        <v>​&gt;1000</v>
      </c>
    </row>
    <row r="1005" spans="2:12" x14ac:dyDescent="0.25">
      <c r="B1005" t="s">
        <v>34</v>
      </c>
      <c r="C1005">
        <v>5.6000000000000005</v>
      </c>
      <c r="D1005">
        <v>840</v>
      </c>
      <c r="E1005" s="27">
        <v>45127</v>
      </c>
      <c r="F1005">
        <v>1196.22</v>
      </c>
      <c r="G1005" t="s">
        <v>91</v>
      </c>
      <c r="H1005">
        <v>0</v>
      </c>
      <c r="I1005" t="str">
        <f>_xlfn.XLOOKUP(data[[#This Row],[flight_speed]],$S$4:$S$6,$T$4:$T$6,,-1)</f>
        <v>fast</v>
      </c>
      <c r="J1005">
        <f>_xlfn.XLOOKUP(data[[#This Row],[Reindeer]],$S$14:$S$18,$T$14:$T$18)</f>
        <v>815</v>
      </c>
      <c r="K1005" t="str" cm="1">
        <f t="array" ref="K1005">_xlfn.IFS(data[[#This Row],[Age]]&lt;=100,"0-100",data[[#This Row],[Age]]&lt;=500,"101-500",data[[#This Row],[Age]]&lt;=1000,"501-1000",1,"&gt;1000")</f>
        <v>501-1000</v>
      </c>
      <c r="L1005" t="str">
        <f>REPT(_xlfn.UNICHAR(8203),_xlfn.XLOOKUP(data[[#This Row],[Age group]],$S$23:$S$26,$T$23:$T$26))&amp;data[[#This Row],[Age group]]</f>
        <v>​​501-1000</v>
      </c>
    </row>
    <row r="1006" spans="2:12" x14ac:dyDescent="0.25">
      <c r="B1006" t="s">
        <v>35</v>
      </c>
      <c r="C1006">
        <v>5.6000000000000005</v>
      </c>
      <c r="D1006">
        <v>630</v>
      </c>
      <c r="E1006" s="27">
        <v>45127</v>
      </c>
      <c r="F1006">
        <v>2018.1000000000001</v>
      </c>
      <c r="G1006" t="s">
        <v>91</v>
      </c>
      <c r="H1006">
        <v>0</v>
      </c>
      <c r="I1006" t="str">
        <f>_xlfn.XLOOKUP(data[[#This Row],[flight_speed]],$S$4:$S$6,$T$4:$T$6,,-1)</f>
        <v>super fast</v>
      </c>
      <c r="J1006">
        <f>_xlfn.XLOOKUP(data[[#This Row],[Reindeer]],$S$14:$S$18,$T$14:$T$18)</f>
        <v>261</v>
      </c>
      <c r="K1006" t="str" cm="1">
        <f t="array" ref="K1006">_xlfn.IFS(data[[#This Row],[Age]]&lt;=100,"0-100",data[[#This Row],[Age]]&lt;=500,"101-500",data[[#This Row],[Age]]&lt;=1000,"501-1000",1,"&gt;1000")</f>
        <v>101-500</v>
      </c>
      <c r="L1006" t="str">
        <f>REPT(_xlfn.UNICHAR(8203),_xlfn.XLOOKUP(data[[#This Row],[Age group]],$S$23:$S$26,$T$23:$T$26))&amp;data[[#This Row],[Age group]]</f>
        <v>​​​101-500</v>
      </c>
    </row>
    <row r="1007" spans="2:12" x14ac:dyDescent="0.25">
      <c r="B1007" t="s">
        <v>68</v>
      </c>
      <c r="C1007">
        <v>7.2</v>
      </c>
      <c r="D1007">
        <v>950</v>
      </c>
      <c r="E1007" s="27">
        <v>45127</v>
      </c>
      <c r="F1007">
        <v>1407</v>
      </c>
      <c r="G1007" t="s">
        <v>90</v>
      </c>
      <c r="H1007">
        <v>0</v>
      </c>
      <c r="I1007" t="str">
        <f>_xlfn.XLOOKUP(data[[#This Row],[flight_speed]],$S$4:$S$6,$T$4:$T$6,,-1)</f>
        <v>fast</v>
      </c>
      <c r="J1007">
        <f>_xlfn.XLOOKUP(data[[#This Row],[Reindeer]],$S$14:$S$18,$T$14:$T$18)</f>
        <v>35</v>
      </c>
      <c r="K1007" t="str" cm="1">
        <f t="array" ref="K1007">_xlfn.IFS(data[[#This Row],[Age]]&lt;=100,"0-100",data[[#This Row],[Age]]&lt;=500,"101-500",data[[#This Row],[Age]]&lt;=1000,"501-1000",1,"&gt;1000")</f>
        <v>0-100</v>
      </c>
      <c r="L1007" t="str">
        <f>REPT(_xlfn.UNICHAR(8203),_xlfn.XLOOKUP(data[[#This Row],[Age group]],$S$23:$S$26,$T$23:$T$26))&amp;data[[#This Row],[Age group]]</f>
        <v>​​​​0-100</v>
      </c>
    </row>
    <row r="1008" spans="2:12" x14ac:dyDescent="0.25">
      <c r="B1008" t="s">
        <v>32</v>
      </c>
      <c r="C1008">
        <v>10.4</v>
      </c>
      <c r="D1008">
        <v>560</v>
      </c>
      <c r="E1008" s="27">
        <v>45127</v>
      </c>
      <c r="F1008">
        <v>1251.5999999999999</v>
      </c>
      <c r="G1008" t="s">
        <v>91</v>
      </c>
      <c r="H1008">
        <v>0</v>
      </c>
      <c r="I1008" t="str">
        <f>_xlfn.XLOOKUP(data[[#This Row],[flight_speed]],$S$4:$S$6,$T$4:$T$6,,-1)</f>
        <v>fast</v>
      </c>
      <c r="J1008">
        <f>_xlfn.XLOOKUP(data[[#This Row],[Reindeer]],$S$14:$S$18,$T$14:$T$18)</f>
        <v>98</v>
      </c>
      <c r="K1008" t="str" cm="1">
        <f t="array" ref="K1008">_xlfn.IFS(data[[#This Row],[Age]]&lt;=100,"0-100",data[[#This Row],[Age]]&lt;=500,"101-500",data[[#This Row],[Age]]&lt;=1000,"501-1000",1,"&gt;1000")</f>
        <v>0-100</v>
      </c>
      <c r="L1008" t="str">
        <f>REPT(_xlfn.UNICHAR(8203),_xlfn.XLOOKUP(data[[#This Row],[Age group]],$S$23:$S$26,$T$23:$T$26))&amp;data[[#This Row],[Age group]]</f>
        <v>​​​​0-100</v>
      </c>
    </row>
    <row r="1009" spans="2:12" x14ac:dyDescent="0.25">
      <c r="B1009" t="s">
        <v>33</v>
      </c>
      <c r="C1009">
        <v>7</v>
      </c>
      <c r="D1009">
        <v>54</v>
      </c>
      <c r="E1009" s="27">
        <v>45128</v>
      </c>
      <c r="F1009">
        <v>15.22</v>
      </c>
      <c r="G1009" t="s">
        <v>90</v>
      </c>
      <c r="H1009">
        <v>0</v>
      </c>
      <c r="I1009" t="str">
        <f>_xlfn.XLOOKUP(data[[#This Row],[flight_speed]],$S$4:$S$6,$T$4:$T$6,,-1)</f>
        <v>casual</v>
      </c>
      <c r="J1009">
        <f>_xlfn.XLOOKUP(data[[#This Row],[Reindeer]],$S$14:$S$18,$T$14:$T$18)</f>
        <v>1200</v>
      </c>
      <c r="K1009" t="str" cm="1">
        <f t="array" ref="K1009">_xlfn.IFS(data[[#This Row],[Age]]&lt;=100,"0-100",data[[#This Row],[Age]]&lt;=500,"101-500",data[[#This Row],[Age]]&lt;=1000,"501-1000",1,"&gt;1000")</f>
        <v>&gt;1000</v>
      </c>
      <c r="L1009" t="str">
        <f>REPT(_xlfn.UNICHAR(8203),_xlfn.XLOOKUP(data[[#This Row],[Age group]],$S$23:$S$26,$T$23:$T$26))&amp;data[[#This Row],[Age group]]</f>
        <v>​&gt;1000</v>
      </c>
    </row>
    <row r="1010" spans="2:12" x14ac:dyDescent="0.25">
      <c r="B1010" t="s">
        <v>34</v>
      </c>
      <c r="C1010">
        <v>6.4</v>
      </c>
      <c r="D1010">
        <v>760</v>
      </c>
      <c r="E1010" s="27">
        <v>45128</v>
      </c>
      <c r="F1010">
        <v>1674.5700000000002</v>
      </c>
      <c r="G1010" t="s">
        <v>91</v>
      </c>
      <c r="H1010">
        <v>0</v>
      </c>
      <c r="I1010" t="str">
        <f>_xlfn.XLOOKUP(data[[#This Row],[flight_speed]],$S$4:$S$6,$T$4:$T$6,,-1)</f>
        <v>fast</v>
      </c>
      <c r="J1010">
        <f>_xlfn.XLOOKUP(data[[#This Row],[Reindeer]],$S$14:$S$18,$T$14:$T$18)</f>
        <v>815</v>
      </c>
      <c r="K1010" t="str" cm="1">
        <f t="array" ref="K1010">_xlfn.IFS(data[[#This Row],[Age]]&lt;=100,"0-100",data[[#This Row],[Age]]&lt;=500,"101-500",data[[#This Row],[Age]]&lt;=1000,"501-1000",1,"&gt;1000")</f>
        <v>501-1000</v>
      </c>
      <c r="L1010" t="str">
        <f>REPT(_xlfn.UNICHAR(8203),_xlfn.XLOOKUP(data[[#This Row],[Age group]],$S$23:$S$26,$T$23:$T$26))&amp;data[[#This Row],[Age group]]</f>
        <v>​​501-1000</v>
      </c>
    </row>
    <row r="1011" spans="2:12" x14ac:dyDescent="0.25">
      <c r="B1011" t="s">
        <v>35</v>
      </c>
      <c r="C1011">
        <v>8.8000000000000007</v>
      </c>
      <c r="D1011">
        <v>1050</v>
      </c>
      <c r="E1011" s="27">
        <v>45128</v>
      </c>
      <c r="F1011">
        <v>39.51</v>
      </c>
      <c r="G1011" t="s">
        <v>91</v>
      </c>
      <c r="H1011">
        <v>0</v>
      </c>
      <c r="I1011" t="str">
        <f>_xlfn.XLOOKUP(data[[#This Row],[flight_speed]],$S$4:$S$6,$T$4:$T$6,,-1)</f>
        <v>casual</v>
      </c>
      <c r="J1011">
        <f>_xlfn.XLOOKUP(data[[#This Row],[Reindeer]],$S$14:$S$18,$T$14:$T$18)</f>
        <v>261</v>
      </c>
      <c r="K1011" t="str" cm="1">
        <f t="array" ref="K1011">_xlfn.IFS(data[[#This Row],[Age]]&lt;=100,"0-100",data[[#This Row],[Age]]&lt;=500,"101-500",data[[#This Row],[Age]]&lt;=1000,"501-1000",1,"&gt;1000")</f>
        <v>101-500</v>
      </c>
      <c r="L1011" t="str">
        <f>REPT(_xlfn.UNICHAR(8203),_xlfn.XLOOKUP(data[[#This Row],[Age group]],$S$23:$S$26,$T$23:$T$26))&amp;data[[#This Row],[Age group]]</f>
        <v>​​​101-500</v>
      </c>
    </row>
    <row r="1012" spans="2:12" x14ac:dyDescent="0.25">
      <c r="B1012" t="s">
        <v>68</v>
      </c>
      <c r="C1012">
        <v>8</v>
      </c>
      <c r="D1012">
        <v>810</v>
      </c>
      <c r="E1012" s="27">
        <v>45128</v>
      </c>
      <c r="F1012">
        <v>1659.09</v>
      </c>
      <c r="G1012" t="s">
        <v>90</v>
      </c>
      <c r="H1012">
        <v>0</v>
      </c>
      <c r="I1012" t="str">
        <f>_xlfn.XLOOKUP(data[[#This Row],[flight_speed]],$S$4:$S$6,$T$4:$T$6,,-1)</f>
        <v>fast</v>
      </c>
      <c r="J1012">
        <f>_xlfn.XLOOKUP(data[[#This Row],[Reindeer]],$S$14:$S$18,$T$14:$T$18)</f>
        <v>35</v>
      </c>
      <c r="K1012" t="str" cm="1">
        <f t="array" ref="K1012">_xlfn.IFS(data[[#This Row],[Age]]&lt;=100,"0-100",data[[#This Row],[Age]]&lt;=500,"101-500",data[[#This Row],[Age]]&lt;=1000,"501-1000",1,"&gt;1000")</f>
        <v>0-100</v>
      </c>
      <c r="L1012" t="str">
        <f>REPT(_xlfn.UNICHAR(8203),_xlfn.XLOOKUP(data[[#This Row],[Age group]],$S$23:$S$26,$T$23:$T$26))&amp;data[[#This Row],[Age group]]</f>
        <v>​​​​0-100</v>
      </c>
    </row>
    <row r="1013" spans="2:12" x14ac:dyDescent="0.25">
      <c r="B1013" t="s">
        <v>32</v>
      </c>
      <c r="C1013">
        <v>4</v>
      </c>
      <c r="D1013">
        <v>1390</v>
      </c>
      <c r="E1013" s="27">
        <v>45128</v>
      </c>
      <c r="F1013">
        <v>2169.42</v>
      </c>
      <c r="G1013" t="s">
        <v>91</v>
      </c>
      <c r="H1013">
        <v>0</v>
      </c>
      <c r="I1013" t="str">
        <f>_xlfn.XLOOKUP(data[[#This Row],[flight_speed]],$S$4:$S$6,$T$4:$T$6,,-1)</f>
        <v>super fast</v>
      </c>
      <c r="J1013">
        <f>_xlfn.XLOOKUP(data[[#This Row],[Reindeer]],$S$14:$S$18,$T$14:$T$18)</f>
        <v>98</v>
      </c>
      <c r="K1013" t="str" cm="1">
        <f t="array" ref="K1013">_xlfn.IFS(data[[#This Row],[Age]]&lt;=100,"0-100",data[[#This Row],[Age]]&lt;=500,"101-500",data[[#This Row],[Age]]&lt;=1000,"501-1000",1,"&gt;1000")</f>
        <v>0-100</v>
      </c>
      <c r="L1013" t="str">
        <f>REPT(_xlfn.UNICHAR(8203),_xlfn.XLOOKUP(data[[#This Row],[Age group]],$S$23:$S$26,$T$23:$T$26))&amp;data[[#This Row],[Age group]]</f>
        <v>​​​​0-100</v>
      </c>
    </row>
    <row r="1014" spans="2:12" x14ac:dyDescent="0.25">
      <c r="B1014" t="s">
        <v>33</v>
      </c>
      <c r="C1014">
        <v>6</v>
      </c>
      <c r="D1014">
        <v>107</v>
      </c>
      <c r="E1014" s="27">
        <v>45129</v>
      </c>
      <c r="F1014">
        <v>884.16</v>
      </c>
      <c r="G1014" t="s">
        <v>90</v>
      </c>
      <c r="H1014">
        <v>0</v>
      </c>
      <c r="I1014" t="str">
        <f>_xlfn.XLOOKUP(data[[#This Row],[flight_speed]],$S$4:$S$6,$T$4:$T$6,,-1)</f>
        <v>fast</v>
      </c>
      <c r="J1014">
        <f>_xlfn.XLOOKUP(data[[#This Row],[Reindeer]],$S$14:$S$18,$T$14:$T$18)</f>
        <v>1200</v>
      </c>
      <c r="K1014" t="str" cm="1">
        <f t="array" ref="K1014">_xlfn.IFS(data[[#This Row],[Age]]&lt;=100,"0-100",data[[#This Row],[Age]]&lt;=500,"101-500",data[[#This Row],[Age]]&lt;=1000,"501-1000",1,"&gt;1000")</f>
        <v>&gt;1000</v>
      </c>
      <c r="L1014" t="str">
        <f>REPT(_xlfn.UNICHAR(8203),_xlfn.XLOOKUP(data[[#This Row],[Age group]],$S$23:$S$26,$T$23:$T$26))&amp;data[[#This Row],[Age group]]</f>
        <v>​&gt;1000</v>
      </c>
    </row>
    <row r="1015" spans="2:12" x14ac:dyDescent="0.25">
      <c r="B1015" t="s">
        <v>34</v>
      </c>
      <c r="C1015">
        <v>9.6000000000000014</v>
      </c>
      <c r="D1015">
        <v>860</v>
      </c>
      <c r="E1015" s="27">
        <v>45129</v>
      </c>
      <c r="F1015">
        <v>1432.98</v>
      </c>
      <c r="G1015" t="s">
        <v>91</v>
      </c>
      <c r="H1015">
        <v>0</v>
      </c>
      <c r="I1015" t="str">
        <f>_xlfn.XLOOKUP(data[[#This Row],[flight_speed]],$S$4:$S$6,$T$4:$T$6,,-1)</f>
        <v>fast</v>
      </c>
      <c r="J1015">
        <f>_xlfn.XLOOKUP(data[[#This Row],[Reindeer]],$S$14:$S$18,$T$14:$T$18)</f>
        <v>815</v>
      </c>
      <c r="K1015" t="str" cm="1">
        <f t="array" ref="K1015">_xlfn.IFS(data[[#This Row],[Age]]&lt;=100,"0-100",data[[#This Row],[Age]]&lt;=500,"101-500",data[[#This Row],[Age]]&lt;=1000,"501-1000",1,"&gt;1000")</f>
        <v>501-1000</v>
      </c>
      <c r="L1015" t="str">
        <f>REPT(_xlfn.UNICHAR(8203),_xlfn.XLOOKUP(data[[#This Row],[Age group]],$S$23:$S$26,$T$23:$T$26))&amp;data[[#This Row],[Age group]]</f>
        <v>​​501-1000</v>
      </c>
    </row>
    <row r="1016" spans="2:12" x14ac:dyDescent="0.25">
      <c r="B1016" t="s">
        <v>35</v>
      </c>
      <c r="C1016">
        <v>5.6000000000000005</v>
      </c>
      <c r="D1016">
        <v>1240</v>
      </c>
      <c r="E1016" s="27">
        <v>45129</v>
      </c>
      <c r="F1016">
        <v>169.53</v>
      </c>
      <c r="G1016" t="s">
        <v>91</v>
      </c>
      <c r="H1016">
        <v>0</v>
      </c>
      <c r="I1016" t="str">
        <f>_xlfn.XLOOKUP(data[[#This Row],[flight_speed]],$S$4:$S$6,$T$4:$T$6,,-1)</f>
        <v>casual</v>
      </c>
      <c r="J1016">
        <f>_xlfn.XLOOKUP(data[[#This Row],[Reindeer]],$S$14:$S$18,$T$14:$T$18)</f>
        <v>261</v>
      </c>
      <c r="K1016" t="str" cm="1">
        <f t="array" ref="K1016">_xlfn.IFS(data[[#This Row],[Age]]&lt;=100,"0-100",data[[#This Row],[Age]]&lt;=500,"101-500",data[[#This Row],[Age]]&lt;=1000,"501-1000",1,"&gt;1000")</f>
        <v>101-500</v>
      </c>
      <c r="L1016" t="str">
        <f>REPT(_xlfn.UNICHAR(8203),_xlfn.XLOOKUP(data[[#This Row],[Age group]],$S$23:$S$26,$T$23:$T$26))&amp;data[[#This Row],[Age group]]</f>
        <v>​​​101-500</v>
      </c>
    </row>
    <row r="1017" spans="2:12" x14ac:dyDescent="0.25">
      <c r="B1017" t="s">
        <v>68</v>
      </c>
      <c r="C1017">
        <v>10.4</v>
      </c>
      <c r="D1017">
        <v>930</v>
      </c>
      <c r="E1017" s="27">
        <v>45129</v>
      </c>
      <c r="F1017">
        <v>679.59</v>
      </c>
      <c r="G1017" t="s">
        <v>90</v>
      </c>
      <c r="H1017">
        <v>0</v>
      </c>
      <c r="I1017" t="str">
        <f>_xlfn.XLOOKUP(data[[#This Row],[flight_speed]],$S$4:$S$6,$T$4:$T$6,,-1)</f>
        <v>fast</v>
      </c>
      <c r="J1017">
        <f>_xlfn.XLOOKUP(data[[#This Row],[Reindeer]],$S$14:$S$18,$T$14:$T$18)</f>
        <v>35</v>
      </c>
      <c r="K1017" t="str" cm="1">
        <f t="array" ref="K1017">_xlfn.IFS(data[[#This Row],[Age]]&lt;=100,"0-100",data[[#This Row],[Age]]&lt;=500,"101-500",data[[#This Row],[Age]]&lt;=1000,"501-1000",1,"&gt;1000")</f>
        <v>0-100</v>
      </c>
      <c r="L1017" t="str">
        <f>REPT(_xlfn.UNICHAR(8203),_xlfn.XLOOKUP(data[[#This Row],[Age group]],$S$23:$S$26,$T$23:$T$26))&amp;data[[#This Row],[Age group]]</f>
        <v>​​​​0-100</v>
      </c>
    </row>
    <row r="1018" spans="2:12" x14ac:dyDescent="0.25">
      <c r="B1018" t="s">
        <v>32</v>
      </c>
      <c r="C1018">
        <v>9.6000000000000014</v>
      </c>
      <c r="D1018">
        <v>770</v>
      </c>
      <c r="E1018" s="27">
        <v>45129</v>
      </c>
      <c r="F1018">
        <v>2115.5700000000002</v>
      </c>
      <c r="G1018" t="s">
        <v>91</v>
      </c>
      <c r="H1018">
        <v>0</v>
      </c>
      <c r="I1018" t="str">
        <f>_xlfn.XLOOKUP(data[[#This Row],[flight_speed]],$S$4:$S$6,$T$4:$T$6,,-1)</f>
        <v>super fast</v>
      </c>
      <c r="J1018">
        <f>_xlfn.XLOOKUP(data[[#This Row],[Reindeer]],$S$14:$S$18,$T$14:$T$18)</f>
        <v>98</v>
      </c>
      <c r="K1018" t="str" cm="1">
        <f t="array" ref="K1018">_xlfn.IFS(data[[#This Row],[Age]]&lt;=100,"0-100",data[[#This Row],[Age]]&lt;=500,"101-500",data[[#This Row],[Age]]&lt;=1000,"501-1000",1,"&gt;1000")</f>
        <v>0-100</v>
      </c>
      <c r="L1018" t="str">
        <f>REPT(_xlfn.UNICHAR(8203),_xlfn.XLOOKUP(data[[#This Row],[Age group]],$S$23:$S$26,$T$23:$T$26))&amp;data[[#This Row],[Age group]]</f>
        <v>​​​​0-100</v>
      </c>
    </row>
    <row r="1019" spans="2:12" x14ac:dyDescent="0.25">
      <c r="B1019" t="s">
        <v>33</v>
      </c>
      <c r="C1019">
        <v>15</v>
      </c>
      <c r="D1019">
        <v>137</v>
      </c>
      <c r="E1019" s="27">
        <v>45130</v>
      </c>
      <c r="F1019">
        <v>490.03</v>
      </c>
      <c r="G1019" t="s">
        <v>90</v>
      </c>
      <c r="H1019">
        <v>0</v>
      </c>
      <c r="I1019" t="str">
        <f>_xlfn.XLOOKUP(data[[#This Row],[flight_speed]],$S$4:$S$6,$T$4:$T$6,,-1)</f>
        <v>casual</v>
      </c>
      <c r="J1019">
        <f>_xlfn.XLOOKUP(data[[#This Row],[Reindeer]],$S$14:$S$18,$T$14:$T$18)</f>
        <v>1200</v>
      </c>
      <c r="K1019" t="str" cm="1">
        <f t="array" ref="K1019">_xlfn.IFS(data[[#This Row],[Age]]&lt;=100,"0-100",data[[#This Row],[Age]]&lt;=500,"101-500",data[[#This Row],[Age]]&lt;=1000,"501-1000",1,"&gt;1000")</f>
        <v>&gt;1000</v>
      </c>
      <c r="L1019" t="str">
        <f>REPT(_xlfn.UNICHAR(8203),_xlfn.XLOOKUP(data[[#This Row],[Age group]],$S$23:$S$26,$T$23:$T$26))&amp;data[[#This Row],[Age group]]</f>
        <v>​&gt;1000</v>
      </c>
    </row>
    <row r="1020" spans="2:12" x14ac:dyDescent="0.25">
      <c r="B1020" t="s">
        <v>34</v>
      </c>
      <c r="C1020">
        <v>6.4</v>
      </c>
      <c r="D1020">
        <v>850</v>
      </c>
      <c r="E1020" s="27">
        <v>45130</v>
      </c>
      <c r="F1020">
        <v>753.45</v>
      </c>
      <c r="G1020" t="s">
        <v>91</v>
      </c>
      <c r="H1020">
        <v>0</v>
      </c>
      <c r="I1020" t="str">
        <f>_xlfn.XLOOKUP(data[[#This Row],[flight_speed]],$S$4:$S$6,$T$4:$T$6,,-1)</f>
        <v>fast</v>
      </c>
      <c r="J1020">
        <f>_xlfn.XLOOKUP(data[[#This Row],[Reindeer]],$S$14:$S$18,$T$14:$T$18)</f>
        <v>815</v>
      </c>
      <c r="K1020" t="str" cm="1">
        <f t="array" ref="K1020">_xlfn.IFS(data[[#This Row],[Age]]&lt;=100,"0-100",data[[#This Row],[Age]]&lt;=500,"101-500",data[[#This Row],[Age]]&lt;=1000,"501-1000",1,"&gt;1000")</f>
        <v>501-1000</v>
      </c>
      <c r="L1020" t="str">
        <f>REPT(_xlfn.UNICHAR(8203),_xlfn.XLOOKUP(data[[#This Row],[Age group]],$S$23:$S$26,$T$23:$T$26))&amp;data[[#This Row],[Age group]]</f>
        <v>​​501-1000</v>
      </c>
    </row>
    <row r="1021" spans="2:12" x14ac:dyDescent="0.25">
      <c r="B1021" t="s">
        <v>35</v>
      </c>
      <c r="C1021">
        <v>12</v>
      </c>
      <c r="D1021">
        <v>650</v>
      </c>
      <c r="E1021" s="27">
        <v>45130</v>
      </c>
      <c r="F1021">
        <v>241.38</v>
      </c>
      <c r="G1021" t="s">
        <v>91</v>
      </c>
      <c r="H1021">
        <v>0</v>
      </c>
      <c r="I1021" t="str">
        <f>_xlfn.XLOOKUP(data[[#This Row],[flight_speed]],$S$4:$S$6,$T$4:$T$6,,-1)</f>
        <v>casual</v>
      </c>
      <c r="J1021">
        <f>_xlfn.XLOOKUP(data[[#This Row],[Reindeer]],$S$14:$S$18,$T$14:$T$18)</f>
        <v>261</v>
      </c>
      <c r="K1021" t="str" cm="1">
        <f t="array" ref="K1021">_xlfn.IFS(data[[#This Row],[Age]]&lt;=100,"0-100",data[[#This Row],[Age]]&lt;=500,"101-500",data[[#This Row],[Age]]&lt;=1000,"501-1000",1,"&gt;1000")</f>
        <v>101-500</v>
      </c>
      <c r="L1021" t="str">
        <f>REPT(_xlfn.UNICHAR(8203),_xlfn.XLOOKUP(data[[#This Row],[Age group]],$S$23:$S$26,$T$23:$T$26))&amp;data[[#This Row],[Age group]]</f>
        <v>​​​101-500</v>
      </c>
    </row>
    <row r="1022" spans="2:12" x14ac:dyDescent="0.25">
      <c r="B1022" t="s">
        <v>68</v>
      </c>
      <c r="C1022">
        <v>8</v>
      </c>
      <c r="D1022">
        <v>620</v>
      </c>
      <c r="E1022" s="27">
        <v>45130</v>
      </c>
      <c r="F1022">
        <v>291.63</v>
      </c>
      <c r="G1022" t="s">
        <v>90</v>
      </c>
      <c r="H1022">
        <v>0</v>
      </c>
      <c r="I1022" t="str">
        <f>_xlfn.XLOOKUP(data[[#This Row],[flight_speed]],$S$4:$S$6,$T$4:$T$6,,-1)</f>
        <v>casual</v>
      </c>
      <c r="J1022">
        <f>_xlfn.XLOOKUP(data[[#This Row],[Reindeer]],$S$14:$S$18,$T$14:$T$18)</f>
        <v>35</v>
      </c>
      <c r="K1022" t="str" cm="1">
        <f t="array" ref="K1022">_xlfn.IFS(data[[#This Row],[Age]]&lt;=100,"0-100",data[[#This Row],[Age]]&lt;=500,"101-500",data[[#This Row],[Age]]&lt;=1000,"501-1000",1,"&gt;1000")</f>
        <v>0-100</v>
      </c>
      <c r="L1022" t="str">
        <f>REPT(_xlfn.UNICHAR(8203),_xlfn.XLOOKUP(data[[#This Row],[Age group]],$S$23:$S$26,$T$23:$T$26))&amp;data[[#This Row],[Age group]]</f>
        <v>​​​​0-100</v>
      </c>
    </row>
    <row r="1023" spans="2:12" x14ac:dyDescent="0.25">
      <c r="B1023" t="s">
        <v>32</v>
      </c>
      <c r="C1023">
        <v>10.4</v>
      </c>
      <c r="D1023">
        <v>1110</v>
      </c>
      <c r="E1023" s="27">
        <v>45130</v>
      </c>
      <c r="F1023">
        <v>845.69999999999993</v>
      </c>
      <c r="G1023" t="s">
        <v>91</v>
      </c>
      <c r="H1023">
        <v>0</v>
      </c>
      <c r="I1023" t="str">
        <f>_xlfn.XLOOKUP(data[[#This Row],[flight_speed]],$S$4:$S$6,$T$4:$T$6,,-1)</f>
        <v>fast</v>
      </c>
      <c r="J1023">
        <f>_xlfn.XLOOKUP(data[[#This Row],[Reindeer]],$S$14:$S$18,$T$14:$T$18)</f>
        <v>98</v>
      </c>
      <c r="K1023" t="str" cm="1">
        <f t="array" ref="K1023">_xlfn.IFS(data[[#This Row],[Age]]&lt;=100,"0-100",data[[#This Row],[Age]]&lt;=500,"101-500",data[[#This Row],[Age]]&lt;=1000,"501-1000",1,"&gt;1000")</f>
        <v>0-100</v>
      </c>
      <c r="L1023" t="str">
        <f>REPT(_xlfn.UNICHAR(8203),_xlfn.XLOOKUP(data[[#This Row],[Age group]],$S$23:$S$26,$T$23:$T$26))&amp;data[[#This Row],[Age group]]</f>
        <v>​​​​0-100</v>
      </c>
    </row>
    <row r="1024" spans="2:12" x14ac:dyDescent="0.25">
      <c r="B1024" t="s">
        <v>33</v>
      </c>
      <c r="C1024">
        <v>14</v>
      </c>
      <c r="D1024">
        <v>78</v>
      </c>
      <c r="E1024" s="27">
        <v>45131</v>
      </c>
      <c r="F1024">
        <v>917.71</v>
      </c>
      <c r="G1024" t="s">
        <v>90</v>
      </c>
      <c r="H1024">
        <v>0</v>
      </c>
      <c r="I1024" t="str">
        <f>_xlfn.XLOOKUP(data[[#This Row],[flight_speed]],$S$4:$S$6,$T$4:$T$6,,-1)</f>
        <v>fast</v>
      </c>
      <c r="J1024">
        <f>_xlfn.XLOOKUP(data[[#This Row],[Reindeer]],$S$14:$S$18,$T$14:$T$18)</f>
        <v>1200</v>
      </c>
      <c r="K1024" t="str" cm="1">
        <f t="array" ref="K1024">_xlfn.IFS(data[[#This Row],[Age]]&lt;=100,"0-100",data[[#This Row],[Age]]&lt;=500,"101-500",data[[#This Row],[Age]]&lt;=1000,"501-1000",1,"&gt;1000")</f>
        <v>&gt;1000</v>
      </c>
      <c r="L1024" t="str">
        <f>REPT(_xlfn.UNICHAR(8203),_xlfn.XLOOKUP(data[[#This Row],[Age group]],$S$23:$S$26,$T$23:$T$26))&amp;data[[#This Row],[Age group]]</f>
        <v>​&gt;1000</v>
      </c>
    </row>
    <row r="1025" spans="2:12" x14ac:dyDescent="0.25">
      <c r="B1025" t="s">
        <v>34</v>
      </c>
      <c r="C1025">
        <v>7.2</v>
      </c>
      <c r="D1025">
        <v>1360</v>
      </c>
      <c r="E1025" s="27">
        <v>45131</v>
      </c>
      <c r="F1025">
        <v>277.04999999999995</v>
      </c>
      <c r="G1025" t="s">
        <v>91</v>
      </c>
      <c r="H1025">
        <v>0</v>
      </c>
      <c r="I1025" t="str">
        <f>_xlfn.XLOOKUP(data[[#This Row],[flight_speed]],$S$4:$S$6,$T$4:$T$6,,-1)</f>
        <v>casual</v>
      </c>
      <c r="J1025">
        <f>_xlfn.XLOOKUP(data[[#This Row],[Reindeer]],$S$14:$S$18,$T$14:$T$18)</f>
        <v>815</v>
      </c>
      <c r="K1025" t="str" cm="1">
        <f t="array" ref="K1025">_xlfn.IFS(data[[#This Row],[Age]]&lt;=100,"0-100",data[[#This Row],[Age]]&lt;=500,"101-500",data[[#This Row],[Age]]&lt;=1000,"501-1000",1,"&gt;1000")</f>
        <v>501-1000</v>
      </c>
      <c r="L1025" t="str">
        <f>REPT(_xlfn.UNICHAR(8203),_xlfn.XLOOKUP(data[[#This Row],[Age group]],$S$23:$S$26,$T$23:$T$26))&amp;data[[#This Row],[Age group]]</f>
        <v>​​501-1000</v>
      </c>
    </row>
    <row r="1026" spans="2:12" x14ac:dyDescent="0.25">
      <c r="B1026" t="s">
        <v>35</v>
      </c>
      <c r="C1026">
        <v>7.2</v>
      </c>
      <c r="D1026">
        <v>1480</v>
      </c>
      <c r="E1026" s="27">
        <v>45131</v>
      </c>
      <c r="F1026">
        <v>170.37</v>
      </c>
      <c r="G1026" t="s">
        <v>91</v>
      </c>
      <c r="H1026">
        <v>0</v>
      </c>
      <c r="I1026" t="str">
        <f>_xlfn.XLOOKUP(data[[#This Row],[flight_speed]],$S$4:$S$6,$T$4:$T$6,,-1)</f>
        <v>casual</v>
      </c>
      <c r="J1026">
        <f>_xlfn.XLOOKUP(data[[#This Row],[Reindeer]],$S$14:$S$18,$T$14:$T$18)</f>
        <v>261</v>
      </c>
      <c r="K1026" t="str" cm="1">
        <f t="array" ref="K1026">_xlfn.IFS(data[[#This Row],[Age]]&lt;=100,"0-100",data[[#This Row],[Age]]&lt;=500,"101-500",data[[#This Row],[Age]]&lt;=1000,"501-1000",1,"&gt;1000")</f>
        <v>101-500</v>
      </c>
      <c r="L1026" t="str">
        <f>REPT(_xlfn.UNICHAR(8203),_xlfn.XLOOKUP(data[[#This Row],[Age group]],$S$23:$S$26,$T$23:$T$26))&amp;data[[#This Row],[Age group]]</f>
        <v>​​​101-500</v>
      </c>
    </row>
    <row r="1027" spans="2:12" x14ac:dyDescent="0.25">
      <c r="B1027" t="s">
        <v>68</v>
      </c>
      <c r="C1027">
        <v>8.8000000000000007</v>
      </c>
      <c r="D1027">
        <v>1380</v>
      </c>
      <c r="E1027" s="27">
        <v>45131</v>
      </c>
      <c r="F1027">
        <v>2860.02</v>
      </c>
      <c r="G1027" t="s">
        <v>90</v>
      </c>
      <c r="H1027">
        <v>0</v>
      </c>
      <c r="I1027" t="str">
        <f>_xlfn.XLOOKUP(data[[#This Row],[flight_speed]],$S$4:$S$6,$T$4:$T$6,,-1)</f>
        <v>super fast</v>
      </c>
      <c r="J1027">
        <f>_xlfn.XLOOKUP(data[[#This Row],[Reindeer]],$S$14:$S$18,$T$14:$T$18)</f>
        <v>35</v>
      </c>
      <c r="K1027" t="str" cm="1">
        <f t="array" ref="K1027">_xlfn.IFS(data[[#This Row],[Age]]&lt;=100,"0-100",data[[#This Row],[Age]]&lt;=500,"101-500",data[[#This Row],[Age]]&lt;=1000,"501-1000",1,"&gt;1000")</f>
        <v>0-100</v>
      </c>
      <c r="L1027" t="str">
        <f>REPT(_xlfn.UNICHAR(8203),_xlfn.XLOOKUP(data[[#This Row],[Age group]],$S$23:$S$26,$T$23:$T$26))&amp;data[[#This Row],[Age group]]</f>
        <v>​​​​0-100</v>
      </c>
    </row>
    <row r="1028" spans="2:12" x14ac:dyDescent="0.25">
      <c r="B1028" t="s">
        <v>32</v>
      </c>
      <c r="C1028">
        <v>5.6000000000000005</v>
      </c>
      <c r="D1028">
        <v>1310</v>
      </c>
      <c r="E1028" s="27">
        <v>45131</v>
      </c>
      <c r="F1028">
        <v>1606.44</v>
      </c>
      <c r="G1028" t="s">
        <v>91</v>
      </c>
      <c r="H1028">
        <v>0</v>
      </c>
      <c r="I1028" t="str">
        <f>_xlfn.XLOOKUP(data[[#This Row],[flight_speed]],$S$4:$S$6,$T$4:$T$6,,-1)</f>
        <v>fast</v>
      </c>
      <c r="J1028">
        <f>_xlfn.XLOOKUP(data[[#This Row],[Reindeer]],$S$14:$S$18,$T$14:$T$18)</f>
        <v>98</v>
      </c>
      <c r="K1028" t="str" cm="1">
        <f t="array" ref="K1028">_xlfn.IFS(data[[#This Row],[Age]]&lt;=100,"0-100",data[[#This Row],[Age]]&lt;=500,"101-500",data[[#This Row],[Age]]&lt;=1000,"501-1000",1,"&gt;1000")</f>
        <v>0-100</v>
      </c>
      <c r="L1028" t="str">
        <f>REPT(_xlfn.UNICHAR(8203),_xlfn.XLOOKUP(data[[#This Row],[Age group]],$S$23:$S$26,$T$23:$T$26))&amp;data[[#This Row],[Age group]]</f>
        <v>​​​​0-100</v>
      </c>
    </row>
    <row r="1029" spans="2:12" x14ac:dyDescent="0.25">
      <c r="B1029" t="s">
        <v>33</v>
      </c>
      <c r="C1029">
        <v>14</v>
      </c>
      <c r="D1029">
        <v>106</v>
      </c>
      <c r="E1029" s="27">
        <v>45132</v>
      </c>
      <c r="F1029">
        <v>789.95</v>
      </c>
      <c r="G1029" t="s">
        <v>90</v>
      </c>
      <c r="H1029">
        <v>0</v>
      </c>
      <c r="I1029" t="str">
        <f>_xlfn.XLOOKUP(data[[#This Row],[flight_speed]],$S$4:$S$6,$T$4:$T$6,,-1)</f>
        <v>fast</v>
      </c>
      <c r="J1029">
        <f>_xlfn.XLOOKUP(data[[#This Row],[Reindeer]],$S$14:$S$18,$T$14:$T$18)</f>
        <v>1200</v>
      </c>
      <c r="K1029" t="str" cm="1">
        <f t="array" ref="K1029">_xlfn.IFS(data[[#This Row],[Age]]&lt;=100,"0-100",data[[#This Row],[Age]]&lt;=500,"101-500",data[[#This Row],[Age]]&lt;=1000,"501-1000",1,"&gt;1000")</f>
        <v>&gt;1000</v>
      </c>
      <c r="L1029" t="str">
        <f>REPT(_xlfn.UNICHAR(8203),_xlfn.XLOOKUP(data[[#This Row],[Age group]],$S$23:$S$26,$T$23:$T$26))&amp;data[[#This Row],[Age group]]</f>
        <v>​&gt;1000</v>
      </c>
    </row>
    <row r="1030" spans="2:12" x14ac:dyDescent="0.25">
      <c r="B1030" t="s">
        <v>34</v>
      </c>
      <c r="C1030">
        <v>8.8000000000000007</v>
      </c>
      <c r="D1030">
        <v>1180</v>
      </c>
      <c r="E1030" s="27">
        <v>45132</v>
      </c>
      <c r="F1030">
        <v>2419.5299999999997</v>
      </c>
      <c r="G1030" t="s">
        <v>91</v>
      </c>
      <c r="H1030">
        <v>0</v>
      </c>
      <c r="I1030" t="str">
        <f>_xlfn.XLOOKUP(data[[#This Row],[flight_speed]],$S$4:$S$6,$T$4:$T$6,,-1)</f>
        <v>super fast</v>
      </c>
      <c r="J1030">
        <f>_xlfn.XLOOKUP(data[[#This Row],[Reindeer]],$S$14:$S$18,$T$14:$T$18)</f>
        <v>815</v>
      </c>
      <c r="K1030" t="str" cm="1">
        <f t="array" ref="K1030">_xlfn.IFS(data[[#This Row],[Age]]&lt;=100,"0-100",data[[#This Row],[Age]]&lt;=500,"101-500",data[[#This Row],[Age]]&lt;=1000,"501-1000",1,"&gt;1000")</f>
        <v>501-1000</v>
      </c>
      <c r="L1030" t="str">
        <f>REPT(_xlfn.UNICHAR(8203),_xlfn.XLOOKUP(data[[#This Row],[Age group]],$S$23:$S$26,$T$23:$T$26))&amp;data[[#This Row],[Age group]]</f>
        <v>​​501-1000</v>
      </c>
    </row>
    <row r="1031" spans="2:12" x14ac:dyDescent="0.25">
      <c r="B1031" t="s">
        <v>35</v>
      </c>
      <c r="C1031">
        <v>6.4</v>
      </c>
      <c r="D1031">
        <v>1110</v>
      </c>
      <c r="E1031" s="27">
        <v>45132</v>
      </c>
      <c r="F1031">
        <v>692.91</v>
      </c>
      <c r="G1031" t="s">
        <v>91</v>
      </c>
      <c r="H1031">
        <v>0</v>
      </c>
      <c r="I1031" t="str">
        <f>_xlfn.XLOOKUP(data[[#This Row],[flight_speed]],$S$4:$S$6,$T$4:$T$6,,-1)</f>
        <v>fast</v>
      </c>
      <c r="J1031">
        <f>_xlfn.XLOOKUP(data[[#This Row],[Reindeer]],$S$14:$S$18,$T$14:$T$18)</f>
        <v>261</v>
      </c>
      <c r="K1031" t="str" cm="1">
        <f t="array" ref="K1031">_xlfn.IFS(data[[#This Row],[Age]]&lt;=100,"0-100",data[[#This Row],[Age]]&lt;=500,"101-500",data[[#This Row],[Age]]&lt;=1000,"501-1000",1,"&gt;1000")</f>
        <v>101-500</v>
      </c>
      <c r="L1031" t="str">
        <f>REPT(_xlfn.UNICHAR(8203),_xlfn.XLOOKUP(data[[#This Row],[Age group]],$S$23:$S$26,$T$23:$T$26))&amp;data[[#This Row],[Age group]]</f>
        <v>​​​101-500</v>
      </c>
    </row>
    <row r="1032" spans="2:12" x14ac:dyDescent="0.25">
      <c r="B1032" t="s">
        <v>68</v>
      </c>
      <c r="C1032">
        <v>9.6000000000000014</v>
      </c>
      <c r="D1032">
        <v>700</v>
      </c>
      <c r="E1032" s="27">
        <v>45132</v>
      </c>
      <c r="F1032">
        <v>81.81</v>
      </c>
      <c r="G1032" t="s">
        <v>90</v>
      </c>
      <c r="H1032">
        <v>0</v>
      </c>
      <c r="I1032" t="str">
        <f>_xlfn.XLOOKUP(data[[#This Row],[flight_speed]],$S$4:$S$6,$T$4:$T$6,,-1)</f>
        <v>casual</v>
      </c>
      <c r="J1032">
        <f>_xlfn.XLOOKUP(data[[#This Row],[Reindeer]],$S$14:$S$18,$T$14:$T$18)</f>
        <v>35</v>
      </c>
      <c r="K1032" t="str" cm="1">
        <f t="array" ref="K1032">_xlfn.IFS(data[[#This Row],[Age]]&lt;=100,"0-100",data[[#This Row],[Age]]&lt;=500,"101-500",data[[#This Row],[Age]]&lt;=1000,"501-1000",1,"&gt;1000")</f>
        <v>0-100</v>
      </c>
      <c r="L1032" t="str">
        <f>REPT(_xlfn.UNICHAR(8203),_xlfn.XLOOKUP(data[[#This Row],[Age group]],$S$23:$S$26,$T$23:$T$26))&amp;data[[#This Row],[Age group]]</f>
        <v>​​​​0-100</v>
      </c>
    </row>
    <row r="1033" spans="2:12" x14ac:dyDescent="0.25">
      <c r="B1033" t="s">
        <v>32</v>
      </c>
      <c r="C1033">
        <v>10.4</v>
      </c>
      <c r="D1033">
        <v>1000</v>
      </c>
      <c r="E1033" s="27">
        <v>45132</v>
      </c>
      <c r="F1033">
        <v>2918.25</v>
      </c>
      <c r="G1033" t="s">
        <v>91</v>
      </c>
      <c r="H1033">
        <v>0</v>
      </c>
      <c r="I1033" t="str">
        <f>_xlfn.XLOOKUP(data[[#This Row],[flight_speed]],$S$4:$S$6,$T$4:$T$6,,-1)</f>
        <v>super fast</v>
      </c>
      <c r="J1033">
        <f>_xlfn.XLOOKUP(data[[#This Row],[Reindeer]],$S$14:$S$18,$T$14:$T$18)</f>
        <v>98</v>
      </c>
      <c r="K1033" t="str" cm="1">
        <f t="array" ref="K1033">_xlfn.IFS(data[[#This Row],[Age]]&lt;=100,"0-100",data[[#This Row],[Age]]&lt;=500,"101-500",data[[#This Row],[Age]]&lt;=1000,"501-1000",1,"&gt;1000")</f>
        <v>0-100</v>
      </c>
      <c r="L1033" t="str">
        <f>REPT(_xlfn.UNICHAR(8203),_xlfn.XLOOKUP(data[[#This Row],[Age group]],$S$23:$S$26,$T$23:$T$26))&amp;data[[#This Row],[Age group]]</f>
        <v>​​​​0-100</v>
      </c>
    </row>
    <row r="1034" spans="2:12" x14ac:dyDescent="0.25">
      <c r="B1034" t="s">
        <v>33</v>
      </c>
      <c r="C1034">
        <v>9</v>
      </c>
      <c r="D1034">
        <v>58</v>
      </c>
      <c r="E1034" s="27">
        <v>45133</v>
      </c>
      <c r="F1034">
        <v>890.19</v>
      </c>
      <c r="G1034" t="s">
        <v>90</v>
      </c>
      <c r="H1034">
        <v>0</v>
      </c>
      <c r="I1034" t="str">
        <f>_xlfn.XLOOKUP(data[[#This Row],[flight_speed]],$S$4:$S$6,$T$4:$T$6,,-1)</f>
        <v>fast</v>
      </c>
      <c r="J1034">
        <f>_xlfn.XLOOKUP(data[[#This Row],[Reindeer]],$S$14:$S$18,$T$14:$T$18)</f>
        <v>1200</v>
      </c>
      <c r="K1034" t="str" cm="1">
        <f t="array" ref="K1034">_xlfn.IFS(data[[#This Row],[Age]]&lt;=100,"0-100",data[[#This Row],[Age]]&lt;=500,"101-500",data[[#This Row],[Age]]&lt;=1000,"501-1000",1,"&gt;1000")</f>
        <v>&gt;1000</v>
      </c>
      <c r="L1034" t="str">
        <f>REPT(_xlfn.UNICHAR(8203),_xlfn.XLOOKUP(data[[#This Row],[Age group]],$S$23:$S$26,$T$23:$T$26))&amp;data[[#This Row],[Age group]]</f>
        <v>​&gt;1000</v>
      </c>
    </row>
    <row r="1035" spans="2:12" x14ac:dyDescent="0.25">
      <c r="B1035" t="s">
        <v>34</v>
      </c>
      <c r="C1035">
        <v>8</v>
      </c>
      <c r="D1035">
        <v>1450</v>
      </c>
      <c r="E1035" s="27">
        <v>45133</v>
      </c>
      <c r="F1035">
        <v>508.02</v>
      </c>
      <c r="G1035" t="s">
        <v>91</v>
      </c>
      <c r="H1035">
        <v>0</v>
      </c>
      <c r="I1035" t="str">
        <f>_xlfn.XLOOKUP(data[[#This Row],[flight_speed]],$S$4:$S$6,$T$4:$T$6,,-1)</f>
        <v>casual</v>
      </c>
      <c r="J1035">
        <f>_xlfn.XLOOKUP(data[[#This Row],[Reindeer]],$S$14:$S$18,$T$14:$T$18)</f>
        <v>815</v>
      </c>
      <c r="K1035" t="str" cm="1">
        <f t="array" ref="K1035">_xlfn.IFS(data[[#This Row],[Age]]&lt;=100,"0-100",data[[#This Row],[Age]]&lt;=500,"101-500",data[[#This Row],[Age]]&lt;=1000,"501-1000",1,"&gt;1000")</f>
        <v>501-1000</v>
      </c>
      <c r="L1035" t="str">
        <f>REPT(_xlfn.UNICHAR(8203),_xlfn.XLOOKUP(data[[#This Row],[Age group]],$S$23:$S$26,$T$23:$T$26))&amp;data[[#This Row],[Age group]]</f>
        <v>​​501-1000</v>
      </c>
    </row>
    <row r="1036" spans="2:12" x14ac:dyDescent="0.25">
      <c r="B1036" t="s">
        <v>35</v>
      </c>
      <c r="C1036">
        <v>7.2</v>
      </c>
      <c r="D1036">
        <v>1350</v>
      </c>
      <c r="E1036" s="27">
        <v>45133</v>
      </c>
      <c r="F1036">
        <v>2788.86</v>
      </c>
      <c r="G1036" t="s">
        <v>91</v>
      </c>
      <c r="H1036">
        <v>0</v>
      </c>
      <c r="I1036" t="str">
        <f>_xlfn.XLOOKUP(data[[#This Row],[flight_speed]],$S$4:$S$6,$T$4:$T$6,,-1)</f>
        <v>super fast</v>
      </c>
      <c r="J1036">
        <f>_xlfn.XLOOKUP(data[[#This Row],[Reindeer]],$S$14:$S$18,$T$14:$T$18)</f>
        <v>261</v>
      </c>
      <c r="K1036" t="str" cm="1">
        <f t="array" ref="K1036">_xlfn.IFS(data[[#This Row],[Age]]&lt;=100,"0-100",data[[#This Row],[Age]]&lt;=500,"101-500",data[[#This Row],[Age]]&lt;=1000,"501-1000",1,"&gt;1000")</f>
        <v>101-500</v>
      </c>
      <c r="L1036" t="str">
        <f>REPT(_xlfn.UNICHAR(8203),_xlfn.XLOOKUP(data[[#This Row],[Age group]],$S$23:$S$26,$T$23:$T$26))&amp;data[[#This Row],[Age group]]</f>
        <v>​​​101-500</v>
      </c>
    </row>
    <row r="1037" spans="2:12" x14ac:dyDescent="0.25">
      <c r="B1037" t="s">
        <v>68</v>
      </c>
      <c r="C1037">
        <v>12</v>
      </c>
      <c r="D1037">
        <v>1350</v>
      </c>
      <c r="E1037" s="27">
        <v>45133</v>
      </c>
      <c r="F1037">
        <v>2320.92</v>
      </c>
      <c r="G1037" t="s">
        <v>90</v>
      </c>
      <c r="H1037">
        <v>0</v>
      </c>
      <c r="I1037" t="str">
        <f>_xlfn.XLOOKUP(data[[#This Row],[flight_speed]],$S$4:$S$6,$T$4:$T$6,,-1)</f>
        <v>super fast</v>
      </c>
      <c r="J1037">
        <f>_xlfn.XLOOKUP(data[[#This Row],[Reindeer]],$S$14:$S$18,$T$14:$T$18)</f>
        <v>35</v>
      </c>
      <c r="K1037" t="str" cm="1">
        <f t="array" ref="K1037">_xlfn.IFS(data[[#This Row],[Age]]&lt;=100,"0-100",data[[#This Row],[Age]]&lt;=500,"101-500",data[[#This Row],[Age]]&lt;=1000,"501-1000",1,"&gt;1000")</f>
        <v>0-100</v>
      </c>
      <c r="L1037" t="str">
        <f>REPT(_xlfn.UNICHAR(8203),_xlfn.XLOOKUP(data[[#This Row],[Age group]],$S$23:$S$26,$T$23:$T$26))&amp;data[[#This Row],[Age group]]</f>
        <v>​​​​0-100</v>
      </c>
    </row>
    <row r="1038" spans="2:12" x14ac:dyDescent="0.25">
      <c r="B1038" t="s">
        <v>32</v>
      </c>
      <c r="C1038">
        <v>5.6000000000000005</v>
      </c>
      <c r="D1038">
        <v>900</v>
      </c>
      <c r="E1038" s="27">
        <v>45133</v>
      </c>
      <c r="F1038">
        <v>2595.27</v>
      </c>
      <c r="G1038" t="s">
        <v>91</v>
      </c>
      <c r="H1038">
        <v>0</v>
      </c>
      <c r="I1038" t="str">
        <f>_xlfn.XLOOKUP(data[[#This Row],[flight_speed]],$S$4:$S$6,$T$4:$T$6,,-1)</f>
        <v>super fast</v>
      </c>
      <c r="J1038">
        <f>_xlfn.XLOOKUP(data[[#This Row],[Reindeer]],$S$14:$S$18,$T$14:$T$18)</f>
        <v>98</v>
      </c>
      <c r="K1038" t="str" cm="1">
        <f t="array" ref="K1038">_xlfn.IFS(data[[#This Row],[Age]]&lt;=100,"0-100",data[[#This Row],[Age]]&lt;=500,"101-500",data[[#This Row],[Age]]&lt;=1000,"501-1000",1,"&gt;1000")</f>
        <v>0-100</v>
      </c>
      <c r="L1038" t="str">
        <f>REPT(_xlfn.UNICHAR(8203),_xlfn.XLOOKUP(data[[#This Row],[Age group]],$S$23:$S$26,$T$23:$T$26))&amp;data[[#This Row],[Age group]]</f>
        <v>​​​​0-100</v>
      </c>
    </row>
    <row r="1039" spans="2:12" x14ac:dyDescent="0.25">
      <c r="B1039" t="s">
        <v>33</v>
      </c>
      <c r="C1039">
        <v>10</v>
      </c>
      <c r="D1039">
        <v>58</v>
      </c>
      <c r="E1039" s="27">
        <v>45134</v>
      </c>
      <c r="F1039">
        <v>378.15</v>
      </c>
      <c r="G1039" t="s">
        <v>90</v>
      </c>
      <c r="H1039">
        <v>0</v>
      </c>
      <c r="I1039" t="str">
        <f>_xlfn.XLOOKUP(data[[#This Row],[flight_speed]],$S$4:$S$6,$T$4:$T$6,,-1)</f>
        <v>casual</v>
      </c>
      <c r="J1039">
        <f>_xlfn.XLOOKUP(data[[#This Row],[Reindeer]],$S$14:$S$18,$T$14:$T$18)</f>
        <v>1200</v>
      </c>
      <c r="K1039" t="str" cm="1">
        <f t="array" ref="K1039">_xlfn.IFS(data[[#This Row],[Age]]&lt;=100,"0-100",data[[#This Row],[Age]]&lt;=500,"101-500",data[[#This Row],[Age]]&lt;=1000,"501-1000",1,"&gt;1000")</f>
        <v>&gt;1000</v>
      </c>
      <c r="L1039" t="str">
        <f>REPT(_xlfn.UNICHAR(8203),_xlfn.XLOOKUP(data[[#This Row],[Age group]],$S$23:$S$26,$T$23:$T$26))&amp;data[[#This Row],[Age group]]</f>
        <v>​&gt;1000</v>
      </c>
    </row>
    <row r="1040" spans="2:12" x14ac:dyDescent="0.25">
      <c r="B1040" t="s">
        <v>34</v>
      </c>
      <c r="C1040">
        <v>4</v>
      </c>
      <c r="D1040">
        <v>990</v>
      </c>
      <c r="E1040" s="27">
        <v>45134</v>
      </c>
      <c r="F1040">
        <v>1057.8000000000002</v>
      </c>
      <c r="G1040" t="s">
        <v>91</v>
      </c>
      <c r="H1040">
        <v>0</v>
      </c>
      <c r="I1040" t="str">
        <f>_xlfn.XLOOKUP(data[[#This Row],[flight_speed]],$S$4:$S$6,$T$4:$T$6,,-1)</f>
        <v>fast</v>
      </c>
      <c r="J1040">
        <f>_xlfn.XLOOKUP(data[[#This Row],[Reindeer]],$S$14:$S$18,$T$14:$T$18)</f>
        <v>815</v>
      </c>
      <c r="K1040" t="str" cm="1">
        <f t="array" ref="K1040">_xlfn.IFS(data[[#This Row],[Age]]&lt;=100,"0-100",data[[#This Row],[Age]]&lt;=500,"101-500",data[[#This Row],[Age]]&lt;=1000,"501-1000",1,"&gt;1000")</f>
        <v>501-1000</v>
      </c>
      <c r="L1040" t="str">
        <f>REPT(_xlfn.UNICHAR(8203),_xlfn.XLOOKUP(data[[#This Row],[Age group]],$S$23:$S$26,$T$23:$T$26))&amp;data[[#This Row],[Age group]]</f>
        <v>​​501-1000</v>
      </c>
    </row>
    <row r="1041" spans="2:12" x14ac:dyDescent="0.25">
      <c r="B1041" t="s">
        <v>35</v>
      </c>
      <c r="C1041">
        <v>11.200000000000001</v>
      </c>
      <c r="D1041">
        <v>580</v>
      </c>
      <c r="E1041" s="27">
        <v>45134</v>
      </c>
      <c r="F1041">
        <v>784.19999999999993</v>
      </c>
      <c r="G1041" t="s">
        <v>91</v>
      </c>
      <c r="H1041">
        <v>0</v>
      </c>
      <c r="I1041" t="str">
        <f>_xlfn.XLOOKUP(data[[#This Row],[flight_speed]],$S$4:$S$6,$T$4:$T$6,,-1)</f>
        <v>fast</v>
      </c>
      <c r="J1041">
        <f>_xlfn.XLOOKUP(data[[#This Row],[Reindeer]],$S$14:$S$18,$T$14:$T$18)</f>
        <v>261</v>
      </c>
      <c r="K1041" t="str" cm="1">
        <f t="array" ref="K1041">_xlfn.IFS(data[[#This Row],[Age]]&lt;=100,"0-100",data[[#This Row],[Age]]&lt;=500,"101-500",data[[#This Row],[Age]]&lt;=1000,"501-1000",1,"&gt;1000")</f>
        <v>101-500</v>
      </c>
      <c r="L1041" t="str">
        <f>REPT(_xlfn.UNICHAR(8203),_xlfn.XLOOKUP(data[[#This Row],[Age group]],$S$23:$S$26,$T$23:$T$26))&amp;data[[#This Row],[Age group]]</f>
        <v>​​​101-500</v>
      </c>
    </row>
    <row r="1042" spans="2:12" x14ac:dyDescent="0.25">
      <c r="B1042" t="s">
        <v>68</v>
      </c>
      <c r="C1042">
        <v>4.8000000000000007</v>
      </c>
      <c r="D1042">
        <v>1070</v>
      </c>
      <c r="E1042" s="27">
        <v>45134</v>
      </c>
      <c r="F1042">
        <v>1229.0999999999999</v>
      </c>
      <c r="G1042" t="s">
        <v>90</v>
      </c>
      <c r="H1042">
        <v>0</v>
      </c>
      <c r="I1042" t="str">
        <f>_xlfn.XLOOKUP(data[[#This Row],[flight_speed]],$S$4:$S$6,$T$4:$T$6,,-1)</f>
        <v>fast</v>
      </c>
      <c r="J1042">
        <f>_xlfn.XLOOKUP(data[[#This Row],[Reindeer]],$S$14:$S$18,$T$14:$T$18)</f>
        <v>35</v>
      </c>
      <c r="K1042" t="str" cm="1">
        <f t="array" ref="K1042">_xlfn.IFS(data[[#This Row],[Age]]&lt;=100,"0-100",data[[#This Row],[Age]]&lt;=500,"101-500",data[[#This Row],[Age]]&lt;=1000,"501-1000",1,"&gt;1000")</f>
        <v>0-100</v>
      </c>
      <c r="L1042" t="str">
        <f>REPT(_xlfn.UNICHAR(8203),_xlfn.XLOOKUP(data[[#This Row],[Age group]],$S$23:$S$26,$T$23:$T$26))&amp;data[[#This Row],[Age group]]</f>
        <v>​​​​0-100</v>
      </c>
    </row>
    <row r="1043" spans="2:12" x14ac:dyDescent="0.25">
      <c r="B1043" t="s">
        <v>32</v>
      </c>
      <c r="C1043">
        <v>9.6000000000000014</v>
      </c>
      <c r="D1043">
        <v>1360</v>
      </c>
      <c r="E1043" s="27">
        <v>45134</v>
      </c>
      <c r="F1043">
        <v>572.58000000000004</v>
      </c>
      <c r="G1043" t="s">
        <v>91</v>
      </c>
      <c r="H1043">
        <v>0</v>
      </c>
      <c r="I1043" t="str">
        <f>_xlfn.XLOOKUP(data[[#This Row],[flight_speed]],$S$4:$S$6,$T$4:$T$6,,-1)</f>
        <v>casual</v>
      </c>
      <c r="J1043">
        <f>_xlfn.XLOOKUP(data[[#This Row],[Reindeer]],$S$14:$S$18,$T$14:$T$18)</f>
        <v>98</v>
      </c>
      <c r="K1043" t="str" cm="1">
        <f t="array" ref="K1043">_xlfn.IFS(data[[#This Row],[Age]]&lt;=100,"0-100",data[[#This Row],[Age]]&lt;=500,"101-500",data[[#This Row],[Age]]&lt;=1000,"501-1000",1,"&gt;1000")</f>
        <v>0-100</v>
      </c>
      <c r="L1043" t="str">
        <f>REPT(_xlfn.UNICHAR(8203),_xlfn.XLOOKUP(data[[#This Row],[Age group]],$S$23:$S$26,$T$23:$T$26))&amp;data[[#This Row],[Age group]]</f>
        <v>​​​​0-100</v>
      </c>
    </row>
    <row r="1044" spans="2:12" x14ac:dyDescent="0.25">
      <c r="B1044" t="s">
        <v>33</v>
      </c>
      <c r="C1044">
        <v>13</v>
      </c>
      <c r="D1044">
        <v>105</v>
      </c>
      <c r="E1044" s="27">
        <v>45135</v>
      </c>
      <c r="F1044">
        <v>721.41</v>
      </c>
      <c r="G1044" t="s">
        <v>90</v>
      </c>
      <c r="H1044">
        <v>0</v>
      </c>
      <c r="I1044" t="str">
        <f>_xlfn.XLOOKUP(data[[#This Row],[flight_speed]],$S$4:$S$6,$T$4:$T$6,,-1)</f>
        <v>fast</v>
      </c>
      <c r="J1044">
        <f>_xlfn.XLOOKUP(data[[#This Row],[Reindeer]],$S$14:$S$18,$T$14:$T$18)</f>
        <v>1200</v>
      </c>
      <c r="K1044" t="str" cm="1">
        <f t="array" ref="K1044">_xlfn.IFS(data[[#This Row],[Age]]&lt;=100,"0-100",data[[#This Row],[Age]]&lt;=500,"101-500",data[[#This Row],[Age]]&lt;=1000,"501-1000",1,"&gt;1000")</f>
        <v>&gt;1000</v>
      </c>
      <c r="L1044" t="str">
        <f>REPT(_xlfn.UNICHAR(8203),_xlfn.XLOOKUP(data[[#This Row],[Age group]],$S$23:$S$26,$T$23:$T$26))&amp;data[[#This Row],[Age group]]</f>
        <v>​&gt;1000</v>
      </c>
    </row>
    <row r="1045" spans="2:12" x14ac:dyDescent="0.25">
      <c r="B1045" t="s">
        <v>34</v>
      </c>
      <c r="C1045">
        <v>5.6000000000000005</v>
      </c>
      <c r="D1045">
        <v>830</v>
      </c>
      <c r="E1045" s="27">
        <v>45135</v>
      </c>
      <c r="F1045">
        <v>2023.3200000000002</v>
      </c>
      <c r="G1045" t="s">
        <v>91</v>
      </c>
      <c r="H1045">
        <v>0</v>
      </c>
      <c r="I1045" t="str">
        <f>_xlfn.XLOOKUP(data[[#This Row],[flight_speed]],$S$4:$S$6,$T$4:$T$6,,-1)</f>
        <v>super fast</v>
      </c>
      <c r="J1045">
        <f>_xlfn.XLOOKUP(data[[#This Row],[Reindeer]],$S$14:$S$18,$T$14:$T$18)</f>
        <v>815</v>
      </c>
      <c r="K1045" t="str" cm="1">
        <f t="array" ref="K1045">_xlfn.IFS(data[[#This Row],[Age]]&lt;=100,"0-100",data[[#This Row],[Age]]&lt;=500,"101-500",data[[#This Row],[Age]]&lt;=1000,"501-1000",1,"&gt;1000")</f>
        <v>501-1000</v>
      </c>
      <c r="L1045" t="str">
        <f>REPT(_xlfn.UNICHAR(8203),_xlfn.XLOOKUP(data[[#This Row],[Age group]],$S$23:$S$26,$T$23:$T$26))&amp;data[[#This Row],[Age group]]</f>
        <v>​​501-1000</v>
      </c>
    </row>
    <row r="1046" spans="2:12" x14ac:dyDescent="0.25">
      <c r="B1046" t="s">
        <v>35</v>
      </c>
      <c r="C1046">
        <v>9.6000000000000014</v>
      </c>
      <c r="D1046">
        <v>960</v>
      </c>
      <c r="E1046" s="27">
        <v>45135</v>
      </c>
      <c r="F1046">
        <v>2951.04</v>
      </c>
      <c r="G1046" t="s">
        <v>91</v>
      </c>
      <c r="H1046">
        <v>0</v>
      </c>
      <c r="I1046" t="str">
        <f>_xlfn.XLOOKUP(data[[#This Row],[flight_speed]],$S$4:$S$6,$T$4:$T$6,,-1)</f>
        <v>super fast</v>
      </c>
      <c r="J1046">
        <f>_xlfn.XLOOKUP(data[[#This Row],[Reindeer]],$S$14:$S$18,$T$14:$T$18)</f>
        <v>261</v>
      </c>
      <c r="K1046" t="str" cm="1">
        <f t="array" ref="K1046">_xlfn.IFS(data[[#This Row],[Age]]&lt;=100,"0-100",data[[#This Row],[Age]]&lt;=500,"101-500",data[[#This Row],[Age]]&lt;=1000,"501-1000",1,"&gt;1000")</f>
        <v>101-500</v>
      </c>
      <c r="L1046" t="str">
        <f>REPT(_xlfn.UNICHAR(8203),_xlfn.XLOOKUP(data[[#This Row],[Age group]],$S$23:$S$26,$T$23:$T$26))&amp;data[[#This Row],[Age group]]</f>
        <v>​​​101-500</v>
      </c>
    </row>
    <row r="1047" spans="2:12" x14ac:dyDescent="0.25">
      <c r="B1047" t="s">
        <v>68</v>
      </c>
      <c r="C1047">
        <v>6.4</v>
      </c>
      <c r="D1047">
        <v>590</v>
      </c>
      <c r="E1047" s="27">
        <v>45135</v>
      </c>
      <c r="F1047">
        <v>1868.1000000000001</v>
      </c>
      <c r="G1047" t="s">
        <v>90</v>
      </c>
      <c r="H1047">
        <v>0</v>
      </c>
      <c r="I1047" t="str">
        <f>_xlfn.XLOOKUP(data[[#This Row],[flight_speed]],$S$4:$S$6,$T$4:$T$6,,-1)</f>
        <v>fast</v>
      </c>
      <c r="J1047">
        <f>_xlfn.XLOOKUP(data[[#This Row],[Reindeer]],$S$14:$S$18,$T$14:$T$18)</f>
        <v>35</v>
      </c>
      <c r="K1047" t="str" cm="1">
        <f t="array" ref="K1047">_xlfn.IFS(data[[#This Row],[Age]]&lt;=100,"0-100",data[[#This Row],[Age]]&lt;=500,"101-500",data[[#This Row],[Age]]&lt;=1000,"501-1000",1,"&gt;1000")</f>
        <v>0-100</v>
      </c>
      <c r="L1047" t="str">
        <f>REPT(_xlfn.UNICHAR(8203),_xlfn.XLOOKUP(data[[#This Row],[Age group]],$S$23:$S$26,$T$23:$T$26))&amp;data[[#This Row],[Age group]]</f>
        <v>​​​​0-100</v>
      </c>
    </row>
    <row r="1048" spans="2:12" x14ac:dyDescent="0.25">
      <c r="B1048" t="s">
        <v>32</v>
      </c>
      <c r="C1048">
        <v>8.8000000000000007</v>
      </c>
      <c r="D1048">
        <v>640</v>
      </c>
      <c r="E1048" s="27">
        <v>45135</v>
      </c>
      <c r="F1048">
        <v>1379.16</v>
      </c>
      <c r="G1048" t="s">
        <v>91</v>
      </c>
      <c r="H1048">
        <v>0</v>
      </c>
      <c r="I1048" t="str">
        <f>_xlfn.XLOOKUP(data[[#This Row],[flight_speed]],$S$4:$S$6,$T$4:$T$6,,-1)</f>
        <v>fast</v>
      </c>
      <c r="J1048">
        <f>_xlfn.XLOOKUP(data[[#This Row],[Reindeer]],$S$14:$S$18,$T$14:$T$18)</f>
        <v>98</v>
      </c>
      <c r="K1048" t="str" cm="1">
        <f t="array" ref="K1048">_xlfn.IFS(data[[#This Row],[Age]]&lt;=100,"0-100",data[[#This Row],[Age]]&lt;=500,"101-500",data[[#This Row],[Age]]&lt;=1000,"501-1000",1,"&gt;1000")</f>
        <v>0-100</v>
      </c>
      <c r="L1048" t="str">
        <f>REPT(_xlfn.UNICHAR(8203),_xlfn.XLOOKUP(data[[#This Row],[Age group]],$S$23:$S$26,$T$23:$T$26))&amp;data[[#This Row],[Age group]]</f>
        <v>​​​​0-100</v>
      </c>
    </row>
    <row r="1049" spans="2:12" x14ac:dyDescent="0.25">
      <c r="B1049" t="s">
        <v>33</v>
      </c>
      <c r="C1049">
        <v>8</v>
      </c>
      <c r="D1049">
        <v>83</v>
      </c>
      <c r="E1049" s="27">
        <v>45136</v>
      </c>
      <c r="F1049">
        <v>16.73</v>
      </c>
      <c r="G1049" t="s">
        <v>90</v>
      </c>
      <c r="H1049">
        <v>0</v>
      </c>
      <c r="I1049" t="str">
        <f>_xlfn.XLOOKUP(data[[#This Row],[flight_speed]],$S$4:$S$6,$T$4:$T$6,,-1)</f>
        <v>casual</v>
      </c>
      <c r="J1049">
        <f>_xlfn.XLOOKUP(data[[#This Row],[Reindeer]],$S$14:$S$18,$T$14:$T$18)</f>
        <v>1200</v>
      </c>
      <c r="K1049" t="str" cm="1">
        <f t="array" ref="K1049">_xlfn.IFS(data[[#This Row],[Age]]&lt;=100,"0-100",data[[#This Row],[Age]]&lt;=500,"101-500",data[[#This Row],[Age]]&lt;=1000,"501-1000",1,"&gt;1000")</f>
        <v>&gt;1000</v>
      </c>
      <c r="L1049" t="str">
        <f>REPT(_xlfn.UNICHAR(8203),_xlfn.XLOOKUP(data[[#This Row],[Age group]],$S$23:$S$26,$T$23:$T$26))&amp;data[[#This Row],[Age group]]</f>
        <v>​&gt;1000</v>
      </c>
    </row>
    <row r="1050" spans="2:12" x14ac:dyDescent="0.25">
      <c r="B1050" t="s">
        <v>34</v>
      </c>
      <c r="C1050">
        <v>11.200000000000001</v>
      </c>
      <c r="D1050">
        <v>830</v>
      </c>
      <c r="E1050" s="27">
        <v>45136</v>
      </c>
      <c r="F1050">
        <v>2646.7799999999997</v>
      </c>
      <c r="G1050" t="s">
        <v>91</v>
      </c>
      <c r="H1050">
        <v>0</v>
      </c>
      <c r="I1050" t="str">
        <f>_xlfn.XLOOKUP(data[[#This Row],[flight_speed]],$S$4:$S$6,$T$4:$T$6,,-1)</f>
        <v>super fast</v>
      </c>
      <c r="J1050">
        <f>_xlfn.XLOOKUP(data[[#This Row],[Reindeer]],$S$14:$S$18,$T$14:$T$18)</f>
        <v>815</v>
      </c>
      <c r="K1050" t="str" cm="1">
        <f t="array" ref="K1050">_xlfn.IFS(data[[#This Row],[Age]]&lt;=100,"0-100",data[[#This Row],[Age]]&lt;=500,"101-500",data[[#This Row],[Age]]&lt;=1000,"501-1000",1,"&gt;1000")</f>
        <v>501-1000</v>
      </c>
      <c r="L1050" t="str">
        <f>REPT(_xlfn.UNICHAR(8203),_xlfn.XLOOKUP(data[[#This Row],[Age group]],$S$23:$S$26,$T$23:$T$26))&amp;data[[#This Row],[Age group]]</f>
        <v>​​501-1000</v>
      </c>
    </row>
    <row r="1051" spans="2:12" x14ac:dyDescent="0.25">
      <c r="B1051" t="s">
        <v>35</v>
      </c>
      <c r="C1051">
        <v>9.6000000000000014</v>
      </c>
      <c r="D1051">
        <v>840</v>
      </c>
      <c r="E1051" s="27">
        <v>45136</v>
      </c>
      <c r="F1051">
        <v>960.15000000000009</v>
      </c>
      <c r="G1051" t="s">
        <v>91</v>
      </c>
      <c r="H1051">
        <v>0</v>
      </c>
      <c r="I1051" t="str">
        <f>_xlfn.XLOOKUP(data[[#This Row],[flight_speed]],$S$4:$S$6,$T$4:$T$6,,-1)</f>
        <v>fast</v>
      </c>
      <c r="J1051">
        <f>_xlfn.XLOOKUP(data[[#This Row],[Reindeer]],$S$14:$S$18,$T$14:$T$18)</f>
        <v>261</v>
      </c>
      <c r="K1051" t="str" cm="1">
        <f t="array" ref="K1051">_xlfn.IFS(data[[#This Row],[Age]]&lt;=100,"0-100",data[[#This Row],[Age]]&lt;=500,"101-500",data[[#This Row],[Age]]&lt;=1000,"501-1000",1,"&gt;1000")</f>
        <v>101-500</v>
      </c>
      <c r="L1051" t="str">
        <f>REPT(_xlfn.UNICHAR(8203),_xlfn.XLOOKUP(data[[#This Row],[Age group]],$S$23:$S$26,$T$23:$T$26))&amp;data[[#This Row],[Age group]]</f>
        <v>​​​101-500</v>
      </c>
    </row>
    <row r="1052" spans="2:12" x14ac:dyDescent="0.25">
      <c r="B1052" t="s">
        <v>68</v>
      </c>
      <c r="C1052">
        <v>4</v>
      </c>
      <c r="D1052">
        <v>1140</v>
      </c>
      <c r="E1052" s="27">
        <v>45136</v>
      </c>
      <c r="F1052">
        <v>1287.03</v>
      </c>
      <c r="G1052" t="s">
        <v>90</v>
      </c>
      <c r="H1052">
        <v>0</v>
      </c>
      <c r="I1052" t="str">
        <f>_xlfn.XLOOKUP(data[[#This Row],[flight_speed]],$S$4:$S$6,$T$4:$T$6,,-1)</f>
        <v>fast</v>
      </c>
      <c r="J1052">
        <f>_xlfn.XLOOKUP(data[[#This Row],[Reindeer]],$S$14:$S$18,$T$14:$T$18)</f>
        <v>35</v>
      </c>
      <c r="K1052" t="str" cm="1">
        <f t="array" ref="K1052">_xlfn.IFS(data[[#This Row],[Age]]&lt;=100,"0-100",data[[#This Row],[Age]]&lt;=500,"101-500",data[[#This Row],[Age]]&lt;=1000,"501-1000",1,"&gt;1000")</f>
        <v>0-100</v>
      </c>
      <c r="L1052" t="str">
        <f>REPT(_xlfn.UNICHAR(8203),_xlfn.XLOOKUP(data[[#This Row],[Age group]],$S$23:$S$26,$T$23:$T$26))&amp;data[[#This Row],[Age group]]</f>
        <v>​​​​0-100</v>
      </c>
    </row>
    <row r="1053" spans="2:12" x14ac:dyDescent="0.25">
      <c r="B1053" t="s">
        <v>32</v>
      </c>
      <c r="C1053">
        <v>9.6000000000000014</v>
      </c>
      <c r="D1053">
        <v>1310</v>
      </c>
      <c r="E1053" s="27">
        <v>45136</v>
      </c>
      <c r="F1053">
        <v>2435.34</v>
      </c>
      <c r="G1053" t="s">
        <v>91</v>
      </c>
      <c r="H1053">
        <v>0</v>
      </c>
      <c r="I1053" t="str">
        <f>_xlfn.XLOOKUP(data[[#This Row],[flight_speed]],$S$4:$S$6,$T$4:$T$6,,-1)</f>
        <v>super fast</v>
      </c>
      <c r="J1053">
        <f>_xlfn.XLOOKUP(data[[#This Row],[Reindeer]],$S$14:$S$18,$T$14:$T$18)</f>
        <v>98</v>
      </c>
      <c r="K1053" t="str" cm="1">
        <f t="array" ref="K1053">_xlfn.IFS(data[[#This Row],[Age]]&lt;=100,"0-100",data[[#This Row],[Age]]&lt;=500,"101-500",data[[#This Row],[Age]]&lt;=1000,"501-1000",1,"&gt;1000")</f>
        <v>0-100</v>
      </c>
      <c r="L1053" t="str">
        <f>REPT(_xlfn.UNICHAR(8203),_xlfn.XLOOKUP(data[[#This Row],[Age group]],$S$23:$S$26,$T$23:$T$26))&amp;data[[#This Row],[Age group]]</f>
        <v>​​​​0-100</v>
      </c>
    </row>
    <row r="1054" spans="2:12" x14ac:dyDescent="0.25">
      <c r="B1054" t="s">
        <v>33</v>
      </c>
      <c r="C1054">
        <v>7</v>
      </c>
      <c r="D1054">
        <v>59</v>
      </c>
      <c r="E1054" s="27">
        <v>45137</v>
      </c>
      <c r="F1054">
        <v>592</v>
      </c>
      <c r="G1054" t="s">
        <v>90</v>
      </c>
      <c r="H1054">
        <v>0</v>
      </c>
      <c r="I1054" t="str">
        <f>_xlfn.XLOOKUP(data[[#This Row],[flight_speed]],$S$4:$S$6,$T$4:$T$6,,-1)</f>
        <v>casual</v>
      </c>
      <c r="J1054">
        <f>_xlfn.XLOOKUP(data[[#This Row],[Reindeer]],$S$14:$S$18,$T$14:$T$18)</f>
        <v>1200</v>
      </c>
      <c r="K1054" t="str" cm="1">
        <f t="array" ref="K1054">_xlfn.IFS(data[[#This Row],[Age]]&lt;=100,"0-100",data[[#This Row],[Age]]&lt;=500,"101-500",data[[#This Row],[Age]]&lt;=1000,"501-1000",1,"&gt;1000")</f>
        <v>&gt;1000</v>
      </c>
      <c r="L1054" t="str">
        <f>REPT(_xlfn.UNICHAR(8203),_xlfn.XLOOKUP(data[[#This Row],[Age group]],$S$23:$S$26,$T$23:$T$26))&amp;data[[#This Row],[Age group]]</f>
        <v>​&gt;1000</v>
      </c>
    </row>
    <row r="1055" spans="2:12" x14ac:dyDescent="0.25">
      <c r="B1055" t="s">
        <v>34</v>
      </c>
      <c r="C1055">
        <v>4.8000000000000007</v>
      </c>
      <c r="D1055">
        <v>1200</v>
      </c>
      <c r="E1055" s="27">
        <v>45137</v>
      </c>
      <c r="F1055">
        <v>817.17</v>
      </c>
      <c r="G1055" t="s">
        <v>91</v>
      </c>
      <c r="H1055">
        <v>0</v>
      </c>
      <c r="I1055" t="str">
        <f>_xlfn.XLOOKUP(data[[#This Row],[flight_speed]],$S$4:$S$6,$T$4:$T$6,,-1)</f>
        <v>fast</v>
      </c>
      <c r="J1055">
        <f>_xlfn.XLOOKUP(data[[#This Row],[Reindeer]],$S$14:$S$18,$T$14:$T$18)</f>
        <v>815</v>
      </c>
      <c r="K1055" t="str" cm="1">
        <f t="array" ref="K1055">_xlfn.IFS(data[[#This Row],[Age]]&lt;=100,"0-100",data[[#This Row],[Age]]&lt;=500,"101-500",data[[#This Row],[Age]]&lt;=1000,"501-1000",1,"&gt;1000")</f>
        <v>501-1000</v>
      </c>
      <c r="L1055" t="str">
        <f>REPT(_xlfn.UNICHAR(8203),_xlfn.XLOOKUP(data[[#This Row],[Age group]],$S$23:$S$26,$T$23:$T$26))&amp;data[[#This Row],[Age group]]</f>
        <v>​​501-1000</v>
      </c>
    </row>
    <row r="1056" spans="2:12" x14ac:dyDescent="0.25">
      <c r="B1056" t="s">
        <v>35</v>
      </c>
      <c r="C1056">
        <v>8.8000000000000007</v>
      </c>
      <c r="D1056">
        <v>1360</v>
      </c>
      <c r="E1056" s="27">
        <v>45137</v>
      </c>
      <c r="F1056">
        <v>2737.68</v>
      </c>
      <c r="G1056" t="s">
        <v>91</v>
      </c>
      <c r="H1056">
        <v>0</v>
      </c>
      <c r="I1056" t="str">
        <f>_xlfn.XLOOKUP(data[[#This Row],[flight_speed]],$S$4:$S$6,$T$4:$T$6,,-1)</f>
        <v>super fast</v>
      </c>
      <c r="J1056">
        <f>_xlfn.XLOOKUP(data[[#This Row],[Reindeer]],$S$14:$S$18,$T$14:$T$18)</f>
        <v>261</v>
      </c>
      <c r="K1056" t="str" cm="1">
        <f t="array" ref="K1056">_xlfn.IFS(data[[#This Row],[Age]]&lt;=100,"0-100",data[[#This Row],[Age]]&lt;=500,"101-500",data[[#This Row],[Age]]&lt;=1000,"501-1000",1,"&gt;1000")</f>
        <v>101-500</v>
      </c>
      <c r="L1056" t="str">
        <f>REPT(_xlfn.UNICHAR(8203),_xlfn.XLOOKUP(data[[#This Row],[Age group]],$S$23:$S$26,$T$23:$T$26))&amp;data[[#This Row],[Age group]]</f>
        <v>​​​101-500</v>
      </c>
    </row>
    <row r="1057" spans="2:12" x14ac:dyDescent="0.25">
      <c r="B1057" t="s">
        <v>68</v>
      </c>
      <c r="C1057">
        <v>10.4</v>
      </c>
      <c r="D1057">
        <v>1110</v>
      </c>
      <c r="E1057" s="27">
        <v>45137</v>
      </c>
      <c r="F1057">
        <v>1578.9900000000002</v>
      </c>
      <c r="G1057" t="s">
        <v>90</v>
      </c>
      <c r="H1057">
        <v>0</v>
      </c>
      <c r="I1057" t="str">
        <f>_xlfn.XLOOKUP(data[[#This Row],[flight_speed]],$S$4:$S$6,$T$4:$T$6,,-1)</f>
        <v>fast</v>
      </c>
      <c r="J1057">
        <f>_xlfn.XLOOKUP(data[[#This Row],[Reindeer]],$S$14:$S$18,$T$14:$T$18)</f>
        <v>35</v>
      </c>
      <c r="K1057" t="str" cm="1">
        <f t="array" ref="K1057">_xlfn.IFS(data[[#This Row],[Age]]&lt;=100,"0-100",data[[#This Row],[Age]]&lt;=500,"101-500",data[[#This Row],[Age]]&lt;=1000,"501-1000",1,"&gt;1000")</f>
        <v>0-100</v>
      </c>
      <c r="L1057" t="str">
        <f>REPT(_xlfn.UNICHAR(8203),_xlfn.XLOOKUP(data[[#This Row],[Age group]],$S$23:$S$26,$T$23:$T$26))&amp;data[[#This Row],[Age group]]</f>
        <v>​​​​0-100</v>
      </c>
    </row>
    <row r="1058" spans="2:12" x14ac:dyDescent="0.25">
      <c r="B1058" t="s">
        <v>32</v>
      </c>
      <c r="C1058">
        <v>9.6000000000000014</v>
      </c>
      <c r="D1058">
        <v>1260</v>
      </c>
      <c r="E1058" s="27">
        <v>45137</v>
      </c>
      <c r="F1058">
        <v>2911.83</v>
      </c>
      <c r="G1058" t="s">
        <v>91</v>
      </c>
      <c r="H1058">
        <v>0</v>
      </c>
      <c r="I1058" t="str">
        <f>_xlfn.XLOOKUP(data[[#This Row],[flight_speed]],$S$4:$S$6,$T$4:$T$6,,-1)</f>
        <v>super fast</v>
      </c>
      <c r="J1058">
        <f>_xlfn.XLOOKUP(data[[#This Row],[Reindeer]],$S$14:$S$18,$T$14:$T$18)</f>
        <v>98</v>
      </c>
      <c r="K1058" t="str" cm="1">
        <f t="array" ref="K1058">_xlfn.IFS(data[[#This Row],[Age]]&lt;=100,"0-100",data[[#This Row],[Age]]&lt;=500,"101-500",data[[#This Row],[Age]]&lt;=1000,"501-1000",1,"&gt;1000")</f>
        <v>0-100</v>
      </c>
      <c r="L1058" t="str">
        <f>REPT(_xlfn.UNICHAR(8203),_xlfn.XLOOKUP(data[[#This Row],[Age group]],$S$23:$S$26,$T$23:$T$26))&amp;data[[#This Row],[Age group]]</f>
        <v>​​​​0-100</v>
      </c>
    </row>
    <row r="1059" spans="2:12" x14ac:dyDescent="0.25">
      <c r="B1059" t="s">
        <v>33</v>
      </c>
      <c r="C1059">
        <v>8</v>
      </c>
      <c r="D1059">
        <v>122</v>
      </c>
      <c r="E1059" s="27">
        <v>45138</v>
      </c>
      <c r="F1059">
        <v>121.68</v>
      </c>
      <c r="G1059" t="s">
        <v>90</v>
      </c>
      <c r="H1059">
        <v>0</v>
      </c>
      <c r="I1059" t="str">
        <f>_xlfn.XLOOKUP(data[[#This Row],[flight_speed]],$S$4:$S$6,$T$4:$T$6,,-1)</f>
        <v>casual</v>
      </c>
      <c r="J1059">
        <f>_xlfn.XLOOKUP(data[[#This Row],[Reindeer]],$S$14:$S$18,$T$14:$T$18)</f>
        <v>1200</v>
      </c>
      <c r="K1059" t="str" cm="1">
        <f t="array" ref="K1059">_xlfn.IFS(data[[#This Row],[Age]]&lt;=100,"0-100",data[[#This Row],[Age]]&lt;=500,"101-500",data[[#This Row],[Age]]&lt;=1000,"501-1000",1,"&gt;1000")</f>
        <v>&gt;1000</v>
      </c>
      <c r="L1059" t="str">
        <f>REPT(_xlfn.UNICHAR(8203),_xlfn.XLOOKUP(data[[#This Row],[Age group]],$S$23:$S$26,$T$23:$T$26))&amp;data[[#This Row],[Age group]]</f>
        <v>​&gt;1000</v>
      </c>
    </row>
    <row r="1060" spans="2:12" x14ac:dyDescent="0.25">
      <c r="B1060" t="s">
        <v>34</v>
      </c>
      <c r="C1060">
        <v>4.8000000000000007</v>
      </c>
      <c r="D1060">
        <v>610</v>
      </c>
      <c r="E1060" s="27">
        <v>45138</v>
      </c>
      <c r="F1060">
        <v>760.95</v>
      </c>
      <c r="G1060" t="s">
        <v>91</v>
      </c>
      <c r="H1060">
        <v>0</v>
      </c>
      <c r="I1060" t="str">
        <f>_xlfn.XLOOKUP(data[[#This Row],[flight_speed]],$S$4:$S$6,$T$4:$T$6,,-1)</f>
        <v>fast</v>
      </c>
      <c r="J1060">
        <f>_xlfn.XLOOKUP(data[[#This Row],[Reindeer]],$S$14:$S$18,$T$14:$T$18)</f>
        <v>815</v>
      </c>
      <c r="K1060" t="str" cm="1">
        <f t="array" ref="K1060">_xlfn.IFS(data[[#This Row],[Age]]&lt;=100,"0-100",data[[#This Row],[Age]]&lt;=500,"101-500",data[[#This Row],[Age]]&lt;=1000,"501-1000",1,"&gt;1000")</f>
        <v>501-1000</v>
      </c>
      <c r="L1060" t="str">
        <f>REPT(_xlfn.UNICHAR(8203),_xlfn.XLOOKUP(data[[#This Row],[Age group]],$S$23:$S$26,$T$23:$T$26))&amp;data[[#This Row],[Age group]]</f>
        <v>​​501-1000</v>
      </c>
    </row>
    <row r="1061" spans="2:12" x14ac:dyDescent="0.25">
      <c r="B1061" t="s">
        <v>35</v>
      </c>
      <c r="C1061">
        <v>8</v>
      </c>
      <c r="D1061">
        <v>920</v>
      </c>
      <c r="E1061" s="27">
        <v>45138</v>
      </c>
      <c r="F1061">
        <v>1433.4</v>
      </c>
      <c r="G1061" t="s">
        <v>91</v>
      </c>
      <c r="H1061">
        <v>0</v>
      </c>
      <c r="I1061" t="str">
        <f>_xlfn.XLOOKUP(data[[#This Row],[flight_speed]],$S$4:$S$6,$T$4:$T$6,,-1)</f>
        <v>fast</v>
      </c>
      <c r="J1061">
        <f>_xlfn.XLOOKUP(data[[#This Row],[Reindeer]],$S$14:$S$18,$T$14:$T$18)</f>
        <v>261</v>
      </c>
      <c r="K1061" t="str" cm="1">
        <f t="array" ref="K1061">_xlfn.IFS(data[[#This Row],[Age]]&lt;=100,"0-100",data[[#This Row],[Age]]&lt;=500,"101-500",data[[#This Row],[Age]]&lt;=1000,"501-1000",1,"&gt;1000")</f>
        <v>101-500</v>
      </c>
      <c r="L1061" t="str">
        <f>REPT(_xlfn.UNICHAR(8203),_xlfn.XLOOKUP(data[[#This Row],[Age group]],$S$23:$S$26,$T$23:$T$26))&amp;data[[#This Row],[Age group]]</f>
        <v>​​​101-500</v>
      </c>
    </row>
    <row r="1062" spans="2:12" x14ac:dyDescent="0.25">
      <c r="B1062" t="s">
        <v>68</v>
      </c>
      <c r="C1062">
        <v>11.200000000000001</v>
      </c>
      <c r="D1062">
        <v>1140</v>
      </c>
      <c r="E1062" s="27">
        <v>45138</v>
      </c>
      <c r="F1062">
        <v>2763.66</v>
      </c>
      <c r="G1062" t="s">
        <v>90</v>
      </c>
      <c r="H1062">
        <v>0</v>
      </c>
      <c r="I1062" t="str">
        <f>_xlfn.XLOOKUP(data[[#This Row],[flight_speed]],$S$4:$S$6,$T$4:$T$6,,-1)</f>
        <v>super fast</v>
      </c>
      <c r="J1062">
        <f>_xlfn.XLOOKUP(data[[#This Row],[Reindeer]],$S$14:$S$18,$T$14:$T$18)</f>
        <v>35</v>
      </c>
      <c r="K1062" t="str" cm="1">
        <f t="array" ref="K1062">_xlfn.IFS(data[[#This Row],[Age]]&lt;=100,"0-100",data[[#This Row],[Age]]&lt;=500,"101-500",data[[#This Row],[Age]]&lt;=1000,"501-1000",1,"&gt;1000")</f>
        <v>0-100</v>
      </c>
      <c r="L1062" t="str">
        <f>REPT(_xlfn.UNICHAR(8203),_xlfn.XLOOKUP(data[[#This Row],[Age group]],$S$23:$S$26,$T$23:$T$26))&amp;data[[#This Row],[Age group]]</f>
        <v>​​​​0-100</v>
      </c>
    </row>
    <row r="1063" spans="2:12" x14ac:dyDescent="0.25">
      <c r="B1063" t="s">
        <v>32</v>
      </c>
      <c r="C1063">
        <v>9.6000000000000014</v>
      </c>
      <c r="D1063">
        <v>800</v>
      </c>
      <c r="E1063" s="27">
        <v>45138</v>
      </c>
      <c r="F1063">
        <v>951.42</v>
      </c>
      <c r="G1063" t="s">
        <v>91</v>
      </c>
      <c r="H1063">
        <v>0</v>
      </c>
      <c r="I1063" t="str">
        <f>_xlfn.XLOOKUP(data[[#This Row],[flight_speed]],$S$4:$S$6,$T$4:$T$6,,-1)</f>
        <v>fast</v>
      </c>
      <c r="J1063">
        <f>_xlfn.XLOOKUP(data[[#This Row],[Reindeer]],$S$14:$S$18,$T$14:$T$18)</f>
        <v>98</v>
      </c>
      <c r="K1063" t="str" cm="1">
        <f t="array" ref="K1063">_xlfn.IFS(data[[#This Row],[Age]]&lt;=100,"0-100",data[[#This Row],[Age]]&lt;=500,"101-500",data[[#This Row],[Age]]&lt;=1000,"501-1000",1,"&gt;1000")</f>
        <v>0-100</v>
      </c>
      <c r="L1063" t="str">
        <f>REPT(_xlfn.UNICHAR(8203),_xlfn.XLOOKUP(data[[#This Row],[Age group]],$S$23:$S$26,$T$23:$T$26))&amp;data[[#This Row],[Age group]]</f>
        <v>​​​​0-100</v>
      </c>
    </row>
    <row r="1064" spans="2:12" x14ac:dyDescent="0.25">
      <c r="B1064" t="s">
        <v>33</v>
      </c>
      <c r="C1064">
        <v>10</v>
      </c>
      <c r="D1064">
        <v>139</v>
      </c>
      <c r="E1064" s="27">
        <v>45139</v>
      </c>
      <c r="F1064">
        <v>218.81</v>
      </c>
      <c r="G1064" t="s">
        <v>90</v>
      </c>
      <c r="H1064">
        <v>0</v>
      </c>
      <c r="I1064" t="str">
        <f>_xlfn.XLOOKUP(data[[#This Row],[flight_speed]],$S$4:$S$6,$T$4:$T$6,,-1)</f>
        <v>casual</v>
      </c>
      <c r="J1064">
        <f>_xlfn.XLOOKUP(data[[#This Row],[Reindeer]],$S$14:$S$18,$T$14:$T$18)</f>
        <v>1200</v>
      </c>
      <c r="K1064" t="str" cm="1">
        <f t="array" ref="K1064">_xlfn.IFS(data[[#This Row],[Age]]&lt;=100,"0-100",data[[#This Row],[Age]]&lt;=500,"101-500",data[[#This Row],[Age]]&lt;=1000,"501-1000",1,"&gt;1000")</f>
        <v>&gt;1000</v>
      </c>
      <c r="L1064" t="str">
        <f>REPT(_xlfn.UNICHAR(8203),_xlfn.XLOOKUP(data[[#This Row],[Age group]],$S$23:$S$26,$T$23:$T$26))&amp;data[[#This Row],[Age group]]</f>
        <v>​&gt;1000</v>
      </c>
    </row>
    <row r="1065" spans="2:12" x14ac:dyDescent="0.25">
      <c r="B1065" t="s">
        <v>34</v>
      </c>
      <c r="C1065">
        <v>4</v>
      </c>
      <c r="D1065">
        <v>580</v>
      </c>
      <c r="E1065" s="27">
        <v>45139</v>
      </c>
      <c r="F1065">
        <v>2892.7200000000003</v>
      </c>
      <c r="G1065" t="s">
        <v>91</v>
      </c>
      <c r="H1065">
        <v>0</v>
      </c>
      <c r="I1065" t="str">
        <f>_xlfn.XLOOKUP(data[[#This Row],[flight_speed]],$S$4:$S$6,$T$4:$T$6,,-1)</f>
        <v>super fast</v>
      </c>
      <c r="J1065">
        <f>_xlfn.XLOOKUP(data[[#This Row],[Reindeer]],$S$14:$S$18,$T$14:$T$18)</f>
        <v>815</v>
      </c>
      <c r="K1065" t="str" cm="1">
        <f t="array" ref="K1065">_xlfn.IFS(data[[#This Row],[Age]]&lt;=100,"0-100",data[[#This Row],[Age]]&lt;=500,"101-500",data[[#This Row],[Age]]&lt;=1000,"501-1000",1,"&gt;1000")</f>
        <v>501-1000</v>
      </c>
      <c r="L1065" t="str">
        <f>REPT(_xlfn.UNICHAR(8203),_xlfn.XLOOKUP(data[[#This Row],[Age group]],$S$23:$S$26,$T$23:$T$26))&amp;data[[#This Row],[Age group]]</f>
        <v>​​501-1000</v>
      </c>
    </row>
    <row r="1066" spans="2:12" x14ac:dyDescent="0.25">
      <c r="B1066" t="s">
        <v>35</v>
      </c>
      <c r="C1066">
        <v>7.2</v>
      </c>
      <c r="D1066">
        <v>810</v>
      </c>
      <c r="E1066" s="27">
        <v>45139</v>
      </c>
      <c r="F1066">
        <v>1536</v>
      </c>
      <c r="G1066" t="s">
        <v>91</v>
      </c>
      <c r="H1066">
        <v>0</v>
      </c>
      <c r="I1066" t="str">
        <f>_xlfn.XLOOKUP(data[[#This Row],[flight_speed]],$S$4:$S$6,$T$4:$T$6,,-1)</f>
        <v>fast</v>
      </c>
      <c r="J1066">
        <f>_xlfn.XLOOKUP(data[[#This Row],[Reindeer]],$S$14:$S$18,$T$14:$T$18)</f>
        <v>261</v>
      </c>
      <c r="K1066" t="str" cm="1">
        <f t="array" ref="K1066">_xlfn.IFS(data[[#This Row],[Age]]&lt;=100,"0-100",data[[#This Row],[Age]]&lt;=500,"101-500",data[[#This Row],[Age]]&lt;=1000,"501-1000",1,"&gt;1000")</f>
        <v>101-500</v>
      </c>
      <c r="L1066" t="str">
        <f>REPT(_xlfn.UNICHAR(8203),_xlfn.XLOOKUP(data[[#This Row],[Age group]],$S$23:$S$26,$T$23:$T$26))&amp;data[[#This Row],[Age group]]</f>
        <v>​​​101-500</v>
      </c>
    </row>
    <row r="1067" spans="2:12" x14ac:dyDescent="0.25">
      <c r="B1067" t="s">
        <v>68</v>
      </c>
      <c r="C1067">
        <v>10.4</v>
      </c>
      <c r="D1067">
        <v>1370</v>
      </c>
      <c r="E1067" s="27">
        <v>45139</v>
      </c>
      <c r="F1067">
        <v>1868.25</v>
      </c>
      <c r="G1067" t="s">
        <v>90</v>
      </c>
      <c r="H1067">
        <v>0</v>
      </c>
      <c r="I1067" t="str">
        <f>_xlfn.XLOOKUP(data[[#This Row],[flight_speed]],$S$4:$S$6,$T$4:$T$6,,-1)</f>
        <v>fast</v>
      </c>
      <c r="J1067">
        <f>_xlfn.XLOOKUP(data[[#This Row],[Reindeer]],$S$14:$S$18,$T$14:$T$18)</f>
        <v>35</v>
      </c>
      <c r="K1067" t="str" cm="1">
        <f t="array" ref="K1067">_xlfn.IFS(data[[#This Row],[Age]]&lt;=100,"0-100",data[[#This Row],[Age]]&lt;=500,"101-500",data[[#This Row],[Age]]&lt;=1000,"501-1000",1,"&gt;1000")</f>
        <v>0-100</v>
      </c>
      <c r="L1067" t="str">
        <f>REPT(_xlfn.UNICHAR(8203),_xlfn.XLOOKUP(data[[#This Row],[Age group]],$S$23:$S$26,$T$23:$T$26))&amp;data[[#This Row],[Age group]]</f>
        <v>​​​​0-100</v>
      </c>
    </row>
    <row r="1068" spans="2:12" x14ac:dyDescent="0.25">
      <c r="B1068" t="s">
        <v>32</v>
      </c>
      <c r="C1068">
        <v>4</v>
      </c>
      <c r="D1068">
        <v>620</v>
      </c>
      <c r="E1068" s="27">
        <v>45139</v>
      </c>
      <c r="F1068">
        <v>2028.4499999999998</v>
      </c>
      <c r="G1068" t="s">
        <v>91</v>
      </c>
      <c r="H1068">
        <v>0</v>
      </c>
      <c r="I1068" t="str">
        <f>_xlfn.XLOOKUP(data[[#This Row],[flight_speed]],$S$4:$S$6,$T$4:$T$6,,-1)</f>
        <v>super fast</v>
      </c>
      <c r="J1068">
        <f>_xlfn.XLOOKUP(data[[#This Row],[Reindeer]],$S$14:$S$18,$T$14:$T$18)</f>
        <v>98</v>
      </c>
      <c r="K1068" t="str" cm="1">
        <f t="array" ref="K1068">_xlfn.IFS(data[[#This Row],[Age]]&lt;=100,"0-100",data[[#This Row],[Age]]&lt;=500,"101-500",data[[#This Row],[Age]]&lt;=1000,"501-1000",1,"&gt;1000")</f>
        <v>0-100</v>
      </c>
      <c r="L1068" t="str">
        <f>REPT(_xlfn.UNICHAR(8203),_xlfn.XLOOKUP(data[[#This Row],[Age group]],$S$23:$S$26,$T$23:$T$26))&amp;data[[#This Row],[Age group]]</f>
        <v>​​​​0-100</v>
      </c>
    </row>
    <row r="1069" spans="2:12" x14ac:dyDescent="0.25">
      <c r="B1069" t="s">
        <v>33</v>
      </c>
      <c r="C1069">
        <v>7</v>
      </c>
      <c r="D1069">
        <v>64</v>
      </c>
      <c r="E1069" s="27">
        <v>45140</v>
      </c>
      <c r="F1069">
        <v>532.28</v>
      </c>
      <c r="G1069" t="s">
        <v>90</v>
      </c>
      <c r="H1069">
        <v>0</v>
      </c>
      <c r="I1069" t="str">
        <f>_xlfn.XLOOKUP(data[[#This Row],[flight_speed]],$S$4:$S$6,$T$4:$T$6,,-1)</f>
        <v>casual</v>
      </c>
      <c r="J1069">
        <f>_xlfn.XLOOKUP(data[[#This Row],[Reindeer]],$S$14:$S$18,$T$14:$T$18)</f>
        <v>1200</v>
      </c>
      <c r="K1069" t="str" cm="1">
        <f t="array" ref="K1069">_xlfn.IFS(data[[#This Row],[Age]]&lt;=100,"0-100",data[[#This Row],[Age]]&lt;=500,"101-500",data[[#This Row],[Age]]&lt;=1000,"501-1000",1,"&gt;1000")</f>
        <v>&gt;1000</v>
      </c>
      <c r="L1069" t="str">
        <f>REPT(_xlfn.UNICHAR(8203),_xlfn.XLOOKUP(data[[#This Row],[Age group]],$S$23:$S$26,$T$23:$T$26))&amp;data[[#This Row],[Age group]]</f>
        <v>​&gt;1000</v>
      </c>
    </row>
    <row r="1070" spans="2:12" x14ac:dyDescent="0.25">
      <c r="B1070" t="s">
        <v>34</v>
      </c>
      <c r="C1070">
        <v>8</v>
      </c>
      <c r="D1070">
        <v>780</v>
      </c>
      <c r="E1070" s="27">
        <v>45140</v>
      </c>
      <c r="F1070">
        <v>606.06000000000006</v>
      </c>
      <c r="G1070" t="s">
        <v>91</v>
      </c>
      <c r="H1070">
        <v>0</v>
      </c>
      <c r="I1070" t="str">
        <f>_xlfn.XLOOKUP(data[[#This Row],[flight_speed]],$S$4:$S$6,$T$4:$T$6,,-1)</f>
        <v>fast</v>
      </c>
      <c r="J1070">
        <f>_xlfn.XLOOKUP(data[[#This Row],[Reindeer]],$S$14:$S$18,$T$14:$T$18)</f>
        <v>815</v>
      </c>
      <c r="K1070" t="str" cm="1">
        <f t="array" ref="K1070">_xlfn.IFS(data[[#This Row],[Age]]&lt;=100,"0-100",data[[#This Row],[Age]]&lt;=500,"101-500",data[[#This Row],[Age]]&lt;=1000,"501-1000",1,"&gt;1000")</f>
        <v>501-1000</v>
      </c>
      <c r="L1070" t="str">
        <f>REPT(_xlfn.UNICHAR(8203),_xlfn.XLOOKUP(data[[#This Row],[Age group]],$S$23:$S$26,$T$23:$T$26))&amp;data[[#This Row],[Age group]]</f>
        <v>​​501-1000</v>
      </c>
    </row>
    <row r="1071" spans="2:12" x14ac:dyDescent="0.25">
      <c r="B1071" t="s">
        <v>35</v>
      </c>
      <c r="C1071">
        <v>8</v>
      </c>
      <c r="D1071">
        <v>500</v>
      </c>
      <c r="E1071" s="27">
        <v>45140</v>
      </c>
      <c r="F1071">
        <v>1777.1999999999998</v>
      </c>
      <c r="G1071" t="s">
        <v>91</v>
      </c>
      <c r="H1071">
        <v>0</v>
      </c>
      <c r="I1071" t="str">
        <f>_xlfn.XLOOKUP(data[[#This Row],[flight_speed]],$S$4:$S$6,$T$4:$T$6,,-1)</f>
        <v>fast</v>
      </c>
      <c r="J1071">
        <f>_xlfn.XLOOKUP(data[[#This Row],[Reindeer]],$S$14:$S$18,$T$14:$T$18)</f>
        <v>261</v>
      </c>
      <c r="K1071" t="str" cm="1">
        <f t="array" ref="K1071">_xlfn.IFS(data[[#This Row],[Age]]&lt;=100,"0-100",data[[#This Row],[Age]]&lt;=500,"101-500",data[[#This Row],[Age]]&lt;=1000,"501-1000",1,"&gt;1000")</f>
        <v>101-500</v>
      </c>
      <c r="L1071" t="str">
        <f>REPT(_xlfn.UNICHAR(8203),_xlfn.XLOOKUP(data[[#This Row],[Age group]],$S$23:$S$26,$T$23:$T$26))&amp;data[[#This Row],[Age group]]</f>
        <v>​​​101-500</v>
      </c>
    </row>
    <row r="1072" spans="2:12" x14ac:dyDescent="0.25">
      <c r="B1072" t="s">
        <v>68</v>
      </c>
      <c r="C1072">
        <v>4</v>
      </c>
      <c r="D1072">
        <v>820</v>
      </c>
      <c r="E1072" s="27">
        <v>45140</v>
      </c>
      <c r="F1072">
        <v>1116</v>
      </c>
      <c r="G1072" t="s">
        <v>90</v>
      </c>
      <c r="H1072">
        <v>0</v>
      </c>
      <c r="I1072" t="str">
        <f>_xlfn.XLOOKUP(data[[#This Row],[flight_speed]],$S$4:$S$6,$T$4:$T$6,,-1)</f>
        <v>fast</v>
      </c>
      <c r="J1072">
        <f>_xlfn.XLOOKUP(data[[#This Row],[Reindeer]],$S$14:$S$18,$T$14:$T$18)</f>
        <v>35</v>
      </c>
      <c r="K1072" t="str" cm="1">
        <f t="array" ref="K1072">_xlfn.IFS(data[[#This Row],[Age]]&lt;=100,"0-100",data[[#This Row],[Age]]&lt;=500,"101-500",data[[#This Row],[Age]]&lt;=1000,"501-1000",1,"&gt;1000")</f>
        <v>0-100</v>
      </c>
      <c r="L1072" t="str">
        <f>REPT(_xlfn.UNICHAR(8203),_xlfn.XLOOKUP(data[[#This Row],[Age group]],$S$23:$S$26,$T$23:$T$26))&amp;data[[#This Row],[Age group]]</f>
        <v>​​​​0-100</v>
      </c>
    </row>
    <row r="1073" spans="2:12" x14ac:dyDescent="0.25">
      <c r="B1073" t="s">
        <v>32</v>
      </c>
      <c r="C1073">
        <v>9.6000000000000014</v>
      </c>
      <c r="D1073">
        <v>670</v>
      </c>
      <c r="E1073" s="27">
        <v>45140</v>
      </c>
      <c r="F1073">
        <v>2938.02</v>
      </c>
      <c r="G1073" t="s">
        <v>91</v>
      </c>
      <c r="H1073">
        <v>0</v>
      </c>
      <c r="I1073" t="str">
        <f>_xlfn.XLOOKUP(data[[#This Row],[flight_speed]],$S$4:$S$6,$T$4:$T$6,,-1)</f>
        <v>super fast</v>
      </c>
      <c r="J1073">
        <f>_xlfn.XLOOKUP(data[[#This Row],[Reindeer]],$S$14:$S$18,$T$14:$T$18)</f>
        <v>98</v>
      </c>
      <c r="K1073" t="str" cm="1">
        <f t="array" ref="K1073">_xlfn.IFS(data[[#This Row],[Age]]&lt;=100,"0-100",data[[#This Row],[Age]]&lt;=500,"101-500",data[[#This Row],[Age]]&lt;=1000,"501-1000",1,"&gt;1000")</f>
        <v>0-100</v>
      </c>
      <c r="L1073" t="str">
        <f>REPT(_xlfn.UNICHAR(8203),_xlfn.XLOOKUP(data[[#This Row],[Age group]],$S$23:$S$26,$T$23:$T$26))&amp;data[[#This Row],[Age group]]</f>
        <v>​​​​0-100</v>
      </c>
    </row>
    <row r="1074" spans="2:12" x14ac:dyDescent="0.25">
      <c r="B1074" t="s">
        <v>33</v>
      </c>
      <c r="C1074">
        <v>5</v>
      </c>
      <c r="D1074">
        <v>97</v>
      </c>
      <c r="E1074" s="27">
        <v>45141</v>
      </c>
      <c r="F1074">
        <v>596.78</v>
      </c>
      <c r="G1074" t="s">
        <v>90</v>
      </c>
      <c r="H1074">
        <v>0</v>
      </c>
      <c r="I1074" t="str">
        <f>_xlfn.XLOOKUP(data[[#This Row],[flight_speed]],$S$4:$S$6,$T$4:$T$6,,-1)</f>
        <v>casual</v>
      </c>
      <c r="J1074">
        <f>_xlfn.XLOOKUP(data[[#This Row],[Reindeer]],$S$14:$S$18,$T$14:$T$18)</f>
        <v>1200</v>
      </c>
      <c r="K1074" t="str" cm="1">
        <f t="array" ref="K1074">_xlfn.IFS(data[[#This Row],[Age]]&lt;=100,"0-100",data[[#This Row],[Age]]&lt;=500,"101-500",data[[#This Row],[Age]]&lt;=1000,"501-1000",1,"&gt;1000")</f>
        <v>&gt;1000</v>
      </c>
      <c r="L1074" t="str">
        <f>REPT(_xlfn.UNICHAR(8203),_xlfn.XLOOKUP(data[[#This Row],[Age group]],$S$23:$S$26,$T$23:$T$26))&amp;data[[#This Row],[Age group]]</f>
        <v>​&gt;1000</v>
      </c>
    </row>
    <row r="1075" spans="2:12" x14ac:dyDescent="0.25">
      <c r="B1075" t="s">
        <v>34</v>
      </c>
      <c r="C1075">
        <v>4.8000000000000007</v>
      </c>
      <c r="D1075">
        <v>810</v>
      </c>
      <c r="E1075" s="27">
        <v>45141</v>
      </c>
      <c r="F1075">
        <v>799.37999999999988</v>
      </c>
      <c r="G1075" t="s">
        <v>91</v>
      </c>
      <c r="H1075">
        <v>0</v>
      </c>
      <c r="I1075" t="str">
        <f>_xlfn.XLOOKUP(data[[#This Row],[flight_speed]],$S$4:$S$6,$T$4:$T$6,,-1)</f>
        <v>fast</v>
      </c>
      <c r="J1075">
        <f>_xlfn.XLOOKUP(data[[#This Row],[Reindeer]],$S$14:$S$18,$T$14:$T$18)</f>
        <v>815</v>
      </c>
      <c r="K1075" t="str" cm="1">
        <f t="array" ref="K1075">_xlfn.IFS(data[[#This Row],[Age]]&lt;=100,"0-100",data[[#This Row],[Age]]&lt;=500,"101-500",data[[#This Row],[Age]]&lt;=1000,"501-1000",1,"&gt;1000")</f>
        <v>501-1000</v>
      </c>
      <c r="L1075" t="str">
        <f>REPT(_xlfn.UNICHAR(8203),_xlfn.XLOOKUP(data[[#This Row],[Age group]],$S$23:$S$26,$T$23:$T$26))&amp;data[[#This Row],[Age group]]</f>
        <v>​​501-1000</v>
      </c>
    </row>
    <row r="1076" spans="2:12" x14ac:dyDescent="0.25">
      <c r="B1076" t="s">
        <v>35</v>
      </c>
      <c r="C1076">
        <v>10.4</v>
      </c>
      <c r="D1076">
        <v>740</v>
      </c>
      <c r="E1076" s="27">
        <v>45141</v>
      </c>
      <c r="F1076">
        <v>2184.66</v>
      </c>
      <c r="G1076" t="s">
        <v>91</v>
      </c>
      <c r="H1076">
        <v>0</v>
      </c>
      <c r="I1076" t="str">
        <f>_xlfn.XLOOKUP(data[[#This Row],[flight_speed]],$S$4:$S$6,$T$4:$T$6,,-1)</f>
        <v>super fast</v>
      </c>
      <c r="J1076">
        <f>_xlfn.XLOOKUP(data[[#This Row],[Reindeer]],$S$14:$S$18,$T$14:$T$18)</f>
        <v>261</v>
      </c>
      <c r="K1076" t="str" cm="1">
        <f t="array" ref="K1076">_xlfn.IFS(data[[#This Row],[Age]]&lt;=100,"0-100",data[[#This Row],[Age]]&lt;=500,"101-500",data[[#This Row],[Age]]&lt;=1000,"501-1000",1,"&gt;1000")</f>
        <v>101-500</v>
      </c>
      <c r="L1076" t="str">
        <f>REPT(_xlfn.UNICHAR(8203),_xlfn.XLOOKUP(data[[#This Row],[Age group]],$S$23:$S$26,$T$23:$T$26))&amp;data[[#This Row],[Age group]]</f>
        <v>​​​101-500</v>
      </c>
    </row>
    <row r="1077" spans="2:12" x14ac:dyDescent="0.25">
      <c r="B1077" t="s">
        <v>68</v>
      </c>
      <c r="C1077">
        <v>7.2</v>
      </c>
      <c r="D1077">
        <v>770</v>
      </c>
      <c r="E1077" s="27">
        <v>45141</v>
      </c>
      <c r="F1077">
        <v>315.60000000000002</v>
      </c>
      <c r="G1077" t="s">
        <v>90</v>
      </c>
      <c r="H1077">
        <v>0</v>
      </c>
      <c r="I1077" t="str">
        <f>_xlfn.XLOOKUP(data[[#This Row],[flight_speed]],$S$4:$S$6,$T$4:$T$6,,-1)</f>
        <v>casual</v>
      </c>
      <c r="J1077">
        <f>_xlfn.XLOOKUP(data[[#This Row],[Reindeer]],$S$14:$S$18,$T$14:$T$18)</f>
        <v>35</v>
      </c>
      <c r="K1077" t="str" cm="1">
        <f t="array" ref="K1077">_xlfn.IFS(data[[#This Row],[Age]]&lt;=100,"0-100",data[[#This Row],[Age]]&lt;=500,"101-500",data[[#This Row],[Age]]&lt;=1000,"501-1000",1,"&gt;1000")</f>
        <v>0-100</v>
      </c>
      <c r="L1077" t="str">
        <f>REPT(_xlfn.UNICHAR(8203),_xlfn.XLOOKUP(data[[#This Row],[Age group]],$S$23:$S$26,$T$23:$T$26))&amp;data[[#This Row],[Age group]]</f>
        <v>​​​​0-100</v>
      </c>
    </row>
    <row r="1078" spans="2:12" x14ac:dyDescent="0.25">
      <c r="B1078" t="s">
        <v>32</v>
      </c>
      <c r="C1078">
        <v>12</v>
      </c>
      <c r="D1078">
        <v>670</v>
      </c>
      <c r="E1078" s="27">
        <v>45141</v>
      </c>
      <c r="F1078">
        <v>97.32</v>
      </c>
      <c r="G1078" t="s">
        <v>91</v>
      </c>
      <c r="H1078">
        <v>0</v>
      </c>
      <c r="I1078" t="str">
        <f>_xlfn.XLOOKUP(data[[#This Row],[flight_speed]],$S$4:$S$6,$T$4:$T$6,,-1)</f>
        <v>casual</v>
      </c>
      <c r="J1078">
        <f>_xlfn.XLOOKUP(data[[#This Row],[Reindeer]],$S$14:$S$18,$T$14:$T$18)</f>
        <v>98</v>
      </c>
      <c r="K1078" t="str" cm="1">
        <f t="array" ref="K1078">_xlfn.IFS(data[[#This Row],[Age]]&lt;=100,"0-100",data[[#This Row],[Age]]&lt;=500,"101-500",data[[#This Row],[Age]]&lt;=1000,"501-1000",1,"&gt;1000")</f>
        <v>0-100</v>
      </c>
      <c r="L1078" t="str">
        <f>REPT(_xlfn.UNICHAR(8203),_xlfn.XLOOKUP(data[[#This Row],[Age group]],$S$23:$S$26,$T$23:$T$26))&amp;data[[#This Row],[Age group]]</f>
        <v>​​​​0-100</v>
      </c>
    </row>
    <row r="1079" spans="2:12" x14ac:dyDescent="0.25">
      <c r="B1079" t="s">
        <v>33</v>
      </c>
      <c r="C1079">
        <v>14</v>
      </c>
      <c r="D1079">
        <v>143</v>
      </c>
      <c r="E1079" s="27">
        <v>45142</v>
      </c>
      <c r="F1079">
        <v>659.53</v>
      </c>
      <c r="G1079" t="s">
        <v>90</v>
      </c>
      <c r="H1079">
        <v>0</v>
      </c>
      <c r="I1079" t="str">
        <f>_xlfn.XLOOKUP(data[[#This Row],[flight_speed]],$S$4:$S$6,$T$4:$T$6,,-1)</f>
        <v>fast</v>
      </c>
      <c r="J1079">
        <f>_xlfn.XLOOKUP(data[[#This Row],[Reindeer]],$S$14:$S$18,$T$14:$T$18)</f>
        <v>1200</v>
      </c>
      <c r="K1079" t="str" cm="1">
        <f t="array" ref="K1079">_xlfn.IFS(data[[#This Row],[Age]]&lt;=100,"0-100",data[[#This Row],[Age]]&lt;=500,"101-500",data[[#This Row],[Age]]&lt;=1000,"501-1000",1,"&gt;1000")</f>
        <v>&gt;1000</v>
      </c>
      <c r="L1079" t="str">
        <f>REPT(_xlfn.UNICHAR(8203),_xlfn.XLOOKUP(data[[#This Row],[Age group]],$S$23:$S$26,$T$23:$T$26))&amp;data[[#This Row],[Age group]]</f>
        <v>​&gt;1000</v>
      </c>
    </row>
    <row r="1080" spans="2:12" x14ac:dyDescent="0.25">
      <c r="B1080" t="s">
        <v>34</v>
      </c>
      <c r="C1080">
        <v>8</v>
      </c>
      <c r="D1080">
        <v>1410</v>
      </c>
      <c r="E1080" s="27">
        <v>45142</v>
      </c>
      <c r="F1080">
        <v>2358.21</v>
      </c>
      <c r="G1080" t="s">
        <v>91</v>
      </c>
      <c r="H1080">
        <v>0</v>
      </c>
      <c r="I1080" t="str">
        <f>_xlfn.XLOOKUP(data[[#This Row],[flight_speed]],$S$4:$S$6,$T$4:$T$6,,-1)</f>
        <v>super fast</v>
      </c>
      <c r="J1080">
        <f>_xlfn.XLOOKUP(data[[#This Row],[Reindeer]],$S$14:$S$18,$T$14:$T$18)</f>
        <v>815</v>
      </c>
      <c r="K1080" t="str" cm="1">
        <f t="array" ref="K1080">_xlfn.IFS(data[[#This Row],[Age]]&lt;=100,"0-100",data[[#This Row],[Age]]&lt;=500,"101-500",data[[#This Row],[Age]]&lt;=1000,"501-1000",1,"&gt;1000")</f>
        <v>501-1000</v>
      </c>
      <c r="L1080" t="str">
        <f>REPT(_xlfn.UNICHAR(8203),_xlfn.XLOOKUP(data[[#This Row],[Age group]],$S$23:$S$26,$T$23:$T$26))&amp;data[[#This Row],[Age group]]</f>
        <v>​​501-1000</v>
      </c>
    </row>
    <row r="1081" spans="2:12" x14ac:dyDescent="0.25">
      <c r="B1081" t="s">
        <v>35</v>
      </c>
      <c r="C1081">
        <v>9.6000000000000014</v>
      </c>
      <c r="D1081">
        <v>920</v>
      </c>
      <c r="E1081" s="27">
        <v>45142</v>
      </c>
      <c r="F1081">
        <v>309.65999999999997</v>
      </c>
      <c r="G1081" t="s">
        <v>91</v>
      </c>
      <c r="H1081">
        <v>0</v>
      </c>
      <c r="I1081" t="str">
        <f>_xlfn.XLOOKUP(data[[#This Row],[flight_speed]],$S$4:$S$6,$T$4:$T$6,,-1)</f>
        <v>casual</v>
      </c>
      <c r="J1081">
        <f>_xlfn.XLOOKUP(data[[#This Row],[Reindeer]],$S$14:$S$18,$T$14:$T$18)</f>
        <v>261</v>
      </c>
      <c r="K1081" t="str" cm="1">
        <f t="array" ref="K1081">_xlfn.IFS(data[[#This Row],[Age]]&lt;=100,"0-100",data[[#This Row],[Age]]&lt;=500,"101-500",data[[#This Row],[Age]]&lt;=1000,"501-1000",1,"&gt;1000")</f>
        <v>101-500</v>
      </c>
      <c r="L1081" t="str">
        <f>REPT(_xlfn.UNICHAR(8203),_xlfn.XLOOKUP(data[[#This Row],[Age group]],$S$23:$S$26,$T$23:$T$26))&amp;data[[#This Row],[Age group]]</f>
        <v>​​​101-500</v>
      </c>
    </row>
    <row r="1082" spans="2:12" x14ac:dyDescent="0.25">
      <c r="B1082" t="s">
        <v>68</v>
      </c>
      <c r="C1082">
        <v>4</v>
      </c>
      <c r="D1082">
        <v>1380</v>
      </c>
      <c r="E1082" s="27">
        <v>45142</v>
      </c>
      <c r="F1082">
        <v>2239.59</v>
      </c>
      <c r="G1082" t="s">
        <v>90</v>
      </c>
      <c r="H1082">
        <v>0</v>
      </c>
      <c r="I1082" t="str">
        <f>_xlfn.XLOOKUP(data[[#This Row],[flight_speed]],$S$4:$S$6,$T$4:$T$6,,-1)</f>
        <v>super fast</v>
      </c>
      <c r="J1082">
        <f>_xlfn.XLOOKUP(data[[#This Row],[Reindeer]],$S$14:$S$18,$T$14:$T$18)</f>
        <v>35</v>
      </c>
      <c r="K1082" t="str" cm="1">
        <f t="array" ref="K1082">_xlfn.IFS(data[[#This Row],[Age]]&lt;=100,"0-100",data[[#This Row],[Age]]&lt;=500,"101-500",data[[#This Row],[Age]]&lt;=1000,"501-1000",1,"&gt;1000")</f>
        <v>0-100</v>
      </c>
      <c r="L1082" t="str">
        <f>REPT(_xlfn.UNICHAR(8203),_xlfn.XLOOKUP(data[[#This Row],[Age group]],$S$23:$S$26,$T$23:$T$26))&amp;data[[#This Row],[Age group]]</f>
        <v>​​​​0-100</v>
      </c>
    </row>
    <row r="1083" spans="2:12" x14ac:dyDescent="0.25">
      <c r="B1083" t="s">
        <v>32</v>
      </c>
      <c r="C1083">
        <v>9.6000000000000014</v>
      </c>
      <c r="D1083">
        <v>630</v>
      </c>
      <c r="E1083" s="27">
        <v>45142</v>
      </c>
      <c r="F1083">
        <v>124.94999999999999</v>
      </c>
      <c r="G1083" t="s">
        <v>91</v>
      </c>
      <c r="H1083">
        <v>0</v>
      </c>
      <c r="I1083" t="str">
        <f>_xlfn.XLOOKUP(data[[#This Row],[flight_speed]],$S$4:$S$6,$T$4:$T$6,,-1)</f>
        <v>casual</v>
      </c>
      <c r="J1083">
        <f>_xlfn.XLOOKUP(data[[#This Row],[Reindeer]],$S$14:$S$18,$T$14:$T$18)</f>
        <v>98</v>
      </c>
      <c r="K1083" t="str" cm="1">
        <f t="array" ref="K1083">_xlfn.IFS(data[[#This Row],[Age]]&lt;=100,"0-100",data[[#This Row],[Age]]&lt;=500,"101-500",data[[#This Row],[Age]]&lt;=1000,"501-1000",1,"&gt;1000")</f>
        <v>0-100</v>
      </c>
      <c r="L1083" t="str">
        <f>REPT(_xlfn.UNICHAR(8203),_xlfn.XLOOKUP(data[[#This Row],[Age group]],$S$23:$S$26,$T$23:$T$26))&amp;data[[#This Row],[Age group]]</f>
        <v>​​​​0-100</v>
      </c>
    </row>
    <row r="1084" spans="2:12" x14ac:dyDescent="0.25">
      <c r="B1084" t="s">
        <v>33</v>
      </c>
      <c r="C1084">
        <v>15</v>
      </c>
      <c r="D1084">
        <v>146</v>
      </c>
      <c r="E1084" s="27">
        <v>45143</v>
      </c>
      <c r="F1084">
        <v>513.19000000000005</v>
      </c>
      <c r="G1084" t="s">
        <v>90</v>
      </c>
      <c r="H1084">
        <v>0</v>
      </c>
      <c r="I1084" t="str">
        <f>_xlfn.XLOOKUP(data[[#This Row],[flight_speed]],$S$4:$S$6,$T$4:$T$6,,-1)</f>
        <v>casual</v>
      </c>
      <c r="J1084">
        <f>_xlfn.XLOOKUP(data[[#This Row],[Reindeer]],$S$14:$S$18,$T$14:$T$18)</f>
        <v>1200</v>
      </c>
      <c r="K1084" t="str" cm="1">
        <f t="array" ref="K1084">_xlfn.IFS(data[[#This Row],[Age]]&lt;=100,"0-100",data[[#This Row],[Age]]&lt;=500,"101-500",data[[#This Row],[Age]]&lt;=1000,"501-1000",1,"&gt;1000")</f>
        <v>&gt;1000</v>
      </c>
      <c r="L1084" t="str">
        <f>REPT(_xlfn.UNICHAR(8203),_xlfn.XLOOKUP(data[[#This Row],[Age group]],$S$23:$S$26,$T$23:$T$26))&amp;data[[#This Row],[Age group]]</f>
        <v>​&gt;1000</v>
      </c>
    </row>
    <row r="1085" spans="2:12" x14ac:dyDescent="0.25">
      <c r="B1085" t="s">
        <v>34</v>
      </c>
      <c r="C1085">
        <v>9.6000000000000014</v>
      </c>
      <c r="D1085">
        <v>1380</v>
      </c>
      <c r="E1085" s="27">
        <v>45143</v>
      </c>
      <c r="F1085">
        <v>2193.2400000000002</v>
      </c>
      <c r="G1085" t="s">
        <v>91</v>
      </c>
      <c r="H1085">
        <v>0</v>
      </c>
      <c r="I1085" t="str">
        <f>_xlfn.XLOOKUP(data[[#This Row],[flight_speed]],$S$4:$S$6,$T$4:$T$6,,-1)</f>
        <v>super fast</v>
      </c>
      <c r="J1085">
        <f>_xlfn.XLOOKUP(data[[#This Row],[Reindeer]],$S$14:$S$18,$T$14:$T$18)</f>
        <v>815</v>
      </c>
      <c r="K1085" t="str" cm="1">
        <f t="array" ref="K1085">_xlfn.IFS(data[[#This Row],[Age]]&lt;=100,"0-100",data[[#This Row],[Age]]&lt;=500,"101-500",data[[#This Row],[Age]]&lt;=1000,"501-1000",1,"&gt;1000")</f>
        <v>501-1000</v>
      </c>
      <c r="L1085" t="str">
        <f>REPT(_xlfn.UNICHAR(8203),_xlfn.XLOOKUP(data[[#This Row],[Age group]],$S$23:$S$26,$T$23:$T$26))&amp;data[[#This Row],[Age group]]</f>
        <v>​​501-1000</v>
      </c>
    </row>
    <row r="1086" spans="2:12" x14ac:dyDescent="0.25">
      <c r="B1086" t="s">
        <v>35</v>
      </c>
      <c r="C1086">
        <v>11.200000000000001</v>
      </c>
      <c r="D1086">
        <v>1480</v>
      </c>
      <c r="E1086" s="27">
        <v>45143</v>
      </c>
      <c r="F1086">
        <v>1903.38</v>
      </c>
      <c r="G1086" t="s">
        <v>91</v>
      </c>
      <c r="H1086">
        <v>0</v>
      </c>
      <c r="I1086" t="str">
        <f>_xlfn.XLOOKUP(data[[#This Row],[flight_speed]],$S$4:$S$6,$T$4:$T$6,,-1)</f>
        <v>fast</v>
      </c>
      <c r="J1086">
        <f>_xlfn.XLOOKUP(data[[#This Row],[Reindeer]],$S$14:$S$18,$T$14:$T$18)</f>
        <v>261</v>
      </c>
      <c r="K1086" t="str" cm="1">
        <f t="array" ref="K1086">_xlfn.IFS(data[[#This Row],[Age]]&lt;=100,"0-100",data[[#This Row],[Age]]&lt;=500,"101-500",data[[#This Row],[Age]]&lt;=1000,"501-1000",1,"&gt;1000")</f>
        <v>101-500</v>
      </c>
      <c r="L1086" t="str">
        <f>REPT(_xlfn.UNICHAR(8203),_xlfn.XLOOKUP(data[[#This Row],[Age group]],$S$23:$S$26,$T$23:$T$26))&amp;data[[#This Row],[Age group]]</f>
        <v>​​​101-500</v>
      </c>
    </row>
    <row r="1087" spans="2:12" x14ac:dyDescent="0.25">
      <c r="B1087" t="s">
        <v>68</v>
      </c>
      <c r="C1087">
        <v>10.4</v>
      </c>
      <c r="D1087">
        <v>1180</v>
      </c>
      <c r="E1087" s="27">
        <v>45143</v>
      </c>
      <c r="F1087">
        <v>2119.3500000000004</v>
      </c>
      <c r="G1087" t="s">
        <v>90</v>
      </c>
      <c r="H1087">
        <v>0</v>
      </c>
      <c r="I1087" t="str">
        <f>_xlfn.XLOOKUP(data[[#This Row],[flight_speed]],$S$4:$S$6,$T$4:$T$6,,-1)</f>
        <v>super fast</v>
      </c>
      <c r="J1087">
        <f>_xlfn.XLOOKUP(data[[#This Row],[Reindeer]],$S$14:$S$18,$T$14:$T$18)</f>
        <v>35</v>
      </c>
      <c r="K1087" t="str" cm="1">
        <f t="array" ref="K1087">_xlfn.IFS(data[[#This Row],[Age]]&lt;=100,"0-100",data[[#This Row],[Age]]&lt;=500,"101-500",data[[#This Row],[Age]]&lt;=1000,"501-1000",1,"&gt;1000")</f>
        <v>0-100</v>
      </c>
      <c r="L1087" t="str">
        <f>REPT(_xlfn.UNICHAR(8203),_xlfn.XLOOKUP(data[[#This Row],[Age group]],$S$23:$S$26,$T$23:$T$26))&amp;data[[#This Row],[Age group]]</f>
        <v>​​​​0-100</v>
      </c>
    </row>
    <row r="1088" spans="2:12" x14ac:dyDescent="0.25">
      <c r="B1088" t="s">
        <v>32</v>
      </c>
      <c r="C1088">
        <v>4.8000000000000007</v>
      </c>
      <c r="D1088">
        <v>1080</v>
      </c>
      <c r="E1088" s="27">
        <v>45143</v>
      </c>
      <c r="F1088">
        <v>2324.13</v>
      </c>
      <c r="G1088" t="s">
        <v>91</v>
      </c>
      <c r="H1088">
        <v>0</v>
      </c>
      <c r="I1088" t="str">
        <f>_xlfn.XLOOKUP(data[[#This Row],[flight_speed]],$S$4:$S$6,$T$4:$T$6,,-1)</f>
        <v>super fast</v>
      </c>
      <c r="J1088">
        <f>_xlfn.XLOOKUP(data[[#This Row],[Reindeer]],$S$14:$S$18,$T$14:$T$18)</f>
        <v>98</v>
      </c>
      <c r="K1088" t="str" cm="1">
        <f t="array" ref="K1088">_xlfn.IFS(data[[#This Row],[Age]]&lt;=100,"0-100",data[[#This Row],[Age]]&lt;=500,"101-500",data[[#This Row],[Age]]&lt;=1000,"501-1000",1,"&gt;1000")</f>
        <v>0-100</v>
      </c>
      <c r="L1088" t="str">
        <f>REPT(_xlfn.UNICHAR(8203),_xlfn.XLOOKUP(data[[#This Row],[Age group]],$S$23:$S$26,$T$23:$T$26))&amp;data[[#This Row],[Age group]]</f>
        <v>​​​​0-100</v>
      </c>
    </row>
    <row r="1089" spans="2:12" x14ac:dyDescent="0.25">
      <c r="B1089" t="s">
        <v>33</v>
      </c>
      <c r="C1089">
        <v>13</v>
      </c>
      <c r="D1089">
        <v>73</v>
      </c>
      <c r="E1089" s="27">
        <v>45144</v>
      </c>
      <c r="F1089">
        <v>682.72</v>
      </c>
      <c r="G1089" t="s">
        <v>90</v>
      </c>
      <c r="H1089">
        <v>0</v>
      </c>
      <c r="I1089" t="str">
        <f>_xlfn.XLOOKUP(data[[#This Row],[flight_speed]],$S$4:$S$6,$T$4:$T$6,,-1)</f>
        <v>fast</v>
      </c>
      <c r="J1089">
        <f>_xlfn.XLOOKUP(data[[#This Row],[Reindeer]],$S$14:$S$18,$T$14:$T$18)</f>
        <v>1200</v>
      </c>
      <c r="K1089" t="str" cm="1">
        <f t="array" ref="K1089">_xlfn.IFS(data[[#This Row],[Age]]&lt;=100,"0-100",data[[#This Row],[Age]]&lt;=500,"101-500",data[[#This Row],[Age]]&lt;=1000,"501-1000",1,"&gt;1000")</f>
        <v>&gt;1000</v>
      </c>
      <c r="L1089" t="str">
        <f>REPT(_xlfn.UNICHAR(8203),_xlfn.XLOOKUP(data[[#This Row],[Age group]],$S$23:$S$26,$T$23:$T$26))&amp;data[[#This Row],[Age group]]</f>
        <v>​&gt;1000</v>
      </c>
    </row>
    <row r="1090" spans="2:12" x14ac:dyDescent="0.25">
      <c r="B1090" t="s">
        <v>34</v>
      </c>
      <c r="C1090">
        <v>5.6000000000000005</v>
      </c>
      <c r="D1090">
        <v>920</v>
      </c>
      <c r="E1090" s="27">
        <v>45144</v>
      </c>
      <c r="F1090">
        <v>2740.98</v>
      </c>
      <c r="G1090" t="s">
        <v>91</v>
      </c>
      <c r="H1090">
        <v>0</v>
      </c>
      <c r="I1090" t="str">
        <f>_xlfn.XLOOKUP(data[[#This Row],[flight_speed]],$S$4:$S$6,$T$4:$T$6,,-1)</f>
        <v>super fast</v>
      </c>
      <c r="J1090">
        <f>_xlfn.XLOOKUP(data[[#This Row],[Reindeer]],$S$14:$S$18,$T$14:$T$18)</f>
        <v>815</v>
      </c>
      <c r="K1090" t="str" cm="1">
        <f t="array" ref="K1090">_xlfn.IFS(data[[#This Row],[Age]]&lt;=100,"0-100",data[[#This Row],[Age]]&lt;=500,"101-500",data[[#This Row],[Age]]&lt;=1000,"501-1000",1,"&gt;1000")</f>
        <v>501-1000</v>
      </c>
      <c r="L1090" t="str">
        <f>REPT(_xlfn.UNICHAR(8203),_xlfn.XLOOKUP(data[[#This Row],[Age group]],$S$23:$S$26,$T$23:$T$26))&amp;data[[#This Row],[Age group]]</f>
        <v>​​501-1000</v>
      </c>
    </row>
    <row r="1091" spans="2:12" x14ac:dyDescent="0.25">
      <c r="B1091" t="s">
        <v>35</v>
      </c>
      <c r="C1091">
        <v>9.6000000000000014</v>
      </c>
      <c r="D1091">
        <v>1130</v>
      </c>
      <c r="E1091" s="27">
        <v>45144</v>
      </c>
      <c r="F1091">
        <v>1446.27</v>
      </c>
      <c r="G1091" t="s">
        <v>91</v>
      </c>
      <c r="H1091">
        <v>0</v>
      </c>
      <c r="I1091" t="str">
        <f>_xlfn.XLOOKUP(data[[#This Row],[flight_speed]],$S$4:$S$6,$T$4:$T$6,,-1)</f>
        <v>fast</v>
      </c>
      <c r="J1091">
        <f>_xlfn.XLOOKUP(data[[#This Row],[Reindeer]],$S$14:$S$18,$T$14:$T$18)</f>
        <v>261</v>
      </c>
      <c r="K1091" t="str" cm="1">
        <f t="array" ref="K1091">_xlfn.IFS(data[[#This Row],[Age]]&lt;=100,"0-100",data[[#This Row],[Age]]&lt;=500,"101-500",data[[#This Row],[Age]]&lt;=1000,"501-1000",1,"&gt;1000")</f>
        <v>101-500</v>
      </c>
      <c r="L1091" t="str">
        <f>REPT(_xlfn.UNICHAR(8203),_xlfn.XLOOKUP(data[[#This Row],[Age group]],$S$23:$S$26,$T$23:$T$26))&amp;data[[#This Row],[Age group]]</f>
        <v>​​​101-500</v>
      </c>
    </row>
    <row r="1092" spans="2:12" x14ac:dyDescent="0.25">
      <c r="B1092" t="s">
        <v>68</v>
      </c>
      <c r="C1092">
        <v>8</v>
      </c>
      <c r="D1092">
        <v>650</v>
      </c>
      <c r="E1092" s="27">
        <v>45144</v>
      </c>
      <c r="F1092">
        <v>528.90000000000009</v>
      </c>
      <c r="G1092" t="s">
        <v>90</v>
      </c>
      <c r="H1092">
        <v>0</v>
      </c>
      <c r="I1092" t="str">
        <f>_xlfn.XLOOKUP(data[[#This Row],[flight_speed]],$S$4:$S$6,$T$4:$T$6,,-1)</f>
        <v>casual</v>
      </c>
      <c r="J1092">
        <f>_xlfn.XLOOKUP(data[[#This Row],[Reindeer]],$S$14:$S$18,$T$14:$T$18)</f>
        <v>35</v>
      </c>
      <c r="K1092" t="str" cm="1">
        <f t="array" ref="K1092">_xlfn.IFS(data[[#This Row],[Age]]&lt;=100,"0-100",data[[#This Row],[Age]]&lt;=500,"101-500",data[[#This Row],[Age]]&lt;=1000,"501-1000",1,"&gt;1000")</f>
        <v>0-100</v>
      </c>
      <c r="L1092" t="str">
        <f>REPT(_xlfn.UNICHAR(8203),_xlfn.XLOOKUP(data[[#This Row],[Age group]],$S$23:$S$26,$T$23:$T$26))&amp;data[[#This Row],[Age group]]</f>
        <v>​​​​0-100</v>
      </c>
    </row>
    <row r="1093" spans="2:12" x14ac:dyDescent="0.25">
      <c r="B1093" t="s">
        <v>32</v>
      </c>
      <c r="C1093">
        <v>10.4</v>
      </c>
      <c r="D1093">
        <v>1490</v>
      </c>
      <c r="E1093" s="27">
        <v>45144</v>
      </c>
      <c r="F1093">
        <v>2606.46</v>
      </c>
      <c r="G1093" t="s">
        <v>91</v>
      </c>
      <c r="H1093">
        <v>0</v>
      </c>
      <c r="I1093" t="str">
        <f>_xlfn.XLOOKUP(data[[#This Row],[flight_speed]],$S$4:$S$6,$T$4:$T$6,,-1)</f>
        <v>super fast</v>
      </c>
      <c r="J1093">
        <f>_xlfn.XLOOKUP(data[[#This Row],[Reindeer]],$S$14:$S$18,$T$14:$T$18)</f>
        <v>98</v>
      </c>
      <c r="K1093" t="str" cm="1">
        <f t="array" ref="K1093">_xlfn.IFS(data[[#This Row],[Age]]&lt;=100,"0-100",data[[#This Row],[Age]]&lt;=500,"101-500",data[[#This Row],[Age]]&lt;=1000,"501-1000",1,"&gt;1000")</f>
        <v>0-100</v>
      </c>
      <c r="L1093" t="str">
        <f>REPT(_xlfn.UNICHAR(8203),_xlfn.XLOOKUP(data[[#This Row],[Age group]],$S$23:$S$26,$T$23:$T$26))&amp;data[[#This Row],[Age group]]</f>
        <v>​​​​0-100</v>
      </c>
    </row>
    <row r="1094" spans="2:12" x14ac:dyDescent="0.25">
      <c r="B1094" t="s">
        <v>33</v>
      </c>
      <c r="C1094">
        <v>6</v>
      </c>
      <c r="D1094">
        <v>102</v>
      </c>
      <c r="E1094" s="27">
        <v>45145</v>
      </c>
      <c r="F1094">
        <v>425.84</v>
      </c>
      <c r="G1094" t="s">
        <v>90</v>
      </c>
      <c r="H1094">
        <v>0</v>
      </c>
      <c r="I1094" t="str">
        <f>_xlfn.XLOOKUP(data[[#This Row],[flight_speed]],$S$4:$S$6,$T$4:$T$6,,-1)</f>
        <v>casual</v>
      </c>
      <c r="J1094">
        <f>_xlfn.XLOOKUP(data[[#This Row],[Reindeer]],$S$14:$S$18,$T$14:$T$18)</f>
        <v>1200</v>
      </c>
      <c r="K1094" t="str" cm="1">
        <f t="array" ref="K1094">_xlfn.IFS(data[[#This Row],[Age]]&lt;=100,"0-100",data[[#This Row],[Age]]&lt;=500,"101-500",data[[#This Row],[Age]]&lt;=1000,"501-1000",1,"&gt;1000")</f>
        <v>&gt;1000</v>
      </c>
      <c r="L1094" t="str">
        <f>REPT(_xlfn.UNICHAR(8203),_xlfn.XLOOKUP(data[[#This Row],[Age group]],$S$23:$S$26,$T$23:$T$26))&amp;data[[#This Row],[Age group]]</f>
        <v>​&gt;1000</v>
      </c>
    </row>
    <row r="1095" spans="2:12" x14ac:dyDescent="0.25">
      <c r="B1095" t="s">
        <v>34</v>
      </c>
      <c r="C1095">
        <v>9.6000000000000014</v>
      </c>
      <c r="D1095">
        <v>700</v>
      </c>
      <c r="E1095" s="27">
        <v>45145</v>
      </c>
      <c r="F1095">
        <v>725.58</v>
      </c>
      <c r="G1095" t="s">
        <v>91</v>
      </c>
      <c r="H1095">
        <v>0</v>
      </c>
      <c r="I1095" t="str">
        <f>_xlfn.XLOOKUP(data[[#This Row],[flight_speed]],$S$4:$S$6,$T$4:$T$6,,-1)</f>
        <v>fast</v>
      </c>
      <c r="J1095">
        <f>_xlfn.XLOOKUP(data[[#This Row],[Reindeer]],$S$14:$S$18,$T$14:$T$18)</f>
        <v>815</v>
      </c>
      <c r="K1095" t="str" cm="1">
        <f t="array" ref="K1095">_xlfn.IFS(data[[#This Row],[Age]]&lt;=100,"0-100",data[[#This Row],[Age]]&lt;=500,"101-500",data[[#This Row],[Age]]&lt;=1000,"501-1000",1,"&gt;1000")</f>
        <v>501-1000</v>
      </c>
      <c r="L1095" t="str">
        <f>REPT(_xlfn.UNICHAR(8203),_xlfn.XLOOKUP(data[[#This Row],[Age group]],$S$23:$S$26,$T$23:$T$26))&amp;data[[#This Row],[Age group]]</f>
        <v>​​501-1000</v>
      </c>
    </row>
    <row r="1096" spans="2:12" x14ac:dyDescent="0.25">
      <c r="B1096" t="s">
        <v>35</v>
      </c>
      <c r="C1096">
        <v>5.6000000000000005</v>
      </c>
      <c r="D1096">
        <v>780</v>
      </c>
      <c r="E1096" s="27">
        <v>45145</v>
      </c>
      <c r="F1096">
        <v>1629.1499999999999</v>
      </c>
      <c r="G1096" t="s">
        <v>91</v>
      </c>
      <c r="H1096">
        <v>0</v>
      </c>
      <c r="I1096" t="str">
        <f>_xlfn.XLOOKUP(data[[#This Row],[flight_speed]],$S$4:$S$6,$T$4:$T$6,,-1)</f>
        <v>fast</v>
      </c>
      <c r="J1096">
        <f>_xlfn.XLOOKUP(data[[#This Row],[Reindeer]],$S$14:$S$18,$T$14:$T$18)</f>
        <v>261</v>
      </c>
      <c r="K1096" t="str" cm="1">
        <f t="array" ref="K1096">_xlfn.IFS(data[[#This Row],[Age]]&lt;=100,"0-100",data[[#This Row],[Age]]&lt;=500,"101-500",data[[#This Row],[Age]]&lt;=1000,"501-1000",1,"&gt;1000")</f>
        <v>101-500</v>
      </c>
      <c r="L1096" t="str">
        <f>REPT(_xlfn.UNICHAR(8203),_xlfn.XLOOKUP(data[[#This Row],[Age group]],$S$23:$S$26,$T$23:$T$26))&amp;data[[#This Row],[Age group]]</f>
        <v>​​​101-500</v>
      </c>
    </row>
    <row r="1097" spans="2:12" x14ac:dyDescent="0.25">
      <c r="B1097" t="s">
        <v>68</v>
      </c>
      <c r="C1097">
        <v>4.8000000000000007</v>
      </c>
      <c r="D1097">
        <v>500</v>
      </c>
      <c r="E1097" s="27">
        <v>45145</v>
      </c>
      <c r="F1097">
        <v>133.29</v>
      </c>
      <c r="G1097" t="s">
        <v>90</v>
      </c>
      <c r="H1097">
        <v>0</v>
      </c>
      <c r="I1097" t="str">
        <f>_xlfn.XLOOKUP(data[[#This Row],[flight_speed]],$S$4:$S$6,$T$4:$T$6,,-1)</f>
        <v>casual</v>
      </c>
      <c r="J1097">
        <f>_xlfn.XLOOKUP(data[[#This Row],[Reindeer]],$S$14:$S$18,$T$14:$T$18)</f>
        <v>35</v>
      </c>
      <c r="K1097" t="str" cm="1">
        <f t="array" ref="K1097">_xlfn.IFS(data[[#This Row],[Age]]&lt;=100,"0-100",data[[#This Row],[Age]]&lt;=500,"101-500",data[[#This Row],[Age]]&lt;=1000,"501-1000",1,"&gt;1000")</f>
        <v>0-100</v>
      </c>
      <c r="L1097" t="str">
        <f>REPT(_xlfn.UNICHAR(8203),_xlfn.XLOOKUP(data[[#This Row],[Age group]],$S$23:$S$26,$T$23:$T$26))&amp;data[[#This Row],[Age group]]</f>
        <v>​​​​0-100</v>
      </c>
    </row>
    <row r="1098" spans="2:12" x14ac:dyDescent="0.25">
      <c r="B1098" t="s">
        <v>32</v>
      </c>
      <c r="C1098">
        <v>6.4</v>
      </c>
      <c r="D1098">
        <v>970</v>
      </c>
      <c r="E1098" s="27">
        <v>45145</v>
      </c>
      <c r="F1098">
        <v>1551.84</v>
      </c>
      <c r="G1098" t="s">
        <v>91</v>
      </c>
      <c r="H1098">
        <v>0</v>
      </c>
      <c r="I1098" t="str">
        <f>_xlfn.XLOOKUP(data[[#This Row],[flight_speed]],$S$4:$S$6,$T$4:$T$6,,-1)</f>
        <v>fast</v>
      </c>
      <c r="J1098">
        <f>_xlfn.XLOOKUP(data[[#This Row],[Reindeer]],$S$14:$S$18,$T$14:$T$18)</f>
        <v>98</v>
      </c>
      <c r="K1098" t="str" cm="1">
        <f t="array" ref="K1098">_xlfn.IFS(data[[#This Row],[Age]]&lt;=100,"0-100",data[[#This Row],[Age]]&lt;=500,"101-500",data[[#This Row],[Age]]&lt;=1000,"501-1000",1,"&gt;1000")</f>
        <v>0-100</v>
      </c>
      <c r="L1098" t="str">
        <f>REPT(_xlfn.UNICHAR(8203),_xlfn.XLOOKUP(data[[#This Row],[Age group]],$S$23:$S$26,$T$23:$T$26))&amp;data[[#This Row],[Age group]]</f>
        <v>​​​​0-100</v>
      </c>
    </row>
    <row r="1099" spans="2:12" x14ac:dyDescent="0.25">
      <c r="B1099" t="s">
        <v>33</v>
      </c>
      <c r="C1099">
        <v>11</v>
      </c>
      <c r="D1099">
        <v>133</v>
      </c>
      <c r="E1099" s="27">
        <v>45146</v>
      </c>
      <c r="F1099">
        <v>487.72</v>
      </c>
      <c r="G1099" t="s">
        <v>90</v>
      </c>
      <c r="H1099">
        <v>0</v>
      </c>
      <c r="I1099" t="str">
        <f>_xlfn.XLOOKUP(data[[#This Row],[flight_speed]],$S$4:$S$6,$T$4:$T$6,,-1)</f>
        <v>casual</v>
      </c>
      <c r="J1099">
        <f>_xlfn.XLOOKUP(data[[#This Row],[Reindeer]],$S$14:$S$18,$T$14:$T$18)</f>
        <v>1200</v>
      </c>
      <c r="K1099" t="str" cm="1">
        <f t="array" ref="K1099">_xlfn.IFS(data[[#This Row],[Age]]&lt;=100,"0-100",data[[#This Row],[Age]]&lt;=500,"101-500",data[[#This Row],[Age]]&lt;=1000,"501-1000",1,"&gt;1000")</f>
        <v>&gt;1000</v>
      </c>
      <c r="L1099" t="str">
        <f>REPT(_xlfn.UNICHAR(8203),_xlfn.XLOOKUP(data[[#This Row],[Age group]],$S$23:$S$26,$T$23:$T$26))&amp;data[[#This Row],[Age group]]</f>
        <v>​&gt;1000</v>
      </c>
    </row>
    <row r="1100" spans="2:12" x14ac:dyDescent="0.25">
      <c r="B1100" t="s">
        <v>34</v>
      </c>
      <c r="C1100">
        <v>8</v>
      </c>
      <c r="D1100">
        <v>800</v>
      </c>
      <c r="E1100" s="27">
        <v>45146</v>
      </c>
      <c r="F1100">
        <v>1086.6600000000001</v>
      </c>
      <c r="G1100" t="s">
        <v>91</v>
      </c>
      <c r="H1100">
        <v>0</v>
      </c>
      <c r="I1100" t="str">
        <f>_xlfn.XLOOKUP(data[[#This Row],[flight_speed]],$S$4:$S$6,$T$4:$T$6,,-1)</f>
        <v>fast</v>
      </c>
      <c r="J1100">
        <f>_xlfn.XLOOKUP(data[[#This Row],[Reindeer]],$S$14:$S$18,$T$14:$T$18)</f>
        <v>815</v>
      </c>
      <c r="K1100" t="str" cm="1">
        <f t="array" ref="K1100">_xlfn.IFS(data[[#This Row],[Age]]&lt;=100,"0-100",data[[#This Row],[Age]]&lt;=500,"101-500",data[[#This Row],[Age]]&lt;=1000,"501-1000",1,"&gt;1000")</f>
        <v>501-1000</v>
      </c>
      <c r="L1100" t="str">
        <f>REPT(_xlfn.UNICHAR(8203),_xlfn.XLOOKUP(data[[#This Row],[Age group]],$S$23:$S$26,$T$23:$T$26))&amp;data[[#This Row],[Age group]]</f>
        <v>​​501-1000</v>
      </c>
    </row>
    <row r="1101" spans="2:12" x14ac:dyDescent="0.25">
      <c r="B1101" t="s">
        <v>35</v>
      </c>
      <c r="C1101">
        <v>4.8000000000000007</v>
      </c>
      <c r="D1101">
        <v>1260</v>
      </c>
      <c r="E1101" s="27">
        <v>45146</v>
      </c>
      <c r="F1101">
        <v>1295.43</v>
      </c>
      <c r="G1101" t="s">
        <v>91</v>
      </c>
      <c r="H1101">
        <v>0</v>
      </c>
      <c r="I1101" t="str">
        <f>_xlfn.XLOOKUP(data[[#This Row],[flight_speed]],$S$4:$S$6,$T$4:$T$6,,-1)</f>
        <v>fast</v>
      </c>
      <c r="J1101">
        <f>_xlfn.XLOOKUP(data[[#This Row],[Reindeer]],$S$14:$S$18,$T$14:$T$18)</f>
        <v>261</v>
      </c>
      <c r="K1101" t="str" cm="1">
        <f t="array" ref="K1101">_xlfn.IFS(data[[#This Row],[Age]]&lt;=100,"0-100",data[[#This Row],[Age]]&lt;=500,"101-500",data[[#This Row],[Age]]&lt;=1000,"501-1000",1,"&gt;1000")</f>
        <v>101-500</v>
      </c>
      <c r="L1101" t="str">
        <f>REPT(_xlfn.UNICHAR(8203),_xlfn.XLOOKUP(data[[#This Row],[Age group]],$S$23:$S$26,$T$23:$T$26))&amp;data[[#This Row],[Age group]]</f>
        <v>​​​101-500</v>
      </c>
    </row>
    <row r="1102" spans="2:12" x14ac:dyDescent="0.25">
      <c r="B1102" t="s">
        <v>68</v>
      </c>
      <c r="C1102">
        <v>11.200000000000001</v>
      </c>
      <c r="D1102">
        <v>1260</v>
      </c>
      <c r="E1102" s="27">
        <v>45146</v>
      </c>
      <c r="F1102">
        <v>844.19999999999993</v>
      </c>
      <c r="G1102" t="s">
        <v>90</v>
      </c>
      <c r="H1102">
        <v>0</v>
      </c>
      <c r="I1102" t="str">
        <f>_xlfn.XLOOKUP(data[[#This Row],[flight_speed]],$S$4:$S$6,$T$4:$T$6,,-1)</f>
        <v>fast</v>
      </c>
      <c r="J1102">
        <f>_xlfn.XLOOKUP(data[[#This Row],[Reindeer]],$S$14:$S$18,$T$14:$T$18)</f>
        <v>35</v>
      </c>
      <c r="K1102" t="str" cm="1">
        <f t="array" ref="K1102">_xlfn.IFS(data[[#This Row],[Age]]&lt;=100,"0-100",data[[#This Row],[Age]]&lt;=500,"101-500",data[[#This Row],[Age]]&lt;=1000,"501-1000",1,"&gt;1000")</f>
        <v>0-100</v>
      </c>
      <c r="L1102" t="str">
        <f>REPT(_xlfn.UNICHAR(8203),_xlfn.XLOOKUP(data[[#This Row],[Age group]],$S$23:$S$26,$T$23:$T$26))&amp;data[[#This Row],[Age group]]</f>
        <v>​​​​0-100</v>
      </c>
    </row>
    <row r="1103" spans="2:12" x14ac:dyDescent="0.25">
      <c r="B1103" t="s">
        <v>32</v>
      </c>
      <c r="C1103">
        <v>8.8000000000000007</v>
      </c>
      <c r="D1103">
        <v>1350</v>
      </c>
      <c r="E1103" s="27">
        <v>45146</v>
      </c>
      <c r="F1103">
        <v>521.06999999999994</v>
      </c>
      <c r="G1103" t="s">
        <v>91</v>
      </c>
      <c r="H1103">
        <v>0</v>
      </c>
      <c r="I1103" t="str">
        <f>_xlfn.XLOOKUP(data[[#This Row],[flight_speed]],$S$4:$S$6,$T$4:$T$6,,-1)</f>
        <v>casual</v>
      </c>
      <c r="J1103">
        <f>_xlfn.XLOOKUP(data[[#This Row],[Reindeer]],$S$14:$S$18,$T$14:$T$18)</f>
        <v>98</v>
      </c>
      <c r="K1103" t="str" cm="1">
        <f t="array" ref="K1103">_xlfn.IFS(data[[#This Row],[Age]]&lt;=100,"0-100",data[[#This Row],[Age]]&lt;=500,"101-500",data[[#This Row],[Age]]&lt;=1000,"501-1000",1,"&gt;1000")</f>
        <v>0-100</v>
      </c>
      <c r="L1103" t="str">
        <f>REPT(_xlfn.UNICHAR(8203),_xlfn.XLOOKUP(data[[#This Row],[Age group]],$S$23:$S$26,$T$23:$T$26))&amp;data[[#This Row],[Age group]]</f>
        <v>​​​​0-100</v>
      </c>
    </row>
    <row r="1104" spans="2:12" x14ac:dyDescent="0.25">
      <c r="B1104" t="s">
        <v>33</v>
      </c>
      <c r="C1104">
        <v>9</v>
      </c>
      <c r="D1104">
        <v>87</v>
      </c>
      <c r="E1104" s="27">
        <v>45147</v>
      </c>
      <c r="F1104">
        <v>847.05</v>
      </c>
      <c r="G1104" t="s">
        <v>90</v>
      </c>
      <c r="H1104">
        <v>0</v>
      </c>
      <c r="I1104" t="str">
        <f>_xlfn.XLOOKUP(data[[#This Row],[flight_speed]],$S$4:$S$6,$T$4:$T$6,,-1)</f>
        <v>fast</v>
      </c>
      <c r="J1104">
        <f>_xlfn.XLOOKUP(data[[#This Row],[Reindeer]],$S$14:$S$18,$T$14:$T$18)</f>
        <v>1200</v>
      </c>
      <c r="K1104" t="str" cm="1">
        <f t="array" ref="K1104">_xlfn.IFS(data[[#This Row],[Age]]&lt;=100,"0-100",data[[#This Row],[Age]]&lt;=500,"101-500",data[[#This Row],[Age]]&lt;=1000,"501-1000",1,"&gt;1000")</f>
        <v>&gt;1000</v>
      </c>
      <c r="L1104" t="str">
        <f>REPT(_xlfn.UNICHAR(8203),_xlfn.XLOOKUP(data[[#This Row],[Age group]],$S$23:$S$26,$T$23:$T$26))&amp;data[[#This Row],[Age group]]</f>
        <v>​&gt;1000</v>
      </c>
    </row>
    <row r="1105" spans="2:12" x14ac:dyDescent="0.25">
      <c r="B1105" t="s">
        <v>34</v>
      </c>
      <c r="C1105">
        <v>11.200000000000001</v>
      </c>
      <c r="D1105">
        <v>1130</v>
      </c>
      <c r="E1105" s="27">
        <v>45147</v>
      </c>
      <c r="F1105">
        <v>1146.99</v>
      </c>
      <c r="G1105" t="s">
        <v>91</v>
      </c>
      <c r="H1105">
        <v>0</v>
      </c>
      <c r="I1105" t="str">
        <f>_xlfn.XLOOKUP(data[[#This Row],[flight_speed]],$S$4:$S$6,$T$4:$T$6,,-1)</f>
        <v>fast</v>
      </c>
      <c r="J1105">
        <f>_xlfn.XLOOKUP(data[[#This Row],[Reindeer]],$S$14:$S$18,$T$14:$T$18)</f>
        <v>815</v>
      </c>
      <c r="K1105" t="str" cm="1">
        <f t="array" ref="K1105">_xlfn.IFS(data[[#This Row],[Age]]&lt;=100,"0-100",data[[#This Row],[Age]]&lt;=500,"101-500",data[[#This Row],[Age]]&lt;=1000,"501-1000",1,"&gt;1000")</f>
        <v>501-1000</v>
      </c>
      <c r="L1105" t="str">
        <f>REPT(_xlfn.UNICHAR(8203),_xlfn.XLOOKUP(data[[#This Row],[Age group]],$S$23:$S$26,$T$23:$T$26))&amp;data[[#This Row],[Age group]]</f>
        <v>​​501-1000</v>
      </c>
    </row>
    <row r="1106" spans="2:12" x14ac:dyDescent="0.25">
      <c r="B1106" t="s">
        <v>35</v>
      </c>
      <c r="C1106">
        <v>11.200000000000001</v>
      </c>
      <c r="D1106">
        <v>1250</v>
      </c>
      <c r="E1106" s="27">
        <v>45147</v>
      </c>
      <c r="F1106">
        <v>513.12</v>
      </c>
      <c r="G1106" t="s">
        <v>91</v>
      </c>
      <c r="H1106">
        <v>0</v>
      </c>
      <c r="I1106" t="str">
        <f>_xlfn.XLOOKUP(data[[#This Row],[flight_speed]],$S$4:$S$6,$T$4:$T$6,,-1)</f>
        <v>casual</v>
      </c>
      <c r="J1106">
        <f>_xlfn.XLOOKUP(data[[#This Row],[Reindeer]],$S$14:$S$18,$T$14:$T$18)</f>
        <v>261</v>
      </c>
      <c r="K1106" t="str" cm="1">
        <f t="array" ref="K1106">_xlfn.IFS(data[[#This Row],[Age]]&lt;=100,"0-100",data[[#This Row],[Age]]&lt;=500,"101-500",data[[#This Row],[Age]]&lt;=1000,"501-1000",1,"&gt;1000")</f>
        <v>101-500</v>
      </c>
      <c r="L1106" t="str">
        <f>REPT(_xlfn.UNICHAR(8203),_xlfn.XLOOKUP(data[[#This Row],[Age group]],$S$23:$S$26,$T$23:$T$26))&amp;data[[#This Row],[Age group]]</f>
        <v>​​​101-500</v>
      </c>
    </row>
    <row r="1107" spans="2:12" x14ac:dyDescent="0.25">
      <c r="B1107" t="s">
        <v>68</v>
      </c>
      <c r="C1107">
        <v>4.8000000000000007</v>
      </c>
      <c r="D1107">
        <v>790</v>
      </c>
      <c r="E1107" s="27">
        <v>45147</v>
      </c>
      <c r="F1107">
        <v>2434.44</v>
      </c>
      <c r="G1107" t="s">
        <v>90</v>
      </c>
      <c r="H1107">
        <v>0</v>
      </c>
      <c r="I1107" t="str">
        <f>_xlfn.XLOOKUP(data[[#This Row],[flight_speed]],$S$4:$S$6,$T$4:$T$6,,-1)</f>
        <v>super fast</v>
      </c>
      <c r="J1107">
        <f>_xlfn.XLOOKUP(data[[#This Row],[Reindeer]],$S$14:$S$18,$T$14:$T$18)</f>
        <v>35</v>
      </c>
      <c r="K1107" t="str" cm="1">
        <f t="array" ref="K1107">_xlfn.IFS(data[[#This Row],[Age]]&lt;=100,"0-100",data[[#This Row],[Age]]&lt;=500,"101-500",data[[#This Row],[Age]]&lt;=1000,"501-1000",1,"&gt;1000")</f>
        <v>0-100</v>
      </c>
      <c r="L1107" t="str">
        <f>REPT(_xlfn.UNICHAR(8203),_xlfn.XLOOKUP(data[[#This Row],[Age group]],$S$23:$S$26,$T$23:$T$26))&amp;data[[#This Row],[Age group]]</f>
        <v>​​​​0-100</v>
      </c>
    </row>
    <row r="1108" spans="2:12" x14ac:dyDescent="0.25">
      <c r="B1108" t="s">
        <v>32</v>
      </c>
      <c r="C1108">
        <v>8.8000000000000007</v>
      </c>
      <c r="D1108">
        <v>1220</v>
      </c>
      <c r="E1108" s="27">
        <v>45147</v>
      </c>
      <c r="F1108">
        <v>1353.4499999999998</v>
      </c>
      <c r="G1108" t="s">
        <v>91</v>
      </c>
      <c r="H1108">
        <v>0</v>
      </c>
      <c r="I1108" t="str">
        <f>_xlfn.XLOOKUP(data[[#This Row],[flight_speed]],$S$4:$S$6,$T$4:$T$6,,-1)</f>
        <v>fast</v>
      </c>
      <c r="J1108">
        <f>_xlfn.XLOOKUP(data[[#This Row],[Reindeer]],$S$14:$S$18,$T$14:$T$18)</f>
        <v>98</v>
      </c>
      <c r="K1108" t="str" cm="1">
        <f t="array" ref="K1108">_xlfn.IFS(data[[#This Row],[Age]]&lt;=100,"0-100",data[[#This Row],[Age]]&lt;=500,"101-500",data[[#This Row],[Age]]&lt;=1000,"501-1000",1,"&gt;1000")</f>
        <v>0-100</v>
      </c>
      <c r="L1108" t="str">
        <f>REPT(_xlfn.UNICHAR(8203),_xlfn.XLOOKUP(data[[#This Row],[Age group]],$S$23:$S$26,$T$23:$T$26))&amp;data[[#This Row],[Age group]]</f>
        <v>​​​​0-100</v>
      </c>
    </row>
    <row r="1109" spans="2:12" x14ac:dyDescent="0.25">
      <c r="B1109" t="s">
        <v>33</v>
      </c>
      <c r="C1109">
        <v>8</v>
      </c>
      <c r="D1109">
        <v>146</v>
      </c>
      <c r="E1109" s="27">
        <v>45148</v>
      </c>
      <c r="F1109">
        <v>606.41999999999996</v>
      </c>
      <c r="G1109" t="s">
        <v>90</v>
      </c>
      <c r="H1109">
        <v>0</v>
      </c>
      <c r="I1109" t="str">
        <f>_xlfn.XLOOKUP(data[[#This Row],[flight_speed]],$S$4:$S$6,$T$4:$T$6,,-1)</f>
        <v>fast</v>
      </c>
      <c r="J1109">
        <f>_xlfn.XLOOKUP(data[[#This Row],[Reindeer]],$S$14:$S$18,$T$14:$T$18)</f>
        <v>1200</v>
      </c>
      <c r="K1109" t="str" cm="1">
        <f t="array" ref="K1109">_xlfn.IFS(data[[#This Row],[Age]]&lt;=100,"0-100",data[[#This Row],[Age]]&lt;=500,"101-500",data[[#This Row],[Age]]&lt;=1000,"501-1000",1,"&gt;1000")</f>
        <v>&gt;1000</v>
      </c>
      <c r="L1109" t="str">
        <f>REPT(_xlfn.UNICHAR(8203),_xlfn.XLOOKUP(data[[#This Row],[Age group]],$S$23:$S$26,$T$23:$T$26))&amp;data[[#This Row],[Age group]]</f>
        <v>​&gt;1000</v>
      </c>
    </row>
    <row r="1110" spans="2:12" x14ac:dyDescent="0.25">
      <c r="B1110" t="s">
        <v>34</v>
      </c>
      <c r="C1110">
        <v>10.4</v>
      </c>
      <c r="D1110">
        <v>550</v>
      </c>
      <c r="E1110" s="27">
        <v>45148</v>
      </c>
      <c r="F1110">
        <v>2668.2599999999998</v>
      </c>
      <c r="G1110" t="s">
        <v>91</v>
      </c>
      <c r="H1110">
        <v>0</v>
      </c>
      <c r="I1110" t="str">
        <f>_xlfn.XLOOKUP(data[[#This Row],[flight_speed]],$S$4:$S$6,$T$4:$T$6,,-1)</f>
        <v>super fast</v>
      </c>
      <c r="J1110">
        <f>_xlfn.XLOOKUP(data[[#This Row],[Reindeer]],$S$14:$S$18,$T$14:$T$18)</f>
        <v>815</v>
      </c>
      <c r="K1110" t="str" cm="1">
        <f t="array" ref="K1110">_xlfn.IFS(data[[#This Row],[Age]]&lt;=100,"0-100",data[[#This Row],[Age]]&lt;=500,"101-500",data[[#This Row],[Age]]&lt;=1000,"501-1000",1,"&gt;1000")</f>
        <v>501-1000</v>
      </c>
      <c r="L1110" t="str">
        <f>REPT(_xlfn.UNICHAR(8203),_xlfn.XLOOKUP(data[[#This Row],[Age group]],$S$23:$S$26,$T$23:$T$26))&amp;data[[#This Row],[Age group]]</f>
        <v>​​501-1000</v>
      </c>
    </row>
    <row r="1111" spans="2:12" x14ac:dyDescent="0.25">
      <c r="B1111" t="s">
        <v>35</v>
      </c>
      <c r="C1111">
        <v>12</v>
      </c>
      <c r="D1111">
        <v>950</v>
      </c>
      <c r="E1111" s="27">
        <v>45148</v>
      </c>
      <c r="F1111">
        <v>815.91000000000008</v>
      </c>
      <c r="G1111" t="s">
        <v>91</v>
      </c>
      <c r="H1111">
        <v>0</v>
      </c>
      <c r="I1111" t="str">
        <f>_xlfn.XLOOKUP(data[[#This Row],[flight_speed]],$S$4:$S$6,$T$4:$T$6,,-1)</f>
        <v>fast</v>
      </c>
      <c r="J1111">
        <f>_xlfn.XLOOKUP(data[[#This Row],[Reindeer]],$S$14:$S$18,$T$14:$T$18)</f>
        <v>261</v>
      </c>
      <c r="K1111" t="str" cm="1">
        <f t="array" ref="K1111">_xlfn.IFS(data[[#This Row],[Age]]&lt;=100,"0-100",data[[#This Row],[Age]]&lt;=500,"101-500",data[[#This Row],[Age]]&lt;=1000,"501-1000",1,"&gt;1000")</f>
        <v>101-500</v>
      </c>
      <c r="L1111" t="str">
        <f>REPT(_xlfn.UNICHAR(8203),_xlfn.XLOOKUP(data[[#This Row],[Age group]],$S$23:$S$26,$T$23:$T$26))&amp;data[[#This Row],[Age group]]</f>
        <v>​​​101-500</v>
      </c>
    </row>
    <row r="1112" spans="2:12" x14ac:dyDescent="0.25">
      <c r="B1112" t="s">
        <v>68</v>
      </c>
      <c r="C1112">
        <v>9.6000000000000014</v>
      </c>
      <c r="D1112">
        <v>1100</v>
      </c>
      <c r="E1112" s="27">
        <v>45148</v>
      </c>
      <c r="F1112">
        <v>1936.77</v>
      </c>
      <c r="G1112" t="s">
        <v>90</v>
      </c>
      <c r="H1112">
        <v>0</v>
      </c>
      <c r="I1112" t="str">
        <f>_xlfn.XLOOKUP(data[[#This Row],[flight_speed]],$S$4:$S$6,$T$4:$T$6,,-1)</f>
        <v>fast</v>
      </c>
      <c r="J1112">
        <f>_xlfn.XLOOKUP(data[[#This Row],[Reindeer]],$S$14:$S$18,$T$14:$T$18)</f>
        <v>35</v>
      </c>
      <c r="K1112" t="str" cm="1">
        <f t="array" ref="K1112">_xlfn.IFS(data[[#This Row],[Age]]&lt;=100,"0-100",data[[#This Row],[Age]]&lt;=500,"101-500",data[[#This Row],[Age]]&lt;=1000,"501-1000",1,"&gt;1000")</f>
        <v>0-100</v>
      </c>
      <c r="L1112" t="str">
        <f>REPT(_xlfn.UNICHAR(8203),_xlfn.XLOOKUP(data[[#This Row],[Age group]],$S$23:$S$26,$T$23:$T$26))&amp;data[[#This Row],[Age group]]</f>
        <v>​​​​0-100</v>
      </c>
    </row>
    <row r="1113" spans="2:12" x14ac:dyDescent="0.25">
      <c r="B1113" t="s">
        <v>32</v>
      </c>
      <c r="C1113">
        <v>7.2</v>
      </c>
      <c r="D1113">
        <v>670</v>
      </c>
      <c r="E1113" s="27">
        <v>45148</v>
      </c>
      <c r="F1113">
        <v>2263.9499999999998</v>
      </c>
      <c r="G1113" t="s">
        <v>91</v>
      </c>
      <c r="H1113">
        <v>0</v>
      </c>
      <c r="I1113" t="str">
        <f>_xlfn.XLOOKUP(data[[#This Row],[flight_speed]],$S$4:$S$6,$T$4:$T$6,,-1)</f>
        <v>super fast</v>
      </c>
      <c r="J1113">
        <f>_xlfn.XLOOKUP(data[[#This Row],[Reindeer]],$S$14:$S$18,$T$14:$T$18)</f>
        <v>98</v>
      </c>
      <c r="K1113" t="str" cm="1">
        <f t="array" ref="K1113">_xlfn.IFS(data[[#This Row],[Age]]&lt;=100,"0-100",data[[#This Row],[Age]]&lt;=500,"101-500",data[[#This Row],[Age]]&lt;=1000,"501-1000",1,"&gt;1000")</f>
        <v>0-100</v>
      </c>
      <c r="L1113" t="str">
        <f>REPT(_xlfn.UNICHAR(8203),_xlfn.XLOOKUP(data[[#This Row],[Age group]],$S$23:$S$26,$T$23:$T$26))&amp;data[[#This Row],[Age group]]</f>
        <v>​​​​0-100</v>
      </c>
    </row>
    <row r="1114" spans="2:12" x14ac:dyDescent="0.25">
      <c r="B1114" t="s">
        <v>33</v>
      </c>
      <c r="C1114">
        <v>11</v>
      </c>
      <c r="D1114">
        <v>90</v>
      </c>
      <c r="E1114" s="27">
        <v>45149</v>
      </c>
      <c r="F1114">
        <v>701.92</v>
      </c>
      <c r="G1114" t="s">
        <v>90</v>
      </c>
      <c r="H1114">
        <v>0</v>
      </c>
      <c r="I1114" t="str">
        <f>_xlfn.XLOOKUP(data[[#This Row],[flight_speed]],$S$4:$S$6,$T$4:$T$6,,-1)</f>
        <v>fast</v>
      </c>
      <c r="J1114">
        <f>_xlfn.XLOOKUP(data[[#This Row],[Reindeer]],$S$14:$S$18,$T$14:$T$18)</f>
        <v>1200</v>
      </c>
      <c r="K1114" t="str" cm="1">
        <f t="array" ref="K1114">_xlfn.IFS(data[[#This Row],[Age]]&lt;=100,"0-100",data[[#This Row],[Age]]&lt;=500,"101-500",data[[#This Row],[Age]]&lt;=1000,"501-1000",1,"&gt;1000")</f>
        <v>&gt;1000</v>
      </c>
      <c r="L1114" t="str">
        <f>REPT(_xlfn.UNICHAR(8203),_xlfn.XLOOKUP(data[[#This Row],[Age group]],$S$23:$S$26,$T$23:$T$26))&amp;data[[#This Row],[Age group]]</f>
        <v>​&gt;1000</v>
      </c>
    </row>
    <row r="1115" spans="2:12" x14ac:dyDescent="0.25">
      <c r="B1115" t="s">
        <v>34</v>
      </c>
      <c r="C1115">
        <v>4</v>
      </c>
      <c r="D1115">
        <v>920</v>
      </c>
      <c r="E1115" s="27">
        <v>45149</v>
      </c>
      <c r="F1115">
        <v>1761.78</v>
      </c>
      <c r="G1115" t="s">
        <v>91</v>
      </c>
      <c r="H1115">
        <v>0</v>
      </c>
      <c r="I1115" t="str">
        <f>_xlfn.XLOOKUP(data[[#This Row],[flight_speed]],$S$4:$S$6,$T$4:$T$6,,-1)</f>
        <v>fast</v>
      </c>
      <c r="J1115">
        <f>_xlfn.XLOOKUP(data[[#This Row],[Reindeer]],$S$14:$S$18,$T$14:$T$18)</f>
        <v>815</v>
      </c>
      <c r="K1115" t="str" cm="1">
        <f t="array" ref="K1115">_xlfn.IFS(data[[#This Row],[Age]]&lt;=100,"0-100",data[[#This Row],[Age]]&lt;=500,"101-500",data[[#This Row],[Age]]&lt;=1000,"501-1000",1,"&gt;1000")</f>
        <v>501-1000</v>
      </c>
      <c r="L1115" t="str">
        <f>REPT(_xlfn.UNICHAR(8203),_xlfn.XLOOKUP(data[[#This Row],[Age group]],$S$23:$S$26,$T$23:$T$26))&amp;data[[#This Row],[Age group]]</f>
        <v>​​501-1000</v>
      </c>
    </row>
    <row r="1116" spans="2:12" x14ac:dyDescent="0.25">
      <c r="B1116" t="s">
        <v>35</v>
      </c>
      <c r="C1116">
        <v>8.8000000000000007</v>
      </c>
      <c r="D1116">
        <v>750</v>
      </c>
      <c r="E1116" s="27">
        <v>45149</v>
      </c>
      <c r="F1116">
        <v>1278</v>
      </c>
      <c r="G1116" t="s">
        <v>91</v>
      </c>
      <c r="H1116">
        <v>0</v>
      </c>
      <c r="I1116" t="str">
        <f>_xlfn.XLOOKUP(data[[#This Row],[flight_speed]],$S$4:$S$6,$T$4:$T$6,,-1)</f>
        <v>fast</v>
      </c>
      <c r="J1116">
        <f>_xlfn.XLOOKUP(data[[#This Row],[Reindeer]],$S$14:$S$18,$T$14:$T$18)</f>
        <v>261</v>
      </c>
      <c r="K1116" t="str" cm="1">
        <f t="array" ref="K1116">_xlfn.IFS(data[[#This Row],[Age]]&lt;=100,"0-100",data[[#This Row],[Age]]&lt;=500,"101-500",data[[#This Row],[Age]]&lt;=1000,"501-1000",1,"&gt;1000")</f>
        <v>101-500</v>
      </c>
      <c r="L1116" t="str">
        <f>REPT(_xlfn.UNICHAR(8203),_xlfn.XLOOKUP(data[[#This Row],[Age group]],$S$23:$S$26,$T$23:$T$26))&amp;data[[#This Row],[Age group]]</f>
        <v>​​​101-500</v>
      </c>
    </row>
    <row r="1117" spans="2:12" x14ac:dyDescent="0.25">
      <c r="B1117" t="s">
        <v>68</v>
      </c>
      <c r="C1117">
        <v>4</v>
      </c>
      <c r="D1117">
        <v>990</v>
      </c>
      <c r="E1117" s="27">
        <v>45149</v>
      </c>
      <c r="F1117">
        <v>2030.4299999999998</v>
      </c>
      <c r="G1117" t="s">
        <v>90</v>
      </c>
      <c r="H1117">
        <v>0</v>
      </c>
      <c r="I1117" t="str">
        <f>_xlfn.XLOOKUP(data[[#This Row],[flight_speed]],$S$4:$S$6,$T$4:$T$6,,-1)</f>
        <v>super fast</v>
      </c>
      <c r="J1117">
        <f>_xlfn.XLOOKUP(data[[#This Row],[Reindeer]],$S$14:$S$18,$T$14:$T$18)</f>
        <v>35</v>
      </c>
      <c r="K1117" t="str" cm="1">
        <f t="array" ref="K1117">_xlfn.IFS(data[[#This Row],[Age]]&lt;=100,"0-100",data[[#This Row],[Age]]&lt;=500,"101-500",data[[#This Row],[Age]]&lt;=1000,"501-1000",1,"&gt;1000")</f>
        <v>0-100</v>
      </c>
      <c r="L1117" t="str">
        <f>REPT(_xlfn.UNICHAR(8203),_xlfn.XLOOKUP(data[[#This Row],[Age group]],$S$23:$S$26,$T$23:$T$26))&amp;data[[#This Row],[Age group]]</f>
        <v>​​​​0-100</v>
      </c>
    </row>
    <row r="1118" spans="2:12" x14ac:dyDescent="0.25">
      <c r="B1118" t="s">
        <v>32</v>
      </c>
      <c r="C1118">
        <v>5.6000000000000005</v>
      </c>
      <c r="D1118">
        <v>1460</v>
      </c>
      <c r="E1118" s="27">
        <v>45149</v>
      </c>
      <c r="F1118">
        <v>740.13</v>
      </c>
      <c r="G1118" t="s">
        <v>91</v>
      </c>
      <c r="H1118">
        <v>0</v>
      </c>
      <c r="I1118" t="str">
        <f>_xlfn.XLOOKUP(data[[#This Row],[flight_speed]],$S$4:$S$6,$T$4:$T$6,,-1)</f>
        <v>fast</v>
      </c>
      <c r="J1118">
        <f>_xlfn.XLOOKUP(data[[#This Row],[Reindeer]],$S$14:$S$18,$T$14:$T$18)</f>
        <v>98</v>
      </c>
      <c r="K1118" t="str" cm="1">
        <f t="array" ref="K1118">_xlfn.IFS(data[[#This Row],[Age]]&lt;=100,"0-100",data[[#This Row],[Age]]&lt;=500,"101-500",data[[#This Row],[Age]]&lt;=1000,"501-1000",1,"&gt;1000")</f>
        <v>0-100</v>
      </c>
      <c r="L1118" t="str">
        <f>REPT(_xlfn.UNICHAR(8203),_xlfn.XLOOKUP(data[[#This Row],[Age group]],$S$23:$S$26,$T$23:$T$26))&amp;data[[#This Row],[Age group]]</f>
        <v>​​​​0-100</v>
      </c>
    </row>
    <row r="1119" spans="2:12" x14ac:dyDescent="0.25">
      <c r="B1119" t="s">
        <v>33</v>
      </c>
      <c r="C1119">
        <v>11</v>
      </c>
      <c r="D1119">
        <v>113</v>
      </c>
      <c r="E1119" s="27">
        <v>45150</v>
      </c>
      <c r="F1119">
        <v>33.03</v>
      </c>
      <c r="G1119" t="s">
        <v>90</v>
      </c>
      <c r="H1119">
        <v>0</v>
      </c>
      <c r="I1119" t="str">
        <f>_xlfn.XLOOKUP(data[[#This Row],[flight_speed]],$S$4:$S$6,$T$4:$T$6,,-1)</f>
        <v>casual</v>
      </c>
      <c r="J1119">
        <f>_xlfn.XLOOKUP(data[[#This Row],[Reindeer]],$S$14:$S$18,$T$14:$T$18)</f>
        <v>1200</v>
      </c>
      <c r="K1119" t="str" cm="1">
        <f t="array" ref="K1119">_xlfn.IFS(data[[#This Row],[Age]]&lt;=100,"0-100",data[[#This Row],[Age]]&lt;=500,"101-500",data[[#This Row],[Age]]&lt;=1000,"501-1000",1,"&gt;1000")</f>
        <v>&gt;1000</v>
      </c>
      <c r="L1119" t="str">
        <f>REPT(_xlfn.UNICHAR(8203),_xlfn.XLOOKUP(data[[#This Row],[Age group]],$S$23:$S$26,$T$23:$T$26))&amp;data[[#This Row],[Age group]]</f>
        <v>​&gt;1000</v>
      </c>
    </row>
    <row r="1120" spans="2:12" x14ac:dyDescent="0.25">
      <c r="B1120" t="s">
        <v>34</v>
      </c>
      <c r="C1120">
        <v>6.4</v>
      </c>
      <c r="D1120">
        <v>1080</v>
      </c>
      <c r="E1120" s="27">
        <v>45150</v>
      </c>
      <c r="F1120">
        <v>2684.94</v>
      </c>
      <c r="G1120" t="s">
        <v>91</v>
      </c>
      <c r="H1120">
        <v>0</v>
      </c>
      <c r="I1120" t="str">
        <f>_xlfn.XLOOKUP(data[[#This Row],[flight_speed]],$S$4:$S$6,$T$4:$T$6,,-1)</f>
        <v>super fast</v>
      </c>
      <c r="J1120">
        <f>_xlfn.XLOOKUP(data[[#This Row],[Reindeer]],$S$14:$S$18,$T$14:$T$18)</f>
        <v>815</v>
      </c>
      <c r="K1120" t="str" cm="1">
        <f t="array" ref="K1120">_xlfn.IFS(data[[#This Row],[Age]]&lt;=100,"0-100",data[[#This Row],[Age]]&lt;=500,"101-500",data[[#This Row],[Age]]&lt;=1000,"501-1000",1,"&gt;1000")</f>
        <v>501-1000</v>
      </c>
      <c r="L1120" t="str">
        <f>REPT(_xlfn.UNICHAR(8203),_xlfn.XLOOKUP(data[[#This Row],[Age group]],$S$23:$S$26,$T$23:$T$26))&amp;data[[#This Row],[Age group]]</f>
        <v>​​501-1000</v>
      </c>
    </row>
    <row r="1121" spans="2:12" x14ac:dyDescent="0.25">
      <c r="B1121" t="s">
        <v>35</v>
      </c>
      <c r="C1121">
        <v>8.8000000000000007</v>
      </c>
      <c r="D1121">
        <v>870</v>
      </c>
      <c r="E1121" s="27">
        <v>45150</v>
      </c>
      <c r="F1121">
        <v>1622.16</v>
      </c>
      <c r="G1121" t="s">
        <v>91</v>
      </c>
      <c r="H1121">
        <v>0</v>
      </c>
      <c r="I1121" t="str">
        <f>_xlfn.XLOOKUP(data[[#This Row],[flight_speed]],$S$4:$S$6,$T$4:$T$6,,-1)</f>
        <v>fast</v>
      </c>
      <c r="J1121">
        <f>_xlfn.XLOOKUP(data[[#This Row],[Reindeer]],$S$14:$S$18,$T$14:$T$18)</f>
        <v>261</v>
      </c>
      <c r="K1121" t="str" cm="1">
        <f t="array" ref="K1121">_xlfn.IFS(data[[#This Row],[Age]]&lt;=100,"0-100",data[[#This Row],[Age]]&lt;=500,"101-500",data[[#This Row],[Age]]&lt;=1000,"501-1000",1,"&gt;1000")</f>
        <v>101-500</v>
      </c>
      <c r="L1121" t="str">
        <f>REPT(_xlfn.UNICHAR(8203),_xlfn.XLOOKUP(data[[#This Row],[Age group]],$S$23:$S$26,$T$23:$T$26))&amp;data[[#This Row],[Age group]]</f>
        <v>​​​101-500</v>
      </c>
    </row>
    <row r="1122" spans="2:12" x14ac:dyDescent="0.25">
      <c r="B1122" t="s">
        <v>68</v>
      </c>
      <c r="C1122">
        <v>4.8000000000000007</v>
      </c>
      <c r="D1122">
        <v>1230</v>
      </c>
      <c r="E1122" s="27">
        <v>45150</v>
      </c>
      <c r="F1122">
        <v>137.39999999999998</v>
      </c>
      <c r="G1122" t="s">
        <v>90</v>
      </c>
      <c r="H1122">
        <v>0</v>
      </c>
      <c r="I1122" t="str">
        <f>_xlfn.XLOOKUP(data[[#This Row],[flight_speed]],$S$4:$S$6,$T$4:$T$6,,-1)</f>
        <v>casual</v>
      </c>
      <c r="J1122">
        <f>_xlfn.XLOOKUP(data[[#This Row],[Reindeer]],$S$14:$S$18,$T$14:$T$18)</f>
        <v>35</v>
      </c>
      <c r="K1122" t="str" cm="1">
        <f t="array" ref="K1122">_xlfn.IFS(data[[#This Row],[Age]]&lt;=100,"0-100",data[[#This Row],[Age]]&lt;=500,"101-500",data[[#This Row],[Age]]&lt;=1000,"501-1000",1,"&gt;1000")</f>
        <v>0-100</v>
      </c>
      <c r="L1122" t="str">
        <f>REPT(_xlfn.UNICHAR(8203),_xlfn.XLOOKUP(data[[#This Row],[Age group]],$S$23:$S$26,$T$23:$T$26))&amp;data[[#This Row],[Age group]]</f>
        <v>​​​​0-100</v>
      </c>
    </row>
    <row r="1123" spans="2:12" x14ac:dyDescent="0.25">
      <c r="B1123" t="s">
        <v>32</v>
      </c>
      <c r="C1123">
        <v>8.8000000000000007</v>
      </c>
      <c r="D1123">
        <v>1090</v>
      </c>
      <c r="E1123" s="27">
        <v>45150</v>
      </c>
      <c r="F1123">
        <v>2146.3200000000002</v>
      </c>
      <c r="G1123" t="s">
        <v>91</v>
      </c>
      <c r="H1123">
        <v>0</v>
      </c>
      <c r="I1123" t="str">
        <f>_xlfn.XLOOKUP(data[[#This Row],[flight_speed]],$S$4:$S$6,$T$4:$T$6,,-1)</f>
        <v>super fast</v>
      </c>
      <c r="J1123">
        <f>_xlfn.XLOOKUP(data[[#This Row],[Reindeer]],$S$14:$S$18,$T$14:$T$18)</f>
        <v>98</v>
      </c>
      <c r="K1123" t="str" cm="1">
        <f t="array" ref="K1123">_xlfn.IFS(data[[#This Row],[Age]]&lt;=100,"0-100",data[[#This Row],[Age]]&lt;=500,"101-500",data[[#This Row],[Age]]&lt;=1000,"501-1000",1,"&gt;1000")</f>
        <v>0-100</v>
      </c>
      <c r="L1123" t="str">
        <f>REPT(_xlfn.UNICHAR(8203),_xlfn.XLOOKUP(data[[#This Row],[Age group]],$S$23:$S$26,$T$23:$T$26))&amp;data[[#This Row],[Age group]]</f>
        <v>​​​​0-100</v>
      </c>
    </row>
    <row r="1124" spans="2:12" x14ac:dyDescent="0.25">
      <c r="B1124" t="s">
        <v>33</v>
      </c>
      <c r="C1124">
        <v>13</v>
      </c>
      <c r="D1124">
        <v>135</v>
      </c>
      <c r="E1124" s="27">
        <v>45151</v>
      </c>
      <c r="F1124">
        <v>879.53</v>
      </c>
      <c r="G1124" t="s">
        <v>90</v>
      </c>
      <c r="H1124">
        <v>0</v>
      </c>
      <c r="I1124" t="str">
        <f>_xlfn.XLOOKUP(data[[#This Row],[flight_speed]],$S$4:$S$6,$T$4:$T$6,,-1)</f>
        <v>fast</v>
      </c>
      <c r="J1124">
        <f>_xlfn.XLOOKUP(data[[#This Row],[Reindeer]],$S$14:$S$18,$T$14:$T$18)</f>
        <v>1200</v>
      </c>
      <c r="K1124" t="str" cm="1">
        <f t="array" ref="K1124">_xlfn.IFS(data[[#This Row],[Age]]&lt;=100,"0-100",data[[#This Row],[Age]]&lt;=500,"101-500",data[[#This Row],[Age]]&lt;=1000,"501-1000",1,"&gt;1000")</f>
        <v>&gt;1000</v>
      </c>
      <c r="L1124" t="str">
        <f>REPT(_xlfn.UNICHAR(8203),_xlfn.XLOOKUP(data[[#This Row],[Age group]],$S$23:$S$26,$T$23:$T$26))&amp;data[[#This Row],[Age group]]</f>
        <v>​&gt;1000</v>
      </c>
    </row>
    <row r="1125" spans="2:12" x14ac:dyDescent="0.25">
      <c r="B1125" t="s">
        <v>34</v>
      </c>
      <c r="C1125">
        <v>4</v>
      </c>
      <c r="D1125">
        <v>1270</v>
      </c>
      <c r="E1125" s="27">
        <v>45151</v>
      </c>
      <c r="F1125">
        <v>1906.71</v>
      </c>
      <c r="G1125" t="s">
        <v>91</v>
      </c>
      <c r="H1125">
        <v>0</v>
      </c>
      <c r="I1125" t="str">
        <f>_xlfn.XLOOKUP(data[[#This Row],[flight_speed]],$S$4:$S$6,$T$4:$T$6,,-1)</f>
        <v>fast</v>
      </c>
      <c r="J1125">
        <f>_xlfn.XLOOKUP(data[[#This Row],[Reindeer]],$S$14:$S$18,$T$14:$T$18)</f>
        <v>815</v>
      </c>
      <c r="K1125" t="str" cm="1">
        <f t="array" ref="K1125">_xlfn.IFS(data[[#This Row],[Age]]&lt;=100,"0-100",data[[#This Row],[Age]]&lt;=500,"101-500",data[[#This Row],[Age]]&lt;=1000,"501-1000",1,"&gt;1000")</f>
        <v>501-1000</v>
      </c>
      <c r="L1125" t="str">
        <f>REPT(_xlfn.UNICHAR(8203),_xlfn.XLOOKUP(data[[#This Row],[Age group]],$S$23:$S$26,$T$23:$T$26))&amp;data[[#This Row],[Age group]]</f>
        <v>​​501-1000</v>
      </c>
    </row>
    <row r="1126" spans="2:12" x14ac:dyDescent="0.25">
      <c r="B1126" t="s">
        <v>35</v>
      </c>
      <c r="C1126">
        <v>10.4</v>
      </c>
      <c r="D1126">
        <v>620</v>
      </c>
      <c r="E1126" s="27">
        <v>45151</v>
      </c>
      <c r="F1126">
        <v>1163.67</v>
      </c>
      <c r="G1126" t="s">
        <v>91</v>
      </c>
      <c r="H1126">
        <v>0</v>
      </c>
      <c r="I1126" t="str">
        <f>_xlfn.XLOOKUP(data[[#This Row],[flight_speed]],$S$4:$S$6,$T$4:$T$6,,-1)</f>
        <v>fast</v>
      </c>
      <c r="J1126">
        <f>_xlfn.XLOOKUP(data[[#This Row],[Reindeer]],$S$14:$S$18,$T$14:$T$18)</f>
        <v>261</v>
      </c>
      <c r="K1126" t="str" cm="1">
        <f t="array" ref="K1126">_xlfn.IFS(data[[#This Row],[Age]]&lt;=100,"0-100",data[[#This Row],[Age]]&lt;=500,"101-500",data[[#This Row],[Age]]&lt;=1000,"501-1000",1,"&gt;1000")</f>
        <v>101-500</v>
      </c>
      <c r="L1126" t="str">
        <f>REPT(_xlfn.UNICHAR(8203),_xlfn.XLOOKUP(data[[#This Row],[Age group]],$S$23:$S$26,$T$23:$T$26))&amp;data[[#This Row],[Age group]]</f>
        <v>​​​101-500</v>
      </c>
    </row>
    <row r="1127" spans="2:12" x14ac:dyDescent="0.25">
      <c r="B1127" t="s">
        <v>68</v>
      </c>
      <c r="C1127">
        <v>5.6000000000000005</v>
      </c>
      <c r="D1127">
        <v>580</v>
      </c>
      <c r="E1127" s="27">
        <v>45151</v>
      </c>
      <c r="F1127">
        <v>297.20999999999998</v>
      </c>
      <c r="G1127" t="s">
        <v>90</v>
      </c>
      <c r="H1127">
        <v>0</v>
      </c>
      <c r="I1127" t="str">
        <f>_xlfn.XLOOKUP(data[[#This Row],[flight_speed]],$S$4:$S$6,$T$4:$T$6,,-1)</f>
        <v>casual</v>
      </c>
      <c r="J1127">
        <f>_xlfn.XLOOKUP(data[[#This Row],[Reindeer]],$S$14:$S$18,$T$14:$T$18)</f>
        <v>35</v>
      </c>
      <c r="K1127" t="str" cm="1">
        <f t="array" ref="K1127">_xlfn.IFS(data[[#This Row],[Age]]&lt;=100,"0-100",data[[#This Row],[Age]]&lt;=500,"101-500",data[[#This Row],[Age]]&lt;=1000,"501-1000",1,"&gt;1000")</f>
        <v>0-100</v>
      </c>
      <c r="L1127" t="str">
        <f>REPT(_xlfn.UNICHAR(8203),_xlfn.XLOOKUP(data[[#This Row],[Age group]],$S$23:$S$26,$T$23:$T$26))&amp;data[[#This Row],[Age group]]</f>
        <v>​​​​0-100</v>
      </c>
    </row>
    <row r="1128" spans="2:12" x14ac:dyDescent="0.25">
      <c r="B1128" t="s">
        <v>32</v>
      </c>
      <c r="C1128">
        <v>12</v>
      </c>
      <c r="D1128">
        <v>1370</v>
      </c>
      <c r="E1128" s="27">
        <v>45151</v>
      </c>
      <c r="F1128">
        <v>2646.06</v>
      </c>
      <c r="G1128" t="s">
        <v>91</v>
      </c>
      <c r="H1128">
        <v>0</v>
      </c>
      <c r="I1128" t="str">
        <f>_xlfn.XLOOKUP(data[[#This Row],[flight_speed]],$S$4:$S$6,$T$4:$T$6,,-1)</f>
        <v>super fast</v>
      </c>
      <c r="J1128">
        <f>_xlfn.XLOOKUP(data[[#This Row],[Reindeer]],$S$14:$S$18,$T$14:$T$18)</f>
        <v>98</v>
      </c>
      <c r="K1128" t="str" cm="1">
        <f t="array" ref="K1128">_xlfn.IFS(data[[#This Row],[Age]]&lt;=100,"0-100",data[[#This Row],[Age]]&lt;=500,"101-500",data[[#This Row],[Age]]&lt;=1000,"501-1000",1,"&gt;1000")</f>
        <v>0-100</v>
      </c>
      <c r="L1128" t="str">
        <f>REPT(_xlfn.UNICHAR(8203),_xlfn.XLOOKUP(data[[#This Row],[Age group]],$S$23:$S$26,$T$23:$T$26))&amp;data[[#This Row],[Age group]]</f>
        <v>​​​​0-100</v>
      </c>
    </row>
    <row r="1129" spans="2:12" x14ac:dyDescent="0.25">
      <c r="B1129" t="s">
        <v>33</v>
      </c>
      <c r="C1129">
        <v>6</v>
      </c>
      <c r="D1129">
        <v>133</v>
      </c>
      <c r="E1129" s="27">
        <v>45152</v>
      </c>
      <c r="F1129">
        <v>128</v>
      </c>
      <c r="G1129" t="s">
        <v>90</v>
      </c>
      <c r="H1129">
        <v>0</v>
      </c>
      <c r="I1129" t="str">
        <f>_xlfn.XLOOKUP(data[[#This Row],[flight_speed]],$S$4:$S$6,$T$4:$T$6,,-1)</f>
        <v>casual</v>
      </c>
      <c r="J1129">
        <f>_xlfn.XLOOKUP(data[[#This Row],[Reindeer]],$S$14:$S$18,$T$14:$T$18)</f>
        <v>1200</v>
      </c>
      <c r="K1129" t="str" cm="1">
        <f t="array" ref="K1129">_xlfn.IFS(data[[#This Row],[Age]]&lt;=100,"0-100",data[[#This Row],[Age]]&lt;=500,"101-500",data[[#This Row],[Age]]&lt;=1000,"501-1000",1,"&gt;1000")</f>
        <v>&gt;1000</v>
      </c>
      <c r="L1129" t="str">
        <f>REPT(_xlfn.UNICHAR(8203),_xlfn.XLOOKUP(data[[#This Row],[Age group]],$S$23:$S$26,$T$23:$T$26))&amp;data[[#This Row],[Age group]]</f>
        <v>​&gt;1000</v>
      </c>
    </row>
    <row r="1130" spans="2:12" x14ac:dyDescent="0.25">
      <c r="B1130" t="s">
        <v>34</v>
      </c>
      <c r="C1130">
        <v>9.6000000000000014</v>
      </c>
      <c r="D1130">
        <v>1460</v>
      </c>
      <c r="E1130" s="27">
        <v>45152</v>
      </c>
      <c r="F1130">
        <v>2392.98</v>
      </c>
      <c r="G1130" t="s">
        <v>91</v>
      </c>
      <c r="H1130">
        <v>0</v>
      </c>
      <c r="I1130" t="str">
        <f>_xlfn.XLOOKUP(data[[#This Row],[flight_speed]],$S$4:$S$6,$T$4:$T$6,,-1)</f>
        <v>super fast</v>
      </c>
      <c r="J1130">
        <f>_xlfn.XLOOKUP(data[[#This Row],[Reindeer]],$S$14:$S$18,$T$14:$T$18)</f>
        <v>815</v>
      </c>
      <c r="K1130" t="str" cm="1">
        <f t="array" ref="K1130">_xlfn.IFS(data[[#This Row],[Age]]&lt;=100,"0-100",data[[#This Row],[Age]]&lt;=500,"101-500",data[[#This Row],[Age]]&lt;=1000,"501-1000",1,"&gt;1000")</f>
        <v>501-1000</v>
      </c>
      <c r="L1130" t="str">
        <f>REPT(_xlfn.UNICHAR(8203),_xlfn.XLOOKUP(data[[#This Row],[Age group]],$S$23:$S$26,$T$23:$T$26))&amp;data[[#This Row],[Age group]]</f>
        <v>​​501-1000</v>
      </c>
    </row>
    <row r="1131" spans="2:12" x14ac:dyDescent="0.25">
      <c r="B1131" t="s">
        <v>35</v>
      </c>
      <c r="C1131">
        <v>11.200000000000001</v>
      </c>
      <c r="D1131">
        <v>1370</v>
      </c>
      <c r="E1131" s="27">
        <v>45152</v>
      </c>
      <c r="F1131">
        <v>68.22</v>
      </c>
      <c r="G1131" t="s">
        <v>91</v>
      </c>
      <c r="H1131">
        <v>0</v>
      </c>
      <c r="I1131" t="str">
        <f>_xlfn.XLOOKUP(data[[#This Row],[flight_speed]],$S$4:$S$6,$T$4:$T$6,,-1)</f>
        <v>casual</v>
      </c>
      <c r="J1131">
        <f>_xlfn.XLOOKUP(data[[#This Row],[Reindeer]],$S$14:$S$18,$T$14:$T$18)</f>
        <v>261</v>
      </c>
      <c r="K1131" t="str" cm="1">
        <f t="array" ref="K1131">_xlfn.IFS(data[[#This Row],[Age]]&lt;=100,"0-100",data[[#This Row],[Age]]&lt;=500,"101-500",data[[#This Row],[Age]]&lt;=1000,"501-1000",1,"&gt;1000")</f>
        <v>101-500</v>
      </c>
      <c r="L1131" t="str">
        <f>REPT(_xlfn.UNICHAR(8203),_xlfn.XLOOKUP(data[[#This Row],[Age group]],$S$23:$S$26,$T$23:$T$26))&amp;data[[#This Row],[Age group]]</f>
        <v>​​​101-500</v>
      </c>
    </row>
    <row r="1132" spans="2:12" x14ac:dyDescent="0.25">
      <c r="B1132" t="s">
        <v>68</v>
      </c>
      <c r="C1132">
        <v>4.8000000000000007</v>
      </c>
      <c r="D1132">
        <v>760</v>
      </c>
      <c r="E1132" s="27">
        <v>45152</v>
      </c>
      <c r="F1132">
        <v>460.86</v>
      </c>
      <c r="G1132" t="s">
        <v>90</v>
      </c>
      <c r="H1132">
        <v>0</v>
      </c>
      <c r="I1132" t="str">
        <f>_xlfn.XLOOKUP(data[[#This Row],[flight_speed]],$S$4:$S$6,$T$4:$T$6,,-1)</f>
        <v>casual</v>
      </c>
      <c r="J1132">
        <f>_xlfn.XLOOKUP(data[[#This Row],[Reindeer]],$S$14:$S$18,$T$14:$T$18)</f>
        <v>35</v>
      </c>
      <c r="K1132" t="str" cm="1">
        <f t="array" ref="K1132">_xlfn.IFS(data[[#This Row],[Age]]&lt;=100,"0-100",data[[#This Row],[Age]]&lt;=500,"101-500",data[[#This Row],[Age]]&lt;=1000,"501-1000",1,"&gt;1000")</f>
        <v>0-100</v>
      </c>
      <c r="L1132" t="str">
        <f>REPT(_xlfn.UNICHAR(8203),_xlfn.XLOOKUP(data[[#This Row],[Age group]],$S$23:$S$26,$T$23:$T$26))&amp;data[[#This Row],[Age group]]</f>
        <v>​​​​0-100</v>
      </c>
    </row>
    <row r="1133" spans="2:12" x14ac:dyDescent="0.25">
      <c r="B1133" t="s">
        <v>32</v>
      </c>
      <c r="C1133">
        <v>4</v>
      </c>
      <c r="D1133">
        <v>1340</v>
      </c>
      <c r="E1133" s="27">
        <v>45152</v>
      </c>
      <c r="F1133">
        <v>2624.19</v>
      </c>
      <c r="G1133" t="s">
        <v>91</v>
      </c>
      <c r="H1133">
        <v>0</v>
      </c>
      <c r="I1133" t="str">
        <f>_xlfn.XLOOKUP(data[[#This Row],[flight_speed]],$S$4:$S$6,$T$4:$T$6,,-1)</f>
        <v>super fast</v>
      </c>
      <c r="J1133">
        <f>_xlfn.XLOOKUP(data[[#This Row],[Reindeer]],$S$14:$S$18,$T$14:$T$18)</f>
        <v>98</v>
      </c>
      <c r="K1133" t="str" cm="1">
        <f t="array" ref="K1133">_xlfn.IFS(data[[#This Row],[Age]]&lt;=100,"0-100",data[[#This Row],[Age]]&lt;=500,"101-500",data[[#This Row],[Age]]&lt;=1000,"501-1000",1,"&gt;1000")</f>
        <v>0-100</v>
      </c>
      <c r="L1133" t="str">
        <f>REPT(_xlfn.UNICHAR(8203),_xlfn.XLOOKUP(data[[#This Row],[Age group]],$S$23:$S$26,$T$23:$T$26))&amp;data[[#This Row],[Age group]]</f>
        <v>​​​​0-100</v>
      </c>
    </row>
    <row r="1134" spans="2:12" x14ac:dyDescent="0.25">
      <c r="B1134" t="s">
        <v>33</v>
      </c>
      <c r="C1134">
        <v>14</v>
      </c>
      <c r="D1134">
        <v>71</v>
      </c>
      <c r="E1134" s="27">
        <v>45153</v>
      </c>
      <c r="F1134">
        <v>191.7</v>
      </c>
      <c r="G1134" t="s">
        <v>90</v>
      </c>
      <c r="H1134">
        <v>0</v>
      </c>
      <c r="I1134" t="str">
        <f>_xlfn.XLOOKUP(data[[#This Row],[flight_speed]],$S$4:$S$6,$T$4:$T$6,,-1)</f>
        <v>casual</v>
      </c>
      <c r="J1134">
        <f>_xlfn.XLOOKUP(data[[#This Row],[Reindeer]],$S$14:$S$18,$T$14:$T$18)</f>
        <v>1200</v>
      </c>
      <c r="K1134" t="str" cm="1">
        <f t="array" ref="K1134">_xlfn.IFS(data[[#This Row],[Age]]&lt;=100,"0-100",data[[#This Row],[Age]]&lt;=500,"101-500",data[[#This Row],[Age]]&lt;=1000,"501-1000",1,"&gt;1000")</f>
        <v>&gt;1000</v>
      </c>
      <c r="L1134" t="str">
        <f>REPT(_xlfn.UNICHAR(8203),_xlfn.XLOOKUP(data[[#This Row],[Age group]],$S$23:$S$26,$T$23:$T$26))&amp;data[[#This Row],[Age group]]</f>
        <v>​&gt;1000</v>
      </c>
    </row>
    <row r="1135" spans="2:12" x14ac:dyDescent="0.25">
      <c r="B1135" t="s">
        <v>34</v>
      </c>
      <c r="C1135">
        <v>12</v>
      </c>
      <c r="D1135">
        <v>730</v>
      </c>
      <c r="E1135" s="27">
        <v>45153</v>
      </c>
      <c r="F1135">
        <v>2801.04</v>
      </c>
      <c r="G1135" t="s">
        <v>91</v>
      </c>
      <c r="H1135">
        <v>0</v>
      </c>
      <c r="I1135" t="str">
        <f>_xlfn.XLOOKUP(data[[#This Row],[flight_speed]],$S$4:$S$6,$T$4:$T$6,,-1)</f>
        <v>super fast</v>
      </c>
      <c r="J1135">
        <f>_xlfn.XLOOKUP(data[[#This Row],[Reindeer]],$S$14:$S$18,$T$14:$T$18)</f>
        <v>815</v>
      </c>
      <c r="K1135" t="str" cm="1">
        <f t="array" ref="K1135">_xlfn.IFS(data[[#This Row],[Age]]&lt;=100,"0-100",data[[#This Row],[Age]]&lt;=500,"101-500",data[[#This Row],[Age]]&lt;=1000,"501-1000",1,"&gt;1000")</f>
        <v>501-1000</v>
      </c>
      <c r="L1135" t="str">
        <f>REPT(_xlfn.UNICHAR(8203),_xlfn.XLOOKUP(data[[#This Row],[Age group]],$S$23:$S$26,$T$23:$T$26))&amp;data[[#This Row],[Age group]]</f>
        <v>​​501-1000</v>
      </c>
    </row>
    <row r="1136" spans="2:12" x14ac:dyDescent="0.25">
      <c r="B1136" t="s">
        <v>35</v>
      </c>
      <c r="C1136">
        <v>7.2</v>
      </c>
      <c r="D1136">
        <v>1430</v>
      </c>
      <c r="E1136" s="27">
        <v>45153</v>
      </c>
      <c r="F1136">
        <v>628.23</v>
      </c>
      <c r="G1136" t="s">
        <v>91</v>
      </c>
      <c r="H1136">
        <v>0</v>
      </c>
      <c r="I1136" t="str">
        <f>_xlfn.XLOOKUP(data[[#This Row],[flight_speed]],$S$4:$S$6,$T$4:$T$6,,-1)</f>
        <v>fast</v>
      </c>
      <c r="J1136">
        <f>_xlfn.XLOOKUP(data[[#This Row],[Reindeer]],$S$14:$S$18,$T$14:$T$18)</f>
        <v>261</v>
      </c>
      <c r="K1136" t="str" cm="1">
        <f t="array" ref="K1136">_xlfn.IFS(data[[#This Row],[Age]]&lt;=100,"0-100",data[[#This Row],[Age]]&lt;=500,"101-500",data[[#This Row],[Age]]&lt;=1000,"501-1000",1,"&gt;1000")</f>
        <v>101-500</v>
      </c>
      <c r="L1136" t="str">
        <f>REPT(_xlfn.UNICHAR(8203),_xlfn.XLOOKUP(data[[#This Row],[Age group]],$S$23:$S$26,$T$23:$T$26))&amp;data[[#This Row],[Age group]]</f>
        <v>​​​101-500</v>
      </c>
    </row>
    <row r="1137" spans="2:12" x14ac:dyDescent="0.25">
      <c r="B1137" t="s">
        <v>68</v>
      </c>
      <c r="C1137">
        <v>4</v>
      </c>
      <c r="D1137">
        <v>690</v>
      </c>
      <c r="E1137" s="27">
        <v>45153</v>
      </c>
      <c r="F1137">
        <v>2412.21</v>
      </c>
      <c r="G1137" t="s">
        <v>90</v>
      </c>
      <c r="H1137">
        <v>0</v>
      </c>
      <c r="I1137" t="str">
        <f>_xlfn.XLOOKUP(data[[#This Row],[flight_speed]],$S$4:$S$6,$T$4:$T$6,,-1)</f>
        <v>super fast</v>
      </c>
      <c r="J1137">
        <f>_xlfn.XLOOKUP(data[[#This Row],[Reindeer]],$S$14:$S$18,$T$14:$T$18)</f>
        <v>35</v>
      </c>
      <c r="K1137" t="str" cm="1">
        <f t="array" ref="K1137">_xlfn.IFS(data[[#This Row],[Age]]&lt;=100,"0-100",data[[#This Row],[Age]]&lt;=500,"101-500",data[[#This Row],[Age]]&lt;=1000,"501-1000",1,"&gt;1000")</f>
        <v>0-100</v>
      </c>
      <c r="L1137" t="str">
        <f>REPT(_xlfn.UNICHAR(8203),_xlfn.XLOOKUP(data[[#This Row],[Age group]],$S$23:$S$26,$T$23:$T$26))&amp;data[[#This Row],[Age group]]</f>
        <v>​​​​0-100</v>
      </c>
    </row>
    <row r="1138" spans="2:12" x14ac:dyDescent="0.25">
      <c r="B1138" t="s">
        <v>32</v>
      </c>
      <c r="C1138">
        <v>6.4</v>
      </c>
      <c r="D1138">
        <v>580</v>
      </c>
      <c r="E1138" s="27">
        <v>45153</v>
      </c>
      <c r="F1138">
        <v>751.98</v>
      </c>
      <c r="G1138" t="s">
        <v>91</v>
      </c>
      <c r="H1138">
        <v>0</v>
      </c>
      <c r="I1138" t="str">
        <f>_xlfn.XLOOKUP(data[[#This Row],[flight_speed]],$S$4:$S$6,$T$4:$T$6,,-1)</f>
        <v>fast</v>
      </c>
      <c r="J1138">
        <f>_xlfn.XLOOKUP(data[[#This Row],[Reindeer]],$S$14:$S$18,$T$14:$T$18)</f>
        <v>98</v>
      </c>
      <c r="K1138" t="str" cm="1">
        <f t="array" ref="K1138">_xlfn.IFS(data[[#This Row],[Age]]&lt;=100,"0-100",data[[#This Row],[Age]]&lt;=500,"101-500",data[[#This Row],[Age]]&lt;=1000,"501-1000",1,"&gt;1000")</f>
        <v>0-100</v>
      </c>
      <c r="L1138" t="str">
        <f>REPT(_xlfn.UNICHAR(8203),_xlfn.XLOOKUP(data[[#This Row],[Age group]],$S$23:$S$26,$T$23:$T$26))&amp;data[[#This Row],[Age group]]</f>
        <v>​​​​0-100</v>
      </c>
    </row>
    <row r="1139" spans="2:12" x14ac:dyDescent="0.25">
      <c r="B1139" t="s">
        <v>33</v>
      </c>
      <c r="C1139">
        <v>7</v>
      </c>
      <c r="D1139">
        <v>74</v>
      </c>
      <c r="E1139" s="27">
        <v>45154</v>
      </c>
      <c r="F1139">
        <v>967.35</v>
      </c>
      <c r="G1139" t="s">
        <v>90</v>
      </c>
      <c r="H1139">
        <v>0</v>
      </c>
      <c r="I1139" t="str">
        <f>_xlfn.XLOOKUP(data[[#This Row],[flight_speed]],$S$4:$S$6,$T$4:$T$6,,-1)</f>
        <v>fast</v>
      </c>
      <c r="J1139">
        <f>_xlfn.XLOOKUP(data[[#This Row],[Reindeer]],$S$14:$S$18,$T$14:$T$18)</f>
        <v>1200</v>
      </c>
      <c r="K1139" t="str" cm="1">
        <f t="array" ref="K1139">_xlfn.IFS(data[[#This Row],[Age]]&lt;=100,"0-100",data[[#This Row],[Age]]&lt;=500,"101-500",data[[#This Row],[Age]]&lt;=1000,"501-1000",1,"&gt;1000")</f>
        <v>&gt;1000</v>
      </c>
      <c r="L1139" t="str">
        <f>REPT(_xlfn.UNICHAR(8203),_xlfn.XLOOKUP(data[[#This Row],[Age group]],$S$23:$S$26,$T$23:$T$26))&amp;data[[#This Row],[Age group]]</f>
        <v>​&gt;1000</v>
      </c>
    </row>
    <row r="1140" spans="2:12" x14ac:dyDescent="0.25">
      <c r="B1140" t="s">
        <v>34</v>
      </c>
      <c r="C1140">
        <v>6.4</v>
      </c>
      <c r="D1140">
        <v>680</v>
      </c>
      <c r="E1140" s="27">
        <v>45154</v>
      </c>
      <c r="F1140">
        <v>400.89</v>
      </c>
      <c r="G1140" t="s">
        <v>91</v>
      </c>
      <c r="H1140">
        <v>0</v>
      </c>
      <c r="I1140" t="str">
        <f>_xlfn.XLOOKUP(data[[#This Row],[flight_speed]],$S$4:$S$6,$T$4:$T$6,,-1)</f>
        <v>casual</v>
      </c>
      <c r="J1140">
        <f>_xlfn.XLOOKUP(data[[#This Row],[Reindeer]],$S$14:$S$18,$T$14:$T$18)</f>
        <v>815</v>
      </c>
      <c r="K1140" t="str" cm="1">
        <f t="array" ref="K1140">_xlfn.IFS(data[[#This Row],[Age]]&lt;=100,"0-100",data[[#This Row],[Age]]&lt;=500,"101-500",data[[#This Row],[Age]]&lt;=1000,"501-1000",1,"&gt;1000")</f>
        <v>501-1000</v>
      </c>
      <c r="L1140" t="str">
        <f>REPT(_xlfn.UNICHAR(8203),_xlfn.XLOOKUP(data[[#This Row],[Age group]],$S$23:$S$26,$T$23:$T$26))&amp;data[[#This Row],[Age group]]</f>
        <v>​​501-1000</v>
      </c>
    </row>
    <row r="1141" spans="2:12" x14ac:dyDescent="0.25">
      <c r="B1141" t="s">
        <v>35</v>
      </c>
      <c r="C1141">
        <v>4</v>
      </c>
      <c r="D1141">
        <v>850</v>
      </c>
      <c r="E1141" s="27">
        <v>45154</v>
      </c>
      <c r="F1141">
        <v>1190.07</v>
      </c>
      <c r="G1141" t="s">
        <v>91</v>
      </c>
      <c r="H1141">
        <v>0</v>
      </c>
      <c r="I1141" t="str">
        <f>_xlfn.XLOOKUP(data[[#This Row],[flight_speed]],$S$4:$S$6,$T$4:$T$6,,-1)</f>
        <v>fast</v>
      </c>
      <c r="J1141">
        <f>_xlfn.XLOOKUP(data[[#This Row],[Reindeer]],$S$14:$S$18,$T$14:$T$18)</f>
        <v>261</v>
      </c>
      <c r="K1141" t="str" cm="1">
        <f t="array" ref="K1141">_xlfn.IFS(data[[#This Row],[Age]]&lt;=100,"0-100",data[[#This Row],[Age]]&lt;=500,"101-500",data[[#This Row],[Age]]&lt;=1000,"501-1000",1,"&gt;1000")</f>
        <v>101-500</v>
      </c>
      <c r="L1141" t="str">
        <f>REPT(_xlfn.UNICHAR(8203),_xlfn.XLOOKUP(data[[#This Row],[Age group]],$S$23:$S$26,$T$23:$T$26))&amp;data[[#This Row],[Age group]]</f>
        <v>​​​101-500</v>
      </c>
    </row>
    <row r="1142" spans="2:12" x14ac:dyDescent="0.25">
      <c r="B1142" t="s">
        <v>68</v>
      </c>
      <c r="C1142">
        <v>9.6000000000000014</v>
      </c>
      <c r="D1142">
        <v>1040</v>
      </c>
      <c r="E1142" s="27">
        <v>45154</v>
      </c>
      <c r="F1142">
        <v>2979.5099999999998</v>
      </c>
      <c r="G1142" t="s">
        <v>90</v>
      </c>
      <c r="H1142">
        <v>0</v>
      </c>
      <c r="I1142" t="str">
        <f>_xlfn.XLOOKUP(data[[#This Row],[flight_speed]],$S$4:$S$6,$T$4:$T$6,,-1)</f>
        <v>super fast</v>
      </c>
      <c r="J1142">
        <f>_xlfn.XLOOKUP(data[[#This Row],[Reindeer]],$S$14:$S$18,$T$14:$T$18)</f>
        <v>35</v>
      </c>
      <c r="K1142" t="str" cm="1">
        <f t="array" ref="K1142">_xlfn.IFS(data[[#This Row],[Age]]&lt;=100,"0-100",data[[#This Row],[Age]]&lt;=500,"101-500",data[[#This Row],[Age]]&lt;=1000,"501-1000",1,"&gt;1000")</f>
        <v>0-100</v>
      </c>
      <c r="L1142" t="str">
        <f>REPT(_xlfn.UNICHAR(8203),_xlfn.XLOOKUP(data[[#This Row],[Age group]],$S$23:$S$26,$T$23:$T$26))&amp;data[[#This Row],[Age group]]</f>
        <v>​​​​0-100</v>
      </c>
    </row>
    <row r="1143" spans="2:12" x14ac:dyDescent="0.25">
      <c r="B1143" t="s">
        <v>32</v>
      </c>
      <c r="C1143">
        <v>5.6000000000000005</v>
      </c>
      <c r="D1143">
        <v>1210</v>
      </c>
      <c r="E1143" s="27">
        <v>45154</v>
      </c>
      <c r="F1143">
        <v>739.83</v>
      </c>
      <c r="G1143" t="s">
        <v>91</v>
      </c>
      <c r="H1143">
        <v>0</v>
      </c>
      <c r="I1143" t="str">
        <f>_xlfn.XLOOKUP(data[[#This Row],[flight_speed]],$S$4:$S$6,$T$4:$T$6,,-1)</f>
        <v>fast</v>
      </c>
      <c r="J1143">
        <f>_xlfn.XLOOKUP(data[[#This Row],[Reindeer]],$S$14:$S$18,$T$14:$T$18)</f>
        <v>98</v>
      </c>
      <c r="K1143" t="str" cm="1">
        <f t="array" ref="K1143">_xlfn.IFS(data[[#This Row],[Age]]&lt;=100,"0-100",data[[#This Row],[Age]]&lt;=500,"101-500",data[[#This Row],[Age]]&lt;=1000,"501-1000",1,"&gt;1000")</f>
        <v>0-100</v>
      </c>
      <c r="L1143" t="str">
        <f>REPT(_xlfn.UNICHAR(8203),_xlfn.XLOOKUP(data[[#This Row],[Age group]],$S$23:$S$26,$T$23:$T$26))&amp;data[[#This Row],[Age group]]</f>
        <v>​​​​0-100</v>
      </c>
    </row>
    <row r="1144" spans="2:12" x14ac:dyDescent="0.25">
      <c r="B1144" t="s">
        <v>33</v>
      </c>
      <c r="C1144">
        <v>15</v>
      </c>
      <c r="D1144">
        <v>133</v>
      </c>
      <c r="E1144" s="27">
        <v>45155</v>
      </c>
      <c r="F1144">
        <v>17.559999999999999</v>
      </c>
      <c r="G1144" t="s">
        <v>90</v>
      </c>
      <c r="H1144">
        <v>0</v>
      </c>
      <c r="I1144" t="str">
        <f>_xlfn.XLOOKUP(data[[#This Row],[flight_speed]],$S$4:$S$6,$T$4:$T$6,,-1)</f>
        <v>casual</v>
      </c>
      <c r="J1144">
        <f>_xlfn.XLOOKUP(data[[#This Row],[Reindeer]],$S$14:$S$18,$T$14:$T$18)</f>
        <v>1200</v>
      </c>
      <c r="K1144" t="str" cm="1">
        <f t="array" ref="K1144">_xlfn.IFS(data[[#This Row],[Age]]&lt;=100,"0-100",data[[#This Row],[Age]]&lt;=500,"101-500",data[[#This Row],[Age]]&lt;=1000,"501-1000",1,"&gt;1000")</f>
        <v>&gt;1000</v>
      </c>
      <c r="L1144" t="str">
        <f>REPT(_xlfn.UNICHAR(8203),_xlfn.XLOOKUP(data[[#This Row],[Age group]],$S$23:$S$26,$T$23:$T$26))&amp;data[[#This Row],[Age group]]</f>
        <v>​&gt;1000</v>
      </c>
    </row>
    <row r="1145" spans="2:12" x14ac:dyDescent="0.25">
      <c r="B1145" t="s">
        <v>34</v>
      </c>
      <c r="C1145">
        <v>9.6000000000000014</v>
      </c>
      <c r="D1145">
        <v>800</v>
      </c>
      <c r="E1145" s="27">
        <v>45155</v>
      </c>
      <c r="F1145">
        <v>2776.92</v>
      </c>
      <c r="G1145" t="s">
        <v>91</v>
      </c>
      <c r="H1145">
        <v>0</v>
      </c>
      <c r="I1145" t="str">
        <f>_xlfn.XLOOKUP(data[[#This Row],[flight_speed]],$S$4:$S$6,$T$4:$T$6,,-1)</f>
        <v>super fast</v>
      </c>
      <c r="J1145">
        <f>_xlfn.XLOOKUP(data[[#This Row],[Reindeer]],$S$14:$S$18,$T$14:$T$18)</f>
        <v>815</v>
      </c>
      <c r="K1145" t="str" cm="1">
        <f t="array" ref="K1145">_xlfn.IFS(data[[#This Row],[Age]]&lt;=100,"0-100",data[[#This Row],[Age]]&lt;=500,"101-500",data[[#This Row],[Age]]&lt;=1000,"501-1000",1,"&gt;1000")</f>
        <v>501-1000</v>
      </c>
      <c r="L1145" t="str">
        <f>REPT(_xlfn.UNICHAR(8203),_xlfn.XLOOKUP(data[[#This Row],[Age group]],$S$23:$S$26,$T$23:$T$26))&amp;data[[#This Row],[Age group]]</f>
        <v>​​501-1000</v>
      </c>
    </row>
    <row r="1146" spans="2:12" x14ac:dyDescent="0.25">
      <c r="B1146" t="s">
        <v>35</v>
      </c>
      <c r="C1146">
        <v>12</v>
      </c>
      <c r="D1146">
        <v>1000</v>
      </c>
      <c r="E1146" s="27">
        <v>45155</v>
      </c>
      <c r="F1146">
        <v>730.65000000000009</v>
      </c>
      <c r="G1146" t="s">
        <v>91</v>
      </c>
      <c r="H1146">
        <v>0</v>
      </c>
      <c r="I1146" t="str">
        <f>_xlfn.XLOOKUP(data[[#This Row],[flight_speed]],$S$4:$S$6,$T$4:$T$6,,-1)</f>
        <v>fast</v>
      </c>
      <c r="J1146">
        <f>_xlfn.XLOOKUP(data[[#This Row],[Reindeer]],$S$14:$S$18,$T$14:$T$18)</f>
        <v>261</v>
      </c>
      <c r="K1146" t="str" cm="1">
        <f t="array" ref="K1146">_xlfn.IFS(data[[#This Row],[Age]]&lt;=100,"0-100",data[[#This Row],[Age]]&lt;=500,"101-500",data[[#This Row],[Age]]&lt;=1000,"501-1000",1,"&gt;1000")</f>
        <v>101-500</v>
      </c>
      <c r="L1146" t="str">
        <f>REPT(_xlfn.UNICHAR(8203),_xlfn.XLOOKUP(data[[#This Row],[Age group]],$S$23:$S$26,$T$23:$T$26))&amp;data[[#This Row],[Age group]]</f>
        <v>​​​101-500</v>
      </c>
    </row>
    <row r="1147" spans="2:12" x14ac:dyDescent="0.25">
      <c r="B1147" t="s">
        <v>68</v>
      </c>
      <c r="C1147">
        <v>6.4</v>
      </c>
      <c r="D1147">
        <v>620</v>
      </c>
      <c r="E1147" s="27">
        <v>45155</v>
      </c>
      <c r="F1147">
        <v>1219.3799999999999</v>
      </c>
      <c r="G1147" t="s">
        <v>90</v>
      </c>
      <c r="H1147">
        <v>0</v>
      </c>
      <c r="I1147" t="str">
        <f>_xlfn.XLOOKUP(data[[#This Row],[flight_speed]],$S$4:$S$6,$T$4:$T$6,,-1)</f>
        <v>fast</v>
      </c>
      <c r="J1147">
        <f>_xlfn.XLOOKUP(data[[#This Row],[Reindeer]],$S$14:$S$18,$T$14:$T$18)</f>
        <v>35</v>
      </c>
      <c r="K1147" t="str" cm="1">
        <f t="array" ref="K1147">_xlfn.IFS(data[[#This Row],[Age]]&lt;=100,"0-100",data[[#This Row],[Age]]&lt;=500,"101-500",data[[#This Row],[Age]]&lt;=1000,"501-1000",1,"&gt;1000")</f>
        <v>0-100</v>
      </c>
      <c r="L1147" t="str">
        <f>REPT(_xlfn.UNICHAR(8203),_xlfn.XLOOKUP(data[[#This Row],[Age group]],$S$23:$S$26,$T$23:$T$26))&amp;data[[#This Row],[Age group]]</f>
        <v>​​​​0-100</v>
      </c>
    </row>
    <row r="1148" spans="2:12" x14ac:dyDescent="0.25">
      <c r="B1148" t="s">
        <v>32</v>
      </c>
      <c r="C1148">
        <v>10.4</v>
      </c>
      <c r="D1148">
        <v>1500</v>
      </c>
      <c r="E1148" s="27">
        <v>45155</v>
      </c>
      <c r="F1148">
        <v>957.87000000000012</v>
      </c>
      <c r="G1148" t="s">
        <v>91</v>
      </c>
      <c r="H1148">
        <v>0</v>
      </c>
      <c r="I1148" t="str">
        <f>_xlfn.XLOOKUP(data[[#This Row],[flight_speed]],$S$4:$S$6,$T$4:$T$6,,-1)</f>
        <v>fast</v>
      </c>
      <c r="J1148">
        <f>_xlfn.XLOOKUP(data[[#This Row],[Reindeer]],$S$14:$S$18,$T$14:$T$18)</f>
        <v>98</v>
      </c>
      <c r="K1148" t="str" cm="1">
        <f t="array" ref="K1148">_xlfn.IFS(data[[#This Row],[Age]]&lt;=100,"0-100",data[[#This Row],[Age]]&lt;=500,"101-500",data[[#This Row],[Age]]&lt;=1000,"501-1000",1,"&gt;1000")</f>
        <v>0-100</v>
      </c>
      <c r="L1148" t="str">
        <f>REPT(_xlfn.UNICHAR(8203),_xlfn.XLOOKUP(data[[#This Row],[Age group]],$S$23:$S$26,$T$23:$T$26))&amp;data[[#This Row],[Age group]]</f>
        <v>​​​​0-100</v>
      </c>
    </row>
    <row r="1149" spans="2:12" x14ac:dyDescent="0.25">
      <c r="B1149" t="s">
        <v>33</v>
      </c>
      <c r="C1149">
        <v>7</v>
      </c>
      <c r="D1149">
        <v>107</v>
      </c>
      <c r="E1149" s="27">
        <v>45156</v>
      </c>
      <c r="F1149">
        <v>779.54</v>
      </c>
      <c r="G1149" t="s">
        <v>90</v>
      </c>
      <c r="H1149">
        <v>0</v>
      </c>
      <c r="I1149" t="str">
        <f>_xlfn.XLOOKUP(data[[#This Row],[flight_speed]],$S$4:$S$6,$T$4:$T$6,,-1)</f>
        <v>fast</v>
      </c>
      <c r="J1149">
        <f>_xlfn.XLOOKUP(data[[#This Row],[Reindeer]],$S$14:$S$18,$T$14:$T$18)</f>
        <v>1200</v>
      </c>
      <c r="K1149" t="str" cm="1">
        <f t="array" ref="K1149">_xlfn.IFS(data[[#This Row],[Age]]&lt;=100,"0-100",data[[#This Row],[Age]]&lt;=500,"101-500",data[[#This Row],[Age]]&lt;=1000,"501-1000",1,"&gt;1000")</f>
        <v>&gt;1000</v>
      </c>
      <c r="L1149" t="str">
        <f>REPT(_xlfn.UNICHAR(8203),_xlfn.XLOOKUP(data[[#This Row],[Age group]],$S$23:$S$26,$T$23:$T$26))&amp;data[[#This Row],[Age group]]</f>
        <v>​&gt;1000</v>
      </c>
    </row>
    <row r="1150" spans="2:12" x14ac:dyDescent="0.25">
      <c r="B1150" t="s">
        <v>34</v>
      </c>
      <c r="C1150">
        <v>4</v>
      </c>
      <c r="D1150">
        <v>1000</v>
      </c>
      <c r="E1150" s="27">
        <v>45156</v>
      </c>
      <c r="F1150">
        <v>1609.47</v>
      </c>
      <c r="G1150" t="s">
        <v>91</v>
      </c>
      <c r="H1150">
        <v>0</v>
      </c>
      <c r="I1150" t="str">
        <f>_xlfn.XLOOKUP(data[[#This Row],[flight_speed]],$S$4:$S$6,$T$4:$T$6,,-1)</f>
        <v>fast</v>
      </c>
      <c r="J1150">
        <f>_xlfn.XLOOKUP(data[[#This Row],[Reindeer]],$S$14:$S$18,$T$14:$T$18)</f>
        <v>815</v>
      </c>
      <c r="K1150" t="str" cm="1">
        <f t="array" ref="K1150">_xlfn.IFS(data[[#This Row],[Age]]&lt;=100,"0-100",data[[#This Row],[Age]]&lt;=500,"101-500",data[[#This Row],[Age]]&lt;=1000,"501-1000",1,"&gt;1000")</f>
        <v>501-1000</v>
      </c>
      <c r="L1150" t="str">
        <f>REPT(_xlfn.UNICHAR(8203),_xlfn.XLOOKUP(data[[#This Row],[Age group]],$S$23:$S$26,$T$23:$T$26))&amp;data[[#This Row],[Age group]]</f>
        <v>​​501-1000</v>
      </c>
    </row>
    <row r="1151" spans="2:12" x14ac:dyDescent="0.25">
      <c r="B1151" t="s">
        <v>35</v>
      </c>
      <c r="C1151">
        <v>8</v>
      </c>
      <c r="D1151">
        <v>910</v>
      </c>
      <c r="E1151" s="27">
        <v>45156</v>
      </c>
      <c r="F1151">
        <v>449.97</v>
      </c>
      <c r="G1151" t="s">
        <v>91</v>
      </c>
      <c r="H1151">
        <v>0</v>
      </c>
      <c r="I1151" t="str">
        <f>_xlfn.XLOOKUP(data[[#This Row],[flight_speed]],$S$4:$S$6,$T$4:$T$6,,-1)</f>
        <v>casual</v>
      </c>
      <c r="J1151">
        <f>_xlfn.XLOOKUP(data[[#This Row],[Reindeer]],$S$14:$S$18,$T$14:$T$18)</f>
        <v>261</v>
      </c>
      <c r="K1151" t="str" cm="1">
        <f t="array" ref="K1151">_xlfn.IFS(data[[#This Row],[Age]]&lt;=100,"0-100",data[[#This Row],[Age]]&lt;=500,"101-500",data[[#This Row],[Age]]&lt;=1000,"501-1000",1,"&gt;1000")</f>
        <v>101-500</v>
      </c>
      <c r="L1151" t="str">
        <f>REPT(_xlfn.UNICHAR(8203),_xlfn.XLOOKUP(data[[#This Row],[Age group]],$S$23:$S$26,$T$23:$T$26))&amp;data[[#This Row],[Age group]]</f>
        <v>​​​101-500</v>
      </c>
    </row>
    <row r="1152" spans="2:12" x14ac:dyDescent="0.25">
      <c r="B1152" t="s">
        <v>68</v>
      </c>
      <c r="C1152">
        <v>7.2</v>
      </c>
      <c r="D1152">
        <v>670</v>
      </c>
      <c r="E1152" s="27">
        <v>45156</v>
      </c>
      <c r="F1152">
        <v>787.56</v>
      </c>
      <c r="G1152" t="s">
        <v>90</v>
      </c>
      <c r="H1152">
        <v>0</v>
      </c>
      <c r="I1152" t="str">
        <f>_xlfn.XLOOKUP(data[[#This Row],[flight_speed]],$S$4:$S$6,$T$4:$T$6,,-1)</f>
        <v>fast</v>
      </c>
      <c r="J1152">
        <f>_xlfn.XLOOKUP(data[[#This Row],[Reindeer]],$S$14:$S$18,$T$14:$T$18)</f>
        <v>35</v>
      </c>
      <c r="K1152" t="str" cm="1">
        <f t="array" ref="K1152">_xlfn.IFS(data[[#This Row],[Age]]&lt;=100,"0-100",data[[#This Row],[Age]]&lt;=500,"101-500",data[[#This Row],[Age]]&lt;=1000,"501-1000",1,"&gt;1000")</f>
        <v>0-100</v>
      </c>
      <c r="L1152" t="str">
        <f>REPT(_xlfn.UNICHAR(8203),_xlfn.XLOOKUP(data[[#This Row],[Age group]],$S$23:$S$26,$T$23:$T$26))&amp;data[[#This Row],[Age group]]</f>
        <v>​​​​0-100</v>
      </c>
    </row>
    <row r="1153" spans="2:12" x14ac:dyDescent="0.25">
      <c r="B1153" t="s">
        <v>32</v>
      </c>
      <c r="C1153">
        <v>4</v>
      </c>
      <c r="D1153">
        <v>510</v>
      </c>
      <c r="E1153" s="27">
        <v>45156</v>
      </c>
      <c r="F1153">
        <v>2038.62</v>
      </c>
      <c r="G1153" t="s">
        <v>91</v>
      </c>
      <c r="H1153">
        <v>0</v>
      </c>
      <c r="I1153" t="str">
        <f>_xlfn.XLOOKUP(data[[#This Row],[flight_speed]],$S$4:$S$6,$T$4:$T$6,,-1)</f>
        <v>super fast</v>
      </c>
      <c r="J1153">
        <f>_xlfn.XLOOKUP(data[[#This Row],[Reindeer]],$S$14:$S$18,$T$14:$T$18)</f>
        <v>98</v>
      </c>
      <c r="K1153" t="str" cm="1">
        <f t="array" ref="K1153">_xlfn.IFS(data[[#This Row],[Age]]&lt;=100,"0-100",data[[#This Row],[Age]]&lt;=500,"101-500",data[[#This Row],[Age]]&lt;=1000,"501-1000",1,"&gt;1000")</f>
        <v>0-100</v>
      </c>
      <c r="L1153" t="str">
        <f>REPT(_xlfn.UNICHAR(8203),_xlfn.XLOOKUP(data[[#This Row],[Age group]],$S$23:$S$26,$T$23:$T$26))&amp;data[[#This Row],[Age group]]</f>
        <v>​​​​0-100</v>
      </c>
    </row>
    <row r="1154" spans="2:12" x14ac:dyDescent="0.25">
      <c r="B1154" t="s">
        <v>33</v>
      </c>
      <c r="C1154">
        <v>5</v>
      </c>
      <c r="D1154">
        <v>105</v>
      </c>
      <c r="E1154" s="27">
        <v>45157</v>
      </c>
      <c r="F1154">
        <v>54.7</v>
      </c>
      <c r="G1154" t="s">
        <v>90</v>
      </c>
      <c r="H1154">
        <v>0</v>
      </c>
      <c r="I1154" t="str">
        <f>_xlfn.XLOOKUP(data[[#This Row],[flight_speed]],$S$4:$S$6,$T$4:$T$6,,-1)</f>
        <v>casual</v>
      </c>
      <c r="J1154">
        <f>_xlfn.XLOOKUP(data[[#This Row],[Reindeer]],$S$14:$S$18,$T$14:$T$18)</f>
        <v>1200</v>
      </c>
      <c r="K1154" t="str" cm="1">
        <f t="array" ref="K1154">_xlfn.IFS(data[[#This Row],[Age]]&lt;=100,"0-100",data[[#This Row],[Age]]&lt;=500,"101-500",data[[#This Row],[Age]]&lt;=1000,"501-1000",1,"&gt;1000")</f>
        <v>&gt;1000</v>
      </c>
      <c r="L1154" t="str">
        <f>REPT(_xlfn.UNICHAR(8203),_xlfn.XLOOKUP(data[[#This Row],[Age group]],$S$23:$S$26,$T$23:$T$26))&amp;data[[#This Row],[Age group]]</f>
        <v>​&gt;1000</v>
      </c>
    </row>
    <row r="1155" spans="2:12" x14ac:dyDescent="0.25">
      <c r="B1155" t="s">
        <v>34</v>
      </c>
      <c r="C1155">
        <v>8</v>
      </c>
      <c r="D1155">
        <v>700</v>
      </c>
      <c r="E1155" s="27">
        <v>45157</v>
      </c>
      <c r="F1155">
        <v>2058.2400000000002</v>
      </c>
      <c r="G1155" t="s">
        <v>91</v>
      </c>
      <c r="H1155">
        <v>0</v>
      </c>
      <c r="I1155" t="str">
        <f>_xlfn.XLOOKUP(data[[#This Row],[flight_speed]],$S$4:$S$6,$T$4:$T$6,,-1)</f>
        <v>super fast</v>
      </c>
      <c r="J1155">
        <f>_xlfn.XLOOKUP(data[[#This Row],[Reindeer]],$S$14:$S$18,$T$14:$T$18)</f>
        <v>815</v>
      </c>
      <c r="K1155" t="str" cm="1">
        <f t="array" ref="K1155">_xlfn.IFS(data[[#This Row],[Age]]&lt;=100,"0-100",data[[#This Row],[Age]]&lt;=500,"101-500",data[[#This Row],[Age]]&lt;=1000,"501-1000",1,"&gt;1000")</f>
        <v>501-1000</v>
      </c>
      <c r="L1155" t="str">
        <f>REPT(_xlfn.UNICHAR(8203),_xlfn.XLOOKUP(data[[#This Row],[Age group]],$S$23:$S$26,$T$23:$T$26))&amp;data[[#This Row],[Age group]]</f>
        <v>​​501-1000</v>
      </c>
    </row>
    <row r="1156" spans="2:12" x14ac:dyDescent="0.25">
      <c r="B1156" t="s">
        <v>35</v>
      </c>
      <c r="C1156">
        <v>9.6000000000000014</v>
      </c>
      <c r="D1156">
        <v>950</v>
      </c>
      <c r="E1156" s="27">
        <v>45157</v>
      </c>
      <c r="F1156">
        <v>1219.17</v>
      </c>
      <c r="G1156" t="s">
        <v>91</v>
      </c>
      <c r="H1156">
        <v>0</v>
      </c>
      <c r="I1156" t="str">
        <f>_xlfn.XLOOKUP(data[[#This Row],[flight_speed]],$S$4:$S$6,$T$4:$T$6,,-1)</f>
        <v>fast</v>
      </c>
      <c r="J1156">
        <f>_xlfn.XLOOKUP(data[[#This Row],[Reindeer]],$S$14:$S$18,$T$14:$T$18)</f>
        <v>261</v>
      </c>
      <c r="K1156" t="str" cm="1">
        <f t="array" ref="K1156">_xlfn.IFS(data[[#This Row],[Age]]&lt;=100,"0-100",data[[#This Row],[Age]]&lt;=500,"101-500",data[[#This Row],[Age]]&lt;=1000,"501-1000",1,"&gt;1000")</f>
        <v>101-500</v>
      </c>
      <c r="L1156" t="str">
        <f>REPT(_xlfn.UNICHAR(8203),_xlfn.XLOOKUP(data[[#This Row],[Age group]],$S$23:$S$26,$T$23:$T$26))&amp;data[[#This Row],[Age group]]</f>
        <v>​​​101-500</v>
      </c>
    </row>
    <row r="1157" spans="2:12" x14ac:dyDescent="0.25">
      <c r="B1157" t="s">
        <v>68</v>
      </c>
      <c r="C1157">
        <v>6.4</v>
      </c>
      <c r="D1157">
        <v>1380</v>
      </c>
      <c r="E1157" s="27">
        <v>45157</v>
      </c>
      <c r="F1157">
        <v>1506.81</v>
      </c>
      <c r="G1157" t="s">
        <v>90</v>
      </c>
      <c r="H1157">
        <v>0</v>
      </c>
      <c r="I1157" t="str">
        <f>_xlfn.XLOOKUP(data[[#This Row],[flight_speed]],$S$4:$S$6,$T$4:$T$6,,-1)</f>
        <v>fast</v>
      </c>
      <c r="J1157">
        <f>_xlfn.XLOOKUP(data[[#This Row],[Reindeer]],$S$14:$S$18,$T$14:$T$18)</f>
        <v>35</v>
      </c>
      <c r="K1157" t="str" cm="1">
        <f t="array" ref="K1157">_xlfn.IFS(data[[#This Row],[Age]]&lt;=100,"0-100",data[[#This Row],[Age]]&lt;=500,"101-500",data[[#This Row],[Age]]&lt;=1000,"501-1000",1,"&gt;1000")</f>
        <v>0-100</v>
      </c>
      <c r="L1157" t="str">
        <f>REPT(_xlfn.UNICHAR(8203),_xlfn.XLOOKUP(data[[#This Row],[Age group]],$S$23:$S$26,$T$23:$T$26))&amp;data[[#This Row],[Age group]]</f>
        <v>​​​​0-100</v>
      </c>
    </row>
    <row r="1158" spans="2:12" x14ac:dyDescent="0.25">
      <c r="B1158" t="s">
        <v>32</v>
      </c>
      <c r="C1158">
        <v>11.200000000000001</v>
      </c>
      <c r="D1158">
        <v>500</v>
      </c>
      <c r="E1158" s="27">
        <v>45157</v>
      </c>
      <c r="F1158">
        <v>1864.1399999999999</v>
      </c>
      <c r="G1158" t="s">
        <v>91</v>
      </c>
      <c r="H1158">
        <v>0</v>
      </c>
      <c r="I1158" t="str">
        <f>_xlfn.XLOOKUP(data[[#This Row],[flight_speed]],$S$4:$S$6,$T$4:$T$6,,-1)</f>
        <v>fast</v>
      </c>
      <c r="J1158">
        <f>_xlfn.XLOOKUP(data[[#This Row],[Reindeer]],$S$14:$S$18,$T$14:$T$18)</f>
        <v>98</v>
      </c>
      <c r="K1158" t="str" cm="1">
        <f t="array" ref="K1158">_xlfn.IFS(data[[#This Row],[Age]]&lt;=100,"0-100",data[[#This Row],[Age]]&lt;=500,"101-500",data[[#This Row],[Age]]&lt;=1000,"501-1000",1,"&gt;1000")</f>
        <v>0-100</v>
      </c>
      <c r="L1158" t="str">
        <f>REPT(_xlfn.UNICHAR(8203),_xlfn.XLOOKUP(data[[#This Row],[Age group]],$S$23:$S$26,$T$23:$T$26))&amp;data[[#This Row],[Age group]]</f>
        <v>​​​​0-100</v>
      </c>
    </row>
    <row r="1159" spans="2:12" x14ac:dyDescent="0.25">
      <c r="B1159" t="s">
        <v>33</v>
      </c>
      <c r="C1159">
        <v>7</v>
      </c>
      <c r="D1159">
        <v>66</v>
      </c>
      <c r="E1159" s="27">
        <v>45158</v>
      </c>
      <c r="F1159">
        <v>139.01</v>
      </c>
      <c r="G1159" t="s">
        <v>90</v>
      </c>
      <c r="H1159">
        <v>0</v>
      </c>
      <c r="I1159" t="str">
        <f>_xlfn.XLOOKUP(data[[#This Row],[flight_speed]],$S$4:$S$6,$T$4:$T$6,,-1)</f>
        <v>casual</v>
      </c>
      <c r="J1159">
        <f>_xlfn.XLOOKUP(data[[#This Row],[Reindeer]],$S$14:$S$18,$T$14:$T$18)</f>
        <v>1200</v>
      </c>
      <c r="K1159" t="str" cm="1">
        <f t="array" ref="K1159">_xlfn.IFS(data[[#This Row],[Age]]&lt;=100,"0-100",data[[#This Row],[Age]]&lt;=500,"101-500",data[[#This Row],[Age]]&lt;=1000,"501-1000",1,"&gt;1000")</f>
        <v>&gt;1000</v>
      </c>
      <c r="L1159" t="str">
        <f>REPT(_xlfn.UNICHAR(8203),_xlfn.XLOOKUP(data[[#This Row],[Age group]],$S$23:$S$26,$T$23:$T$26))&amp;data[[#This Row],[Age group]]</f>
        <v>​&gt;1000</v>
      </c>
    </row>
    <row r="1160" spans="2:12" x14ac:dyDescent="0.25">
      <c r="B1160" t="s">
        <v>34</v>
      </c>
      <c r="C1160">
        <v>8.8000000000000007</v>
      </c>
      <c r="D1160">
        <v>610</v>
      </c>
      <c r="E1160" s="27">
        <v>45158</v>
      </c>
      <c r="F1160">
        <v>1523.43</v>
      </c>
      <c r="G1160" t="s">
        <v>91</v>
      </c>
      <c r="H1160">
        <v>0</v>
      </c>
      <c r="I1160" t="str">
        <f>_xlfn.XLOOKUP(data[[#This Row],[flight_speed]],$S$4:$S$6,$T$4:$T$6,,-1)</f>
        <v>fast</v>
      </c>
      <c r="J1160">
        <f>_xlfn.XLOOKUP(data[[#This Row],[Reindeer]],$S$14:$S$18,$T$14:$T$18)</f>
        <v>815</v>
      </c>
      <c r="K1160" t="str" cm="1">
        <f t="array" ref="K1160">_xlfn.IFS(data[[#This Row],[Age]]&lt;=100,"0-100",data[[#This Row],[Age]]&lt;=500,"101-500",data[[#This Row],[Age]]&lt;=1000,"501-1000",1,"&gt;1000")</f>
        <v>501-1000</v>
      </c>
      <c r="L1160" t="str">
        <f>REPT(_xlfn.UNICHAR(8203),_xlfn.XLOOKUP(data[[#This Row],[Age group]],$S$23:$S$26,$T$23:$T$26))&amp;data[[#This Row],[Age group]]</f>
        <v>​​501-1000</v>
      </c>
    </row>
    <row r="1161" spans="2:12" x14ac:dyDescent="0.25">
      <c r="B1161" t="s">
        <v>35</v>
      </c>
      <c r="C1161">
        <v>12</v>
      </c>
      <c r="D1161">
        <v>800</v>
      </c>
      <c r="E1161" s="27">
        <v>45158</v>
      </c>
      <c r="F1161">
        <v>2960.31</v>
      </c>
      <c r="G1161" t="s">
        <v>91</v>
      </c>
      <c r="H1161">
        <v>0</v>
      </c>
      <c r="I1161" t="str">
        <f>_xlfn.XLOOKUP(data[[#This Row],[flight_speed]],$S$4:$S$6,$T$4:$T$6,,-1)</f>
        <v>super fast</v>
      </c>
      <c r="J1161">
        <f>_xlfn.XLOOKUP(data[[#This Row],[Reindeer]],$S$14:$S$18,$T$14:$T$18)</f>
        <v>261</v>
      </c>
      <c r="K1161" t="str" cm="1">
        <f t="array" ref="K1161">_xlfn.IFS(data[[#This Row],[Age]]&lt;=100,"0-100",data[[#This Row],[Age]]&lt;=500,"101-500",data[[#This Row],[Age]]&lt;=1000,"501-1000",1,"&gt;1000")</f>
        <v>101-500</v>
      </c>
      <c r="L1161" t="str">
        <f>REPT(_xlfn.UNICHAR(8203),_xlfn.XLOOKUP(data[[#This Row],[Age group]],$S$23:$S$26,$T$23:$T$26))&amp;data[[#This Row],[Age group]]</f>
        <v>​​​101-500</v>
      </c>
    </row>
    <row r="1162" spans="2:12" x14ac:dyDescent="0.25">
      <c r="B1162" t="s">
        <v>68</v>
      </c>
      <c r="C1162">
        <v>5.6000000000000005</v>
      </c>
      <c r="D1162">
        <v>830</v>
      </c>
      <c r="E1162" s="27">
        <v>45158</v>
      </c>
      <c r="F1162">
        <v>2323.44</v>
      </c>
      <c r="G1162" t="s">
        <v>90</v>
      </c>
      <c r="H1162">
        <v>0</v>
      </c>
      <c r="I1162" t="str">
        <f>_xlfn.XLOOKUP(data[[#This Row],[flight_speed]],$S$4:$S$6,$T$4:$T$6,,-1)</f>
        <v>super fast</v>
      </c>
      <c r="J1162">
        <f>_xlfn.XLOOKUP(data[[#This Row],[Reindeer]],$S$14:$S$18,$T$14:$T$18)</f>
        <v>35</v>
      </c>
      <c r="K1162" t="str" cm="1">
        <f t="array" ref="K1162">_xlfn.IFS(data[[#This Row],[Age]]&lt;=100,"0-100",data[[#This Row],[Age]]&lt;=500,"101-500",data[[#This Row],[Age]]&lt;=1000,"501-1000",1,"&gt;1000")</f>
        <v>0-100</v>
      </c>
      <c r="L1162" t="str">
        <f>REPT(_xlfn.UNICHAR(8203),_xlfn.XLOOKUP(data[[#This Row],[Age group]],$S$23:$S$26,$T$23:$T$26))&amp;data[[#This Row],[Age group]]</f>
        <v>​​​​0-100</v>
      </c>
    </row>
    <row r="1163" spans="2:12" x14ac:dyDescent="0.25">
      <c r="B1163" t="s">
        <v>32</v>
      </c>
      <c r="C1163">
        <v>4.8000000000000007</v>
      </c>
      <c r="D1163">
        <v>1270</v>
      </c>
      <c r="E1163" s="27">
        <v>45158</v>
      </c>
      <c r="F1163">
        <v>2986.08</v>
      </c>
      <c r="G1163" t="s">
        <v>91</v>
      </c>
      <c r="H1163">
        <v>0</v>
      </c>
      <c r="I1163" t="str">
        <f>_xlfn.XLOOKUP(data[[#This Row],[flight_speed]],$S$4:$S$6,$T$4:$T$6,,-1)</f>
        <v>super fast</v>
      </c>
      <c r="J1163">
        <f>_xlfn.XLOOKUP(data[[#This Row],[Reindeer]],$S$14:$S$18,$T$14:$T$18)</f>
        <v>98</v>
      </c>
      <c r="K1163" t="str" cm="1">
        <f t="array" ref="K1163">_xlfn.IFS(data[[#This Row],[Age]]&lt;=100,"0-100",data[[#This Row],[Age]]&lt;=500,"101-500",data[[#This Row],[Age]]&lt;=1000,"501-1000",1,"&gt;1000")</f>
        <v>0-100</v>
      </c>
      <c r="L1163" t="str">
        <f>REPT(_xlfn.UNICHAR(8203),_xlfn.XLOOKUP(data[[#This Row],[Age group]],$S$23:$S$26,$T$23:$T$26))&amp;data[[#This Row],[Age group]]</f>
        <v>​​​​0-100</v>
      </c>
    </row>
    <row r="1164" spans="2:12" x14ac:dyDescent="0.25">
      <c r="B1164" t="s">
        <v>33</v>
      </c>
      <c r="C1164">
        <v>15</v>
      </c>
      <c r="D1164">
        <v>118</v>
      </c>
      <c r="E1164" s="27">
        <v>45159</v>
      </c>
      <c r="F1164">
        <v>39.630000000000003</v>
      </c>
      <c r="G1164" t="s">
        <v>90</v>
      </c>
      <c r="H1164">
        <v>0</v>
      </c>
      <c r="I1164" t="str">
        <f>_xlfn.XLOOKUP(data[[#This Row],[flight_speed]],$S$4:$S$6,$T$4:$T$6,,-1)</f>
        <v>casual</v>
      </c>
      <c r="J1164">
        <f>_xlfn.XLOOKUP(data[[#This Row],[Reindeer]],$S$14:$S$18,$T$14:$T$18)</f>
        <v>1200</v>
      </c>
      <c r="K1164" t="str" cm="1">
        <f t="array" ref="K1164">_xlfn.IFS(data[[#This Row],[Age]]&lt;=100,"0-100",data[[#This Row],[Age]]&lt;=500,"101-500",data[[#This Row],[Age]]&lt;=1000,"501-1000",1,"&gt;1000")</f>
        <v>&gt;1000</v>
      </c>
      <c r="L1164" t="str">
        <f>REPT(_xlfn.UNICHAR(8203),_xlfn.XLOOKUP(data[[#This Row],[Age group]],$S$23:$S$26,$T$23:$T$26))&amp;data[[#This Row],[Age group]]</f>
        <v>​&gt;1000</v>
      </c>
    </row>
    <row r="1165" spans="2:12" x14ac:dyDescent="0.25">
      <c r="B1165" t="s">
        <v>34</v>
      </c>
      <c r="C1165">
        <v>10.4</v>
      </c>
      <c r="D1165">
        <v>550</v>
      </c>
      <c r="E1165" s="27">
        <v>45159</v>
      </c>
      <c r="F1165">
        <v>1005.6299999999999</v>
      </c>
      <c r="G1165" t="s">
        <v>91</v>
      </c>
      <c r="H1165">
        <v>0</v>
      </c>
      <c r="I1165" t="str">
        <f>_xlfn.XLOOKUP(data[[#This Row],[flight_speed]],$S$4:$S$6,$T$4:$T$6,,-1)</f>
        <v>fast</v>
      </c>
      <c r="J1165">
        <f>_xlfn.XLOOKUP(data[[#This Row],[Reindeer]],$S$14:$S$18,$T$14:$T$18)</f>
        <v>815</v>
      </c>
      <c r="K1165" t="str" cm="1">
        <f t="array" ref="K1165">_xlfn.IFS(data[[#This Row],[Age]]&lt;=100,"0-100",data[[#This Row],[Age]]&lt;=500,"101-500",data[[#This Row],[Age]]&lt;=1000,"501-1000",1,"&gt;1000")</f>
        <v>501-1000</v>
      </c>
      <c r="L1165" t="str">
        <f>REPT(_xlfn.UNICHAR(8203),_xlfn.XLOOKUP(data[[#This Row],[Age group]],$S$23:$S$26,$T$23:$T$26))&amp;data[[#This Row],[Age group]]</f>
        <v>​​501-1000</v>
      </c>
    </row>
    <row r="1166" spans="2:12" x14ac:dyDescent="0.25">
      <c r="B1166" t="s">
        <v>35</v>
      </c>
      <c r="C1166">
        <v>10.4</v>
      </c>
      <c r="D1166">
        <v>960</v>
      </c>
      <c r="E1166" s="27">
        <v>45159</v>
      </c>
      <c r="F1166">
        <v>1691.04</v>
      </c>
      <c r="G1166" t="s">
        <v>91</v>
      </c>
      <c r="H1166">
        <v>0</v>
      </c>
      <c r="I1166" t="str">
        <f>_xlfn.XLOOKUP(data[[#This Row],[flight_speed]],$S$4:$S$6,$T$4:$T$6,,-1)</f>
        <v>fast</v>
      </c>
      <c r="J1166">
        <f>_xlfn.XLOOKUP(data[[#This Row],[Reindeer]],$S$14:$S$18,$T$14:$T$18)</f>
        <v>261</v>
      </c>
      <c r="K1166" t="str" cm="1">
        <f t="array" ref="K1166">_xlfn.IFS(data[[#This Row],[Age]]&lt;=100,"0-100",data[[#This Row],[Age]]&lt;=500,"101-500",data[[#This Row],[Age]]&lt;=1000,"501-1000",1,"&gt;1000")</f>
        <v>101-500</v>
      </c>
      <c r="L1166" t="str">
        <f>REPT(_xlfn.UNICHAR(8203),_xlfn.XLOOKUP(data[[#This Row],[Age group]],$S$23:$S$26,$T$23:$T$26))&amp;data[[#This Row],[Age group]]</f>
        <v>​​​101-500</v>
      </c>
    </row>
    <row r="1167" spans="2:12" x14ac:dyDescent="0.25">
      <c r="B1167" t="s">
        <v>68</v>
      </c>
      <c r="C1167">
        <v>10.4</v>
      </c>
      <c r="D1167">
        <v>730</v>
      </c>
      <c r="E1167" s="27">
        <v>45159</v>
      </c>
      <c r="F1167">
        <v>2903.07</v>
      </c>
      <c r="G1167" t="s">
        <v>90</v>
      </c>
      <c r="H1167">
        <v>0</v>
      </c>
      <c r="I1167" t="str">
        <f>_xlfn.XLOOKUP(data[[#This Row],[flight_speed]],$S$4:$S$6,$T$4:$T$6,,-1)</f>
        <v>super fast</v>
      </c>
      <c r="J1167">
        <f>_xlfn.XLOOKUP(data[[#This Row],[Reindeer]],$S$14:$S$18,$T$14:$T$18)</f>
        <v>35</v>
      </c>
      <c r="K1167" t="str" cm="1">
        <f t="array" ref="K1167">_xlfn.IFS(data[[#This Row],[Age]]&lt;=100,"0-100",data[[#This Row],[Age]]&lt;=500,"101-500",data[[#This Row],[Age]]&lt;=1000,"501-1000",1,"&gt;1000")</f>
        <v>0-100</v>
      </c>
      <c r="L1167" t="str">
        <f>REPT(_xlfn.UNICHAR(8203),_xlfn.XLOOKUP(data[[#This Row],[Age group]],$S$23:$S$26,$T$23:$T$26))&amp;data[[#This Row],[Age group]]</f>
        <v>​​​​0-100</v>
      </c>
    </row>
    <row r="1168" spans="2:12" x14ac:dyDescent="0.25">
      <c r="B1168" t="s">
        <v>32</v>
      </c>
      <c r="C1168">
        <v>7.2</v>
      </c>
      <c r="D1168">
        <v>1020</v>
      </c>
      <c r="E1168" s="27">
        <v>45159</v>
      </c>
      <c r="F1168">
        <v>337.44</v>
      </c>
      <c r="G1168" t="s">
        <v>91</v>
      </c>
      <c r="H1168">
        <v>0</v>
      </c>
      <c r="I1168" t="str">
        <f>_xlfn.XLOOKUP(data[[#This Row],[flight_speed]],$S$4:$S$6,$T$4:$T$6,,-1)</f>
        <v>casual</v>
      </c>
      <c r="J1168">
        <f>_xlfn.XLOOKUP(data[[#This Row],[Reindeer]],$S$14:$S$18,$T$14:$T$18)</f>
        <v>98</v>
      </c>
      <c r="K1168" t="str" cm="1">
        <f t="array" ref="K1168">_xlfn.IFS(data[[#This Row],[Age]]&lt;=100,"0-100",data[[#This Row],[Age]]&lt;=500,"101-500",data[[#This Row],[Age]]&lt;=1000,"501-1000",1,"&gt;1000")</f>
        <v>0-100</v>
      </c>
      <c r="L1168" t="str">
        <f>REPT(_xlfn.UNICHAR(8203),_xlfn.XLOOKUP(data[[#This Row],[Age group]],$S$23:$S$26,$T$23:$T$26))&amp;data[[#This Row],[Age group]]</f>
        <v>​​​​0-100</v>
      </c>
    </row>
    <row r="1169" spans="2:12" x14ac:dyDescent="0.25">
      <c r="B1169" t="s">
        <v>33</v>
      </c>
      <c r="C1169">
        <v>13</v>
      </c>
      <c r="D1169">
        <v>86</v>
      </c>
      <c r="E1169" s="27">
        <v>45160</v>
      </c>
      <c r="F1169">
        <v>990.71</v>
      </c>
      <c r="G1169" t="s">
        <v>90</v>
      </c>
      <c r="H1169">
        <v>0</v>
      </c>
      <c r="I1169" t="str">
        <f>_xlfn.XLOOKUP(data[[#This Row],[flight_speed]],$S$4:$S$6,$T$4:$T$6,,-1)</f>
        <v>fast</v>
      </c>
      <c r="J1169">
        <f>_xlfn.XLOOKUP(data[[#This Row],[Reindeer]],$S$14:$S$18,$T$14:$T$18)</f>
        <v>1200</v>
      </c>
      <c r="K1169" t="str" cm="1">
        <f t="array" ref="K1169">_xlfn.IFS(data[[#This Row],[Age]]&lt;=100,"0-100",data[[#This Row],[Age]]&lt;=500,"101-500",data[[#This Row],[Age]]&lt;=1000,"501-1000",1,"&gt;1000")</f>
        <v>&gt;1000</v>
      </c>
      <c r="L1169" t="str">
        <f>REPT(_xlfn.UNICHAR(8203),_xlfn.XLOOKUP(data[[#This Row],[Age group]],$S$23:$S$26,$T$23:$T$26))&amp;data[[#This Row],[Age group]]</f>
        <v>​&gt;1000</v>
      </c>
    </row>
    <row r="1170" spans="2:12" x14ac:dyDescent="0.25">
      <c r="B1170" t="s">
        <v>34</v>
      </c>
      <c r="C1170">
        <v>8.8000000000000007</v>
      </c>
      <c r="D1170">
        <v>550</v>
      </c>
      <c r="E1170" s="27">
        <v>45160</v>
      </c>
      <c r="F1170">
        <v>394.04999999999995</v>
      </c>
      <c r="G1170" t="s">
        <v>91</v>
      </c>
      <c r="H1170">
        <v>0</v>
      </c>
      <c r="I1170" t="str">
        <f>_xlfn.XLOOKUP(data[[#This Row],[flight_speed]],$S$4:$S$6,$T$4:$T$6,,-1)</f>
        <v>casual</v>
      </c>
      <c r="J1170">
        <f>_xlfn.XLOOKUP(data[[#This Row],[Reindeer]],$S$14:$S$18,$T$14:$T$18)</f>
        <v>815</v>
      </c>
      <c r="K1170" t="str" cm="1">
        <f t="array" ref="K1170">_xlfn.IFS(data[[#This Row],[Age]]&lt;=100,"0-100",data[[#This Row],[Age]]&lt;=500,"101-500",data[[#This Row],[Age]]&lt;=1000,"501-1000",1,"&gt;1000")</f>
        <v>501-1000</v>
      </c>
      <c r="L1170" t="str">
        <f>REPT(_xlfn.UNICHAR(8203),_xlfn.XLOOKUP(data[[#This Row],[Age group]],$S$23:$S$26,$T$23:$T$26))&amp;data[[#This Row],[Age group]]</f>
        <v>​​501-1000</v>
      </c>
    </row>
    <row r="1171" spans="2:12" x14ac:dyDescent="0.25">
      <c r="B1171" t="s">
        <v>35</v>
      </c>
      <c r="C1171">
        <v>6.4</v>
      </c>
      <c r="D1171">
        <v>530</v>
      </c>
      <c r="E1171" s="27">
        <v>45160</v>
      </c>
      <c r="F1171">
        <v>780.93000000000006</v>
      </c>
      <c r="G1171" t="s">
        <v>91</v>
      </c>
      <c r="H1171">
        <v>0</v>
      </c>
      <c r="I1171" t="str">
        <f>_xlfn.XLOOKUP(data[[#This Row],[flight_speed]],$S$4:$S$6,$T$4:$T$6,,-1)</f>
        <v>fast</v>
      </c>
      <c r="J1171">
        <f>_xlfn.XLOOKUP(data[[#This Row],[Reindeer]],$S$14:$S$18,$T$14:$T$18)</f>
        <v>261</v>
      </c>
      <c r="K1171" t="str" cm="1">
        <f t="array" ref="K1171">_xlfn.IFS(data[[#This Row],[Age]]&lt;=100,"0-100",data[[#This Row],[Age]]&lt;=500,"101-500",data[[#This Row],[Age]]&lt;=1000,"501-1000",1,"&gt;1000")</f>
        <v>101-500</v>
      </c>
      <c r="L1171" t="str">
        <f>REPT(_xlfn.UNICHAR(8203),_xlfn.XLOOKUP(data[[#This Row],[Age group]],$S$23:$S$26,$T$23:$T$26))&amp;data[[#This Row],[Age group]]</f>
        <v>​​​101-500</v>
      </c>
    </row>
    <row r="1172" spans="2:12" x14ac:dyDescent="0.25">
      <c r="B1172" t="s">
        <v>68</v>
      </c>
      <c r="C1172">
        <v>6.4</v>
      </c>
      <c r="D1172">
        <v>1470</v>
      </c>
      <c r="E1172" s="27">
        <v>45160</v>
      </c>
      <c r="F1172">
        <v>1762.17</v>
      </c>
      <c r="G1172" t="s">
        <v>90</v>
      </c>
      <c r="H1172">
        <v>0</v>
      </c>
      <c r="I1172" t="str">
        <f>_xlfn.XLOOKUP(data[[#This Row],[flight_speed]],$S$4:$S$6,$T$4:$T$6,,-1)</f>
        <v>fast</v>
      </c>
      <c r="J1172">
        <f>_xlfn.XLOOKUP(data[[#This Row],[Reindeer]],$S$14:$S$18,$T$14:$T$18)</f>
        <v>35</v>
      </c>
      <c r="K1172" t="str" cm="1">
        <f t="array" ref="K1172">_xlfn.IFS(data[[#This Row],[Age]]&lt;=100,"0-100",data[[#This Row],[Age]]&lt;=500,"101-500",data[[#This Row],[Age]]&lt;=1000,"501-1000",1,"&gt;1000")</f>
        <v>0-100</v>
      </c>
      <c r="L1172" t="str">
        <f>REPT(_xlfn.UNICHAR(8203),_xlfn.XLOOKUP(data[[#This Row],[Age group]],$S$23:$S$26,$T$23:$T$26))&amp;data[[#This Row],[Age group]]</f>
        <v>​​​​0-100</v>
      </c>
    </row>
    <row r="1173" spans="2:12" x14ac:dyDescent="0.25">
      <c r="B1173" t="s">
        <v>32</v>
      </c>
      <c r="C1173">
        <v>11.200000000000001</v>
      </c>
      <c r="D1173">
        <v>520</v>
      </c>
      <c r="E1173" s="27">
        <v>45160</v>
      </c>
      <c r="F1173">
        <v>2149.3200000000002</v>
      </c>
      <c r="G1173" t="s">
        <v>91</v>
      </c>
      <c r="H1173">
        <v>0</v>
      </c>
      <c r="I1173" t="str">
        <f>_xlfn.XLOOKUP(data[[#This Row],[flight_speed]],$S$4:$S$6,$T$4:$T$6,,-1)</f>
        <v>super fast</v>
      </c>
      <c r="J1173">
        <f>_xlfn.XLOOKUP(data[[#This Row],[Reindeer]],$S$14:$S$18,$T$14:$T$18)</f>
        <v>98</v>
      </c>
      <c r="K1173" t="str" cm="1">
        <f t="array" ref="K1173">_xlfn.IFS(data[[#This Row],[Age]]&lt;=100,"0-100",data[[#This Row],[Age]]&lt;=500,"101-500",data[[#This Row],[Age]]&lt;=1000,"501-1000",1,"&gt;1000")</f>
        <v>0-100</v>
      </c>
      <c r="L1173" t="str">
        <f>REPT(_xlfn.UNICHAR(8203),_xlfn.XLOOKUP(data[[#This Row],[Age group]],$S$23:$S$26,$T$23:$T$26))&amp;data[[#This Row],[Age group]]</f>
        <v>​​​​0-100</v>
      </c>
    </row>
    <row r="1174" spans="2:12" x14ac:dyDescent="0.25">
      <c r="B1174" t="s">
        <v>33</v>
      </c>
      <c r="C1174">
        <v>7</v>
      </c>
      <c r="D1174">
        <v>74</v>
      </c>
      <c r="E1174" s="27">
        <v>45161</v>
      </c>
      <c r="F1174">
        <v>878</v>
      </c>
      <c r="G1174" t="s">
        <v>90</v>
      </c>
      <c r="H1174">
        <v>0</v>
      </c>
      <c r="I1174" t="str">
        <f>_xlfn.XLOOKUP(data[[#This Row],[flight_speed]],$S$4:$S$6,$T$4:$T$6,,-1)</f>
        <v>fast</v>
      </c>
      <c r="J1174">
        <f>_xlfn.XLOOKUP(data[[#This Row],[Reindeer]],$S$14:$S$18,$T$14:$T$18)</f>
        <v>1200</v>
      </c>
      <c r="K1174" t="str" cm="1">
        <f t="array" ref="K1174">_xlfn.IFS(data[[#This Row],[Age]]&lt;=100,"0-100",data[[#This Row],[Age]]&lt;=500,"101-500",data[[#This Row],[Age]]&lt;=1000,"501-1000",1,"&gt;1000")</f>
        <v>&gt;1000</v>
      </c>
      <c r="L1174" t="str">
        <f>REPT(_xlfn.UNICHAR(8203),_xlfn.XLOOKUP(data[[#This Row],[Age group]],$S$23:$S$26,$T$23:$T$26))&amp;data[[#This Row],[Age group]]</f>
        <v>​&gt;1000</v>
      </c>
    </row>
    <row r="1175" spans="2:12" x14ac:dyDescent="0.25">
      <c r="B1175" t="s">
        <v>34</v>
      </c>
      <c r="C1175">
        <v>8</v>
      </c>
      <c r="D1175">
        <v>940</v>
      </c>
      <c r="E1175" s="27">
        <v>45161</v>
      </c>
      <c r="F1175">
        <v>176.46</v>
      </c>
      <c r="G1175" t="s">
        <v>91</v>
      </c>
      <c r="H1175">
        <v>0</v>
      </c>
      <c r="I1175" t="str">
        <f>_xlfn.XLOOKUP(data[[#This Row],[flight_speed]],$S$4:$S$6,$T$4:$T$6,,-1)</f>
        <v>casual</v>
      </c>
      <c r="J1175">
        <f>_xlfn.XLOOKUP(data[[#This Row],[Reindeer]],$S$14:$S$18,$T$14:$T$18)</f>
        <v>815</v>
      </c>
      <c r="K1175" t="str" cm="1">
        <f t="array" ref="K1175">_xlfn.IFS(data[[#This Row],[Age]]&lt;=100,"0-100",data[[#This Row],[Age]]&lt;=500,"101-500",data[[#This Row],[Age]]&lt;=1000,"501-1000",1,"&gt;1000")</f>
        <v>501-1000</v>
      </c>
      <c r="L1175" t="str">
        <f>REPT(_xlfn.UNICHAR(8203),_xlfn.XLOOKUP(data[[#This Row],[Age group]],$S$23:$S$26,$T$23:$T$26))&amp;data[[#This Row],[Age group]]</f>
        <v>​​501-1000</v>
      </c>
    </row>
    <row r="1176" spans="2:12" x14ac:dyDescent="0.25">
      <c r="B1176" t="s">
        <v>35</v>
      </c>
      <c r="C1176">
        <v>10.4</v>
      </c>
      <c r="D1176">
        <v>1080</v>
      </c>
      <c r="E1176" s="27">
        <v>45161</v>
      </c>
      <c r="F1176">
        <v>1815.33</v>
      </c>
      <c r="G1176" t="s">
        <v>91</v>
      </c>
      <c r="H1176">
        <v>0</v>
      </c>
      <c r="I1176" t="str">
        <f>_xlfn.XLOOKUP(data[[#This Row],[flight_speed]],$S$4:$S$6,$T$4:$T$6,,-1)</f>
        <v>fast</v>
      </c>
      <c r="J1176">
        <f>_xlfn.XLOOKUP(data[[#This Row],[Reindeer]],$S$14:$S$18,$T$14:$T$18)</f>
        <v>261</v>
      </c>
      <c r="K1176" t="str" cm="1">
        <f t="array" ref="K1176">_xlfn.IFS(data[[#This Row],[Age]]&lt;=100,"0-100",data[[#This Row],[Age]]&lt;=500,"101-500",data[[#This Row],[Age]]&lt;=1000,"501-1000",1,"&gt;1000")</f>
        <v>101-500</v>
      </c>
      <c r="L1176" t="str">
        <f>REPT(_xlfn.UNICHAR(8203),_xlfn.XLOOKUP(data[[#This Row],[Age group]],$S$23:$S$26,$T$23:$T$26))&amp;data[[#This Row],[Age group]]</f>
        <v>​​​101-500</v>
      </c>
    </row>
    <row r="1177" spans="2:12" x14ac:dyDescent="0.25">
      <c r="B1177" t="s">
        <v>68</v>
      </c>
      <c r="C1177">
        <v>6.4</v>
      </c>
      <c r="D1177">
        <v>1120</v>
      </c>
      <c r="E1177" s="27">
        <v>45161</v>
      </c>
      <c r="F1177">
        <v>2067</v>
      </c>
      <c r="G1177" t="s">
        <v>90</v>
      </c>
      <c r="H1177">
        <v>0</v>
      </c>
      <c r="I1177" t="str">
        <f>_xlfn.XLOOKUP(data[[#This Row],[flight_speed]],$S$4:$S$6,$T$4:$T$6,,-1)</f>
        <v>super fast</v>
      </c>
      <c r="J1177">
        <f>_xlfn.XLOOKUP(data[[#This Row],[Reindeer]],$S$14:$S$18,$T$14:$T$18)</f>
        <v>35</v>
      </c>
      <c r="K1177" t="str" cm="1">
        <f t="array" ref="K1177">_xlfn.IFS(data[[#This Row],[Age]]&lt;=100,"0-100",data[[#This Row],[Age]]&lt;=500,"101-500",data[[#This Row],[Age]]&lt;=1000,"501-1000",1,"&gt;1000")</f>
        <v>0-100</v>
      </c>
      <c r="L1177" t="str">
        <f>REPT(_xlfn.UNICHAR(8203),_xlfn.XLOOKUP(data[[#This Row],[Age group]],$S$23:$S$26,$T$23:$T$26))&amp;data[[#This Row],[Age group]]</f>
        <v>​​​​0-100</v>
      </c>
    </row>
    <row r="1178" spans="2:12" x14ac:dyDescent="0.25">
      <c r="B1178" t="s">
        <v>32</v>
      </c>
      <c r="C1178">
        <v>8.8000000000000007</v>
      </c>
      <c r="D1178">
        <v>1370</v>
      </c>
      <c r="E1178" s="27">
        <v>45161</v>
      </c>
      <c r="F1178">
        <v>720.59999999999991</v>
      </c>
      <c r="G1178" t="s">
        <v>91</v>
      </c>
      <c r="H1178">
        <v>0</v>
      </c>
      <c r="I1178" t="str">
        <f>_xlfn.XLOOKUP(data[[#This Row],[flight_speed]],$S$4:$S$6,$T$4:$T$6,,-1)</f>
        <v>fast</v>
      </c>
      <c r="J1178">
        <f>_xlfn.XLOOKUP(data[[#This Row],[Reindeer]],$S$14:$S$18,$T$14:$T$18)</f>
        <v>98</v>
      </c>
      <c r="K1178" t="str" cm="1">
        <f t="array" ref="K1178">_xlfn.IFS(data[[#This Row],[Age]]&lt;=100,"0-100",data[[#This Row],[Age]]&lt;=500,"101-500",data[[#This Row],[Age]]&lt;=1000,"501-1000",1,"&gt;1000")</f>
        <v>0-100</v>
      </c>
      <c r="L1178" t="str">
        <f>REPT(_xlfn.UNICHAR(8203),_xlfn.XLOOKUP(data[[#This Row],[Age group]],$S$23:$S$26,$T$23:$T$26))&amp;data[[#This Row],[Age group]]</f>
        <v>​​​​0-100</v>
      </c>
    </row>
    <row r="1179" spans="2:12" x14ac:dyDescent="0.25">
      <c r="B1179" t="s">
        <v>33</v>
      </c>
      <c r="C1179">
        <v>6</v>
      </c>
      <c r="D1179">
        <v>112</v>
      </c>
      <c r="E1179" s="27">
        <v>45162</v>
      </c>
      <c r="F1179">
        <v>692.13</v>
      </c>
      <c r="G1179" t="s">
        <v>90</v>
      </c>
      <c r="H1179">
        <v>0</v>
      </c>
      <c r="I1179" t="str">
        <f>_xlfn.XLOOKUP(data[[#This Row],[flight_speed]],$S$4:$S$6,$T$4:$T$6,,-1)</f>
        <v>fast</v>
      </c>
      <c r="J1179">
        <f>_xlfn.XLOOKUP(data[[#This Row],[Reindeer]],$S$14:$S$18,$T$14:$T$18)</f>
        <v>1200</v>
      </c>
      <c r="K1179" t="str" cm="1">
        <f t="array" ref="K1179">_xlfn.IFS(data[[#This Row],[Age]]&lt;=100,"0-100",data[[#This Row],[Age]]&lt;=500,"101-500",data[[#This Row],[Age]]&lt;=1000,"501-1000",1,"&gt;1000")</f>
        <v>&gt;1000</v>
      </c>
      <c r="L1179" t="str">
        <f>REPT(_xlfn.UNICHAR(8203),_xlfn.XLOOKUP(data[[#This Row],[Age group]],$S$23:$S$26,$T$23:$T$26))&amp;data[[#This Row],[Age group]]</f>
        <v>​&gt;1000</v>
      </c>
    </row>
    <row r="1180" spans="2:12" x14ac:dyDescent="0.25">
      <c r="B1180" t="s">
        <v>34</v>
      </c>
      <c r="C1180">
        <v>11.200000000000001</v>
      </c>
      <c r="D1180">
        <v>520</v>
      </c>
      <c r="E1180" s="27">
        <v>45162</v>
      </c>
      <c r="F1180">
        <v>1308.42</v>
      </c>
      <c r="G1180" t="s">
        <v>91</v>
      </c>
      <c r="H1180">
        <v>0</v>
      </c>
      <c r="I1180" t="str">
        <f>_xlfn.XLOOKUP(data[[#This Row],[flight_speed]],$S$4:$S$6,$T$4:$T$6,,-1)</f>
        <v>fast</v>
      </c>
      <c r="J1180">
        <f>_xlfn.XLOOKUP(data[[#This Row],[Reindeer]],$S$14:$S$18,$T$14:$T$18)</f>
        <v>815</v>
      </c>
      <c r="K1180" t="str" cm="1">
        <f t="array" ref="K1180">_xlfn.IFS(data[[#This Row],[Age]]&lt;=100,"0-100",data[[#This Row],[Age]]&lt;=500,"101-500",data[[#This Row],[Age]]&lt;=1000,"501-1000",1,"&gt;1000")</f>
        <v>501-1000</v>
      </c>
      <c r="L1180" t="str">
        <f>REPT(_xlfn.UNICHAR(8203),_xlfn.XLOOKUP(data[[#This Row],[Age group]],$S$23:$S$26,$T$23:$T$26))&amp;data[[#This Row],[Age group]]</f>
        <v>​​501-1000</v>
      </c>
    </row>
    <row r="1181" spans="2:12" x14ac:dyDescent="0.25">
      <c r="B1181" t="s">
        <v>35</v>
      </c>
      <c r="C1181">
        <v>4.8000000000000007</v>
      </c>
      <c r="D1181">
        <v>1190</v>
      </c>
      <c r="E1181" s="27">
        <v>45162</v>
      </c>
      <c r="F1181">
        <v>2595.42</v>
      </c>
      <c r="G1181" t="s">
        <v>91</v>
      </c>
      <c r="H1181">
        <v>0</v>
      </c>
      <c r="I1181" t="str">
        <f>_xlfn.XLOOKUP(data[[#This Row],[flight_speed]],$S$4:$S$6,$T$4:$T$6,,-1)</f>
        <v>super fast</v>
      </c>
      <c r="J1181">
        <f>_xlfn.XLOOKUP(data[[#This Row],[Reindeer]],$S$14:$S$18,$T$14:$T$18)</f>
        <v>261</v>
      </c>
      <c r="K1181" t="str" cm="1">
        <f t="array" ref="K1181">_xlfn.IFS(data[[#This Row],[Age]]&lt;=100,"0-100",data[[#This Row],[Age]]&lt;=500,"101-500",data[[#This Row],[Age]]&lt;=1000,"501-1000",1,"&gt;1000")</f>
        <v>101-500</v>
      </c>
      <c r="L1181" t="str">
        <f>REPT(_xlfn.UNICHAR(8203),_xlfn.XLOOKUP(data[[#This Row],[Age group]],$S$23:$S$26,$T$23:$T$26))&amp;data[[#This Row],[Age group]]</f>
        <v>​​​101-500</v>
      </c>
    </row>
    <row r="1182" spans="2:12" x14ac:dyDescent="0.25">
      <c r="B1182" t="s">
        <v>68</v>
      </c>
      <c r="C1182">
        <v>6.4</v>
      </c>
      <c r="D1182">
        <v>1410</v>
      </c>
      <c r="E1182" s="27">
        <v>45162</v>
      </c>
      <c r="F1182">
        <v>255.39</v>
      </c>
      <c r="G1182" t="s">
        <v>90</v>
      </c>
      <c r="H1182">
        <v>0</v>
      </c>
      <c r="I1182" t="str">
        <f>_xlfn.XLOOKUP(data[[#This Row],[flight_speed]],$S$4:$S$6,$T$4:$T$6,,-1)</f>
        <v>casual</v>
      </c>
      <c r="J1182">
        <f>_xlfn.XLOOKUP(data[[#This Row],[Reindeer]],$S$14:$S$18,$T$14:$T$18)</f>
        <v>35</v>
      </c>
      <c r="K1182" t="str" cm="1">
        <f t="array" ref="K1182">_xlfn.IFS(data[[#This Row],[Age]]&lt;=100,"0-100",data[[#This Row],[Age]]&lt;=500,"101-500",data[[#This Row],[Age]]&lt;=1000,"501-1000",1,"&gt;1000")</f>
        <v>0-100</v>
      </c>
      <c r="L1182" t="str">
        <f>REPT(_xlfn.UNICHAR(8203),_xlfn.XLOOKUP(data[[#This Row],[Age group]],$S$23:$S$26,$T$23:$T$26))&amp;data[[#This Row],[Age group]]</f>
        <v>​​​​0-100</v>
      </c>
    </row>
    <row r="1183" spans="2:12" x14ac:dyDescent="0.25">
      <c r="B1183" t="s">
        <v>32</v>
      </c>
      <c r="C1183">
        <v>9.6000000000000014</v>
      </c>
      <c r="D1183">
        <v>900</v>
      </c>
      <c r="E1183" s="27">
        <v>45162</v>
      </c>
      <c r="F1183">
        <v>1653</v>
      </c>
      <c r="G1183" t="s">
        <v>91</v>
      </c>
      <c r="H1183">
        <v>0</v>
      </c>
      <c r="I1183" t="str">
        <f>_xlfn.XLOOKUP(data[[#This Row],[flight_speed]],$S$4:$S$6,$T$4:$T$6,,-1)</f>
        <v>fast</v>
      </c>
      <c r="J1183">
        <f>_xlfn.XLOOKUP(data[[#This Row],[Reindeer]],$S$14:$S$18,$T$14:$T$18)</f>
        <v>98</v>
      </c>
      <c r="K1183" t="str" cm="1">
        <f t="array" ref="K1183">_xlfn.IFS(data[[#This Row],[Age]]&lt;=100,"0-100",data[[#This Row],[Age]]&lt;=500,"101-500",data[[#This Row],[Age]]&lt;=1000,"501-1000",1,"&gt;1000")</f>
        <v>0-100</v>
      </c>
      <c r="L1183" t="str">
        <f>REPT(_xlfn.UNICHAR(8203),_xlfn.XLOOKUP(data[[#This Row],[Age group]],$S$23:$S$26,$T$23:$T$26))&amp;data[[#This Row],[Age group]]</f>
        <v>​​​​0-100</v>
      </c>
    </row>
    <row r="1184" spans="2:12" x14ac:dyDescent="0.25">
      <c r="B1184" t="s">
        <v>33</v>
      </c>
      <c r="C1184">
        <v>14</v>
      </c>
      <c r="D1184">
        <v>101</v>
      </c>
      <c r="E1184" s="27">
        <v>45163</v>
      </c>
      <c r="F1184">
        <v>91.04</v>
      </c>
      <c r="G1184" t="s">
        <v>90</v>
      </c>
      <c r="H1184">
        <v>0</v>
      </c>
      <c r="I1184" t="str">
        <f>_xlfn.XLOOKUP(data[[#This Row],[flight_speed]],$S$4:$S$6,$T$4:$T$6,,-1)</f>
        <v>casual</v>
      </c>
      <c r="J1184">
        <f>_xlfn.XLOOKUP(data[[#This Row],[Reindeer]],$S$14:$S$18,$T$14:$T$18)</f>
        <v>1200</v>
      </c>
      <c r="K1184" t="str" cm="1">
        <f t="array" ref="K1184">_xlfn.IFS(data[[#This Row],[Age]]&lt;=100,"0-100",data[[#This Row],[Age]]&lt;=500,"101-500",data[[#This Row],[Age]]&lt;=1000,"501-1000",1,"&gt;1000")</f>
        <v>&gt;1000</v>
      </c>
      <c r="L1184" t="str">
        <f>REPT(_xlfn.UNICHAR(8203),_xlfn.XLOOKUP(data[[#This Row],[Age group]],$S$23:$S$26,$T$23:$T$26))&amp;data[[#This Row],[Age group]]</f>
        <v>​&gt;1000</v>
      </c>
    </row>
    <row r="1185" spans="2:12" x14ac:dyDescent="0.25">
      <c r="B1185" t="s">
        <v>34</v>
      </c>
      <c r="C1185">
        <v>4</v>
      </c>
      <c r="D1185">
        <v>930</v>
      </c>
      <c r="E1185" s="27">
        <v>45163</v>
      </c>
      <c r="F1185">
        <v>2901.1499999999996</v>
      </c>
      <c r="G1185" t="s">
        <v>91</v>
      </c>
      <c r="H1185">
        <v>0</v>
      </c>
      <c r="I1185" t="str">
        <f>_xlfn.XLOOKUP(data[[#This Row],[flight_speed]],$S$4:$S$6,$T$4:$T$6,,-1)</f>
        <v>super fast</v>
      </c>
      <c r="J1185">
        <f>_xlfn.XLOOKUP(data[[#This Row],[Reindeer]],$S$14:$S$18,$T$14:$T$18)</f>
        <v>815</v>
      </c>
      <c r="K1185" t="str" cm="1">
        <f t="array" ref="K1185">_xlfn.IFS(data[[#This Row],[Age]]&lt;=100,"0-100",data[[#This Row],[Age]]&lt;=500,"101-500",data[[#This Row],[Age]]&lt;=1000,"501-1000",1,"&gt;1000")</f>
        <v>501-1000</v>
      </c>
      <c r="L1185" t="str">
        <f>REPT(_xlfn.UNICHAR(8203),_xlfn.XLOOKUP(data[[#This Row],[Age group]],$S$23:$S$26,$T$23:$T$26))&amp;data[[#This Row],[Age group]]</f>
        <v>​​501-1000</v>
      </c>
    </row>
    <row r="1186" spans="2:12" x14ac:dyDescent="0.25">
      <c r="B1186" t="s">
        <v>35</v>
      </c>
      <c r="C1186">
        <v>8.8000000000000007</v>
      </c>
      <c r="D1186">
        <v>1490</v>
      </c>
      <c r="E1186" s="27">
        <v>45163</v>
      </c>
      <c r="F1186">
        <v>1090.8899999999999</v>
      </c>
      <c r="G1186" t="s">
        <v>91</v>
      </c>
      <c r="H1186">
        <v>0</v>
      </c>
      <c r="I1186" t="str">
        <f>_xlfn.XLOOKUP(data[[#This Row],[flight_speed]],$S$4:$S$6,$T$4:$T$6,,-1)</f>
        <v>fast</v>
      </c>
      <c r="J1186">
        <f>_xlfn.XLOOKUP(data[[#This Row],[Reindeer]],$S$14:$S$18,$T$14:$T$18)</f>
        <v>261</v>
      </c>
      <c r="K1186" t="str" cm="1">
        <f t="array" ref="K1186">_xlfn.IFS(data[[#This Row],[Age]]&lt;=100,"0-100",data[[#This Row],[Age]]&lt;=500,"101-500",data[[#This Row],[Age]]&lt;=1000,"501-1000",1,"&gt;1000")</f>
        <v>101-500</v>
      </c>
      <c r="L1186" t="str">
        <f>REPT(_xlfn.UNICHAR(8203),_xlfn.XLOOKUP(data[[#This Row],[Age group]],$S$23:$S$26,$T$23:$T$26))&amp;data[[#This Row],[Age group]]</f>
        <v>​​​101-500</v>
      </c>
    </row>
    <row r="1187" spans="2:12" x14ac:dyDescent="0.25">
      <c r="B1187" t="s">
        <v>68</v>
      </c>
      <c r="C1187">
        <v>11.200000000000001</v>
      </c>
      <c r="D1187">
        <v>690</v>
      </c>
      <c r="E1187" s="27">
        <v>45163</v>
      </c>
      <c r="F1187">
        <v>821.22</v>
      </c>
      <c r="G1187" t="s">
        <v>90</v>
      </c>
      <c r="H1187">
        <v>0</v>
      </c>
      <c r="I1187" t="str">
        <f>_xlfn.XLOOKUP(data[[#This Row],[flight_speed]],$S$4:$S$6,$T$4:$T$6,,-1)</f>
        <v>fast</v>
      </c>
      <c r="J1187">
        <f>_xlfn.XLOOKUP(data[[#This Row],[Reindeer]],$S$14:$S$18,$T$14:$T$18)</f>
        <v>35</v>
      </c>
      <c r="K1187" t="str" cm="1">
        <f t="array" ref="K1187">_xlfn.IFS(data[[#This Row],[Age]]&lt;=100,"0-100",data[[#This Row],[Age]]&lt;=500,"101-500",data[[#This Row],[Age]]&lt;=1000,"501-1000",1,"&gt;1000")</f>
        <v>0-100</v>
      </c>
      <c r="L1187" t="str">
        <f>REPT(_xlfn.UNICHAR(8203),_xlfn.XLOOKUP(data[[#This Row],[Age group]],$S$23:$S$26,$T$23:$T$26))&amp;data[[#This Row],[Age group]]</f>
        <v>​​​​0-100</v>
      </c>
    </row>
    <row r="1188" spans="2:12" x14ac:dyDescent="0.25">
      <c r="B1188" t="s">
        <v>32</v>
      </c>
      <c r="C1188">
        <v>8.8000000000000007</v>
      </c>
      <c r="D1188">
        <v>860</v>
      </c>
      <c r="E1188" s="27">
        <v>45163</v>
      </c>
      <c r="F1188">
        <v>588.03</v>
      </c>
      <c r="G1188" t="s">
        <v>91</v>
      </c>
      <c r="H1188">
        <v>0</v>
      </c>
      <c r="I1188" t="str">
        <f>_xlfn.XLOOKUP(data[[#This Row],[flight_speed]],$S$4:$S$6,$T$4:$T$6,,-1)</f>
        <v>casual</v>
      </c>
      <c r="J1188">
        <f>_xlfn.XLOOKUP(data[[#This Row],[Reindeer]],$S$14:$S$18,$T$14:$T$18)</f>
        <v>98</v>
      </c>
      <c r="K1188" t="str" cm="1">
        <f t="array" ref="K1188">_xlfn.IFS(data[[#This Row],[Age]]&lt;=100,"0-100",data[[#This Row],[Age]]&lt;=500,"101-500",data[[#This Row],[Age]]&lt;=1000,"501-1000",1,"&gt;1000")</f>
        <v>0-100</v>
      </c>
      <c r="L1188" t="str">
        <f>REPT(_xlfn.UNICHAR(8203),_xlfn.XLOOKUP(data[[#This Row],[Age group]],$S$23:$S$26,$T$23:$T$26))&amp;data[[#This Row],[Age group]]</f>
        <v>​​​​0-100</v>
      </c>
    </row>
    <row r="1189" spans="2:12" x14ac:dyDescent="0.25">
      <c r="B1189" t="s">
        <v>33</v>
      </c>
      <c r="C1189">
        <v>14</v>
      </c>
      <c r="D1189">
        <v>72</v>
      </c>
      <c r="E1189" s="27">
        <v>45164</v>
      </c>
      <c r="F1189">
        <v>918.36</v>
      </c>
      <c r="G1189" t="s">
        <v>90</v>
      </c>
      <c r="H1189">
        <v>0</v>
      </c>
      <c r="I1189" t="str">
        <f>_xlfn.XLOOKUP(data[[#This Row],[flight_speed]],$S$4:$S$6,$T$4:$T$6,,-1)</f>
        <v>fast</v>
      </c>
      <c r="J1189">
        <f>_xlfn.XLOOKUP(data[[#This Row],[Reindeer]],$S$14:$S$18,$T$14:$T$18)</f>
        <v>1200</v>
      </c>
      <c r="K1189" t="str" cm="1">
        <f t="array" ref="K1189">_xlfn.IFS(data[[#This Row],[Age]]&lt;=100,"0-100",data[[#This Row],[Age]]&lt;=500,"101-500",data[[#This Row],[Age]]&lt;=1000,"501-1000",1,"&gt;1000")</f>
        <v>&gt;1000</v>
      </c>
      <c r="L1189" t="str">
        <f>REPT(_xlfn.UNICHAR(8203),_xlfn.XLOOKUP(data[[#This Row],[Age group]],$S$23:$S$26,$T$23:$T$26))&amp;data[[#This Row],[Age group]]</f>
        <v>​&gt;1000</v>
      </c>
    </row>
    <row r="1190" spans="2:12" x14ac:dyDescent="0.25">
      <c r="B1190" t="s">
        <v>34</v>
      </c>
      <c r="C1190">
        <v>8.8000000000000007</v>
      </c>
      <c r="D1190">
        <v>870</v>
      </c>
      <c r="E1190" s="27">
        <v>45164</v>
      </c>
      <c r="F1190">
        <v>2736.45</v>
      </c>
      <c r="G1190" t="s">
        <v>91</v>
      </c>
      <c r="H1190">
        <v>0</v>
      </c>
      <c r="I1190" t="str">
        <f>_xlfn.XLOOKUP(data[[#This Row],[flight_speed]],$S$4:$S$6,$T$4:$T$6,,-1)</f>
        <v>super fast</v>
      </c>
      <c r="J1190">
        <f>_xlfn.XLOOKUP(data[[#This Row],[Reindeer]],$S$14:$S$18,$T$14:$T$18)</f>
        <v>815</v>
      </c>
      <c r="K1190" t="str" cm="1">
        <f t="array" ref="K1190">_xlfn.IFS(data[[#This Row],[Age]]&lt;=100,"0-100",data[[#This Row],[Age]]&lt;=500,"101-500",data[[#This Row],[Age]]&lt;=1000,"501-1000",1,"&gt;1000")</f>
        <v>501-1000</v>
      </c>
      <c r="L1190" t="str">
        <f>REPT(_xlfn.UNICHAR(8203),_xlfn.XLOOKUP(data[[#This Row],[Age group]],$S$23:$S$26,$T$23:$T$26))&amp;data[[#This Row],[Age group]]</f>
        <v>​​501-1000</v>
      </c>
    </row>
    <row r="1191" spans="2:12" x14ac:dyDescent="0.25">
      <c r="B1191" t="s">
        <v>35</v>
      </c>
      <c r="C1191">
        <v>4</v>
      </c>
      <c r="D1191">
        <v>1020</v>
      </c>
      <c r="E1191" s="27">
        <v>45164</v>
      </c>
      <c r="F1191">
        <v>2457.9299999999998</v>
      </c>
      <c r="G1191" t="s">
        <v>91</v>
      </c>
      <c r="H1191">
        <v>0</v>
      </c>
      <c r="I1191" t="str">
        <f>_xlfn.XLOOKUP(data[[#This Row],[flight_speed]],$S$4:$S$6,$T$4:$T$6,,-1)</f>
        <v>super fast</v>
      </c>
      <c r="J1191">
        <f>_xlfn.XLOOKUP(data[[#This Row],[Reindeer]],$S$14:$S$18,$T$14:$T$18)</f>
        <v>261</v>
      </c>
      <c r="K1191" t="str" cm="1">
        <f t="array" ref="K1191">_xlfn.IFS(data[[#This Row],[Age]]&lt;=100,"0-100",data[[#This Row],[Age]]&lt;=500,"101-500",data[[#This Row],[Age]]&lt;=1000,"501-1000",1,"&gt;1000")</f>
        <v>101-500</v>
      </c>
      <c r="L1191" t="str">
        <f>REPT(_xlfn.UNICHAR(8203),_xlfn.XLOOKUP(data[[#This Row],[Age group]],$S$23:$S$26,$T$23:$T$26))&amp;data[[#This Row],[Age group]]</f>
        <v>​​​101-500</v>
      </c>
    </row>
    <row r="1192" spans="2:12" x14ac:dyDescent="0.25">
      <c r="B1192" t="s">
        <v>68</v>
      </c>
      <c r="C1192">
        <v>8.8000000000000007</v>
      </c>
      <c r="D1192">
        <v>980</v>
      </c>
      <c r="E1192" s="27">
        <v>45164</v>
      </c>
      <c r="F1192">
        <v>2218.0500000000002</v>
      </c>
      <c r="G1192" t="s">
        <v>90</v>
      </c>
      <c r="H1192">
        <v>0</v>
      </c>
      <c r="I1192" t="str">
        <f>_xlfn.XLOOKUP(data[[#This Row],[flight_speed]],$S$4:$S$6,$T$4:$T$6,,-1)</f>
        <v>super fast</v>
      </c>
      <c r="J1192">
        <f>_xlfn.XLOOKUP(data[[#This Row],[Reindeer]],$S$14:$S$18,$T$14:$T$18)</f>
        <v>35</v>
      </c>
      <c r="K1192" t="str" cm="1">
        <f t="array" ref="K1192">_xlfn.IFS(data[[#This Row],[Age]]&lt;=100,"0-100",data[[#This Row],[Age]]&lt;=500,"101-500",data[[#This Row],[Age]]&lt;=1000,"501-1000",1,"&gt;1000")</f>
        <v>0-100</v>
      </c>
      <c r="L1192" t="str">
        <f>REPT(_xlfn.UNICHAR(8203),_xlfn.XLOOKUP(data[[#This Row],[Age group]],$S$23:$S$26,$T$23:$T$26))&amp;data[[#This Row],[Age group]]</f>
        <v>​​​​0-100</v>
      </c>
    </row>
    <row r="1193" spans="2:12" x14ac:dyDescent="0.25">
      <c r="B1193" t="s">
        <v>32</v>
      </c>
      <c r="C1193">
        <v>4</v>
      </c>
      <c r="D1193">
        <v>780</v>
      </c>
      <c r="E1193" s="27">
        <v>45164</v>
      </c>
      <c r="F1193">
        <v>1379.73</v>
      </c>
      <c r="G1193" t="s">
        <v>91</v>
      </c>
      <c r="H1193">
        <v>0</v>
      </c>
      <c r="I1193" t="str">
        <f>_xlfn.XLOOKUP(data[[#This Row],[flight_speed]],$S$4:$S$6,$T$4:$T$6,,-1)</f>
        <v>fast</v>
      </c>
      <c r="J1193">
        <f>_xlfn.XLOOKUP(data[[#This Row],[Reindeer]],$S$14:$S$18,$T$14:$T$18)</f>
        <v>98</v>
      </c>
      <c r="K1193" t="str" cm="1">
        <f t="array" ref="K1193">_xlfn.IFS(data[[#This Row],[Age]]&lt;=100,"0-100",data[[#This Row],[Age]]&lt;=500,"101-500",data[[#This Row],[Age]]&lt;=1000,"501-1000",1,"&gt;1000")</f>
        <v>0-100</v>
      </c>
      <c r="L1193" t="str">
        <f>REPT(_xlfn.UNICHAR(8203),_xlfn.XLOOKUP(data[[#This Row],[Age group]],$S$23:$S$26,$T$23:$T$26))&amp;data[[#This Row],[Age group]]</f>
        <v>​​​​0-100</v>
      </c>
    </row>
    <row r="1194" spans="2:12" x14ac:dyDescent="0.25">
      <c r="B1194" t="s">
        <v>33</v>
      </c>
      <c r="C1194">
        <v>6</v>
      </c>
      <c r="D1194">
        <v>126</v>
      </c>
      <c r="E1194" s="27">
        <v>45165</v>
      </c>
      <c r="F1194">
        <v>161.41999999999999</v>
      </c>
      <c r="G1194" t="s">
        <v>90</v>
      </c>
      <c r="H1194">
        <v>0</v>
      </c>
      <c r="I1194" t="str">
        <f>_xlfn.XLOOKUP(data[[#This Row],[flight_speed]],$S$4:$S$6,$T$4:$T$6,,-1)</f>
        <v>casual</v>
      </c>
      <c r="J1194">
        <f>_xlfn.XLOOKUP(data[[#This Row],[Reindeer]],$S$14:$S$18,$T$14:$T$18)</f>
        <v>1200</v>
      </c>
      <c r="K1194" t="str" cm="1">
        <f t="array" ref="K1194">_xlfn.IFS(data[[#This Row],[Age]]&lt;=100,"0-100",data[[#This Row],[Age]]&lt;=500,"101-500",data[[#This Row],[Age]]&lt;=1000,"501-1000",1,"&gt;1000")</f>
        <v>&gt;1000</v>
      </c>
      <c r="L1194" t="str">
        <f>REPT(_xlfn.UNICHAR(8203),_xlfn.XLOOKUP(data[[#This Row],[Age group]],$S$23:$S$26,$T$23:$T$26))&amp;data[[#This Row],[Age group]]</f>
        <v>​&gt;1000</v>
      </c>
    </row>
    <row r="1195" spans="2:12" x14ac:dyDescent="0.25">
      <c r="B1195" t="s">
        <v>34</v>
      </c>
      <c r="C1195">
        <v>4.8000000000000007</v>
      </c>
      <c r="D1195">
        <v>740</v>
      </c>
      <c r="E1195" s="27">
        <v>45165</v>
      </c>
      <c r="F1195">
        <v>2715.12</v>
      </c>
      <c r="G1195" t="s">
        <v>91</v>
      </c>
      <c r="H1195">
        <v>0</v>
      </c>
      <c r="I1195" t="str">
        <f>_xlfn.XLOOKUP(data[[#This Row],[flight_speed]],$S$4:$S$6,$T$4:$T$6,,-1)</f>
        <v>super fast</v>
      </c>
      <c r="J1195">
        <f>_xlfn.XLOOKUP(data[[#This Row],[Reindeer]],$S$14:$S$18,$T$14:$T$18)</f>
        <v>815</v>
      </c>
      <c r="K1195" t="str" cm="1">
        <f t="array" ref="K1195">_xlfn.IFS(data[[#This Row],[Age]]&lt;=100,"0-100",data[[#This Row],[Age]]&lt;=500,"101-500",data[[#This Row],[Age]]&lt;=1000,"501-1000",1,"&gt;1000")</f>
        <v>501-1000</v>
      </c>
      <c r="L1195" t="str">
        <f>REPT(_xlfn.UNICHAR(8203),_xlfn.XLOOKUP(data[[#This Row],[Age group]],$S$23:$S$26,$T$23:$T$26))&amp;data[[#This Row],[Age group]]</f>
        <v>​​501-1000</v>
      </c>
    </row>
    <row r="1196" spans="2:12" x14ac:dyDescent="0.25">
      <c r="B1196" t="s">
        <v>35</v>
      </c>
      <c r="C1196">
        <v>4</v>
      </c>
      <c r="D1196">
        <v>790</v>
      </c>
      <c r="E1196" s="27">
        <v>45165</v>
      </c>
      <c r="F1196">
        <v>1881.3899999999999</v>
      </c>
      <c r="G1196" t="s">
        <v>91</v>
      </c>
      <c r="H1196">
        <v>0</v>
      </c>
      <c r="I1196" t="str">
        <f>_xlfn.XLOOKUP(data[[#This Row],[flight_speed]],$S$4:$S$6,$T$4:$T$6,,-1)</f>
        <v>fast</v>
      </c>
      <c r="J1196">
        <f>_xlfn.XLOOKUP(data[[#This Row],[Reindeer]],$S$14:$S$18,$T$14:$T$18)</f>
        <v>261</v>
      </c>
      <c r="K1196" t="str" cm="1">
        <f t="array" ref="K1196">_xlfn.IFS(data[[#This Row],[Age]]&lt;=100,"0-100",data[[#This Row],[Age]]&lt;=500,"101-500",data[[#This Row],[Age]]&lt;=1000,"501-1000",1,"&gt;1000")</f>
        <v>101-500</v>
      </c>
      <c r="L1196" t="str">
        <f>REPT(_xlfn.UNICHAR(8203),_xlfn.XLOOKUP(data[[#This Row],[Age group]],$S$23:$S$26,$T$23:$T$26))&amp;data[[#This Row],[Age group]]</f>
        <v>​​​101-500</v>
      </c>
    </row>
    <row r="1197" spans="2:12" x14ac:dyDescent="0.25">
      <c r="B1197" t="s">
        <v>68</v>
      </c>
      <c r="C1197">
        <v>11.200000000000001</v>
      </c>
      <c r="D1197">
        <v>1040</v>
      </c>
      <c r="E1197" s="27">
        <v>45165</v>
      </c>
      <c r="F1197">
        <v>2290.8000000000002</v>
      </c>
      <c r="G1197" t="s">
        <v>90</v>
      </c>
      <c r="H1197">
        <v>0</v>
      </c>
      <c r="I1197" t="str">
        <f>_xlfn.XLOOKUP(data[[#This Row],[flight_speed]],$S$4:$S$6,$T$4:$T$6,,-1)</f>
        <v>super fast</v>
      </c>
      <c r="J1197">
        <f>_xlfn.XLOOKUP(data[[#This Row],[Reindeer]],$S$14:$S$18,$T$14:$T$18)</f>
        <v>35</v>
      </c>
      <c r="K1197" t="str" cm="1">
        <f t="array" ref="K1197">_xlfn.IFS(data[[#This Row],[Age]]&lt;=100,"0-100",data[[#This Row],[Age]]&lt;=500,"101-500",data[[#This Row],[Age]]&lt;=1000,"501-1000",1,"&gt;1000")</f>
        <v>0-100</v>
      </c>
      <c r="L1197" t="str">
        <f>REPT(_xlfn.UNICHAR(8203),_xlfn.XLOOKUP(data[[#This Row],[Age group]],$S$23:$S$26,$T$23:$T$26))&amp;data[[#This Row],[Age group]]</f>
        <v>​​​​0-100</v>
      </c>
    </row>
    <row r="1198" spans="2:12" x14ac:dyDescent="0.25">
      <c r="B1198" t="s">
        <v>32</v>
      </c>
      <c r="C1198">
        <v>5.6000000000000005</v>
      </c>
      <c r="D1198">
        <v>1060</v>
      </c>
      <c r="E1198" s="27">
        <v>45165</v>
      </c>
      <c r="F1198">
        <v>2.2199999999999998</v>
      </c>
      <c r="G1198" t="s">
        <v>91</v>
      </c>
      <c r="H1198">
        <v>0</v>
      </c>
      <c r="I1198" t="str">
        <f>_xlfn.XLOOKUP(data[[#This Row],[flight_speed]],$S$4:$S$6,$T$4:$T$6,,-1)</f>
        <v>casual</v>
      </c>
      <c r="J1198">
        <f>_xlfn.XLOOKUP(data[[#This Row],[Reindeer]],$S$14:$S$18,$T$14:$T$18)</f>
        <v>98</v>
      </c>
      <c r="K1198" t="str" cm="1">
        <f t="array" ref="K1198">_xlfn.IFS(data[[#This Row],[Age]]&lt;=100,"0-100",data[[#This Row],[Age]]&lt;=500,"101-500",data[[#This Row],[Age]]&lt;=1000,"501-1000",1,"&gt;1000")</f>
        <v>0-100</v>
      </c>
      <c r="L1198" t="str">
        <f>REPT(_xlfn.UNICHAR(8203),_xlfn.XLOOKUP(data[[#This Row],[Age group]],$S$23:$S$26,$T$23:$T$26))&amp;data[[#This Row],[Age group]]</f>
        <v>​​​​0-100</v>
      </c>
    </row>
    <row r="1199" spans="2:12" x14ac:dyDescent="0.25">
      <c r="B1199" t="s">
        <v>33</v>
      </c>
      <c r="C1199">
        <v>8</v>
      </c>
      <c r="D1199">
        <v>103</v>
      </c>
      <c r="E1199" s="27">
        <v>45166</v>
      </c>
      <c r="F1199">
        <v>970.16</v>
      </c>
      <c r="G1199" t="s">
        <v>90</v>
      </c>
      <c r="H1199">
        <v>0</v>
      </c>
      <c r="I1199" t="str">
        <f>_xlfn.XLOOKUP(data[[#This Row],[flight_speed]],$S$4:$S$6,$T$4:$T$6,,-1)</f>
        <v>fast</v>
      </c>
      <c r="J1199">
        <f>_xlfn.XLOOKUP(data[[#This Row],[Reindeer]],$S$14:$S$18,$T$14:$T$18)</f>
        <v>1200</v>
      </c>
      <c r="K1199" t="str" cm="1">
        <f t="array" ref="K1199">_xlfn.IFS(data[[#This Row],[Age]]&lt;=100,"0-100",data[[#This Row],[Age]]&lt;=500,"101-500",data[[#This Row],[Age]]&lt;=1000,"501-1000",1,"&gt;1000")</f>
        <v>&gt;1000</v>
      </c>
      <c r="L1199" t="str">
        <f>REPT(_xlfn.UNICHAR(8203),_xlfn.XLOOKUP(data[[#This Row],[Age group]],$S$23:$S$26,$T$23:$T$26))&amp;data[[#This Row],[Age group]]</f>
        <v>​&gt;1000</v>
      </c>
    </row>
    <row r="1200" spans="2:12" x14ac:dyDescent="0.25">
      <c r="B1200" t="s">
        <v>34</v>
      </c>
      <c r="C1200">
        <v>7.2</v>
      </c>
      <c r="D1200">
        <v>1140</v>
      </c>
      <c r="E1200" s="27">
        <v>45166</v>
      </c>
      <c r="F1200">
        <v>466.68</v>
      </c>
      <c r="G1200" t="s">
        <v>91</v>
      </c>
      <c r="H1200">
        <v>0</v>
      </c>
      <c r="I1200" t="str">
        <f>_xlfn.XLOOKUP(data[[#This Row],[flight_speed]],$S$4:$S$6,$T$4:$T$6,,-1)</f>
        <v>casual</v>
      </c>
      <c r="J1200">
        <f>_xlfn.XLOOKUP(data[[#This Row],[Reindeer]],$S$14:$S$18,$T$14:$T$18)</f>
        <v>815</v>
      </c>
      <c r="K1200" t="str" cm="1">
        <f t="array" ref="K1200">_xlfn.IFS(data[[#This Row],[Age]]&lt;=100,"0-100",data[[#This Row],[Age]]&lt;=500,"101-500",data[[#This Row],[Age]]&lt;=1000,"501-1000",1,"&gt;1000")</f>
        <v>501-1000</v>
      </c>
      <c r="L1200" t="str">
        <f>REPT(_xlfn.UNICHAR(8203),_xlfn.XLOOKUP(data[[#This Row],[Age group]],$S$23:$S$26,$T$23:$T$26))&amp;data[[#This Row],[Age group]]</f>
        <v>​​501-1000</v>
      </c>
    </row>
    <row r="1201" spans="2:12" x14ac:dyDescent="0.25">
      <c r="B1201" t="s">
        <v>35</v>
      </c>
      <c r="C1201">
        <v>4</v>
      </c>
      <c r="D1201">
        <v>1240</v>
      </c>
      <c r="E1201" s="27">
        <v>45166</v>
      </c>
      <c r="F1201">
        <v>2580.7799999999997</v>
      </c>
      <c r="G1201" t="s">
        <v>91</v>
      </c>
      <c r="H1201">
        <v>0</v>
      </c>
      <c r="I1201" t="str">
        <f>_xlfn.XLOOKUP(data[[#This Row],[flight_speed]],$S$4:$S$6,$T$4:$T$6,,-1)</f>
        <v>super fast</v>
      </c>
      <c r="J1201">
        <f>_xlfn.XLOOKUP(data[[#This Row],[Reindeer]],$S$14:$S$18,$T$14:$T$18)</f>
        <v>261</v>
      </c>
      <c r="K1201" t="str" cm="1">
        <f t="array" ref="K1201">_xlfn.IFS(data[[#This Row],[Age]]&lt;=100,"0-100",data[[#This Row],[Age]]&lt;=500,"101-500",data[[#This Row],[Age]]&lt;=1000,"501-1000",1,"&gt;1000")</f>
        <v>101-500</v>
      </c>
      <c r="L1201" t="str">
        <f>REPT(_xlfn.UNICHAR(8203),_xlfn.XLOOKUP(data[[#This Row],[Age group]],$S$23:$S$26,$T$23:$T$26))&amp;data[[#This Row],[Age group]]</f>
        <v>​​​101-500</v>
      </c>
    </row>
    <row r="1202" spans="2:12" x14ac:dyDescent="0.25">
      <c r="B1202" t="s">
        <v>68</v>
      </c>
      <c r="C1202">
        <v>7.2</v>
      </c>
      <c r="D1202">
        <v>1080</v>
      </c>
      <c r="E1202" s="27">
        <v>45166</v>
      </c>
      <c r="F1202">
        <v>1519.8000000000002</v>
      </c>
      <c r="G1202" t="s">
        <v>90</v>
      </c>
      <c r="H1202">
        <v>0</v>
      </c>
      <c r="I1202" t="str">
        <f>_xlfn.XLOOKUP(data[[#This Row],[flight_speed]],$S$4:$S$6,$T$4:$T$6,,-1)</f>
        <v>fast</v>
      </c>
      <c r="J1202">
        <f>_xlfn.XLOOKUP(data[[#This Row],[Reindeer]],$S$14:$S$18,$T$14:$T$18)</f>
        <v>35</v>
      </c>
      <c r="K1202" t="str" cm="1">
        <f t="array" ref="K1202">_xlfn.IFS(data[[#This Row],[Age]]&lt;=100,"0-100",data[[#This Row],[Age]]&lt;=500,"101-500",data[[#This Row],[Age]]&lt;=1000,"501-1000",1,"&gt;1000")</f>
        <v>0-100</v>
      </c>
      <c r="L1202" t="str">
        <f>REPT(_xlfn.UNICHAR(8203),_xlfn.XLOOKUP(data[[#This Row],[Age group]],$S$23:$S$26,$T$23:$T$26))&amp;data[[#This Row],[Age group]]</f>
        <v>​​​​0-100</v>
      </c>
    </row>
    <row r="1203" spans="2:12" x14ac:dyDescent="0.25">
      <c r="B1203" t="s">
        <v>32</v>
      </c>
      <c r="C1203">
        <v>10.4</v>
      </c>
      <c r="D1203">
        <v>1410</v>
      </c>
      <c r="E1203" s="27">
        <v>45166</v>
      </c>
      <c r="F1203">
        <v>2535.81</v>
      </c>
      <c r="G1203" t="s">
        <v>91</v>
      </c>
      <c r="H1203">
        <v>0</v>
      </c>
      <c r="I1203" t="str">
        <f>_xlfn.XLOOKUP(data[[#This Row],[flight_speed]],$S$4:$S$6,$T$4:$T$6,,-1)</f>
        <v>super fast</v>
      </c>
      <c r="J1203">
        <f>_xlfn.XLOOKUP(data[[#This Row],[Reindeer]],$S$14:$S$18,$T$14:$T$18)</f>
        <v>98</v>
      </c>
      <c r="K1203" t="str" cm="1">
        <f t="array" ref="K1203">_xlfn.IFS(data[[#This Row],[Age]]&lt;=100,"0-100",data[[#This Row],[Age]]&lt;=500,"101-500",data[[#This Row],[Age]]&lt;=1000,"501-1000",1,"&gt;1000")</f>
        <v>0-100</v>
      </c>
      <c r="L1203" t="str">
        <f>REPT(_xlfn.UNICHAR(8203),_xlfn.XLOOKUP(data[[#This Row],[Age group]],$S$23:$S$26,$T$23:$T$26))&amp;data[[#This Row],[Age group]]</f>
        <v>​​​​0-100</v>
      </c>
    </row>
    <row r="1204" spans="2:12" x14ac:dyDescent="0.25">
      <c r="B1204" t="s">
        <v>33</v>
      </c>
      <c r="C1204">
        <v>15</v>
      </c>
      <c r="D1204">
        <v>98</v>
      </c>
      <c r="E1204" s="27">
        <v>45167</v>
      </c>
      <c r="F1204">
        <v>664.72</v>
      </c>
      <c r="G1204" t="s">
        <v>90</v>
      </c>
      <c r="H1204">
        <v>0</v>
      </c>
      <c r="I1204" t="str">
        <f>_xlfn.XLOOKUP(data[[#This Row],[flight_speed]],$S$4:$S$6,$T$4:$T$6,,-1)</f>
        <v>fast</v>
      </c>
      <c r="J1204">
        <f>_xlfn.XLOOKUP(data[[#This Row],[Reindeer]],$S$14:$S$18,$T$14:$T$18)</f>
        <v>1200</v>
      </c>
      <c r="K1204" t="str" cm="1">
        <f t="array" ref="K1204">_xlfn.IFS(data[[#This Row],[Age]]&lt;=100,"0-100",data[[#This Row],[Age]]&lt;=500,"101-500",data[[#This Row],[Age]]&lt;=1000,"501-1000",1,"&gt;1000")</f>
        <v>&gt;1000</v>
      </c>
      <c r="L1204" t="str">
        <f>REPT(_xlfn.UNICHAR(8203),_xlfn.XLOOKUP(data[[#This Row],[Age group]],$S$23:$S$26,$T$23:$T$26))&amp;data[[#This Row],[Age group]]</f>
        <v>​&gt;1000</v>
      </c>
    </row>
    <row r="1205" spans="2:12" x14ac:dyDescent="0.25">
      <c r="B1205" t="s">
        <v>34</v>
      </c>
      <c r="C1205">
        <v>5.6000000000000005</v>
      </c>
      <c r="D1205">
        <v>1400</v>
      </c>
      <c r="E1205" s="27">
        <v>45167</v>
      </c>
      <c r="F1205">
        <v>1516.23</v>
      </c>
      <c r="G1205" t="s">
        <v>91</v>
      </c>
      <c r="H1205">
        <v>0</v>
      </c>
      <c r="I1205" t="str">
        <f>_xlfn.XLOOKUP(data[[#This Row],[flight_speed]],$S$4:$S$6,$T$4:$T$6,,-1)</f>
        <v>fast</v>
      </c>
      <c r="J1205">
        <f>_xlfn.XLOOKUP(data[[#This Row],[Reindeer]],$S$14:$S$18,$T$14:$T$18)</f>
        <v>815</v>
      </c>
      <c r="K1205" t="str" cm="1">
        <f t="array" ref="K1205">_xlfn.IFS(data[[#This Row],[Age]]&lt;=100,"0-100",data[[#This Row],[Age]]&lt;=500,"101-500",data[[#This Row],[Age]]&lt;=1000,"501-1000",1,"&gt;1000")</f>
        <v>501-1000</v>
      </c>
      <c r="L1205" t="str">
        <f>REPT(_xlfn.UNICHAR(8203),_xlfn.XLOOKUP(data[[#This Row],[Age group]],$S$23:$S$26,$T$23:$T$26))&amp;data[[#This Row],[Age group]]</f>
        <v>​​501-1000</v>
      </c>
    </row>
    <row r="1206" spans="2:12" x14ac:dyDescent="0.25">
      <c r="B1206" t="s">
        <v>35</v>
      </c>
      <c r="C1206">
        <v>4</v>
      </c>
      <c r="D1206">
        <v>1290</v>
      </c>
      <c r="E1206" s="27">
        <v>45167</v>
      </c>
      <c r="F1206">
        <v>1316.76</v>
      </c>
      <c r="G1206" t="s">
        <v>91</v>
      </c>
      <c r="H1206">
        <v>0</v>
      </c>
      <c r="I1206" t="str">
        <f>_xlfn.XLOOKUP(data[[#This Row],[flight_speed]],$S$4:$S$6,$T$4:$T$6,,-1)</f>
        <v>fast</v>
      </c>
      <c r="J1206">
        <f>_xlfn.XLOOKUP(data[[#This Row],[Reindeer]],$S$14:$S$18,$T$14:$T$18)</f>
        <v>261</v>
      </c>
      <c r="K1206" t="str" cm="1">
        <f t="array" ref="K1206">_xlfn.IFS(data[[#This Row],[Age]]&lt;=100,"0-100",data[[#This Row],[Age]]&lt;=500,"101-500",data[[#This Row],[Age]]&lt;=1000,"501-1000",1,"&gt;1000")</f>
        <v>101-500</v>
      </c>
      <c r="L1206" t="str">
        <f>REPT(_xlfn.UNICHAR(8203),_xlfn.XLOOKUP(data[[#This Row],[Age group]],$S$23:$S$26,$T$23:$T$26))&amp;data[[#This Row],[Age group]]</f>
        <v>​​​101-500</v>
      </c>
    </row>
    <row r="1207" spans="2:12" x14ac:dyDescent="0.25">
      <c r="B1207" t="s">
        <v>68</v>
      </c>
      <c r="C1207">
        <v>7.2</v>
      </c>
      <c r="D1207">
        <v>990</v>
      </c>
      <c r="E1207" s="27">
        <v>45167</v>
      </c>
      <c r="F1207">
        <v>2452.38</v>
      </c>
      <c r="G1207" t="s">
        <v>90</v>
      </c>
      <c r="H1207">
        <v>0</v>
      </c>
      <c r="I1207" t="str">
        <f>_xlfn.XLOOKUP(data[[#This Row],[flight_speed]],$S$4:$S$6,$T$4:$T$6,,-1)</f>
        <v>super fast</v>
      </c>
      <c r="J1207">
        <f>_xlfn.XLOOKUP(data[[#This Row],[Reindeer]],$S$14:$S$18,$T$14:$T$18)</f>
        <v>35</v>
      </c>
      <c r="K1207" t="str" cm="1">
        <f t="array" ref="K1207">_xlfn.IFS(data[[#This Row],[Age]]&lt;=100,"0-100",data[[#This Row],[Age]]&lt;=500,"101-500",data[[#This Row],[Age]]&lt;=1000,"501-1000",1,"&gt;1000")</f>
        <v>0-100</v>
      </c>
      <c r="L1207" t="str">
        <f>REPT(_xlfn.UNICHAR(8203),_xlfn.XLOOKUP(data[[#This Row],[Age group]],$S$23:$S$26,$T$23:$T$26))&amp;data[[#This Row],[Age group]]</f>
        <v>​​​​0-100</v>
      </c>
    </row>
    <row r="1208" spans="2:12" x14ac:dyDescent="0.25">
      <c r="B1208" t="s">
        <v>32</v>
      </c>
      <c r="C1208">
        <v>6.4</v>
      </c>
      <c r="D1208">
        <v>820</v>
      </c>
      <c r="E1208" s="27">
        <v>45167</v>
      </c>
      <c r="F1208">
        <v>1624.02</v>
      </c>
      <c r="G1208" t="s">
        <v>91</v>
      </c>
      <c r="H1208">
        <v>0</v>
      </c>
      <c r="I1208" t="str">
        <f>_xlfn.XLOOKUP(data[[#This Row],[flight_speed]],$S$4:$S$6,$T$4:$T$6,,-1)</f>
        <v>fast</v>
      </c>
      <c r="J1208">
        <f>_xlfn.XLOOKUP(data[[#This Row],[Reindeer]],$S$14:$S$18,$T$14:$T$18)</f>
        <v>98</v>
      </c>
      <c r="K1208" t="str" cm="1">
        <f t="array" ref="K1208">_xlfn.IFS(data[[#This Row],[Age]]&lt;=100,"0-100",data[[#This Row],[Age]]&lt;=500,"101-500",data[[#This Row],[Age]]&lt;=1000,"501-1000",1,"&gt;1000")</f>
        <v>0-100</v>
      </c>
      <c r="L1208" t="str">
        <f>REPT(_xlfn.UNICHAR(8203),_xlfn.XLOOKUP(data[[#This Row],[Age group]],$S$23:$S$26,$T$23:$T$26))&amp;data[[#This Row],[Age group]]</f>
        <v>​​​​0-100</v>
      </c>
    </row>
    <row r="1209" spans="2:12" x14ac:dyDescent="0.25">
      <c r="B1209" t="s">
        <v>33</v>
      </c>
      <c r="C1209">
        <v>8</v>
      </c>
      <c r="D1209">
        <v>137</v>
      </c>
      <c r="E1209" s="27">
        <v>45168</v>
      </c>
      <c r="F1209">
        <v>198.73</v>
      </c>
      <c r="G1209" t="s">
        <v>90</v>
      </c>
      <c r="H1209">
        <v>0</v>
      </c>
      <c r="I1209" t="str">
        <f>_xlfn.XLOOKUP(data[[#This Row],[flight_speed]],$S$4:$S$6,$T$4:$T$6,,-1)</f>
        <v>casual</v>
      </c>
      <c r="J1209">
        <f>_xlfn.XLOOKUP(data[[#This Row],[Reindeer]],$S$14:$S$18,$T$14:$T$18)</f>
        <v>1200</v>
      </c>
      <c r="K1209" t="str" cm="1">
        <f t="array" ref="K1209">_xlfn.IFS(data[[#This Row],[Age]]&lt;=100,"0-100",data[[#This Row],[Age]]&lt;=500,"101-500",data[[#This Row],[Age]]&lt;=1000,"501-1000",1,"&gt;1000")</f>
        <v>&gt;1000</v>
      </c>
      <c r="L1209" t="str">
        <f>REPT(_xlfn.UNICHAR(8203),_xlfn.XLOOKUP(data[[#This Row],[Age group]],$S$23:$S$26,$T$23:$T$26))&amp;data[[#This Row],[Age group]]</f>
        <v>​&gt;1000</v>
      </c>
    </row>
    <row r="1210" spans="2:12" x14ac:dyDescent="0.25">
      <c r="B1210" t="s">
        <v>34</v>
      </c>
      <c r="C1210">
        <v>4</v>
      </c>
      <c r="D1210">
        <v>740</v>
      </c>
      <c r="E1210" s="27">
        <v>45168</v>
      </c>
      <c r="F1210">
        <v>2891.7</v>
      </c>
      <c r="G1210" t="s">
        <v>91</v>
      </c>
      <c r="H1210">
        <v>0</v>
      </c>
      <c r="I1210" t="str">
        <f>_xlfn.XLOOKUP(data[[#This Row],[flight_speed]],$S$4:$S$6,$T$4:$T$6,,-1)</f>
        <v>super fast</v>
      </c>
      <c r="J1210">
        <f>_xlfn.XLOOKUP(data[[#This Row],[Reindeer]],$S$14:$S$18,$T$14:$T$18)</f>
        <v>815</v>
      </c>
      <c r="K1210" t="str" cm="1">
        <f t="array" ref="K1210">_xlfn.IFS(data[[#This Row],[Age]]&lt;=100,"0-100",data[[#This Row],[Age]]&lt;=500,"101-500",data[[#This Row],[Age]]&lt;=1000,"501-1000",1,"&gt;1000")</f>
        <v>501-1000</v>
      </c>
      <c r="L1210" t="str">
        <f>REPT(_xlfn.UNICHAR(8203),_xlfn.XLOOKUP(data[[#This Row],[Age group]],$S$23:$S$26,$T$23:$T$26))&amp;data[[#This Row],[Age group]]</f>
        <v>​​501-1000</v>
      </c>
    </row>
    <row r="1211" spans="2:12" x14ac:dyDescent="0.25">
      <c r="B1211" t="s">
        <v>35</v>
      </c>
      <c r="C1211">
        <v>7.2</v>
      </c>
      <c r="D1211">
        <v>520</v>
      </c>
      <c r="E1211" s="27">
        <v>45168</v>
      </c>
      <c r="F1211">
        <v>179.10000000000002</v>
      </c>
      <c r="G1211" t="s">
        <v>91</v>
      </c>
      <c r="H1211">
        <v>0</v>
      </c>
      <c r="I1211" t="str">
        <f>_xlfn.XLOOKUP(data[[#This Row],[flight_speed]],$S$4:$S$6,$T$4:$T$6,,-1)</f>
        <v>casual</v>
      </c>
      <c r="J1211">
        <f>_xlfn.XLOOKUP(data[[#This Row],[Reindeer]],$S$14:$S$18,$T$14:$T$18)</f>
        <v>261</v>
      </c>
      <c r="K1211" t="str" cm="1">
        <f t="array" ref="K1211">_xlfn.IFS(data[[#This Row],[Age]]&lt;=100,"0-100",data[[#This Row],[Age]]&lt;=500,"101-500",data[[#This Row],[Age]]&lt;=1000,"501-1000",1,"&gt;1000")</f>
        <v>101-500</v>
      </c>
      <c r="L1211" t="str">
        <f>REPT(_xlfn.UNICHAR(8203),_xlfn.XLOOKUP(data[[#This Row],[Age group]],$S$23:$S$26,$T$23:$T$26))&amp;data[[#This Row],[Age group]]</f>
        <v>​​​101-500</v>
      </c>
    </row>
    <row r="1212" spans="2:12" x14ac:dyDescent="0.25">
      <c r="B1212" t="s">
        <v>68</v>
      </c>
      <c r="C1212">
        <v>5.6000000000000005</v>
      </c>
      <c r="D1212">
        <v>1170</v>
      </c>
      <c r="E1212" s="27">
        <v>45168</v>
      </c>
      <c r="F1212">
        <v>60.75</v>
      </c>
      <c r="G1212" t="s">
        <v>90</v>
      </c>
      <c r="H1212">
        <v>0</v>
      </c>
      <c r="I1212" t="str">
        <f>_xlfn.XLOOKUP(data[[#This Row],[flight_speed]],$S$4:$S$6,$T$4:$T$6,,-1)</f>
        <v>casual</v>
      </c>
      <c r="J1212">
        <f>_xlfn.XLOOKUP(data[[#This Row],[Reindeer]],$S$14:$S$18,$T$14:$T$18)</f>
        <v>35</v>
      </c>
      <c r="K1212" t="str" cm="1">
        <f t="array" ref="K1212">_xlfn.IFS(data[[#This Row],[Age]]&lt;=100,"0-100",data[[#This Row],[Age]]&lt;=500,"101-500",data[[#This Row],[Age]]&lt;=1000,"501-1000",1,"&gt;1000")</f>
        <v>0-100</v>
      </c>
      <c r="L1212" t="str">
        <f>REPT(_xlfn.UNICHAR(8203),_xlfn.XLOOKUP(data[[#This Row],[Age group]],$S$23:$S$26,$T$23:$T$26))&amp;data[[#This Row],[Age group]]</f>
        <v>​​​​0-100</v>
      </c>
    </row>
    <row r="1213" spans="2:12" x14ac:dyDescent="0.25">
      <c r="B1213" t="s">
        <v>32</v>
      </c>
      <c r="C1213">
        <v>8.8000000000000007</v>
      </c>
      <c r="D1213">
        <v>780</v>
      </c>
      <c r="E1213" s="27">
        <v>45168</v>
      </c>
      <c r="F1213">
        <v>2680.3500000000004</v>
      </c>
      <c r="G1213" t="s">
        <v>91</v>
      </c>
      <c r="H1213">
        <v>0</v>
      </c>
      <c r="I1213" t="str">
        <f>_xlfn.XLOOKUP(data[[#This Row],[flight_speed]],$S$4:$S$6,$T$4:$T$6,,-1)</f>
        <v>super fast</v>
      </c>
      <c r="J1213">
        <f>_xlfn.XLOOKUP(data[[#This Row],[Reindeer]],$S$14:$S$18,$T$14:$T$18)</f>
        <v>98</v>
      </c>
      <c r="K1213" t="str" cm="1">
        <f t="array" ref="K1213">_xlfn.IFS(data[[#This Row],[Age]]&lt;=100,"0-100",data[[#This Row],[Age]]&lt;=500,"101-500",data[[#This Row],[Age]]&lt;=1000,"501-1000",1,"&gt;1000")</f>
        <v>0-100</v>
      </c>
      <c r="L1213" t="str">
        <f>REPT(_xlfn.UNICHAR(8203),_xlfn.XLOOKUP(data[[#This Row],[Age group]],$S$23:$S$26,$T$23:$T$26))&amp;data[[#This Row],[Age group]]</f>
        <v>​​​​0-100</v>
      </c>
    </row>
    <row r="1214" spans="2:12" x14ac:dyDescent="0.25">
      <c r="B1214" t="s">
        <v>33</v>
      </c>
      <c r="C1214">
        <v>7</v>
      </c>
      <c r="D1214">
        <v>60</v>
      </c>
      <c r="E1214" s="27">
        <v>45169</v>
      </c>
      <c r="F1214">
        <v>261.22000000000003</v>
      </c>
      <c r="G1214" t="s">
        <v>90</v>
      </c>
      <c r="H1214">
        <v>0</v>
      </c>
      <c r="I1214" t="str">
        <f>_xlfn.XLOOKUP(data[[#This Row],[flight_speed]],$S$4:$S$6,$T$4:$T$6,,-1)</f>
        <v>casual</v>
      </c>
      <c r="J1214">
        <f>_xlfn.XLOOKUP(data[[#This Row],[Reindeer]],$S$14:$S$18,$T$14:$T$18)</f>
        <v>1200</v>
      </c>
      <c r="K1214" t="str" cm="1">
        <f t="array" ref="K1214">_xlfn.IFS(data[[#This Row],[Age]]&lt;=100,"0-100",data[[#This Row],[Age]]&lt;=500,"101-500",data[[#This Row],[Age]]&lt;=1000,"501-1000",1,"&gt;1000")</f>
        <v>&gt;1000</v>
      </c>
      <c r="L1214" t="str">
        <f>REPT(_xlfn.UNICHAR(8203),_xlfn.XLOOKUP(data[[#This Row],[Age group]],$S$23:$S$26,$T$23:$T$26))&amp;data[[#This Row],[Age group]]</f>
        <v>​&gt;1000</v>
      </c>
    </row>
    <row r="1215" spans="2:12" x14ac:dyDescent="0.25">
      <c r="B1215" t="s">
        <v>34</v>
      </c>
      <c r="C1215">
        <v>12</v>
      </c>
      <c r="D1215">
        <v>740</v>
      </c>
      <c r="E1215" s="27">
        <v>45169</v>
      </c>
      <c r="F1215">
        <v>1986.81</v>
      </c>
      <c r="G1215" t="s">
        <v>91</v>
      </c>
      <c r="H1215">
        <v>0</v>
      </c>
      <c r="I1215" t="str">
        <f>_xlfn.XLOOKUP(data[[#This Row],[flight_speed]],$S$4:$S$6,$T$4:$T$6,,-1)</f>
        <v>fast</v>
      </c>
      <c r="J1215">
        <f>_xlfn.XLOOKUP(data[[#This Row],[Reindeer]],$S$14:$S$18,$T$14:$T$18)</f>
        <v>815</v>
      </c>
      <c r="K1215" t="str" cm="1">
        <f t="array" ref="K1215">_xlfn.IFS(data[[#This Row],[Age]]&lt;=100,"0-100",data[[#This Row],[Age]]&lt;=500,"101-500",data[[#This Row],[Age]]&lt;=1000,"501-1000",1,"&gt;1000")</f>
        <v>501-1000</v>
      </c>
      <c r="L1215" t="str">
        <f>REPT(_xlfn.UNICHAR(8203),_xlfn.XLOOKUP(data[[#This Row],[Age group]],$S$23:$S$26,$T$23:$T$26))&amp;data[[#This Row],[Age group]]</f>
        <v>​​501-1000</v>
      </c>
    </row>
    <row r="1216" spans="2:12" x14ac:dyDescent="0.25">
      <c r="B1216" t="s">
        <v>35</v>
      </c>
      <c r="C1216">
        <v>10.4</v>
      </c>
      <c r="D1216">
        <v>1330</v>
      </c>
      <c r="E1216" s="27">
        <v>45169</v>
      </c>
      <c r="F1216">
        <v>179.97</v>
      </c>
      <c r="G1216" t="s">
        <v>91</v>
      </c>
      <c r="H1216">
        <v>0</v>
      </c>
      <c r="I1216" t="str">
        <f>_xlfn.XLOOKUP(data[[#This Row],[flight_speed]],$S$4:$S$6,$T$4:$T$6,,-1)</f>
        <v>casual</v>
      </c>
      <c r="J1216">
        <f>_xlfn.XLOOKUP(data[[#This Row],[Reindeer]],$S$14:$S$18,$T$14:$T$18)</f>
        <v>261</v>
      </c>
      <c r="K1216" t="str" cm="1">
        <f t="array" ref="K1216">_xlfn.IFS(data[[#This Row],[Age]]&lt;=100,"0-100",data[[#This Row],[Age]]&lt;=500,"101-500",data[[#This Row],[Age]]&lt;=1000,"501-1000",1,"&gt;1000")</f>
        <v>101-500</v>
      </c>
      <c r="L1216" t="str">
        <f>REPT(_xlfn.UNICHAR(8203),_xlfn.XLOOKUP(data[[#This Row],[Age group]],$S$23:$S$26,$T$23:$T$26))&amp;data[[#This Row],[Age group]]</f>
        <v>​​​101-500</v>
      </c>
    </row>
    <row r="1217" spans="2:12" x14ac:dyDescent="0.25">
      <c r="B1217" t="s">
        <v>68</v>
      </c>
      <c r="C1217">
        <v>12</v>
      </c>
      <c r="D1217">
        <v>990</v>
      </c>
      <c r="E1217" s="27">
        <v>45169</v>
      </c>
      <c r="F1217">
        <v>1244.4000000000001</v>
      </c>
      <c r="G1217" t="s">
        <v>90</v>
      </c>
      <c r="H1217">
        <v>0</v>
      </c>
      <c r="I1217" t="str">
        <f>_xlfn.XLOOKUP(data[[#This Row],[flight_speed]],$S$4:$S$6,$T$4:$T$6,,-1)</f>
        <v>fast</v>
      </c>
      <c r="J1217">
        <f>_xlfn.XLOOKUP(data[[#This Row],[Reindeer]],$S$14:$S$18,$T$14:$T$18)</f>
        <v>35</v>
      </c>
      <c r="K1217" t="str" cm="1">
        <f t="array" ref="K1217">_xlfn.IFS(data[[#This Row],[Age]]&lt;=100,"0-100",data[[#This Row],[Age]]&lt;=500,"101-500",data[[#This Row],[Age]]&lt;=1000,"501-1000",1,"&gt;1000")</f>
        <v>0-100</v>
      </c>
      <c r="L1217" t="str">
        <f>REPT(_xlfn.UNICHAR(8203),_xlfn.XLOOKUP(data[[#This Row],[Age group]],$S$23:$S$26,$T$23:$T$26))&amp;data[[#This Row],[Age group]]</f>
        <v>​​​​0-100</v>
      </c>
    </row>
    <row r="1218" spans="2:12" x14ac:dyDescent="0.25">
      <c r="B1218" t="s">
        <v>32</v>
      </c>
      <c r="C1218">
        <v>9.6000000000000014</v>
      </c>
      <c r="D1218">
        <v>940</v>
      </c>
      <c r="E1218" s="27">
        <v>45169</v>
      </c>
      <c r="F1218">
        <v>1253.52</v>
      </c>
      <c r="G1218" t="s">
        <v>91</v>
      </c>
      <c r="H1218">
        <v>0</v>
      </c>
      <c r="I1218" t="str">
        <f>_xlfn.XLOOKUP(data[[#This Row],[flight_speed]],$S$4:$S$6,$T$4:$T$6,,-1)</f>
        <v>fast</v>
      </c>
      <c r="J1218">
        <f>_xlfn.XLOOKUP(data[[#This Row],[Reindeer]],$S$14:$S$18,$T$14:$T$18)</f>
        <v>98</v>
      </c>
      <c r="K1218" t="str" cm="1">
        <f t="array" ref="K1218">_xlfn.IFS(data[[#This Row],[Age]]&lt;=100,"0-100",data[[#This Row],[Age]]&lt;=500,"101-500",data[[#This Row],[Age]]&lt;=1000,"501-1000",1,"&gt;1000")</f>
        <v>0-100</v>
      </c>
      <c r="L1218" t="str">
        <f>REPT(_xlfn.UNICHAR(8203),_xlfn.XLOOKUP(data[[#This Row],[Age group]],$S$23:$S$26,$T$23:$T$26))&amp;data[[#This Row],[Age group]]</f>
        <v>​​​​0-100</v>
      </c>
    </row>
    <row r="1219" spans="2:12" x14ac:dyDescent="0.25">
      <c r="B1219" t="s">
        <v>33</v>
      </c>
      <c r="C1219">
        <v>5</v>
      </c>
      <c r="D1219">
        <v>120</v>
      </c>
      <c r="E1219" s="27">
        <v>45170</v>
      </c>
      <c r="F1219">
        <v>584.17999999999995</v>
      </c>
      <c r="G1219" t="s">
        <v>90</v>
      </c>
      <c r="H1219">
        <v>0</v>
      </c>
      <c r="I1219" t="str">
        <f>_xlfn.XLOOKUP(data[[#This Row],[flight_speed]],$S$4:$S$6,$T$4:$T$6,,-1)</f>
        <v>casual</v>
      </c>
      <c r="J1219">
        <f>_xlfn.XLOOKUP(data[[#This Row],[Reindeer]],$S$14:$S$18,$T$14:$T$18)</f>
        <v>1200</v>
      </c>
      <c r="K1219" t="str" cm="1">
        <f t="array" ref="K1219">_xlfn.IFS(data[[#This Row],[Age]]&lt;=100,"0-100",data[[#This Row],[Age]]&lt;=500,"101-500",data[[#This Row],[Age]]&lt;=1000,"501-1000",1,"&gt;1000")</f>
        <v>&gt;1000</v>
      </c>
      <c r="L1219" t="str">
        <f>REPT(_xlfn.UNICHAR(8203),_xlfn.XLOOKUP(data[[#This Row],[Age group]],$S$23:$S$26,$T$23:$T$26))&amp;data[[#This Row],[Age group]]</f>
        <v>​&gt;1000</v>
      </c>
    </row>
    <row r="1220" spans="2:12" x14ac:dyDescent="0.25">
      <c r="B1220" t="s">
        <v>34</v>
      </c>
      <c r="C1220">
        <v>6.4</v>
      </c>
      <c r="D1220">
        <v>820</v>
      </c>
      <c r="E1220" s="27">
        <v>45170</v>
      </c>
      <c r="F1220">
        <v>693.51</v>
      </c>
      <c r="G1220" t="s">
        <v>91</v>
      </c>
      <c r="H1220">
        <v>0</v>
      </c>
      <c r="I1220" t="str">
        <f>_xlfn.XLOOKUP(data[[#This Row],[flight_speed]],$S$4:$S$6,$T$4:$T$6,,-1)</f>
        <v>fast</v>
      </c>
      <c r="J1220">
        <f>_xlfn.XLOOKUP(data[[#This Row],[Reindeer]],$S$14:$S$18,$T$14:$T$18)</f>
        <v>815</v>
      </c>
      <c r="K1220" t="str" cm="1">
        <f t="array" ref="K1220">_xlfn.IFS(data[[#This Row],[Age]]&lt;=100,"0-100",data[[#This Row],[Age]]&lt;=500,"101-500",data[[#This Row],[Age]]&lt;=1000,"501-1000",1,"&gt;1000")</f>
        <v>501-1000</v>
      </c>
      <c r="L1220" t="str">
        <f>REPT(_xlfn.UNICHAR(8203),_xlfn.XLOOKUP(data[[#This Row],[Age group]],$S$23:$S$26,$T$23:$T$26))&amp;data[[#This Row],[Age group]]</f>
        <v>​​501-1000</v>
      </c>
    </row>
    <row r="1221" spans="2:12" x14ac:dyDescent="0.25">
      <c r="B1221" t="s">
        <v>35</v>
      </c>
      <c r="C1221">
        <v>8.8000000000000007</v>
      </c>
      <c r="D1221">
        <v>1490</v>
      </c>
      <c r="E1221" s="27">
        <v>45170</v>
      </c>
      <c r="F1221">
        <v>263.39999999999998</v>
      </c>
      <c r="G1221" t="s">
        <v>91</v>
      </c>
      <c r="H1221">
        <v>0</v>
      </c>
      <c r="I1221" t="str">
        <f>_xlfn.XLOOKUP(data[[#This Row],[flight_speed]],$S$4:$S$6,$T$4:$T$6,,-1)</f>
        <v>casual</v>
      </c>
      <c r="J1221">
        <f>_xlfn.XLOOKUP(data[[#This Row],[Reindeer]],$S$14:$S$18,$T$14:$T$18)</f>
        <v>261</v>
      </c>
      <c r="K1221" t="str" cm="1">
        <f t="array" ref="K1221">_xlfn.IFS(data[[#This Row],[Age]]&lt;=100,"0-100",data[[#This Row],[Age]]&lt;=500,"101-500",data[[#This Row],[Age]]&lt;=1000,"501-1000",1,"&gt;1000")</f>
        <v>101-500</v>
      </c>
      <c r="L1221" t="str">
        <f>REPT(_xlfn.UNICHAR(8203),_xlfn.XLOOKUP(data[[#This Row],[Age group]],$S$23:$S$26,$T$23:$T$26))&amp;data[[#This Row],[Age group]]</f>
        <v>​​​101-500</v>
      </c>
    </row>
    <row r="1222" spans="2:12" x14ac:dyDescent="0.25">
      <c r="B1222" t="s">
        <v>68</v>
      </c>
      <c r="C1222">
        <v>4.8000000000000007</v>
      </c>
      <c r="D1222">
        <v>590</v>
      </c>
      <c r="E1222" s="27">
        <v>45170</v>
      </c>
      <c r="F1222">
        <v>602.93999999999994</v>
      </c>
      <c r="G1222" t="s">
        <v>90</v>
      </c>
      <c r="H1222">
        <v>0</v>
      </c>
      <c r="I1222" t="str">
        <f>_xlfn.XLOOKUP(data[[#This Row],[flight_speed]],$S$4:$S$6,$T$4:$T$6,,-1)</f>
        <v>fast</v>
      </c>
      <c r="J1222">
        <f>_xlfn.XLOOKUP(data[[#This Row],[Reindeer]],$S$14:$S$18,$T$14:$T$18)</f>
        <v>35</v>
      </c>
      <c r="K1222" t="str" cm="1">
        <f t="array" ref="K1222">_xlfn.IFS(data[[#This Row],[Age]]&lt;=100,"0-100",data[[#This Row],[Age]]&lt;=500,"101-500",data[[#This Row],[Age]]&lt;=1000,"501-1000",1,"&gt;1000")</f>
        <v>0-100</v>
      </c>
      <c r="L1222" t="str">
        <f>REPT(_xlfn.UNICHAR(8203),_xlfn.XLOOKUP(data[[#This Row],[Age group]],$S$23:$S$26,$T$23:$T$26))&amp;data[[#This Row],[Age group]]</f>
        <v>​​​​0-100</v>
      </c>
    </row>
    <row r="1223" spans="2:12" x14ac:dyDescent="0.25">
      <c r="B1223" t="s">
        <v>32</v>
      </c>
      <c r="C1223">
        <v>4</v>
      </c>
      <c r="D1223">
        <v>630</v>
      </c>
      <c r="E1223" s="27">
        <v>45170</v>
      </c>
      <c r="F1223">
        <v>1364.04</v>
      </c>
      <c r="G1223" t="s">
        <v>91</v>
      </c>
      <c r="H1223">
        <v>0</v>
      </c>
      <c r="I1223" t="str">
        <f>_xlfn.XLOOKUP(data[[#This Row],[flight_speed]],$S$4:$S$6,$T$4:$T$6,,-1)</f>
        <v>fast</v>
      </c>
      <c r="J1223">
        <f>_xlfn.XLOOKUP(data[[#This Row],[Reindeer]],$S$14:$S$18,$T$14:$T$18)</f>
        <v>98</v>
      </c>
      <c r="K1223" t="str" cm="1">
        <f t="array" ref="K1223">_xlfn.IFS(data[[#This Row],[Age]]&lt;=100,"0-100",data[[#This Row],[Age]]&lt;=500,"101-500",data[[#This Row],[Age]]&lt;=1000,"501-1000",1,"&gt;1000")</f>
        <v>0-100</v>
      </c>
      <c r="L1223" t="str">
        <f>REPT(_xlfn.UNICHAR(8203),_xlfn.XLOOKUP(data[[#This Row],[Age group]],$S$23:$S$26,$T$23:$T$26))&amp;data[[#This Row],[Age group]]</f>
        <v>​​​​0-100</v>
      </c>
    </row>
    <row r="1224" spans="2:12" x14ac:dyDescent="0.25">
      <c r="B1224" t="s">
        <v>33</v>
      </c>
      <c r="C1224">
        <v>7</v>
      </c>
      <c r="D1224">
        <v>105</v>
      </c>
      <c r="E1224" s="27">
        <v>45171</v>
      </c>
      <c r="F1224">
        <v>912.79</v>
      </c>
      <c r="G1224" t="s">
        <v>90</v>
      </c>
      <c r="H1224">
        <v>0</v>
      </c>
      <c r="I1224" t="str">
        <f>_xlfn.XLOOKUP(data[[#This Row],[flight_speed]],$S$4:$S$6,$T$4:$T$6,,-1)</f>
        <v>fast</v>
      </c>
      <c r="J1224">
        <f>_xlfn.XLOOKUP(data[[#This Row],[Reindeer]],$S$14:$S$18,$T$14:$T$18)</f>
        <v>1200</v>
      </c>
      <c r="K1224" t="str" cm="1">
        <f t="array" ref="K1224">_xlfn.IFS(data[[#This Row],[Age]]&lt;=100,"0-100",data[[#This Row],[Age]]&lt;=500,"101-500",data[[#This Row],[Age]]&lt;=1000,"501-1000",1,"&gt;1000")</f>
        <v>&gt;1000</v>
      </c>
      <c r="L1224" t="str">
        <f>REPT(_xlfn.UNICHAR(8203),_xlfn.XLOOKUP(data[[#This Row],[Age group]],$S$23:$S$26,$T$23:$T$26))&amp;data[[#This Row],[Age group]]</f>
        <v>​&gt;1000</v>
      </c>
    </row>
    <row r="1225" spans="2:12" x14ac:dyDescent="0.25">
      <c r="B1225" t="s">
        <v>34</v>
      </c>
      <c r="C1225">
        <v>6.4</v>
      </c>
      <c r="D1225">
        <v>1180</v>
      </c>
      <c r="E1225" s="27">
        <v>45171</v>
      </c>
      <c r="F1225">
        <v>135.06</v>
      </c>
      <c r="G1225" t="s">
        <v>91</v>
      </c>
      <c r="H1225">
        <v>0</v>
      </c>
      <c r="I1225" t="str">
        <f>_xlfn.XLOOKUP(data[[#This Row],[flight_speed]],$S$4:$S$6,$T$4:$T$6,,-1)</f>
        <v>casual</v>
      </c>
      <c r="J1225">
        <f>_xlfn.XLOOKUP(data[[#This Row],[Reindeer]],$S$14:$S$18,$T$14:$T$18)</f>
        <v>815</v>
      </c>
      <c r="K1225" t="str" cm="1">
        <f t="array" ref="K1225">_xlfn.IFS(data[[#This Row],[Age]]&lt;=100,"0-100",data[[#This Row],[Age]]&lt;=500,"101-500",data[[#This Row],[Age]]&lt;=1000,"501-1000",1,"&gt;1000")</f>
        <v>501-1000</v>
      </c>
      <c r="L1225" t="str">
        <f>REPT(_xlfn.UNICHAR(8203),_xlfn.XLOOKUP(data[[#This Row],[Age group]],$S$23:$S$26,$T$23:$T$26))&amp;data[[#This Row],[Age group]]</f>
        <v>​​501-1000</v>
      </c>
    </row>
    <row r="1226" spans="2:12" x14ac:dyDescent="0.25">
      <c r="B1226" t="s">
        <v>35</v>
      </c>
      <c r="C1226">
        <v>7.2</v>
      </c>
      <c r="D1226">
        <v>730</v>
      </c>
      <c r="E1226" s="27">
        <v>45171</v>
      </c>
      <c r="F1226">
        <v>2307.5099999999998</v>
      </c>
      <c r="G1226" t="s">
        <v>91</v>
      </c>
      <c r="H1226">
        <v>0</v>
      </c>
      <c r="I1226" t="str">
        <f>_xlfn.XLOOKUP(data[[#This Row],[flight_speed]],$S$4:$S$6,$T$4:$T$6,,-1)</f>
        <v>super fast</v>
      </c>
      <c r="J1226">
        <f>_xlfn.XLOOKUP(data[[#This Row],[Reindeer]],$S$14:$S$18,$T$14:$T$18)</f>
        <v>261</v>
      </c>
      <c r="K1226" t="str" cm="1">
        <f t="array" ref="K1226">_xlfn.IFS(data[[#This Row],[Age]]&lt;=100,"0-100",data[[#This Row],[Age]]&lt;=500,"101-500",data[[#This Row],[Age]]&lt;=1000,"501-1000",1,"&gt;1000")</f>
        <v>101-500</v>
      </c>
      <c r="L1226" t="str">
        <f>REPT(_xlfn.UNICHAR(8203),_xlfn.XLOOKUP(data[[#This Row],[Age group]],$S$23:$S$26,$T$23:$T$26))&amp;data[[#This Row],[Age group]]</f>
        <v>​​​101-500</v>
      </c>
    </row>
    <row r="1227" spans="2:12" x14ac:dyDescent="0.25">
      <c r="B1227" t="s">
        <v>68</v>
      </c>
      <c r="C1227">
        <v>11.200000000000001</v>
      </c>
      <c r="D1227">
        <v>1100</v>
      </c>
      <c r="E1227" s="27">
        <v>45171</v>
      </c>
      <c r="F1227">
        <v>1410.51</v>
      </c>
      <c r="G1227" t="s">
        <v>90</v>
      </c>
      <c r="H1227">
        <v>0</v>
      </c>
      <c r="I1227" t="str">
        <f>_xlfn.XLOOKUP(data[[#This Row],[flight_speed]],$S$4:$S$6,$T$4:$T$6,,-1)</f>
        <v>fast</v>
      </c>
      <c r="J1227">
        <f>_xlfn.XLOOKUP(data[[#This Row],[Reindeer]],$S$14:$S$18,$T$14:$T$18)</f>
        <v>35</v>
      </c>
      <c r="K1227" t="str" cm="1">
        <f t="array" ref="K1227">_xlfn.IFS(data[[#This Row],[Age]]&lt;=100,"0-100",data[[#This Row],[Age]]&lt;=500,"101-500",data[[#This Row],[Age]]&lt;=1000,"501-1000",1,"&gt;1000")</f>
        <v>0-100</v>
      </c>
      <c r="L1227" t="str">
        <f>REPT(_xlfn.UNICHAR(8203),_xlfn.XLOOKUP(data[[#This Row],[Age group]],$S$23:$S$26,$T$23:$T$26))&amp;data[[#This Row],[Age group]]</f>
        <v>​​​​0-100</v>
      </c>
    </row>
    <row r="1228" spans="2:12" x14ac:dyDescent="0.25">
      <c r="B1228" t="s">
        <v>32</v>
      </c>
      <c r="C1228">
        <v>6.4</v>
      </c>
      <c r="D1228">
        <v>1240</v>
      </c>
      <c r="E1228" s="27">
        <v>45171</v>
      </c>
      <c r="F1228">
        <v>2410.89</v>
      </c>
      <c r="G1228" t="s">
        <v>91</v>
      </c>
      <c r="H1228">
        <v>0</v>
      </c>
      <c r="I1228" t="str">
        <f>_xlfn.XLOOKUP(data[[#This Row],[flight_speed]],$S$4:$S$6,$T$4:$T$6,,-1)</f>
        <v>super fast</v>
      </c>
      <c r="J1228">
        <f>_xlfn.XLOOKUP(data[[#This Row],[Reindeer]],$S$14:$S$18,$T$14:$T$18)</f>
        <v>98</v>
      </c>
      <c r="K1228" t="str" cm="1">
        <f t="array" ref="K1228">_xlfn.IFS(data[[#This Row],[Age]]&lt;=100,"0-100",data[[#This Row],[Age]]&lt;=500,"101-500",data[[#This Row],[Age]]&lt;=1000,"501-1000",1,"&gt;1000")</f>
        <v>0-100</v>
      </c>
      <c r="L1228" t="str">
        <f>REPT(_xlfn.UNICHAR(8203),_xlfn.XLOOKUP(data[[#This Row],[Age group]],$S$23:$S$26,$T$23:$T$26))&amp;data[[#This Row],[Age group]]</f>
        <v>​​​​0-100</v>
      </c>
    </row>
    <row r="1229" spans="2:12" x14ac:dyDescent="0.25">
      <c r="B1229" t="s">
        <v>33</v>
      </c>
      <c r="C1229">
        <v>9</v>
      </c>
      <c r="D1229">
        <v>127</v>
      </c>
      <c r="E1229" s="27">
        <v>45172</v>
      </c>
      <c r="F1229">
        <v>913.54</v>
      </c>
      <c r="G1229" t="s">
        <v>90</v>
      </c>
      <c r="H1229">
        <v>0</v>
      </c>
      <c r="I1229" t="str">
        <f>_xlfn.XLOOKUP(data[[#This Row],[flight_speed]],$S$4:$S$6,$T$4:$T$6,,-1)</f>
        <v>fast</v>
      </c>
      <c r="J1229">
        <f>_xlfn.XLOOKUP(data[[#This Row],[Reindeer]],$S$14:$S$18,$T$14:$T$18)</f>
        <v>1200</v>
      </c>
      <c r="K1229" t="str" cm="1">
        <f t="array" ref="K1229">_xlfn.IFS(data[[#This Row],[Age]]&lt;=100,"0-100",data[[#This Row],[Age]]&lt;=500,"101-500",data[[#This Row],[Age]]&lt;=1000,"501-1000",1,"&gt;1000")</f>
        <v>&gt;1000</v>
      </c>
      <c r="L1229" t="str">
        <f>REPT(_xlfn.UNICHAR(8203),_xlfn.XLOOKUP(data[[#This Row],[Age group]],$S$23:$S$26,$T$23:$T$26))&amp;data[[#This Row],[Age group]]</f>
        <v>​&gt;1000</v>
      </c>
    </row>
    <row r="1230" spans="2:12" x14ac:dyDescent="0.25">
      <c r="B1230" t="s">
        <v>34</v>
      </c>
      <c r="C1230">
        <v>10.4</v>
      </c>
      <c r="D1230">
        <v>1170</v>
      </c>
      <c r="E1230" s="27">
        <v>45172</v>
      </c>
      <c r="F1230">
        <v>670.38</v>
      </c>
      <c r="G1230" t="s">
        <v>91</v>
      </c>
      <c r="H1230">
        <v>0</v>
      </c>
      <c r="I1230" t="str">
        <f>_xlfn.XLOOKUP(data[[#This Row],[flight_speed]],$S$4:$S$6,$T$4:$T$6,,-1)</f>
        <v>fast</v>
      </c>
      <c r="J1230">
        <f>_xlfn.XLOOKUP(data[[#This Row],[Reindeer]],$S$14:$S$18,$T$14:$T$18)</f>
        <v>815</v>
      </c>
      <c r="K1230" t="str" cm="1">
        <f t="array" ref="K1230">_xlfn.IFS(data[[#This Row],[Age]]&lt;=100,"0-100",data[[#This Row],[Age]]&lt;=500,"101-500",data[[#This Row],[Age]]&lt;=1000,"501-1000",1,"&gt;1000")</f>
        <v>501-1000</v>
      </c>
      <c r="L1230" t="str">
        <f>REPT(_xlfn.UNICHAR(8203),_xlfn.XLOOKUP(data[[#This Row],[Age group]],$S$23:$S$26,$T$23:$T$26))&amp;data[[#This Row],[Age group]]</f>
        <v>​​501-1000</v>
      </c>
    </row>
    <row r="1231" spans="2:12" x14ac:dyDescent="0.25">
      <c r="B1231" t="s">
        <v>35</v>
      </c>
      <c r="C1231">
        <v>7.2</v>
      </c>
      <c r="D1231">
        <v>750</v>
      </c>
      <c r="E1231" s="27">
        <v>45172</v>
      </c>
      <c r="F1231">
        <v>2451.0299999999997</v>
      </c>
      <c r="G1231" t="s">
        <v>91</v>
      </c>
      <c r="H1231">
        <v>0</v>
      </c>
      <c r="I1231" t="str">
        <f>_xlfn.XLOOKUP(data[[#This Row],[flight_speed]],$S$4:$S$6,$T$4:$T$6,,-1)</f>
        <v>super fast</v>
      </c>
      <c r="J1231">
        <f>_xlfn.XLOOKUP(data[[#This Row],[Reindeer]],$S$14:$S$18,$T$14:$T$18)</f>
        <v>261</v>
      </c>
      <c r="K1231" t="str" cm="1">
        <f t="array" ref="K1231">_xlfn.IFS(data[[#This Row],[Age]]&lt;=100,"0-100",data[[#This Row],[Age]]&lt;=500,"101-500",data[[#This Row],[Age]]&lt;=1000,"501-1000",1,"&gt;1000")</f>
        <v>101-500</v>
      </c>
      <c r="L1231" t="str">
        <f>REPT(_xlfn.UNICHAR(8203),_xlfn.XLOOKUP(data[[#This Row],[Age group]],$S$23:$S$26,$T$23:$T$26))&amp;data[[#This Row],[Age group]]</f>
        <v>​​​101-500</v>
      </c>
    </row>
    <row r="1232" spans="2:12" x14ac:dyDescent="0.25">
      <c r="B1232" t="s">
        <v>68</v>
      </c>
      <c r="C1232">
        <v>5.6000000000000005</v>
      </c>
      <c r="D1232">
        <v>1460</v>
      </c>
      <c r="E1232" s="27">
        <v>45172</v>
      </c>
      <c r="F1232">
        <v>937.19999999999993</v>
      </c>
      <c r="G1232" t="s">
        <v>90</v>
      </c>
      <c r="H1232">
        <v>0</v>
      </c>
      <c r="I1232" t="str">
        <f>_xlfn.XLOOKUP(data[[#This Row],[flight_speed]],$S$4:$S$6,$T$4:$T$6,,-1)</f>
        <v>fast</v>
      </c>
      <c r="J1232">
        <f>_xlfn.XLOOKUP(data[[#This Row],[Reindeer]],$S$14:$S$18,$T$14:$T$18)</f>
        <v>35</v>
      </c>
      <c r="K1232" t="str" cm="1">
        <f t="array" ref="K1232">_xlfn.IFS(data[[#This Row],[Age]]&lt;=100,"0-100",data[[#This Row],[Age]]&lt;=500,"101-500",data[[#This Row],[Age]]&lt;=1000,"501-1000",1,"&gt;1000")</f>
        <v>0-100</v>
      </c>
      <c r="L1232" t="str">
        <f>REPT(_xlfn.UNICHAR(8203),_xlfn.XLOOKUP(data[[#This Row],[Age group]],$S$23:$S$26,$T$23:$T$26))&amp;data[[#This Row],[Age group]]</f>
        <v>​​​​0-100</v>
      </c>
    </row>
    <row r="1233" spans="2:12" x14ac:dyDescent="0.25">
      <c r="B1233" t="s">
        <v>32</v>
      </c>
      <c r="C1233">
        <v>9.6000000000000014</v>
      </c>
      <c r="D1233">
        <v>740</v>
      </c>
      <c r="E1233" s="27">
        <v>45172</v>
      </c>
      <c r="F1233">
        <v>1296.0899999999999</v>
      </c>
      <c r="G1233" t="s">
        <v>91</v>
      </c>
      <c r="H1233">
        <v>0</v>
      </c>
      <c r="I1233" t="str">
        <f>_xlfn.XLOOKUP(data[[#This Row],[flight_speed]],$S$4:$S$6,$T$4:$T$6,,-1)</f>
        <v>fast</v>
      </c>
      <c r="J1233">
        <f>_xlfn.XLOOKUP(data[[#This Row],[Reindeer]],$S$14:$S$18,$T$14:$T$18)</f>
        <v>98</v>
      </c>
      <c r="K1233" t="str" cm="1">
        <f t="array" ref="K1233">_xlfn.IFS(data[[#This Row],[Age]]&lt;=100,"0-100",data[[#This Row],[Age]]&lt;=500,"101-500",data[[#This Row],[Age]]&lt;=1000,"501-1000",1,"&gt;1000")</f>
        <v>0-100</v>
      </c>
      <c r="L1233" t="str">
        <f>REPT(_xlfn.UNICHAR(8203),_xlfn.XLOOKUP(data[[#This Row],[Age group]],$S$23:$S$26,$T$23:$T$26))&amp;data[[#This Row],[Age group]]</f>
        <v>​​​​0-100</v>
      </c>
    </row>
    <row r="1234" spans="2:12" x14ac:dyDescent="0.25">
      <c r="B1234" t="s">
        <v>33</v>
      </c>
      <c r="C1234">
        <v>13</v>
      </c>
      <c r="D1234">
        <v>138</v>
      </c>
      <c r="E1234" s="27">
        <v>45173</v>
      </c>
      <c r="F1234">
        <v>293.18</v>
      </c>
      <c r="G1234" t="s">
        <v>90</v>
      </c>
      <c r="H1234">
        <v>0</v>
      </c>
      <c r="I1234" t="str">
        <f>_xlfn.XLOOKUP(data[[#This Row],[flight_speed]],$S$4:$S$6,$T$4:$T$6,,-1)</f>
        <v>casual</v>
      </c>
      <c r="J1234">
        <f>_xlfn.XLOOKUP(data[[#This Row],[Reindeer]],$S$14:$S$18,$T$14:$T$18)</f>
        <v>1200</v>
      </c>
      <c r="K1234" t="str" cm="1">
        <f t="array" ref="K1234">_xlfn.IFS(data[[#This Row],[Age]]&lt;=100,"0-100",data[[#This Row],[Age]]&lt;=500,"101-500",data[[#This Row],[Age]]&lt;=1000,"501-1000",1,"&gt;1000")</f>
        <v>&gt;1000</v>
      </c>
      <c r="L1234" t="str">
        <f>REPT(_xlfn.UNICHAR(8203),_xlfn.XLOOKUP(data[[#This Row],[Age group]],$S$23:$S$26,$T$23:$T$26))&amp;data[[#This Row],[Age group]]</f>
        <v>​&gt;1000</v>
      </c>
    </row>
    <row r="1235" spans="2:12" x14ac:dyDescent="0.25">
      <c r="B1235" t="s">
        <v>34</v>
      </c>
      <c r="C1235">
        <v>4</v>
      </c>
      <c r="D1235">
        <v>1290</v>
      </c>
      <c r="E1235" s="27">
        <v>45173</v>
      </c>
      <c r="F1235">
        <v>717.39</v>
      </c>
      <c r="G1235" t="s">
        <v>91</v>
      </c>
      <c r="H1235">
        <v>0</v>
      </c>
      <c r="I1235" t="str">
        <f>_xlfn.XLOOKUP(data[[#This Row],[flight_speed]],$S$4:$S$6,$T$4:$T$6,,-1)</f>
        <v>fast</v>
      </c>
      <c r="J1235">
        <f>_xlfn.XLOOKUP(data[[#This Row],[Reindeer]],$S$14:$S$18,$T$14:$T$18)</f>
        <v>815</v>
      </c>
      <c r="K1235" t="str" cm="1">
        <f t="array" ref="K1235">_xlfn.IFS(data[[#This Row],[Age]]&lt;=100,"0-100",data[[#This Row],[Age]]&lt;=500,"101-500",data[[#This Row],[Age]]&lt;=1000,"501-1000",1,"&gt;1000")</f>
        <v>501-1000</v>
      </c>
      <c r="L1235" t="str">
        <f>REPT(_xlfn.UNICHAR(8203),_xlfn.XLOOKUP(data[[#This Row],[Age group]],$S$23:$S$26,$T$23:$T$26))&amp;data[[#This Row],[Age group]]</f>
        <v>​​501-1000</v>
      </c>
    </row>
    <row r="1236" spans="2:12" x14ac:dyDescent="0.25">
      <c r="B1236" t="s">
        <v>35</v>
      </c>
      <c r="C1236">
        <v>12</v>
      </c>
      <c r="D1236">
        <v>1040</v>
      </c>
      <c r="E1236" s="27">
        <v>45173</v>
      </c>
      <c r="F1236">
        <v>1056.3000000000002</v>
      </c>
      <c r="G1236" t="s">
        <v>91</v>
      </c>
      <c r="H1236">
        <v>0</v>
      </c>
      <c r="I1236" t="str">
        <f>_xlfn.XLOOKUP(data[[#This Row],[flight_speed]],$S$4:$S$6,$T$4:$T$6,,-1)</f>
        <v>fast</v>
      </c>
      <c r="J1236">
        <f>_xlfn.XLOOKUP(data[[#This Row],[Reindeer]],$S$14:$S$18,$T$14:$T$18)</f>
        <v>261</v>
      </c>
      <c r="K1236" t="str" cm="1">
        <f t="array" ref="K1236">_xlfn.IFS(data[[#This Row],[Age]]&lt;=100,"0-100",data[[#This Row],[Age]]&lt;=500,"101-500",data[[#This Row],[Age]]&lt;=1000,"501-1000",1,"&gt;1000")</f>
        <v>101-500</v>
      </c>
      <c r="L1236" t="str">
        <f>REPT(_xlfn.UNICHAR(8203),_xlfn.XLOOKUP(data[[#This Row],[Age group]],$S$23:$S$26,$T$23:$T$26))&amp;data[[#This Row],[Age group]]</f>
        <v>​​​101-500</v>
      </c>
    </row>
    <row r="1237" spans="2:12" x14ac:dyDescent="0.25">
      <c r="B1237" t="s">
        <v>68</v>
      </c>
      <c r="C1237">
        <v>8.8000000000000007</v>
      </c>
      <c r="D1237">
        <v>780</v>
      </c>
      <c r="E1237" s="27">
        <v>45173</v>
      </c>
      <c r="F1237">
        <v>1072.53</v>
      </c>
      <c r="G1237" t="s">
        <v>90</v>
      </c>
      <c r="H1237">
        <v>0</v>
      </c>
      <c r="I1237" t="str">
        <f>_xlfn.XLOOKUP(data[[#This Row],[flight_speed]],$S$4:$S$6,$T$4:$T$6,,-1)</f>
        <v>fast</v>
      </c>
      <c r="J1237">
        <f>_xlfn.XLOOKUP(data[[#This Row],[Reindeer]],$S$14:$S$18,$T$14:$T$18)</f>
        <v>35</v>
      </c>
      <c r="K1237" t="str" cm="1">
        <f t="array" ref="K1237">_xlfn.IFS(data[[#This Row],[Age]]&lt;=100,"0-100",data[[#This Row],[Age]]&lt;=500,"101-500",data[[#This Row],[Age]]&lt;=1000,"501-1000",1,"&gt;1000")</f>
        <v>0-100</v>
      </c>
      <c r="L1237" t="str">
        <f>REPT(_xlfn.UNICHAR(8203),_xlfn.XLOOKUP(data[[#This Row],[Age group]],$S$23:$S$26,$T$23:$T$26))&amp;data[[#This Row],[Age group]]</f>
        <v>​​​​0-100</v>
      </c>
    </row>
    <row r="1238" spans="2:12" x14ac:dyDescent="0.25">
      <c r="B1238" t="s">
        <v>32</v>
      </c>
      <c r="C1238">
        <v>12</v>
      </c>
      <c r="D1238">
        <v>880</v>
      </c>
      <c r="E1238" s="27">
        <v>45173</v>
      </c>
      <c r="F1238">
        <v>259.26</v>
      </c>
      <c r="G1238" t="s">
        <v>91</v>
      </c>
      <c r="H1238">
        <v>0</v>
      </c>
      <c r="I1238" t="str">
        <f>_xlfn.XLOOKUP(data[[#This Row],[flight_speed]],$S$4:$S$6,$T$4:$T$6,,-1)</f>
        <v>casual</v>
      </c>
      <c r="J1238">
        <f>_xlfn.XLOOKUP(data[[#This Row],[Reindeer]],$S$14:$S$18,$T$14:$T$18)</f>
        <v>98</v>
      </c>
      <c r="K1238" t="str" cm="1">
        <f t="array" ref="K1238">_xlfn.IFS(data[[#This Row],[Age]]&lt;=100,"0-100",data[[#This Row],[Age]]&lt;=500,"101-500",data[[#This Row],[Age]]&lt;=1000,"501-1000",1,"&gt;1000")</f>
        <v>0-100</v>
      </c>
      <c r="L1238" t="str">
        <f>REPT(_xlfn.UNICHAR(8203),_xlfn.XLOOKUP(data[[#This Row],[Age group]],$S$23:$S$26,$T$23:$T$26))&amp;data[[#This Row],[Age group]]</f>
        <v>​​​​0-100</v>
      </c>
    </row>
    <row r="1239" spans="2:12" x14ac:dyDescent="0.25">
      <c r="B1239" t="s">
        <v>33</v>
      </c>
      <c r="C1239">
        <v>6</v>
      </c>
      <c r="D1239">
        <v>109</v>
      </c>
      <c r="E1239" s="27">
        <v>45174</v>
      </c>
      <c r="F1239">
        <v>196.77</v>
      </c>
      <c r="G1239" t="s">
        <v>90</v>
      </c>
      <c r="H1239">
        <v>0</v>
      </c>
      <c r="I1239" t="str">
        <f>_xlfn.XLOOKUP(data[[#This Row],[flight_speed]],$S$4:$S$6,$T$4:$T$6,,-1)</f>
        <v>casual</v>
      </c>
      <c r="J1239">
        <f>_xlfn.XLOOKUP(data[[#This Row],[Reindeer]],$S$14:$S$18,$T$14:$T$18)</f>
        <v>1200</v>
      </c>
      <c r="K1239" t="str" cm="1">
        <f t="array" ref="K1239">_xlfn.IFS(data[[#This Row],[Age]]&lt;=100,"0-100",data[[#This Row],[Age]]&lt;=500,"101-500",data[[#This Row],[Age]]&lt;=1000,"501-1000",1,"&gt;1000")</f>
        <v>&gt;1000</v>
      </c>
      <c r="L1239" t="str">
        <f>REPT(_xlfn.UNICHAR(8203),_xlfn.XLOOKUP(data[[#This Row],[Age group]],$S$23:$S$26,$T$23:$T$26))&amp;data[[#This Row],[Age group]]</f>
        <v>​&gt;1000</v>
      </c>
    </row>
    <row r="1240" spans="2:12" x14ac:dyDescent="0.25">
      <c r="B1240" t="s">
        <v>34</v>
      </c>
      <c r="C1240">
        <v>9.6000000000000014</v>
      </c>
      <c r="D1240">
        <v>1470</v>
      </c>
      <c r="E1240" s="27">
        <v>45174</v>
      </c>
      <c r="F1240">
        <v>629.13</v>
      </c>
      <c r="G1240" t="s">
        <v>91</v>
      </c>
      <c r="H1240">
        <v>0</v>
      </c>
      <c r="I1240" t="str">
        <f>_xlfn.XLOOKUP(data[[#This Row],[flight_speed]],$S$4:$S$6,$T$4:$T$6,,-1)</f>
        <v>fast</v>
      </c>
      <c r="J1240">
        <f>_xlfn.XLOOKUP(data[[#This Row],[Reindeer]],$S$14:$S$18,$T$14:$T$18)</f>
        <v>815</v>
      </c>
      <c r="K1240" t="str" cm="1">
        <f t="array" ref="K1240">_xlfn.IFS(data[[#This Row],[Age]]&lt;=100,"0-100",data[[#This Row],[Age]]&lt;=500,"101-500",data[[#This Row],[Age]]&lt;=1000,"501-1000",1,"&gt;1000")</f>
        <v>501-1000</v>
      </c>
      <c r="L1240" t="str">
        <f>REPT(_xlfn.UNICHAR(8203),_xlfn.XLOOKUP(data[[#This Row],[Age group]],$S$23:$S$26,$T$23:$T$26))&amp;data[[#This Row],[Age group]]</f>
        <v>​​501-1000</v>
      </c>
    </row>
    <row r="1241" spans="2:12" x14ac:dyDescent="0.25">
      <c r="B1241" t="s">
        <v>35</v>
      </c>
      <c r="C1241">
        <v>4</v>
      </c>
      <c r="D1241">
        <v>590</v>
      </c>
      <c r="E1241" s="27">
        <v>45174</v>
      </c>
      <c r="F1241">
        <v>1862.58</v>
      </c>
      <c r="G1241" t="s">
        <v>91</v>
      </c>
      <c r="H1241">
        <v>0</v>
      </c>
      <c r="I1241" t="str">
        <f>_xlfn.XLOOKUP(data[[#This Row],[flight_speed]],$S$4:$S$6,$T$4:$T$6,,-1)</f>
        <v>fast</v>
      </c>
      <c r="J1241">
        <f>_xlfn.XLOOKUP(data[[#This Row],[Reindeer]],$S$14:$S$18,$T$14:$T$18)</f>
        <v>261</v>
      </c>
      <c r="K1241" t="str" cm="1">
        <f t="array" ref="K1241">_xlfn.IFS(data[[#This Row],[Age]]&lt;=100,"0-100",data[[#This Row],[Age]]&lt;=500,"101-500",data[[#This Row],[Age]]&lt;=1000,"501-1000",1,"&gt;1000")</f>
        <v>101-500</v>
      </c>
      <c r="L1241" t="str">
        <f>REPT(_xlfn.UNICHAR(8203),_xlfn.XLOOKUP(data[[#This Row],[Age group]],$S$23:$S$26,$T$23:$T$26))&amp;data[[#This Row],[Age group]]</f>
        <v>​​​101-500</v>
      </c>
    </row>
    <row r="1242" spans="2:12" x14ac:dyDescent="0.25">
      <c r="B1242" t="s">
        <v>68</v>
      </c>
      <c r="C1242">
        <v>7.2</v>
      </c>
      <c r="D1242">
        <v>1370</v>
      </c>
      <c r="E1242" s="27">
        <v>45174</v>
      </c>
      <c r="F1242">
        <v>2834.43</v>
      </c>
      <c r="G1242" t="s">
        <v>90</v>
      </c>
      <c r="H1242">
        <v>0</v>
      </c>
      <c r="I1242" t="str">
        <f>_xlfn.XLOOKUP(data[[#This Row],[flight_speed]],$S$4:$S$6,$T$4:$T$6,,-1)</f>
        <v>super fast</v>
      </c>
      <c r="J1242">
        <f>_xlfn.XLOOKUP(data[[#This Row],[Reindeer]],$S$14:$S$18,$T$14:$T$18)</f>
        <v>35</v>
      </c>
      <c r="K1242" t="str" cm="1">
        <f t="array" ref="K1242">_xlfn.IFS(data[[#This Row],[Age]]&lt;=100,"0-100",data[[#This Row],[Age]]&lt;=500,"101-500",data[[#This Row],[Age]]&lt;=1000,"501-1000",1,"&gt;1000")</f>
        <v>0-100</v>
      </c>
      <c r="L1242" t="str">
        <f>REPT(_xlfn.UNICHAR(8203),_xlfn.XLOOKUP(data[[#This Row],[Age group]],$S$23:$S$26,$T$23:$T$26))&amp;data[[#This Row],[Age group]]</f>
        <v>​​​​0-100</v>
      </c>
    </row>
    <row r="1243" spans="2:12" x14ac:dyDescent="0.25">
      <c r="B1243" t="s">
        <v>32</v>
      </c>
      <c r="C1243">
        <v>11.200000000000001</v>
      </c>
      <c r="D1243">
        <v>920</v>
      </c>
      <c r="E1243" s="27">
        <v>45174</v>
      </c>
      <c r="F1243">
        <v>171.72</v>
      </c>
      <c r="G1243" t="s">
        <v>91</v>
      </c>
      <c r="H1243">
        <v>0</v>
      </c>
      <c r="I1243" t="str">
        <f>_xlfn.XLOOKUP(data[[#This Row],[flight_speed]],$S$4:$S$6,$T$4:$T$6,,-1)</f>
        <v>casual</v>
      </c>
      <c r="J1243">
        <f>_xlfn.XLOOKUP(data[[#This Row],[Reindeer]],$S$14:$S$18,$T$14:$T$18)</f>
        <v>98</v>
      </c>
      <c r="K1243" t="str" cm="1">
        <f t="array" ref="K1243">_xlfn.IFS(data[[#This Row],[Age]]&lt;=100,"0-100",data[[#This Row],[Age]]&lt;=500,"101-500",data[[#This Row],[Age]]&lt;=1000,"501-1000",1,"&gt;1000")</f>
        <v>0-100</v>
      </c>
      <c r="L1243" t="str">
        <f>REPT(_xlfn.UNICHAR(8203),_xlfn.XLOOKUP(data[[#This Row],[Age group]],$S$23:$S$26,$T$23:$T$26))&amp;data[[#This Row],[Age group]]</f>
        <v>​​​​0-100</v>
      </c>
    </row>
    <row r="1244" spans="2:12" x14ac:dyDescent="0.25">
      <c r="B1244" t="s">
        <v>33</v>
      </c>
      <c r="C1244">
        <v>6</v>
      </c>
      <c r="D1244">
        <v>98</v>
      </c>
      <c r="E1244" s="27">
        <v>45175</v>
      </c>
      <c r="F1244">
        <v>992.91</v>
      </c>
      <c r="G1244" t="s">
        <v>90</v>
      </c>
      <c r="H1244">
        <v>0</v>
      </c>
      <c r="I1244" t="str">
        <f>_xlfn.XLOOKUP(data[[#This Row],[flight_speed]],$S$4:$S$6,$T$4:$T$6,,-1)</f>
        <v>fast</v>
      </c>
      <c r="J1244">
        <f>_xlfn.XLOOKUP(data[[#This Row],[Reindeer]],$S$14:$S$18,$T$14:$T$18)</f>
        <v>1200</v>
      </c>
      <c r="K1244" t="str" cm="1">
        <f t="array" ref="K1244">_xlfn.IFS(data[[#This Row],[Age]]&lt;=100,"0-100",data[[#This Row],[Age]]&lt;=500,"101-500",data[[#This Row],[Age]]&lt;=1000,"501-1000",1,"&gt;1000")</f>
        <v>&gt;1000</v>
      </c>
      <c r="L1244" t="str">
        <f>REPT(_xlfn.UNICHAR(8203),_xlfn.XLOOKUP(data[[#This Row],[Age group]],$S$23:$S$26,$T$23:$T$26))&amp;data[[#This Row],[Age group]]</f>
        <v>​&gt;1000</v>
      </c>
    </row>
    <row r="1245" spans="2:12" x14ac:dyDescent="0.25">
      <c r="B1245" t="s">
        <v>34</v>
      </c>
      <c r="C1245">
        <v>8</v>
      </c>
      <c r="D1245">
        <v>740</v>
      </c>
      <c r="E1245" s="27">
        <v>45175</v>
      </c>
      <c r="F1245">
        <v>2358.4499999999998</v>
      </c>
      <c r="G1245" t="s">
        <v>91</v>
      </c>
      <c r="H1245">
        <v>0</v>
      </c>
      <c r="I1245" t="str">
        <f>_xlfn.XLOOKUP(data[[#This Row],[flight_speed]],$S$4:$S$6,$T$4:$T$6,,-1)</f>
        <v>super fast</v>
      </c>
      <c r="J1245">
        <f>_xlfn.XLOOKUP(data[[#This Row],[Reindeer]],$S$14:$S$18,$T$14:$T$18)</f>
        <v>815</v>
      </c>
      <c r="K1245" t="str" cm="1">
        <f t="array" ref="K1245">_xlfn.IFS(data[[#This Row],[Age]]&lt;=100,"0-100",data[[#This Row],[Age]]&lt;=500,"101-500",data[[#This Row],[Age]]&lt;=1000,"501-1000",1,"&gt;1000")</f>
        <v>501-1000</v>
      </c>
      <c r="L1245" t="str">
        <f>REPT(_xlfn.UNICHAR(8203),_xlfn.XLOOKUP(data[[#This Row],[Age group]],$S$23:$S$26,$T$23:$T$26))&amp;data[[#This Row],[Age group]]</f>
        <v>​​501-1000</v>
      </c>
    </row>
    <row r="1246" spans="2:12" x14ac:dyDescent="0.25">
      <c r="B1246" t="s">
        <v>35</v>
      </c>
      <c r="C1246">
        <v>6.4</v>
      </c>
      <c r="D1246">
        <v>1240</v>
      </c>
      <c r="E1246" s="27">
        <v>45175</v>
      </c>
      <c r="F1246">
        <v>156.69</v>
      </c>
      <c r="G1246" t="s">
        <v>91</v>
      </c>
      <c r="H1246">
        <v>0</v>
      </c>
      <c r="I1246" t="str">
        <f>_xlfn.XLOOKUP(data[[#This Row],[flight_speed]],$S$4:$S$6,$T$4:$T$6,,-1)</f>
        <v>casual</v>
      </c>
      <c r="J1246">
        <f>_xlfn.XLOOKUP(data[[#This Row],[Reindeer]],$S$14:$S$18,$T$14:$T$18)</f>
        <v>261</v>
      </c>
      <c r="K1246" t="str" cm="1">
        <f t="array" ref="K1246">_xlfn.IFS(data[[#This Row],[Age]]&lt;=100,"0-100",data[[#This Row],[Age]]&lt;=500,"101-500",data[[#This Row],[Age]]&lt;=1000,"501-1000",1,"&gt;1000")</f>
        <v>101-500</v>
      </c>
      <c r="L1246" t="str">
        <f>REPT(_xlfn.UNICHAR(8203),_xlfn.XLOOKUP(data[[#This Row],[Age group]],$S$23:$S$26,$T$23:$T$26))&amp;data[[#This Row],[Age group]]</f>
        <v>​​​101-500</v>
      </c>
    </row>
    <row r="1247" spans="2:12" x14ac:dyDescent="0.25">
      <c r="B1247" t="s">
        <v>68</v>
      </c>
      <c r="C1247">
        <v>8</v>
      </c>
      <c r="D1247">
        <v>500</v>
      </c>
      <c r="E1247" s="27">
        <v>45175</v>
      </c>
      <c r="F1247">
        <v>704.81999999999994</v>
      </c>
      <c r="G1247" t="s">
        <v>90</v>
      </c>
      <c r="H1247">
        <v>0</v>
      </c>
      <c r="I1247" t="str">
        <f>_xlfn.XLOOKUP(data[[#This Row],[flight_speed]],$S$4:$S$6,$T$4:$T$6,,-1)</f>
        <v>fast</v>
      </c>
      <c r="J1247">
        <f>_xlfn.XLOOKUP(data[[#This Row],[Reindeer]],$S$14:$S$18,$T$14:$T$18)</f>
        <v>35</v>
      </c>
      <c r="K1247" t="str" cm="1">
        <f t="array" ref="K1247">_xlfn.IFS(data[[#This Row],[Age]]&lt;=100,"0-100",data[[#This Row],[Age]]&lt;=500,"101-500",data[[#This Row],[Age]]&lt;=1000,"501-1000",1,"&gt;1000")</f>
        <v>0-100</v>
      </c>
      <c r="L1247" t="str">
        <f>REPT(_xlfn.UNICHAR(8203),_xlfn.XLOOKUP(data[[#This Row],[Age group]],$S$23:$S$26,$T$23:$T$26))&amp;data[[#This Row],[Age group]]</f>
        <v>​​​​0-100</v>
      </c>
    </row>
    <row r="1248" spans="2:12" x14ac:dyDescent="0.25">
      <c r="B1248" t="s">
        <v>32</v>
      </c>
      <c r="C1248">
        <v>8</v>
      </c>
      <c r="D1248">
        <v>570</v>
      </c>
      <c r="E1248" s="27">
        <v>45175</v>
      </c>
      <c r="F1248">
        <v>2253.54</v>
      </c>
      <c r="G1248" t="s">
        <v>91</v>
      </c>
      <c r="H1248">
        <v>0</v>
      </c>
      <c r="I1248" t="str">
        <f>_xlfn.XLOOKUP(data[[#This Row],[flight_speed]],$S$4:$S$6,$T$4:$T$6,,-1)</f>
        <v>super fast</v>
      </c>
      <c r="J1248">
        <f>_xlfn.XLOOKUP(data[[#This Row],[Reindeer]],$S$14:$S$18,$T$14:$T$18)</f>
        <v>98</v>
      </c>
      <c r="K1248" t="str" cm="1">
        <f t="array" ref="K1248">_xlfn.IFS(data[[#This Row],[Age]]&lt;=100,"0-100",data[[#This Row],[Age]]&lt;=500,"101-500",data[[#This Row],[Age]]&lt;=1000,"501-1000",1,"&gt;1000")</f>
        <v>0-100</v>
      </c>
      <c r="L1248" t="str">
        <f>REPT(_xlfn.UNICHAR(8203),_xlfn.XLOOKUP(data[[#This Row],[Age group]],$S$23:$S$26,$T$23:$T$26))&amp;data[[#This Row],[Age group]]</f>
        <v>​​​​0-100</v>
      </c>
    </row>
    <row r="1249" spans="2:12" x14ac:dyDescent="0.25">
      <c r="B1249" t="s">
        <v>33</v>
      </c>
      <c r="C1249">
        <v>7</v>
      </c>
      <c r="D1249">
        <v>127</v>
      </c>
      <c r="E1249" s="27">
        <v>45176</v>
      </c>
      <c r="F1249">
        <v>302.67</v>
      </c>
      <c r="G1249" t="s">
        <v>90</v>
      </c>
      <c r="H1249">
        <v>0</v>
      </c>
      <c r="I1249" t="str">
        <f>_xlfn.XLOOKUP(data[[#This Row],[flight_speed]],$S$4:$S$6,$T$4:$T$6,,-1)</f>
        <v>casual</v>
      </c>
      <c r="J1249">
        <f>_xlfn.XLOOKUP(data[[#This Row],[Reindeer]],$S$14:$S$18,$T$14:$T$18)</f>
        <v>1200</v>
      </c>
      <c r="K1249" t="str" cm="1">
        <f t="array" ref="K1249">_xlfn.IFS(data[[#This Row],[Age]]&lt;=100,"0-100",data[[#This Row],[Age]]&lt;=500,"101-500",data[[#This Row],[Age]]&lt;=1000,"501-1000",1,"&gt;1000")</f>
        <v>&gt;1000</v>
      </c>
      <c r="L1249" t="str">
        <f>REPT(_xlfn.UNICHAR(8203),_xlfn.XLOOKUP(data[[#This Row],[Age group]],$S$23:$S$26,$T$23:$T$26))&amp;data[[#This Row],[Age group]]</f>
        <v>​&gt;1000</v>
      </c>
    </row>
    <row r="1250" spans="2:12" x14ac:dyDescent="0.25">
      <c r="B1250" t="s">
        <v>34</v>
      </c>
      <c r="C1250">
        <v>8.8000000000000007</v>
      </c>
      <c r="D1250">
        <v>1190</v>
      </c>
      <c r="E1250" s="27">
        <v>45176</v>
      </c>
      <c r="F1250">
        <v>560.64</v>
      </c>
      <c r="G1250" t="s">
        <v>91</v>
      </c>
      <c r="H1250">
        <v>0</v>
      </c>
      <c r="I1250" t="str">
        <f>_xlfn.XLOOKUP(data[[#This Row],[flight_speed]],$S$4:$S$6,$T$4:$T$6,,-1)</f>
        <v>casual</v>
      </c>
      <c r="J1250">
        <f>_xlfn.XLOOKUP(data[[#This Row],[Reindeer]],$S$14:$S$18,$T$14:$T$18)</f>
        <v>815</v>
      </c>
      <c r="K1250" t="str" cm="1">
        <f t="array" ref="K1250">_xlfn.IFS(data[[#This Row],[Age]]&lt;=100,"0-100",data[[#This Row],[Age]]&lt;=500,"101-500",data[[#This Row],[Age]]&lt;=1000,"501-1000",1,"&gt;1000")</f>
        <v>501-1000</v>
      </c>
      <c r="L1250" t="str">
        <f>REPT(_xlfn.UNICHAR(8203),_xlfn.XLOOKUP(data[[#This Row],[Age group]],$S$23:$S$26,$T$23:$T$26))&amp;data[[#This Row],[Age group]]</f>
        <v>​​501-1000</v>
      </c>
    </row>
    <row r="1251" spans="2:12" x14ac:dyDescent="0.25">
      <c r="B1251" t="s">
        <v>35</v>
      </c>
      <c r="C1251">
        <v>8.8000000000000007</v>
      </c>
      <c r="D1251">
        <v>1040</v>
      </c>
      <c r="E1251" s="27">
        <v>45176</v>
      </c>
      <c r="F1251">
        <v>762.33</v>
      </c>
      <c r="G1251" t="s">
        <v>91</v>
      </c>
      <c r="H1251">
        <v>0</v>
      </c>
      <c r="I1251" t="str">
        <f>_xlfn.XLOOKUP(data[[#This Row],[flight_speed]],$S$4:$S$6,$T$4:$T$6,,-1)</f>
        <v>fast</v>
      </c>
      <c r="J1251">
        <f>_xlfn.XLOOKUP(data[[#This Row],[Reindeer]],$S$14:$S$18,$T$14:$T$18)</f>
        <v>261</v>
      </c>
      <c r="K1251" t="str" cm="1">
        <f t="array" ref="K1251">_xlfn.IFS(data[[#This Row],[Age]]&lt;=100,"0-100",data[[#This Row],[Age]]&lt;=500,"101-500",data[[#This Row],[Age]]&lt;=1000,"501-1000",1,"&gt;1000")</f>
        <v>101-500</v>
      </c>
      <c r="L1251" t="str">
        <f>REPT(_xlfn.UNICHAR(8203),_xlfn.XLOOKUP(data[[#This Row],[Age group]],$S$23:$S$26,$T$23:$T$26))&amp;data[[#This Row],[Age group]]</f>
        <v>​​​101-500</v>
      </c>
    </row>
    <row r="1252" spans="2:12" x14ac:dyDescent="0.25">
      <c r="B1252" t="s">
        <v>68</v>
      </c>
      <c r="C1252">
        <v>4.8000000000000007</v>
      </c>
      <c r="D1252">
        <v>600</v>
      </c>
      <c r="E1252" s="27">
        <v>45176</v>
      </c>
      <c r="F1252">
        <v>154.85999999999999</v>
      </c>
      <c r="G1252" t="s">
        <v>90</v>
      </c>
      <c r="H1252">
        <v>0</v>
      </c>
      <c r="I1252" t="str">
        <f>_xlfn.XLOOKUP(data[[#This Row],[flight_speed]],$S$4:$S$6,$T$4:$T$6,,-1)</f>
        <v>casual</v>
      </c>
      <c r="J1252">
        <f>_xlfn.XLOOKUP(data[[#This Row],[Reindeer]],$S$14:$S$18,$T$14:$T$18)</f>
        <v>35</v>
      </c>
      <c r="K1252" t="str" cm="1">
        <f t="array" ref="K1252">_xlfn.IFS(data[[#This Row],[Age]]&lt;=100,"0-100",data[[#This Row],[Age]]&lt;=500,"101-500",data[[#This Row],[Age]]&lt;=1000,"501-1000",1,"&gt;1000")</f>
        <v>0-100</v>
      </c>
      <c r="L1252" t="str">
        <f>REPT(_xlfn.UNICHAR(8203),_xlfn.XLOOKUP(data[[#This Row],[Age group]],$S$23:$S$26,$T$23:$T$26))&amp;data[[#This Row],[Age group]]</f>
        <v>​​​​0-100</v>
      </c>
    </row>
    <row r="1253" spans="2:12" x14ac:dyDescent="0.25">
      <c r="B1253" t="s">
        <v>32</v>
      </c>
      <c r="C1253">
        <v>7.2</v>
      </c>
      <c r="D1253">
        <v>1080</v>
      </c>
      <c r="E1253" s="27">
        <v>45176</v>
      </c>
      <c r="F1253">
        <v>2549.64</v>
      </c>
      <c r="G1253" t="s">
        <v>91</v>
      </c>
      <c r="H1253">
        <v>0</v>
      </c>
      <c r="I1253" t="str">
        <f>_xlfn.XLOOKUP(data[[#This Row],[flight_speed]],$S$4:$S$6,$T$4:$T$6,,-1)</f>
        <v>super fast</v>
      </c>
      <c r="J1253">
        <f>_xlfn.XLOOKUP(data[[#This Row],[Reindeer]],$S$14:$S$18,$T$14:$T$18)</f>
        <v>98</v>
      </c>
      <c r="K1253" t="str" cm="1">
        <f t="array" ref="K1253">_xlfn.IFS(data[[#This Row],[Age]]&lt;=100,"0-100",data[[#This Row],[Age]]&lt;=500,"101-500",data[[#This Row],[Age]]&lt;=1000,"501-1000",1,"&gt;1000")</f>
        <v>0-100</v>
      </c>
      <c r="L1253" t="str">
        <f>REPT(_xlfn.UNICHAR(8203),_xlfn.XLOOKUP(data[[#This Row],[Age group]],$S$23:$S$26,$T$23:$T$26))&amp;data[[#This Row],[Age group]]</f>
        <v>​​​​0-100</v>
      </c>
    </row>
    <row r="1254" spans="2:12" x14ac:dyDescent="0.25">
      <c r="B1254" t="s">
        <v>33</v>
      </c>
      <c r="C1254">
        <v>10</v>
      </c>
      <c r="D1254">
        <v>127</v>
      </c>
      <c r="E1254" s="27">
        <v>45177</v>
      </c>
      <c r="F1254">
        <v>234.33</v>
      </c>
      <c r="G1254" t="s">
        <v>90</v>
      </c>
      <c r="H1254">
        <v>0</v>
      </c>
      <c r="I1254" t="str">
        <f>_xlfn.XLOOKUP(data[[#This Row],[flight_speed]],$S$4:$S$6,$T$4:$T$6,,-1)</f>
        <v>casual</v>
      </c>
      <c r="J1254">
        <f>_xlfn.XLOOKUP(data[[#This Row],[Reindeer]],$S$14:$S$18,$T$14:$T$18)</f>
        <v>1200</v>
      </c>
      <c r="K1254" t="str" cm="1">
        <f t="array" ref="K1254">_xlfn.IFS(data[[#This Row],[Age]]&lt;=100,"0-100",data[[#This Row],[Age]]&lt;=500,"101-500",data[[#This Row],[Age]]&lt;=1000,"501-1000",1,"&gt;1000")</f>
        <v>&gt;1000</v>
      </c>
      <c r="L1254" t="str">
        <f>REPT(_xlfn.UNICHAR(8203),_xlfn.XLOOKUP(data[[#This Row],[Age group]],$S$23:$S$26,$T$23:$T$26))&amp;data[[#This Row],[Age group]]</f>
        <v>​&gt;1000</v>
      </c>
    </row>
    <row r="1255" spans="2:12" x14ac:dyDescent="0.25">
      <c r="B1255" t="s">
        <v>34</v>
      </c>
      <c r="C1255">
        <v>8</v>
      </c>
      <c r="D1255">
        <v>500</v>
      </c>
      <c r="E1255" s="27">
        <v>45177</v>
      </c>
      <c r="F1255">
        <v>272.31</v>
      </c>
      <c r="G1255" t="s">
        <v>91</v>
      </c>
      <c r="H1255">
        <v>0</v>
      </c>
      <c r="I1255" t="str">
        <f>_xlfn.XLOOKUP(data[[#This Row],[flight_speed]],$S$4:$S$6,$T$4:$T$6,,-1)</f>
        <v>casual</v>
      </c>
      <c r="J1255">
        <f>_xlfn.XLOOKUP(data[[#This Row],[Reindeer]],$S$14:$S$18,$T$14:$T$18)</f>
        <v>815</v>
      </c>
      <c r="K1255" t="str" cm="1">
        <f t="array" ref="K1255">_xlfn.IFS(data[[#This Row],[Age]]&lt;=100,"0-100",data[[#This Row],[Age]]&lt;=500,"101-500",data[[#This Row],[Age]]&lt;=1000,"501-1000",1,"&gt;1000")</f>
        <v>501-1000</v>
      </c>
      <c r="L1255" t="str">
        <f>REPT(_xlfn.UNICHAR(8203),_xlfn.XLOOKUP(data[[#This Row],[Age group]],$S$23:$S$26,$T$23:$T$26))&amp;data[[#This Row],[Age group]]</f>
        <v>​​501-1000</v>
      </c>
    </row>
    <row r="1256" spans="2:12" x14ac:dyDescent="0.25">
      <c r="B1256" t="s">
        <v>35</v>
      </c>
      <c r="C1256">
        <v>12</v>
      </c>
      <c r="D1256">
        <v>1490</v>
      </c>
      <c r="E1256" s="27">
        <v>45177</v>
      </c>
      <c r="F1256">
        <v>577.86</v>
      </c>
      <c r="G1256" t="s">
        <v>91</v>
      </c>
      <c r="H1256">
        <v>0</v>
      </c>
      <c r="I1256" t="str">
        <f>_xlfn.XLOOKUP(data[[#This Row],[flight_speed]],$S$4:$S$6,$T$4:$T$6,,-1)</f>
        <v>casual</v>
      </c>
      <c r="J1256">
        <f>_xlfn.XLOOKUP(data[[#This Row],[Reindeer]],$S$14:$S$18,$T$14:$T$18)</f>
        <v>261</v>
      </c>
      <c r="K1256" t="str" cm="1">
        <f t="array" ref="K1256">_xlfn.IFS(data[[#This Row],[Age]]&lt;=100,"0-100",data[[#This Row],[Age]]&lt;=500,"101-500",data[[#This Row],[Age]]&lt;=1000,"501-1000",1,"&gt;1000")</f>
        <v>101-500</v>
      </c>
      <c r="L1256" t="str">
        <f>REPT(_xlfn.UNICHAR(8203),_xlfn.XLOOKUP(data[[#This Row],[Age group]],$S$23:$S$26,$T$23:$T$26))&amp;data[[#This Row],[Age group]]</f>
        <v>​​​101-500</v>
      </c>
    </row>
    <row r="1257" spans="2:12" x14ac:dyDescent="0.25">
      <c r="B1257" t="s">
        <v>68</v>
      </c>
      <c r="C1257">
        <v>10.4</v>
      </c>
      <c r="D1257">
        <v>1270</v>
      </c>
      <c r="E1257" s="27">
        <v>45177</v>
      </c>
      <c r="F1257">
        <v>2124</v>
      </c>
      <c r="G1257" t="s">
        <v>90</v>
      </c>
      <c r="H1257">
        <v>0</v>
      </c>
      <c r="I1257" t="str">
        <f>_xlfn.XLOOKUP(data[[#This Row],[flight_speed]],$S$4:$S$6,$T$4:$T$6,,-1)</f>
        <v>super fast</v>
      </c>
      <c r="J1257">
        <f>_xlfn.XLOOKUP(data[[#This Row],[Reindeer]],$S$14:$S$18,$T$14:$T$18)</f>
        <v>35</v>
      </c>
      <c r="K1257" t="str" cm="1">
        <f t="array" ref="K1257">_xlfn.IFS(data[[#This Row],[Age]]&lt;=100,"0-100",data[[#This Row],[Age]]&lt;=500,"101-500",data[[#This Row],[Age]]&lt;=1000,"501-1000",1,"&gt;1000")</f>
        <v>0-100</v>
      </c>
      <c r="L1257" t="str">
        <f>REPT(_xlfn.UNICHAR(8203),_xlfn.XLOOKUP(data[[#This Row],[Age group]],$S$23:$S$26,$T$23:$T$26))&amp;data[[#This Row],[Age group]]</f>
        <v>​​​​0-100</v>
      </c>
    </row>
    <row r="1258" spans="2:12" x14ac:dyDescent="0.25">
      <c r="B1258" t="s">
        <v>32</v>
      </c>
      <c r="C1258">
        <v>9.6000000000000014</v>
      </c>
      <c r="D1258">
        <v>680</v>
      </c>
      <c r="E1258" s="27">
        <v>45177</v>
      </c>
      <c r="F1258">
        <v>939.90000000000009</v>
      </c>
      <c r="G1258" t="s">
        <v>91</v>
      </c>
      <c r="H1258">
        <v>0</v>
      </c>
      <c r="I1258" t="str">
        <f>_xlfn.XLOOKUP(data[[#This Row],[flight_speed]],$S$4:$S$6,$T$4:$T$6,,-1)</f>
        <v>fast</v>
      </c>
      <c r="J1258">
        <f>_xlfn.XLOOKUP(data[[#This Row],[Reindeer]],$S$14:$S$18,$T$14:$T$18)</f>
        <v>98</v>
      </c>
      <c r="K1258" t="str" cm="1">
        <f t="array" ref="K1258">_xlfn.IFS(data[[#This Row],[Age]]&lt;=100,"0-100",data[[#This Row],[Age]]&lt;=500,"101-500",data[[#This Row],[Age]]&lt;=1000,"501-1000",1,"&gt;1000")</f>
        <v>0-100</v>
      </c>
      <c r="L1258" t="str">
        <f>REPT(_xlfn.UNICHAR(8203),_xlfn.XLOOKUP(data[[#This Row],[Age group]],$S$23:$S$26,$T$23:$T$26))&amp;data[[#This Row],[Age group]]</f>
        <v>​​​​0-100</v>
      </c>
    </row>
    <row r="1259" spans="2:12" x14ac:dyDescent="0.25">
      <c r="B1259" t="s">
        <v>33</v>
      </c>
      <c r="C1259">
        <v>13</v>
      </c>
      <c r="D1259">
        <v>77</v>
      </c>
      <c r="E1259" s="27">
        <v>45178</v>
      </c>
      <c r="F1259">
        <v>835.64</v>
      </c>
      <c r="G1259" t="s">
        <v>90</v>
      </c>
      <c r="H1259">
        <v>0</v>
      </c>
      <c r="I1259" t="str">
        <f>_xlfn.XLOOKUP(data[[#This Row],[flight_speed]],$S$4:$S$6,$T$4:$T$6,,-1)</f>
        <v>fast</v>
      </c>
      <c r="J1259">
        <f>_xlfn.XLOOKUP(data[[#This Row],[Reindeer]],$S$14:$S$18,$T$14:$T$18)</f>
        <v>1200</v>
      </c>
      <c r="K1259" t="str" cm="1">
        <f t="array" ref="K1259">_xlfn.IFS(data[[#This Row],[Age]]&lt;=100,"0-100",data[[#This Row],[Age]]&lt;=500,"101-500",data[[#This Row],[Age]]&lt;=1000,"501-1000",1,"&gt;1000")</f>
        <v>&gt;1000</v>
      </c>
      <c r="L1259" t="str">
        <f>REPT(_xlfn.UNICHAR(8203),_xlfn.XLOOKUP(data[[#This Row],[Age group]],$S$23:$S$26,$T$23:$T$26))&amp;data[[#This Row],[Age group]]</f>
        <v>​&gt;1000</v>
      </c>
    </row>
    <row r="1260" spans="2:12" x14ac:dyDescent="0.25">
      <c r="B1260" t="s">
        <v>34</v>
      </c>
      <c r="C1260">
        <v>7.2</v>
      </c>
      <c r="D1260">
        <v>1040</v>
      </c>
      <c r="E1260" s="27">
        <v>45178</v>
      </c>
      <c r="F1260">
        <v>908.49</v>
      </c>
      <c r="G1260" t="s">
        <v>91</v>
      </c>
      <c r="H1260">
        <v>0</v>
      </c>
      <c r="I1260" t="str">
        <f>_xlfn.XLOOKUP(data[[#This Row],[flight_speed]],$S$4:$S$6,$T$4:$T$6,,-1)</f>
        <v>fast</v>
      </c>
      <c r="J1260">
        <f>_xlfn.XLOOKUP(data[[#This Row],[Reindeer]],$S$14:$S$18,$T$14:$T$18)</f>
        <v>815</v>
      </c>
      <c r="K1260" t="str" cm="1">
        <f t="array" ref="K1260">_xlfn.IFS(data[[#This Row],[Age]]&lt;=100,"0-100",data[[#This Row],[Age]]&lt;=500,"101-500",data[[#This Row],[Age]]&lt;=1000,"501-1000",1,"&gt;1000")</f>
        <v>501-1000</v>
      </c>
      <c r="L1260" t="str">
        <f>REPT(_xlfn.UNICHAR(8203),_xlfn.XLOOKUP(data[[#This Row],[Age group]],$S$23:$S$26,$T$23:$T$26))&amp;data[[#This Row],[Age group]]</f>
        <v>​​501-1000</v>
      </c>
    </row>
    <row r="1261" spans="2:12" x14ac:dyDescent="0.25">
      <c r="B1261" t="s">
        <v>35</v>
      </c>
      <c r="C1261">
        <v>4</v>
      </c>
      <c r="D1261">
        <v>710</v>
      </c>
      <c r="E1261" s="27">
        <v>45178</v>
      </c>
      <c r="F1261">
        <v>1285.8000000000002</v>
      </c>
      <c r="G1261" t="s">
        <v>91</v>
      </c>
      <c r="H1261">
        <v>0</v>
      </c>
      <c r="I1261" t="str">
        <f>_xlfn.XLOOKUP(data[[#This Row],[flight_speed]],$S$4:$S$6,$T$4:$T$6,,-1)</f>
        <v>fast</v>
      </c>
      <c r="J1261">
        <f>_xlfn.XLOOKUP(data[[#This Row],[Reindeer]],$S$14:$S$18,$T$14:$T$18)</f>
        <v>261</v>
      </c>
      <c r="K1261" t="str" cm="1">
        <f t="array" ref="K1261">_xlfn.IFS(data[[#This Row],[Age]]&lt;=100,"0-100",data[[#This Row],[Age]]&lt;=500,"101-500",data[[#This Row],[Age]]&lt;=1000,"501-1000",1,"&gt;1000")</f>
        <v>101-500</v>
      </c>
      <c r="L1261" t="str">
        <f>REPT(_xlfn.UNICHAR(8203),_xlfn.XLOOKUP(data[[#This Row],[Age group]],$S$23:$S$26,$T$23:$T$26))&amp;data[[#This Row],[Age group]]</f>
        <v>​​​101-500</v>
      </c>
    </row>
    <row r="1262" spans="2:12" x14ac:dyDescent="0.25">
      <c r="B1262" t="s">
        <v>68</v>
      </c>
      <c r="C1262">
        <v>4</v>
      </c>
      <c r="D1262">
        <v>910</v>
      </c>
      <c r="E1262" s="27">
        <v>45178</v>
      </c>
      <c r="F1262">
        <v>2785.56</v>
      </c>
      <c r="G1262" t="s">
        <v>90</v>
      </c>
      <c r="H1262">
        <v>0</v>
      </c>
      <c r="I1262" t="str">
        <f>_xlfn.XLOOKUP(data[[#This Row],[flight_speed]],$S$4:$S$6,$T$4:$T$6,,-1)</f>
        <v>super fast</v>
      </c>
      <c r="J1262">
        <f>_xlfn.XLOOKUP(data[[#This Row],[Reindeer]],$S$14:$S$18,$T$14:$T$18)</f>
        <v>35</v>
      </c>
      <c r="K1262" t="str" cm="1">
        <f t="array" ref="K1262">_xlfn.IFS(data[[#This Row],[Age]]&lt;=100,"0-100",data[[#This Row],[Age]]&lt;=500,"101-500",data[[#This Row],[Age]]&lt;=1000,"501-1000",1,"&gt;1000")</f>
        <v>0-100</v>
      </c>
      <c r="L1262" t="str">
        <f>REPT(_xlfn.UNICHAR(8203),_xlfn.XLOOKUP(data[[#This Row],[Age group]],$S$23:$S$26,$T$23:$T$26))&amp;data[[#This Row],[Age group]]</f>
        <v>​​​​0-100</v>
      </c>
    </row>
    <row r="1263" spans="2:12" x14ac:dyDescent="0.25">
      <c r="B1263" t="s">
        <v>32</v>
      </c>
      <c r="C1263">
        <v>5.6000000000000005</v>
      </c>
      <c r="D1263">
        <v>530</v>
      </c>
      <c r="E1263" s="27">
        <v>45178</v>
      </c>
      <c r="F1263">
        <v>1398.78</v>
      </c>
      <c r="G1263" t="s">
        <v>91</v>
      </c>
      <c r="H1263">
        <v>0</v>
      </c>
      <c r="I1263" t="str">
        <f>_xlfn.XLOOKUP(data[[#This Row],[flight_speed]],$S$4:$S$6,$T$4:$T$6,,-1)</f>
        <v>fast</v>
      </c>
      <c r="J1263">
        <f>_xlfn.XLOOKUP(data[[#This Row],[Reindeer]],$S$14:$S$18,$T$14:$T$18)</f>
        <v>98</v>
      </c>
      <c r="K1263" t="str" cm="1">
        <f t="array" ref="K1263">_xlfn.IFS(data[[#This Row],[Age]]&lt;=100,"0-100",data[[#This Row],[Age]]&lt;=500,"101-500",data[[#This Row],[Age]]&lt;=1000,"501-1000",1,"&gt;1000")</f>
        <v>0-100</v>
      </c>
      <c r="L1263" t="str">
        <f>REPT(_xlfn.UNICHAR(8203),_xlfn.XLOOKUP(data[[#This Row],[Age group]],$S$23:$S$26,$T$23:$T$26))&amp;data[[#This Row],[Age group]]</f>
        <v>​​​​0-100</v>
      </c>
    </row>
    <row r="1264" spans="2:12" x14ac:dyDescent="0.25">
      <c r="B1264" t="s">
        <v>33</v>
      </c>
      <c r="C1264">
        <v>15</v>
      </c>
      <c r="D1264">
        <v>101</v>
      </c>
      <c r="E1264" s="27">
        <v>45179</v>
      </c>
      <c r="F1264">
        <v>45.94</v>
      </c>
      <c r="G1264" t="s">
        <v>90</v>
      </c>
      <c r="H1264">
        <v>0</v>
      </c>
      <c r="I1264" t="str">
        <f>_xlfn.XLOOKUP(data[[#This Row],[flight_speed]],$S$4:$S$6,$T$4:$T$6,,-1)</f>
        <v>casual</v>
      </c>
      <c r="J1264">
        <f>_xlfn.XLOOKUP(data[[#This Row],[Reindeer]],$S$14:$S$18,$T$14:$T$18)</f>
        <v>1200</v>
      </c>
      <c r="K1264" t="str" cm="1">
        <f t="array" ref="K1264">_xlfn.IFS(data[[#This Row],[Age]]&lt;=100,"0-100",data[[#This Row],[Age]]&lt;=500,"101-500",data[[#This Row],[Age]]&lt;=1000,"501-1000",1,"&gt;1000")</f>
        <v>&gt;1000</v>
      </c>
      <c r="L1264" t="str">
        <f>REPT(_xlfn.UNICHAR(8203),_xlfn.XLOOKUP(data[[#This Row],[Age group]],$S$23:$S$26,$T$23:$T$26))&amp;data[[#This Row],[Age group]]</f>
        <v>​&gt;1000</v>
      </c>
    </row>
    <row r="1265" spans="2:12" x14ac:dyDescent="0.25">
      <c r="B1265" t="s">
        <v>34</v>
      </c>
      <c r="C1265">
        <v>8</v>
      </c>
      <c r="D1265">
        <v>930</v>
      </c>
      <c r="E1265" s="27">
        <v>45179</v>
      </c>
      <c r="F1265">
        <v>2425.62</v>
      </c>
      <c r="G1265" t="s">
        <v>91</v>
      </c>
      <c r="H1265">
        <v>0</v>
      </c>
      <c r="I1265" t="str">
        <f>_xlfn.XLOOKUP(data[[#This Row],[flight_speed]],$S$4:$S$6,$T$4:$T$6,,-1)</f>
        <v>super fast</v>
      </c>
      <c r="J1265">
        <f>_xlfn.XLOOKUP(data[[#This Row],[Reindeer]],$S$14:$S$18,$T$14:$T$18)</f>
        <v>815</v>
      </c>
      <c r="K1265" t="str" cm="1">
        <f t="array" ref="K1265">_xlfn.IFS(data[[#This Row],[Age]]&lt;=100,"0-100",data[[#This Row],[Age]]&lt;=500,"101-500",data[[#This Row],[Age]]&lt;=1000,"501-1000",1,"&gt;1000")</f>
        <v>501-1000</v>
      </c>
      <c r="L1265" t="str">
        <f>REPT(_xlfn.UNICHAR(8203),_xlfn.XLOOKUP(data[[#This Row],[Age group]],$S$23:$S$26,$T$23:$T$26))&amp;data[[#This Row],[Age group]]</f>
        <v>​​501-1000</v>
      </c>
    </row>
    <row r="1266" spans="2:12" x14ac:dyDescent="0.25">
      <c r="B1266" t="s">
        <v>35</v>
      </c>
      <c r="C1266">
        <v>8</v>
      </c>
      <c r="D1266">
        <v>1390</v>
      </c>
      <c r="E1266" s="27">
        <v>45179</v>
      </c>
      <c r="F1266">
        <v>2060.31</v>
      </c>
      <c r="G1266" t="s">
        <v>91</v>
      </c>
      <c r="H1266">
        <v>0</v>
      </c>
      <c r="I1266" t="str">
        <f>_xlfn.XLOOKUP(data[[#This Row],[flight_speed]],$S$4:$S$6,$T$4:$T$6,,-1)</f>
        <v>super fast</v>
      </c>
      <c r="J1266">
        <f>_xlfn.XLOOKUP(data[[#This Row],[Reindeer]],$S$14:$S$18,$T$14:$T$18)</f>
        <v>261</v>
      </c>
      <c r="K1266" t="str" cm="1">
        <f t="array" ref="K1266">_xlfn.IFS(data[[#This Row],[Age]]&lt;=100,"0-100",data[[#This Row],[Age]]&lt;=500,"101-500",data[[#This Row],[Age]]&lt;=1000,"501-1000",1,"&gt;1000")</f>
        <v>101-500</v>
      </c>
      <c r="L1266" t="str">
        <f>REPT(_xlfn.UNICHAR(8203),_xlfn.XLOOKUP(data[[#This Row],[Age group]],$S$23:$S$26,$T$23:$T$26))&amp;data[[#This Row],[Age group]]</f>
        <v>​​​101-500</v>
      </c>
    </row>
    <row r="1267" spans="2:12" x14ac:dyDescent="0.25">
      <c r="B1267" t="s">
        <v>68</v>
      </c>
      <c r="C1267">
        <v>5.6000000000000005</v>
      </c>
      <c r="D1267">
        <v>1470</v>
      </c>
      <c r="E1267" s="27">
        <v>45179</v>
      </c>
      <c r="F1267">
        <v>2874.87</v>
      </c>
      <c r="G1267" t="s">
        <v>90</v>
      </c>
      <c r="H1267">
        <v>0</v>
      </c>
      <c r="I1267" t="str">
        <f>_xlfn.XLOOKUP(data[[#This Row],[flight_speed]],$S$4:$S$6,$T$4:$T$6,,-1)</f>
        <v>super fast</v>
      </c>
      <c r="J1267">
        <f>_xlfn.XLOOKUP(data[[#This Row],[Reindeer]],$S$14:$S$18,$T$14:$T$18)</f>
        <v>35</v>
      </c>
      <c r="K1267" t="str" cm="1">
        <f t="array" ref="K1267">_xlfn.IFS(data[[#This Row],[Age]]&lt;=100,"0-100",data[[#This Row],[Age]]&lt;=500,"101-500",data[[#This Row],[Age]]&lt;=1000,"501-1000",1,"&gt;1000")</f>
        <v>0-100</v>
      </c>
      <c r="L1267" t="str">
        <f>REPT(_xlfn.UNICHAR(8203),_xlfn.XLOOKUP(data[[#This Row],[Age group]],$S$23:$S$26,$T$23:$T$26))&amp;data[[#This Row],[Age group]]</f>
        <v>​​​​0-100</v>
      </c>
    </row>
    <row r="1268" spans="2:12" x14ac:dyDescent="0.25">
      <c r="B1268" t="s">
        <v>32</v>
      </c>
      <c r="C1268">
        <v>8.8000000000000007</v>
      </c>
      <c r="D1268">
        <v>1000</v>
      </c>
      <c r="E1268" s="27">
        <v>45179</v>
      </c>
      <c r="F1268">
        <v>1804.92</v>
      </c>
      <c r="G1268" t="s">
        <v>91</v>
      </c>
      <c r="H1268">
        <v>0</v>
      </c>
      <c r="I1268" t="str">
        <f>_xlfn.XLOOKUP(data[[#This Row],[flight_speed]],$S$4:$S$6,$T$4:$T$6,,-1)</f>
        <v>fast</v>
      </c>
      <c r="J1268">
        <f>_xlfn.XLOOKUP(data[[#This Row],[Reindeer]],$S$14:$S$18,$T$14:$T$18)</f>
        <v>98</v>
      </c>
      <c r="K1268" t="str" cm="1">
        <f t="array" ref="K1268">_xlfn.IFS(data[[#This Row],[Age]]&lt;=100,"0-100",data[[#This Row],[Age]]&lt;=500,"101-500",data[[#This Row],[Age]]&lt;=1000,"501-1000",1,"&gt;1000")</f>
        <v>0-100</v>
      </c>
      <c r="L1268" t="str">
        <f>REPT(_xlfn.UNICHAR(8203),_xlfn.XLOOKUP(data[[#This Row],[Age group]],$S$23:$S$26,$T$23:$T$26))&amp;data[[#This Row],[Age group]]</f>
        <v>​​​​0-100</v>
      </c>
    </row>
    <row r="1269" spans="2:12" x14ac:dyDescent="0.25">
      <c r="B1269" t="s">
        <v>33</v>
      </c>
      <c r="C1269">
        <v>10</v>
      </c>
      <c r="D1269">
        <v>141</v>
      </c>
      <c r="E1269" s="27">
        <v>45180</v>
      </c>
      <c r="F1269">
        <v>17.690000000000001</v>
      </c>
      <c r="G1269" t="s">
        <v>90</v>
      </c>
      <c r="H1269">
        <v>0</v>
      </c>
      <c r="I1269" t="str">
        <f>_xlfn.XLOOKUP(data[[#This Row],[flight_speed]],$S$4:$S$6,$T$4:$T$6,,-1)</f>
        <v>casual</v>
      </c>
      <c r="J1269">
        <f>_xlfn.XLOOKUP(data[[#This Row],[Reindeer]],$S$14:$S$18,$T$14:$T$18)</f>
        <v>1200</v>
      </c>
      <c r="K1269" t="str" cm="1">
        <f t="array" ref="K1269">_xlfn.IFS(data[[#This Row],[Age]]&lt;=100,"0-100",data[[#This Row],[Age]]&lt;=500,"101-500",data[[#This Row],[Age]]&lt;=1000,"501-1000",1,"&gt;1000")</f>
        <v>&gt;1000</v>
      </c>
      <c r="L1269" t="str">
        <f>REPT(_xlfn.UNICHAR(8203),_xlfn.XLOOKUP(data[[#This Row],[Age group]],$S$23:$S$26,$T$23:$T$26))&amp;data[[#This Row],[Age group]]</f>
        <v>​&gt;1000</v>
      </c>
    </row>
    <row r="1270" spans="2:12" x14ac:dyDescent="0.25">
      <c r="B1270" t="s">
        <v>34</v>
      </c>
      <c r="C1270">
        <v>9.6000000000000014</v>
      </c>
      <c r="D1270">
        <v>1320</v>
      </c>
      <c r="E1270" s="27">
        <v>45180</v>
      </c>
      <c r="F1270">
        <v>2674.8</v>
      </c>
      <c r="G1270" t="s">
        <v>91</v>
      </c>
      <c r="H1270">
        <v>0</v>
      </c>
      <c r="I1270" t="str">
        <f>_xlfn.XLOOKUP(data[[#This Row],[flight_speed]],$S$4:$S$6,$T$4:$T$6,,-1)</f>
        <v>super fast</v>
      </c>
      <c r="J1270">
        <f>_xlfn.XLOOKUP(data[[#This Row],[Reindeer]],$S$14:$S$18,$T$14:$T$18)</f>
        <v>815</v>
      </c>
      <c r="K1270" t="str" cm="1">
        <f t="array" ref="K1270">_xlfn.IFS(data[[#This Row],[Age]]&lt;=100,"0-100",data[[#This Row],[Age]]&lt;=500,"101-500",data[[#This Row],[Age]]&lt;=1000,"501-1000",1,"&gt;1000")</f>
        <v>501-1000</v>
      </c>
      <c r="L1270" t="str">
        <f>REPT(_xlfn.UNICHAR(8203),_xlfn.XLOOKUP(data[[#This Row],[Age group]],$S$23:$S$26,$T$23:$T$26))&amp;data[[#This Row],[Age group]]</f>
        <v>​​501-1000</v>
      </c>
    </row>
    <row r="1271" spans="2:12" x14ac:dyDescent="0.25">
      <c r="B1271" t="s">
        <v>35</v>
      </c>
      <c r="C1271">
        <v>10.4</v>
      </c>
      <c r="D1271">
        <v>640</v>
      </c>
      <c r="E1271" s="27">
        <v>45180</v>
      </c>
      <c r="F1271">
        <v>2284.02</v>
      </c>
      <c r="G1271" t="s">
        <v>91</v>
      </c>
      <c r="H1271">
        <v>0</v>
      </c>
      <c r="I1271" t="str">
        <f>_xlfn.XLOOKUP(data[[#This Row],[flight_speed]],$S$4:$S$6,$T$4:$T$6,,-1)</f>
        <v>super fast</v>
      </c>
      <c r="J1271">
        <f>_xlfn.XLOOKUP(data[[#This Row],[Reindeer]],$S$14:$S$18,$T$14:$T$18)</f>
        <v>261</v>
      </c>
      <c r="K1271" t="str" cm="1">
        <f t="array" ref="K1271">_xlfn.IFS(data[[#This Row],[Age]]&lt;=100,"0-100",data[[#This Row],[Age]]&lt;=500,"101-500",data[[#This Row],[Age]]&lt;=1000,"501-1000",1,"&gt;1000")</f>
        <v>101-500</v>
      </c>
      <c r="L1271" t="str">
        <f>REPT(_xlfn.UNICHAR(8203),_xlfn.XLOOKUP(data[[#This Row],[Age group]],$S$23:$S$26,$T$23:$T$26))&amp;data[[#This Row],[Age group]]</f>
        <v>​​​101-500</v>
      </c>
    </row>
    <row r="1272" spans="2:12" x14ac:dyDescent="0.25">
      <c r="B1272" t="s">
        <v>68</v>
      </c>
      <c r="C1272">
        <v>10.4</v>
      </c>
      <c r="D1272">
        <v>520</v>
      </c>
      <c r="E1272" s="27">
        <v>45180</v>
      </c>
      <c r="F1272">
        <v>1641.1499999999999</v>
      </c>
      <c r="G1272" t="s">
        <v>90</v>
      </c>
      <c r="H1272">
        <v>0</v>
      </c>
      <c r="I1272" t="str">
        <f>_xlfn.XLOOKUP(data[[#This Row],[flight_speed]],$S$4:$S$6,$T$4:$T$6,,-1)</f>
        <v>fast</v>
      </c>
      <c r="J1272">
        <f>_xlfn.XLOOKUP(data[[#This Row],[Reindeer]],$S$14:$S$18,$T$14:$T$18)</f>
        <v>35</v>
      </c>
      <c r="K1272" t="str" cm="1">
        <f t="array" ref="K1272">_xlfn.IFS(data[[#This Row],[Age]]&lt;=100,"0-100",data[[#This Row],[Age]]&lt;=500,"101-500",data[[#This Row],[Age]]&lt;=1000,"501-1000",1,"&gt;1000")</f>
        <v>0-100</v>
      </c>
      <c r="L1272" t="str">
        <f>REPT(_xlfn.UNICHAR(8203),_xlfn.XLOOKUP(data[[#This Row],[Age group]],$S$23:$S$26,$T$23:$T$26))&amp;data[[#This Row],[Age group]]</f>
        <v>​​​​0-100</v>
      </c>
    </row>
    <row r="1273" spans="2:12" x14ac:dyDescent="0.25">
      <c r="B1273" t="s">
        <v>32</v>
      </c>
      <c r="C1273">
        <v>8</v>
      </c>
      <c r="D1273">
        <v>1340</v>
      </c>
      <c r="E1273" s="27">
        <v>45180</v>
      </c>
      <c r="F1273">
        <v>2134.5</v>
      </c>
      <c r="G1273" t="s">
        <v>91</v>
      </c>
      <c r="H1273">
        <v>0</v>
      </c>
      <c r="I1273" t="str">
        <f>_xlfn.XLOOKUP(data[[#This Row],[flight_speed]],$S$4:$S$6,$T$4:$T$6,,-1)</f>
        <v>super fast</v>
      </c>
      <c r="J1273">
        <f>_xlfn.XLOOKUP(data[[#This Row],[Reindeer]],$S$14:$S$18,$T$14:$T$18)</f>
        <v>98</v>
      </c>
      <c r="K1273" t="str" cm="1">
        <f t="array" ref="K1273">_xlfn.IFS(data[[#This Row],[Age]]&lt;=100,"0-100",data[[#This Row],[Age]]&lt;=500,"101-500",data[[#This Row],[Age]]&lt;=1000,"501-1000",1,"&gt;1000")</f>
        <v>0-100</v>
      </c>
      <c r="L1273" t="str">
        <f>REPT(_xlfn.UNICHAR(8203),_xlfn.XLOOKUP(data[[#This Row],[Age group]],$S$23:$S$26,$T$23:$T$26))&amp;data[[#This Row],[Age group]]</f>
        <v>​​​​0-100</v>
      </c>
    </row>
    <row r="1274" spans="2:12" x14ac:dyDescent="0.25">
      <c r="B1274" t="s">
        <v>33</v>
      </c>
      <c r="C1274">
        <v>11</v>
      </c>
      <c r="D1274">
        <v>116</v>
      </c>
      <c r="E1274" s="27">
        <v>45181</v>
      </c>
      <c r="F1274">
        <v>808.92</v>
      </c>
      <c r="G1274" t="s">
        <v>90</v>
      </c>
      <c r="H1274">
        <v>0</v>
      </c>
      <c r="I1274" t="str">
        <f>_xlfn.XLOOKUP(data[[#This Row],[flight_speed]],$S$4:$S$6,$T$4:$T$6,,-1)</f>
        <v>fast</v>
      </c>
      <c r="J1274">
        <f>_xlfn.XLOOKUP(data[[#This Row],[Reindeer]],$S$14:$S$18,$T$14:$T$18)</f>
        <v>1200</v>
      </c>
      <c r="K1274" t="str" cm="1">
        <f t="array" ref="K1274">_xlfn.IFS(data[[#This Row],[Age]]&lt;=100,"0-100",data[[#This Row],[Age]]&lt;=500,"101-500",data[[#This Row],[Age]]&lt;=1000,"501-1000",1,"&gt;1000")</f>
        <v>&gt;1000</v>
      </c>
      <c r="L1274" t="str">
        <f>REPT(_xlfn.UNICHAR(8203),_xlfn.XLOOKUP(data[[#This Row],[Age group]],$S$23:$S$26,$T$23:$T$26))&amp;data[[#This Row],[Age group]]</f>
        <v>​&gt;1000</v>
      </c>
    </row>
    <row r="1275" spans="2:12" x14ac:dyDescent="0.25">
      <c r="B1275" t="s">
        <v>34</v>
      </c>
      <c r="C1275">
        <v>8</v>
      </c>
      <c r="D1275">
        <v>600</v>
      </c>
      <c r="E1275" s="27">
        <v>45181</v>
      </c>
      <c r="F1275">
        <v>15</v>
      </c>
      <c r="G1275" t="s">
        <v>91</v>
      </c>
      <c r="H1275">
        <v>0</v>
      </c>
      <c r="I1275" t="str">
        <f>_xlfn.XLOOKUP(data[[#This Row],[flight_speed]],$S$4:$S$6,$T$4:$T$6,,-1)</f>
        <v>casual</v>
      </c>
      <c r="J1275">
        <f>_xlfn.XLOOKUP(data[[#This Row],[Reindeer]],$S$14:$S$18,$T$14:$T$18)</f>
        <v>815</v>
      </c>
      <c r="K1275" t="str" cm="1">
        <f t="array" ref="K1275">_xlfn.IFS(data[[#This Row],[Age]]&lt;=100,"0-100",data[[#This Row],[Age]]&lt;=500,"101-500",data[[#This Row],[Age]]&lt;=1000,"501-1000",1,"&gt;1000")</f>
        <v>501-1000</v>
      </c>
      <c r="L1275" t="str">
        <f>REPT(_xlfn.UNICHAR(8203),_xlfn.XLOOKUP(data[[#This Row],[Age group]],$S$23:$S$26,$T$23:$T$26))&amp;data[[#This Row],[Age group]]</f>
        <v>​​501-1000</v>
      </c>
    </row>
    <row r="1276" spans="2:12" x14ac:dyDescent="0.25">
      <c r="B1276" t="s">
        <v>35</v>
      </c>
      <c r="C1276">
        <v>6.4</v>
      </c>
      <c r="D1276">
        <v>1330</v>
      </c>
      <c r="E1276" s="27">
        <v>45181</v>
      </c>
      <c r="F1276">
        <v>2687.88</v>
      </c>
      <c r="G1276" t="s">
        <v>91</v>
      </c>
      <c r="H1276">
        <v>0</v>
      </c>
      <c r="I1276" t="str">
        <f>_xlfn.XLOOKUP(data[[#This Row],[flight_speed]],$S$4:$S$6,$T$4:$T$6,,-1)</f>
        <v>super fast</v>
      </c>
      <c r="J1276">
        <f>_xlfn.XLOOKUP(data[[#This Row],[Reindeer]],$S$14:$S$18,$T$14:$T$18)</f>
        <v>261</v>
      </c>
      <c r="K1276" t="str" cm="1">
        <f t="array" ref="K1276">_xlfn.IFS(data[[#This Row],[Age]]&lt;=100,"0-100",data[[#This Row],[Age]]&lt;=500,"101-500",data[[#This Row],[Age]]&lt;=1000,"501-1000",1,"&gt;1000")</f>
        <v>101-500</v>
      </c>
      <c r="L1276" t="str">
        <f>REPT(_xlfn.UNICHAR(8203),_xlfn.XLOOKUP(data[[#This Row],[Age group]],$S$23:$S$26,$T$23:$T$26))&amp;data[[#This Row],[Age group]]</f>
        <v>​​​101-500</v>
      </c>
    </row>
    <row r="1277" spans="2:12" x14ac:dyDescent="0.25">
      <c r="B1277" t="s">
        <v>68</v>
      </c>
      <c r="C1277">
        <v>8</v>
      </c>
      <c r="D1277">
        <v>940</v>
      </c>
      <c r="E1277" s="27">
        <v>45181</v>
      </c>
      <c r="F1277">
        <v>875.69999999999993</v>
      </c>
      <c r="G1277" t="s">
        <v>90</v>
      </c>
      <c r="H1277">
        <v>0</v>
      </c>
      <c r="I1277" t="str">
        <f>_xlfn.XLOOKUP(data[[#This Row],[flight_speed]],$S$4:$S$6,$T$4:$T$6,,-1)</f>
        <v>fast</v>
      </c>
      <c r="J1277">
        <f>_xlfn.XLOOKUP(data[[#This Row],[Reindeer]],$S$14:$S$18,$T$14:$T$18)</f>
        <v>35</v>
      </c>
      <c r="K1277" t="str" cm="1">
        <f t="array" ref="K1277">_xlfn.IFS(data[[#This Row],[Age]]&lt;=100,"0-100",data[[#This Row],[Age]]&lt;=500,"101-500",data[[#This Row],[Age]]&lt;=1000,"501-1000",1,"&gt;1000")</f>
        <v>0-100</v>
      </c>
      <c r="L1277" t="str">
        <f>REPT(_xlfn.UNICHAR(8203),_xlfn.XLOOKUP(data[[#This Row],[Age group]],$S$23:$S$26,$T$23:$T$26))&amp;data[[#This Row],[Age group]]</f>
        <v>​​​​0-100</v>
      </c>
    </row>
    <row r="1278" spans="2:12" x14ac:dyDescent="0.25">
      <c r="B1278" t="s">
        <v>32</v>
      </c>
      <c r="C1278">
        <v>6.4</v>
      </c>
      <c r="D1278">
        <v>1200</v>
      </c>
      <c r="E1278" s="27">
        <v>45181</v>
      </c>
      <c r="F1278">
        <v>545.16</v>
      </c>
      <c r="G1278" t="s">
        <v>91</v>
      </c>
      <c r="H1278">
        <v>0</v>
      </c>
      <c r="I1278" t="str">
        <f>_xlfn.XLOOKUP(data[[#This Row],[flight_speed]],$S$4:$S$6,$T$4:$T$6,,-1)</f>
        <v>casual</v>
      </c>
      <c r="J1278">
        <f>_xlfn.XLOOKUP(data[[#This Row],[Reindeer]],$S$14:$S$18,$T$14:$T$18)</f>
        <v>98</v>
      </c>
      <c r="K1278" t="str" cm="1">
        <f t="array" ref="K1278">_xlfn.IFS(data[[#This Row],[Age]]&lt;=100,"0-100",data[[#This Row],[Age]]&lt;=500,"101-500",data[[#This Row],[Age]]&lt;=1000,"501-1000",1,"&gt;1000")</f>
        <v>0-100</v>
      </c>
      <c r="L1278" t="str">
        <f>REPT(_xlfn.UNICHAR(8203),_xlfn.XLOOKUP(data[[#This Row],[Age group]],$S$23:$S$26,$T$23:$T$26))&amp;data[[#This Row],[Age group]]</f>
        <v>​​​​0-100</v>
      </c>
    </row>
    <row r="1279" spans="2:12" x14ac:dyDescent="0.25">
      <c r="B1279" t="s">
        <v>33</v>
      </c>
      <c r="C1279">
        <v>7</v>
      </c>
      <c r="D1279">
        <v>139</v>
      </c>
      <c r="E1279" s="27">
        <v>45182</v>
      </c>
      <c r="F1279">
        <v>470.31</v>
      </c>
      <c r="G1279" t="s">
        <v>90</v>
      </c>
      <c r="H1279">
        <v>0</v>
      </c>
      <c r="I1279" t="str">
        <f>_xlfn.XLOOKUP(data[[#This Row],[flight_speed]],$S$4:$S$6,$T$4:$T$6,,-1)</f>
        <v>casual</v>
      </c>
      <c r="J1279">
        <f>_xlfn.XLOOKUP(data[[#This Row],[Reindeer]],$S$14:$S$18,$T$14:$T$18)</f>
        <v>1200</v>
      </c>
      <c r="K1279" t="str" cm="1">
        <f t="array" ref="K1279">_xlfn.IFS(data[[#This Row],[Age]]&lt;=100,"0-100",data[[#This Row],[Age]]&lt;=500,"101-500",data[[#This Row],[Age]]&lt;=1000,"501-1000",1,"&gt;1000")</f>
        <v>&gt;1000</v>
      </c>
      <c r="L1279" t="str">
        <f>REPT(_xlfn.UNICHAR(8203),_xlfn.XLOOKUP(data[[#This Row],[Age group]],$S$23:$S$26,$T$23:$T$26))&amp;data[[#This Row],[Age group]]</f>
        <v>​&gt;1000</v>
      </c>
    </row>
    <row r="1280" spans="2:12" x14ac:dyDescent="0.25">
      <c r="B1280" t="s">
        <v>34</v>
      </c>
      <c r="C1280">
        <v>11.200000000000001</v>
      </c>
      <c r="D1280">
        <v>1060</v>
      </c>
      <c r="E1280" s="27">
        <v>45182</v>
      </c>
      <c r="F1280">
        <v>2588.04</v>
      </c>
      <c r="G1280" t="s">
        <v>91</v>
      </c>
      <c r="H1280">
        <v>0</v>
      </c>
      <c r="I1280" t="str">
        <f>_xlfn.XLOOKUP(data[[#This Row],[flight_speed]],$S$4:$S$6,$T$4:$T$6,,-1)</f>
        <v>super fast</v>
      </c>
      <c r="J1280">
        <f>_xlfn.XLOOKUP(data[[#This Row],[Reindeer]],$S$14:$S$18,$T$14:$T$18)</f>
        <v>815</v>
      </c>
      <c r="K1280" t="str" cm="1">
        <f t="array" ref="K1280">_xlfn.IFS(data[[#This Row],[Age]]&lt;=100,"0-100",data[[#This Row],[Age]]&lt;=500,"101-500",data[[#This Row],[Age]]&lt;=1000,"501-1000",1,"&gt;1000")</f>
        <v>501-1000</v>
      </c>
      <c r="L1280" t="str">
        <f>REPT(_xlfn.UNICHAR(8203),_xlfn.XLOOKUP(data[[#This Row],[Age group]],$S$23:$S$26,$T$23:$T$26))&amp;data[[#This Row],[Age group]]</f>
        <v>​​501-1000</v>
      </c>
    </row>
    <row r="1281" spans="2:12" x14ac:dyDescent="0.25">
      <c r="B1281" t="s">
        <v>35</v>
      </c>
      <c r="C1281">
        <v>5.6000000000000005</v>
      </c>
      <c r="D1281">
        <v>710</v>
      </c>
      <c r="E1281" s="27">
        <v>45182</v>
      </c>
      <c r="F1281">
        <v>490.83000000000004</v>
      </c>
      <c r="G1281" t="s">
        <v>91</v>
      </c>
      <c r="H1281">
        <v>0</v>
      </c>
      <c r="I1281" t="str">
        <f>_xlfn.XLOOKUP(data[[#This Row],[flight_speed]],$S$4:$S$6,$T$4:$T$6,,-1)</f>
        <v>casual</v>
      </c>
      <c r="J1281">
        <f>_xlfn.XLOOKUP(data[[#This Row],[Reindeer]],$S$14:$S$18,$T$14:$T$18)</f>
        <v>261</v>
      </c>
      <c r="K1281" t="str" cm="1">
        <f t="array" ref="K1281">_xlfn.IFS(data[[#This Row],[Age]]&lt;=100,"0-100",data[[#This Row],[Age]]&lt;=500,"101-500",data[[#This Row],[Age]]&lt;=1000,"501-1000",1,"&gt;1000")</f>
        <v>101-500</v>
      </c>
      <c r="L1281" t="str">
        <f>REPT(_xlfn.UNICHAR(8203),_xlfn.XLOOKUP(data[[#This Row],[Age group]],$S$23:$S$26,$T$23:$T$26))&amp;data[[#This Row],[Age group]]</f>
        <v>​​​101-500</v>
      </c>
    </row>
    <row r="1282" spans="2:12" x14ac:dyDescent="0.25">
      <c r="B1282" t="s">
        <v>68</v>
      </c>
      <c r="C1282">
        <v>4.8000000000000007</v>
      </c>
      <c r="D1282">
        <v>530</v>
      </c>
      <c r="E1282" s="27">
        <v>45182</v>
      </c>
      <c r="F1282">
        <v>1143.21</v>
      </c>
      <c r="G1282" t="s">
        <v>90</v>
      </c>
      <c r="H1282">
        <v>0</v>
      </c>
      <c r="I1282" t="str">
        <f>_xlfn.XLOOKUP(data[[#This Row],[flight_speed]],$S$4:$S$6,$T$4:$T$6,,-1)</f>
        <v>fast</v>
      </c>
      <c r="J1282">
        <f>_xlfn.XLOOKUP(data[[#This Row],[Reindeer]],$S$14:$S$18,$T$14:$T$18)</f>
        <v>35</v>
      </c>
      <c r="K1282" t="str" cm="1">
        <f t="array" ref="K1282">_xlfn.IFS(data[[#This Row],[Age]]&lt;=100,"0-100",data[[#This Row],[Age]]&lt;=500,"101-500",data[[#This Row],[Age]]&lt;=1000,"501-1000",1,"&gt;1000")</f>
        <v>0-100</v>
      </c>
      <c r="L1282" t="str">
        <f>REPT(_xlfn.UNICHAR(8203),_xlfn.XLOOKUP(data[[#This Row],[Age group]],$S$23:$S$26,$T$23:$T$26))&amp;data[[#This Row],[Age group]]</f>
        <v>​​​​0-100</v>
      </c>
    </row>
    <row r="1283" spans="2:12" x14ac:dyDescent="0.25">
      <c r="B1283" t="s">
        <v>32</v>
      </c>
      <c r="C1283">
        <v>8.8000000000000007</v>
      </c>
      <c r="D1283">
        <v>710</v>
      </c>
      <c r="E1283" s="27">
        <v>45182</v>
      </c>
      <c r="F1283">
        <v>1204.56</v>
      </c>
      <c r="G1283" t="s">
        <v>91</v>
      </c>
      <c r="H1283">
        <v>0</v>
      </c>
      <c r="I1283" t="str">
        <f>_xlfn.XLOOKUP(data[[#This Row],[flight_speed]],$S$4:$S$6,$T$4:$T$6,,-1)</f>
        <v>fast</v>
      </c>
      <c r="J1283">
        <f>_xlfn.XLOOKUP(data[[#This Row],[Reindeer]],$S$14:$S$18,$T$14:$T$18)</f>
        <v>98</v>
      </c>
      <c r="K1283" t="str" cm="1">
        <f t="array" ref="K1283">_xlfn.IFS(data[[#This Row],[Age]]&lt;=100,"0-100",data[[#This Row],[Age]]&lt;=500,"101-500",data[[#This Row],[Age]]&lt;=1000,"501-1000",1,"&gt;1000")</f>
        <v>0-100</v>
      </c>
      <c r="L1283" t="str">
        <f>REPT(_xlfn.UNICHAR(8203),_xlfn.XLOOKUP(data[[#This Row],[Age group]],$S$23:$S$26,$T$23:$T$26))&amp;data[[#This Row],[Age group]]</f>
        <v>​​​​0-100</v>
      </c>
    </row>
    <row r="1284" spans="2:12" x14ac:dyDescent="0.25">
      <c r="B1284" t="s">
        <v>33</v>
      </c>
      <c r="C1284">
        <v>5</v>
      </c>
      <c r="D1284">
        <v>121</v>
      </c>
      <c r="E1284" s="27">
        <v>45183</v>
      </c>
      <c r="F1284">
        <v>453.08</v>
      </c>
      <c r="G1284" t="s">
        <v>90</v>
      </c>
      <c r="H1284">
        <v>0</v>
      </c>
      <c r="I1284" t="str">
        <f>_xlfn.XLOOKUP(data[[#This Row],[flight_speed]],$S$4:$S$6,$T$4:$T$6,,-1)</f>
        <v>casual</v>
      </c>
      <c r="J1284">
        <f>_xlfn.XLOOKUP(data[[#This Row],[Reindeer]],$S$14:$S$18,$T$14:$T$18)</f>
        <v>1200</v>
      </c>
      <c r="K1284" t="str" cm="1">
        <f t="array" ref="K1284">_xlfn.IFS(data[[#This Row],[Age]]&lt;=100,"0-100",data[[#This Row],[Age]]&lt;=500,"101-500",data[[#This Row],[Age]]&lt;=1000,"501-1000",1,"&gt;1000")</f>
        <v>&gt;1000</v>
      </c>
      <c r="L1284" t="str">
        <f>REPT(_xlfn.UNICHAR(8203),_xlfn.XLOOKUP(data[[#This Row],[Age group]],$S$23:$S$26,$T$23:$T$26))&amp;data[[#This Row],[Age group]]</f>
        <v>​&gt;1000</v>
      </c>
    </row>
    <row r="1285" spans="2:12" x14ac:dyDescent="0.25">
      <c r="B1285" t="s">
        <v>34</v>
      </c>
      <c r="C1285">
        <v>6.4</v>
      </c>
      <c r="D1285">
        <v>940</v>
      </c>
      <c r="E1285" s="27">
        <v>45183</v>
      </c>
      <c r="F1285">
        <v>697.59</v>
      </c>
      <c r="G1285" t="s">
        <v>91</v>
      </c>
      <c r="H1285">
        <v>0</v>
      </c>
      <c r="I1285" t="str">
        <f>_xlfn.XLOOKUP(data[[#This Row],[flight_speed]],$S$4:$S$6,$T$4:$T$6,,-1)</f>
        <v>fast</v>
      </c>
      <c r="J1285">
        <f>_xlfn.XLOOKUP(data[[#This Row],[Reindeer]],$S$14:$S$18,$T$14:$T$18)</f>
        <v>815</v>
      </c>
      <c r="K1285" t="str" cm="1">
        <f t="array" ref="K1285">_xlfn.IFS(data[[#This Row],[Age]]&lt;=100,"0-100",data[[#This Row],[Age]]&lt;=500,"101-500",data[[#This Row],[Age]]&lt;=1000,"501-1000",1,"&gt;1000")</f>
        <v>501-1000</v>
      </c>
      <c r="L1285" t="str">
        <f>REPT(_xlfn.UNICHAR(8203),_xlfn.XLOOKUP(data[[#This Row],[Age group]],$S$23:$S$26,$T$23:$T$26))&amp;data[[#This Row],[Age group]]</f>
        <v>​​501-1000</v>
      </c>
    </row>
    <row r="1286" spans="2:12" x14ac:dyDescent="0.25">
      <c r="B1286" t="s">
        <v>35</v>
      </c>
      <c r="C1286">
        <v>11.200000000000001</v>
      </c>
      <c r="D1286">
        <v>1120</v>
      </c>
      <c r="E1286" s="27">
        <v>45183</v>
      </c>
      <c r="F1286">
        <v>1193.58</v>
      </c>
      <c r="G1286" t="s">
        <v>91</v>
      </c>
      <c r="H1286">
        <v>0</v>
      </c>
      <c r="I1286" t="str">
        <f>_xlfn.XLOOKUP(data[[#This Row],[flight_speed]],$S$4:$S$6,$T$4:$T$6,,-1)</f>
        <v>fast</v>
      </c>
      <c r="J1286">
        <f>_xlfn.XLOOKUP(data[[#This Row],[Reindeer]],$S$14:$S$18,$T$14:$T$18)</f>
        <v>261</v>
      </c>
      <c r="K1286" t="str" cm="1">
        <f t="array" ref="K1286">_xlfn.IFS(data[[#This Row],[Age]]&lt;=100,"0-100",data[[#This Row],[Age]]&lt;=500,"101-500",data[[#This Row],[Age]]&lt;=1000,"501-1000",1,"&gt;1000")</f>
        <v>101-500</v>
      </c>
      <c r="L1286" t="str">
        <f>REPT(_xlfn.UNICHAR(8203),_xlfn.XLOOKUP(data[[#This Row],[Age group]],$S$23:$S$26,$T$23:$T$26))&amp;data[[#This Row],[Age group]]</f>
        <v>​​​101-500</v>
      </c>
    </row>
    <row r="1287" spans="2:12" x14ac:dyDescent="0.25">
      <c r="B1287" t="s">
        <v>68</v>
      </c>
      <c r="C1287">
        <v>7.2</v>
      </c>
      <c r="D1287">
        <v>1210</v>
      </c>
      <c r="E1287" s="27">
        <v>45183</v>
      </c>
      <c r="F1287">
        <v>2536.17</v>
      </c>
      <c r="G1287" t="s">
        <v>90</v>
      </c>
      <c r="H1287">
        <v>0</v>
      </c>
      <c r="I1287" t="str">
        <f>_xlfn.XLOOKUP(data[[#This Row],[flight_speed]],$S$4:$S$6,$T$4:$T$6,,-1)</f>
        <v>super fast</v>
      </c>
      <c r="J1287">
        <f>_xlfn.XLOOKUP(data[[#This Row],[Reindeer]],$S$14:$S$18,$T$14:$T$18)</f>
        <v>35</v>
      </c>
      <c r="K1287" t="str" cm="1">
        <f t="array" ref="K1287">_xlfn.IFS(data[[#This Row],[Age]]&lt;=100,"0-100",data[[#This Row],[Age]]&lt;=500,"101-500",data[[#This Row],[Age]]&lt;=1000,"501-1000",1,"&gt;1000")</f>
        <v>0-100</v>
      </c>
      <c r="L1287" t="str">
        <f>REPT(_xlfn.UNICHAR(8203),_xlfn.XLOOKUP(data[[#This Row],[Age group]],$S$23:$S$26,$T$23:$T$26))&amp;data[[#This Row],[Age group]]</f>
        <v>​​​​0-100</v>
      </c>
    </row>
    <row r="1288" spans="2:12" x14ac:dyDescent="0.25">
      <c r="B1288" t="s">
        <v>32</v>
      </c>
      <c r="C1288">
        <v>9.6000000000000014</v>
      </c>
      <c r="D1288">
        <v>1400</v>
      </c>
      <c r="E1288" s="27">
        <v>45183</v>
      </c>
      <c r="F1288">
        <v>1944.1799999999998</v>
      </c>
      <c r="G1288" t="s">
        <v>91</v>
      </c>
      <c r="H1288">
        <v>0</v>
      </c>
      <c r="I1288" t="str">
        <f>_xlfn.XLOOKUP(data[[#This Row],[flight_speed]],$S$4:$S$6,$T$4:$T$6,,-1)</f>
        <v>fast</v>
      </c>
      <c r="J1288">
        <f>_xlfn.XLOOKUP(data[[#This Row],[Reindeer]],$S$14:$S$18,$T$14:$T$18)</f>
        <v>98</v>
      </c>
      <c r="K1288" t="str" cm="1">
        <f t="array" ref="K1288">_xlfn.IFS(data[[#This Row],[Age]]&lt;=100,"0-100",data[[#This Row],[Age]]&lt;=500,"101-500",data[[#This Row],[Age]]&lt;=1000,"501-1000",1,"&gt;1000")</f>
        <v>0-100</v>
      </c>
      <c r="L1288" t="str">
        <f>REPT(_xlfn.UNICHAR(8203),_xlfn.XLOOKUP(data[[#This Row],[Age group]],$S$23:$S$26,$T$23:$T$26))&amp;data[[#This Row],[Age group]]</f>
        <v>​​​​0-100</v>
      </c>
    </row>
    <row r="1289" spans="2:12" x14ac:dyDescent="0.25">
      <c r="B1289" t="s">
        <v>33</v>
      </c>
      <c r="C1289">
        <v>12</v>
      </c>
      <c r="D1289">
        <v>115</v>
      </c>
      <c r="E1289" s="27">
        <v>45184</v>
      </c>
      <c r="F1289">
        <v>706.79</v>
      </c>
      <c r="G1289" t="s">
        <v>90</v>
      </c>
      <c r="H1289">
        <v>0</v>
      </c>
      <c r="I1289" t="str">
        <f>_xlfn.XLOOKUP(data[[#This Row],[flight_speed]],$S$4:$S$6,$T$4:$T$6,,-1)</f>
        <v>fast</v>
      </c>
      <c r="J1289">
        <f>_xlfn.XLOOKUP(data[[#This Row],[Reindeer]],$S$14:$S$18,$T$14:$T$18)</f>
        <v>1200</v>
      </c>
      <c r="K1289" t="str" cm="1">
        <f t="array" ref="K1289">_xlfn.IFS(data[[#This Row],[Age]]&lt;=100,"0-100",data[[#This Row],[Age]]&lt;=500,"101-500",data[[#This Row],[Age]]&lt;=1000,"501-1000",1,"&gt;1000")</f>
        <v>&gt;1000</v>
      </c>
      <c r="L1289" t="str">
        <f>REPT(_xlfn.UNICHAR(8203),_xlfn.XLOOKUP(data[[#This Row],[Age group]],$S$23:$S$26,$T$23:$T$26))&amp;data[[#This Row],[Age group]]</f>
        <v>​&gt;1000</v>
      </c>
    </row>
    <row r="1290" spans="2:12" x14ac:dyDescent="0.25">
      <c r="B1290" t="s">
        <v>34</v>
      </c>
      <c r="C1290">
        <v>10.4</v>
      </c>
      <c r="D1290">
        <v>940</v>
      </c>
      <c r="E1290" s="27">
        <v>45184</v>
      </c>
      <c r="F1290">
        <v>2995.92</v>
      </c>
      <c r="G1290" t="s">
        <v>91</v>
      </c>
      <c r="H1290">
        <v>0</v>
      </c>
      <c r="I1290" t="str">
        <f>_xlfn.XLOOKUP(data[[#This Row],[flight_speed]],$S$4:$S$6,$T$4:$T$6,,-1)</f>
        <v>super fast</v>
      </c>
      <c r="J1290">
        <f>_xlfn.XLOOKUP(data[[#This Row],[Reindeer]],$S$14:$S$18,$T$14:$T$18)</f>
        <v>815</v>
      </c>
      <c r="K1290" t="str" cm="1">
        <f t="array" ref="K1290">_xlfn.IFS(data[[#This Row],[Age]]&lt;=100,"0-100",data[[#This Row],[Age]]&lt;=500,"101-500",data[[#This Row],[Age]]&lt;=1000,"501-1000",1,"&gt;1000")</f>
        <v>501-1000</v>
      </c>
      <c r="L1290" t="str">
        <f>REPT(_xlfn.UNICHAR(8203),_xlfn.XLOOKUP(data[[#This Row],[Age group]],$S$23:$S$26,$T$23:$T$26))&amp;data[[#This Row],[Age group]]</f>
        <v>​​501-1000</v>
      </c>
    </row>
    <row r="1291" spans="2:12" x14ac:dyDescent="0.25">
      <c r="B1291" t="s">
        <v>35</v>
      </c>
      <c r="C1291">
        <v>11.200000000000001</v>
      </c>
      <c r="D1291">
        <v>920</v>
      </c>
      <c r="E1291" s="27">
        <v>45184</v>
      </c>
      <c r="F1291">
        <v>2525.4299999999998</v>
      </c>
      <c r="G1291" t="s">
        <v>91</v>
      </c>
      <c r="H1291">
        <v>0</v>
      </c>
      <c r="I1291" t="str">
        <f>_xlfn.XLOOKUP(data[[#This Row],[flight_speed]],$S$4:$S$6,$T$4:$T$6,,-1)</f>
        <v>super fast</v>
      </c>
      <c r="J1291">
        <f>_xlfn.XLOOKUP(data[[#This Row],[Reindeer]],$S$14:$S$18,$T$14:$T$18)</f>
        <v>261</v>
      </c>
      <c r="K1291" t="str" cm="1">
        <f t="array" ref="K1291">_xlfn.IFS(data[[#This Row],[Age]]&lt;=100,"0-100",data[[#This Row],[Age]]&lt;=500,"101-500",data[[#This Row],[Age]]&lt;=1000,"501-1000",1,"&gt;1000")</f>
        <v>101-500</v>
      </c>
      <c r="L1291" t="str">
        <f>REPT(_xlfn.UNICHAR(8203),_xlfn.XLOOKUP(data[[#This Row],[Age group]],$S$23:$S$26,$T$23:$T$26))&amp;data[[#This Row],[Age group]]</f>
        <v>​​​101-500</v>
      </c>
    </row>
    <row r="1292" spans="2:12" x14ac:dyDescent="0.25">
      <c r="B1292" t="s">
        <v>68</v>
      </c>
      <c r="C1292">
        <v>7.2</v>
      </c>
      <c r="D1292">
        <v>1270</v>
      </c>
      <c r="E1292" s="27">
        <v>45184</v>
      </c>
      <c r="F1292">
        <v>1409.79</v>
      </c>
      <c r="G1292" t="s">
        <v>90</v>
      </c>
      <c r="H1292">
        <v>0</v>
      </c>
      <c r="I1292" t="str">
        <f>_xlfn.XLOOKUP(data[[#This Row],[flight_speed]],$S$4:$S$6,$T$4:$T$6,,-1)</f>
        <v>fast</v>
      </c>
      <c r="J1292">
        <f>_xlfn.XLOOKUP(data[[#This Row],[Reindeer]],$S$14:$S$18,$T$14:$T$18)</f>
        <v>35</v>
      </c>
      <c r="K1292" t="str" cm="1">
        <f t="array" ref="K1292">_xlfn.IFS(data[[#This Row],[Age]]&lt;=100,"0-100",data[[#This Row],[Age]]&lt;=500,"101-500",data[[#This Row],[Age]]&lt;=1000,"501-1000",1,"&gt;1000")</f>
        <v>0-100</v>
      </c>
      <c r="L1292" t="str">
        <f>REPT(_xlfn.UNICHAR(8203),_xlfn.XLOOKUP(data[[#This Row],[Age group]],$S$23:$S$26,$T$23:$T$26))&amp;data[[#This Row],[Age group]]</f>
        <v>​​​​0-100</v>
      </c>
    </row>
    <row r="1293" spans="2:12" x14ac:dyDescent="0.25">
      <c r="B1293" t="s">
        <v>32</v>
      </c>
      <c r="C1293">
        <v>11.200000000000001</v>
      </c>
      <c r="D1293">
        <v>1070</v>
      </c>
      <c r="E1293" s="27">
        <v>45184</v>
      </c>
      <c r="F1293">
        <v>195.18</v>
      </c>
      <c r="G1293" t="s">
        <v>91</v>
      </c>
      <c r="H1293">
        <v>0</v>
      </c>
      <c r="I1293" t="str">
        <f>_xlfn.XLOOKUP(data[[#This Row],[flight_speed]],$S$4:$S$6,$T$4:$T$6,,-1)</f>
        <v>casual</v>
      </c>
      <c r="J1293">
        <f>_xlfn.XLOOKUP(data[[#This Row],[Reindeer]],$S$14:$S$18,$T$14:$T$18)</f>
        <v>98</v>
      </c>
      <c r="K1293" t="str" cm="1">
        <f t="array" ref="K1293">_xlfn.IFS(data[[#This Row],[Age]]&lt;=100,"0-100",data[[#This Row],[Age]]&lt;=500,"101-500",data[[#This Row],[Age]]&lt;=1000,"501-1000",1,"&gt;1000")</f>
        <v>0-100</v>
      </c>
      <c r="L1293" t="str">
        <f>REPT(_xlfn.UNICHAR(8203),_xlfn.XLOOKUP(data[[#This Row],[Age group]],$S$23:$S$26,$T$23:$T$26))&amp;data[[#This Row],[Age group]]</f>
        <v>​​​​0-100</v>
      </c>
    </row>
    <row r="1294" spans="2:12" x14ac:dyDescent="0.25">
      <c r="B1294" t="s">
        <v>33</v>
      </c>
      <c r="C1294">
        <v>10</v>
      </c>
      <c r="D1294">
        <v>109</v>
      </c>
      <c r="E1294" s="27">
        <v>45185</v>
      </c>
      <c r="F1294">
        <v>874.09</v>
      </c>
      <c r="G1294" t="s">
        <v>90</v>
      </c>
      <c r="H1294">
        <v>0</v>
      </c>
      <c r="I1294" t="str">
        <f>_xlfn.XLOOKUP(data[[#This Row],[flight_speed]],$S$4:$S$6,$T$4:$T$6,,-1)</f>
        <v>fast</v>
      </c>
      <c r="J1294">
        <f>_xlfn.XLOOKUP(data[[#This Row],[Reindeer]],$S$14:$S$18,$T$14:$T$18)</f>
        <v>1200</v>
      </c>
      <c r="K1294" t="str" cm="1">
        <f t="array" ref="K1294">_xlfn.IFS(data[[#This Row],[Age]]&lt;=100,"0-100",data[[#This Row],[Age]]&lt;=500,"101-500",data[[#This Row],[Age]]&lt;=1000,"501-1000",1,"&gt;1000")</f>
        <v>&gt;1000</v>
      </c>
      <c r="L1294" t="str">
        <f>REPT(_xlfn.UNICHAR(8203),_xlfn.XLOOKUP(data[[#This Row],[Age group]],$S$23:$S$26,$T$23:$T$26))&amp;data[[#This Row],[Age group]]</f>
        <v>​&gt;1000</v>
      </c>
    </row>
    <row r="1295" spans="2:12" x14ac:dyDescent="0.25">
      <c r="B1295" t="s">
        <v>34</v>
      </c>
      <c r="C1295">
        <v>4</v>
      </c>
      <c r="D1295">
        <v>590</v>
      </c>
      <c r="E1295" s="27">
        <v>45185</v>
      </c>
      <c r="F1295">
        <v>700.11</v>
      </c>
      <c r="G1295" t="s">
        <v>91</v>
      </c>
      <c r="H1295">
        <v>0</v>
      </c>
      <c r="I1295" t="str">
        <f>_xlfn.XLOOKUP(data[[#This Row],[flight_speed]],$S$4:$S$6,$T$4:$T$6,,-1)</f>
        <v>fast</v>
      </c>
      <c r="J1295">
        <f>_xlfn.XLOOKUP(data[[#This Row],[Reindeer]],$S$14:$S$18,$T$14:$T$18)</f>
        <v>815</v>
      </c>
      <c r="K1295" t="str" cm="1">
        <f t="array" ref="K1295">_xlfn.IFS(data[[#This Row],[Age]]&lt;=100,"0-100",data[[#This Row],[Age]]&lt;=500,"101-500",data[[#This Row],[Age]]&lt;=1000,"501-1000",1,"&gt;1000")</f>
        <v>501-1000</v>
      </c>
      <c r="L1295" t="str">
        <f>REPT(_xlfn.UNICHAR(8203),_xlfn.XLOOKUP(data[[#This Row],[Age group]],$S$23:$S$26,$T$23:$T$26))&amp;data[[#This Row],[Age group]]</f>
        <v>​​501-1000</v>
      </c>
    </row>
    <row r="1296" spans="2:12" x14ac:dyDescent="0.25">
      <c r="B1296" t="s">
        <v>35</v>
      </c>
      <c r="C1296">
        <v>11.200000000000001</v>
      </c>
      <c r="D1296">
        <v>1120</v>
      </c>
      <c r="E1296" s="27">
        <v>45185</v>
      </c>
      <c r="F1296">
        <v>1167.42</v>
      </c>
      <c r="G1296" t="s">
        <v>91</v>
      </c>
      <c r="H1296">
        <v>0</v>
      </c>
      <c r="I1296" t="str">
        <f>_xlfn.XLOOKUP(data[[#This Row],[flight_speed]],$S$4:$S$6,$T$4:$T$6,,-1)</f>
        <v>fast</v>
      </c>
      <c r="J1296">
        <f>_xlfn.XLOOKUP(data[[#This Row],[Reindeer]],$S$14:$S$18,$T$14:$T$18)</f>
        <v>261</v>
      </c>
      <c r="K1296" t="str" cm="1">
        <f t="array" ref="K1296">_xlfn.IFS(data[[#This Row],[Age]]&lt;=100,"0-100",data[[#This Row],[Age]]&lt;=500,"101-500",data[[#This Row],[Age]]&lt;=1000,"501-1000",1,"&gt;1000")</f>
        <v>101-500</v>
      </c>
      <c r="L1296" t="str">
        <f>REPT(_xlfn.UNICHAR(8203),_xlfn.XLOOKUP(data[[#This Row],[Age group]],$S$23:$S$26,$T$23:$T$26))&amp;data[[#This Row],[Age group]]</f>
        <v>​​​101-500</v>
      </c>
    </row>
    <row r="1297" spans="2:12" x14ac:dyDescent="0.25">
      <c r="B1297" t="s">
        <v>68</v>
      </c>
      <c r="C1297">
        <v>8</v>
      </c>
      <c r="D1297">
        <v>1420</v>
      </c>
      <c r="E1297" s="27">
        <v>45185</v>
      </c>
      <c r="F1297">
        <v>1771.98</v>
      </c>
      <c r="G1297" t="s">
        <v>90</v>
      </c>
      <c r="H1297">
        <v>0</v>
      </c>
      <c r="I1297" t="str">
        <f>_xlfn.XLOOKUP(data[[#This Row],[flight_speed]],$S$4:$S$6,$T$4:$T$6,,-1)</f>
        <v>fast</v>
      </c>
      <c r="J1297">
        <f>_xlfn.XLOOKUP(data[[#This Row],[Reindeer]],$S$14:$S$18,$T$14:$T$18)</f>
        <v>35</v>
      </c>
      <c r="K1297" t="str" cm="1">
        <f t="array" ref="K1297">_xlfn.IFS(data[[#This Row],[Age]]&lt;=100,"0-100",data[[#This Row],[Age]]&lt;=500,"101-500",data[[#This Row],[Age]]&lt;=1000,"501-1000",1,"&gt;1000")</f>
        <v>0-100</v>
      </c>
      <c r="L1297" t="str">
        <f>REPT(_xlfn.UNICHAR(8203),_xlfn.XLOOKUP(data[[#This Row],[Age group]],$S$23:$S$26,$T$23:$T$26))&amp;data[[#This Row],[Age group]]</f>
        <v>​​​​0-100</v>
      </c>
    </row>
    <row r="1298" spans="2:12" x14ac:dyDescent="0.25">
      <c r="B1298" t="s">
        <v>32</v>
      </c>
      <c r="C1298">
        <v>12</v>
      </c>
      <c r="D1298">
        <v>1470</v>
      </c>
      <c r="E1298" s="27">
        <v>45185</v>
      </c>
      <c r="F1298">
        <v>158.52000000000001</v>
      </c>
      <c r="G1298" t="s">
        <v>91</v>
      </c>
      <c r="H1298">
        <v>0</v>
      </c>
      <c r="I1298" t="str">
        <f>_xlfn.XLOOKUP(data[[#This Row],[flight_speed]],$S$4:$S$6,$T$4:$T$6,,-1)</f>
        <v>casual</v>
      </c>
      <c r="J1298">
        <f>_xlfn.XLOOKUP(data[[#This Row],[Reindeer]],$S$14:$S$18,$T$14:$T$18)</f>
        <v>98</v>
      </c>
      <c r="K1298" t="str" cm="1">
        <f t="array" ref="K1298">_xlfn.IFS(data[[#This Row],[Age]]&lt;=100,"0-100",data[[#This Row],[Age]]&lt;=500,"101-500",data[[#This Row],[Age]]&lt;=1000,"501-1000",1,"&gt;1000")</f>
        <v>0-100</v>
      </c>
      <c r="L1298" t="str">
        <f>REPT(_xlfn.UNICHAR(8203),_xlfn.XLOOKUP(data[[#This Row],[Age group]],$S$23:$S$26,$T$23:$T$26))&amp;data[[#This Row],[Age group]]</f>
        <v>​​​​0-100</v>
      </c>
    </row>
    <row r="1299" spans="2:12" x14ac:dyDescent="0.25">
      <c r="B1299" t="s">
        <v>33</v>
      </c>
      <c r="C1299">
        <v>5</v>
      </c>
      <c r="D1299">
        <v>95</v>
      </c>
      <c r="E1299" s="27">
        <v>45186</v>
      </c>
      <c r="F1299">
        <v>493.05</v>
      </c>
      <c r="G1299" t="s">
        <v>90</v>
      </c>
      <c r="H1299">
        <v>0</v>
      </c>
      <c r="I1299" t="str">
        <f>_xlfn.XLOOKUP(data[[#This Row],[flight_speed]],$S$4:$S$6,$T$4:$T$6,,-1)</f>
        <v>casual</v>
      </c>
      <c r="J1299">
        <f>_xlfn.XLOOKUP(data[[#This Row],[Reindeer]],$S$14:$S$18,$T$14:$T$18)</f>
        <v>1200</v>
      </c>
      <c r="K1299" t="str" cm="1">
        <f t="array" ref="K1299">_xlfn.IFS(data[[#This Row],[Age]]&lt;=100,"0-100",data[[#This Row],[Age]]&lt;=500,"101-500",data[[#This Row],[Age]]&lt;=1000,"501-1000",1,"&gt;1000")</f>
        <v>&gt;1000</v>
      </c>
      <c r="L1299" t="str">
        <f>REPT(_xlfn.UNICHAR(8203),_xlfn.XLOOKUP(data[[#This Row],[Age group]],$S$23:$S$26,$T$23:$T$26))&amp;data[[#This Row],[Age group]]</f>
        <v>​&gt;1000</v>
      </c>
    </row>
    <row r="1300" spans="2:12" x14ac:dyDescent="0.25">
      <c r="B1300" t="s">
        <v>34</v>
      </c>
      <c r="C1300">
        <v>8.8000000000000007</v>
      </c>
      <c r="D1300">
        <v>970</v>
      </c>
      <c r="E1300" s="27">
        <v>45186</v>
      </c>
      <c r="F1300">
        <v>2361.9299999999998</v>
      </c>
      <c r="G1300" t="s">
        <v>91</v>
      </c>
      <c r="H1300">
        <v>0</v>
      </c>
      <c r="I1300" t="str">
        <f>_xlfn.XLOOKUP(data[[#This Row],[flight_speed]],$S$4:$S$6,$T$4:$T$6,,-1)</f>
        <v>super fast</v>
      </c>
      <c r="J1300">
        <f>_xlfn.XLOOKUP(data[[#This Row],[Reindeer]],$S$14:$S$18,$T$14:$T$18)</f>
        <v>815</v>
      </c>
      <c r="K1300" t="str" cm="1">
        <f t="array" ref="K1300">_xlfn.IFS(data[[#This Row],[Age]]&lt;=100,"0-100",data[[#This Row],[Age]]&lt;=500,"101-500",data[[#This Row],[Age]]&lt;=1000,"501-1000",1,"&gt;1000")</f>
        <v>501-1000</v>
      </c>
      <c r="L1300" t="str">
        <f>REPT(_xlfn.UNICHAR(8203),_xlfn.XLOOKUP(data[[#This Row],[Age group]],$S$23:$S$26,$T$23:$T$26))&amp;data[[#This Row],[Age group]]</f>
        <v>​​501-1000</v>
      </c>
    </row>
    <row r="1301" spans="2:12" x14ac:dyDescent="0.25">
      <c r="B1301" t="s">
        <v>35</v>
      </c>
      <c r="C1301">
        <v>4.8000000000000007</v>
      </c>
      <c r="D1301">
        <v>1150</v>
      </c>
      <c r="E1301" s="27">
        <v>45186</v>
      </c>
      <c r="F1301">
        <v>841.29</v>
      </c>
      <c r="G1301" t="s">
        <v>91</v>
      </c>
      <c r="H1301">
        <v>0</v>
      </c>
      <c r="I1301" t="str">
        <f>_xlfn.XLOOKUP(data[[#This Row],[flight_speed]],$S$4:$S$6,$T$4:$T$6,,-1)</f>
        <v>fast</v>
      </c>
      <c r="J1301">
        <f>_xlfn.XLOOKUP(data[[#This Row],[Reindeer]],$S$14:$S$18,$T$14:$T$18)</f>
        <v>261</v>
      </c>
      <c r="K1301" t="str" cm="1">
        <f t="array" ref="K1301">_xlfn.IFS(data[[#This Row],[Age]]&lt;=100,"0-100",data[[#This Row],[Age]]&lt;=500,"101-500",data[[#This Row],[Age]]&lt;=1000,"501-1000",1,"&gt;1000")</f>
        <v>101-500</v>
      </c>
      <c r="L1301" t="str">
        <f>REPT(_xlfn.UNICHAR(8203),_xlfn.XLOOKUP(data[[#This Row],[Age group]],$S$23:$S$26,$T$23:$T$26))&amp;data[[#This Row],[Age group]]</f>
        <v>​​​101-500</v>
      </c>
    </row>
    <row r="1302" spans="2:12" x14ac:dyDescent="0.25">
      <c r="B1302" t="s">
        <v>68</v>
      </c>
      <c r="C1302">
        <v>8</v>
      </c>
      <c r="D1302">
        <v>930</v>
      </c>
      <c r="E1302" s="27">
        <v>45186</v>
      </c>
      <c r="F1302">
        <v>999.12000000000012</v>
      </c>
      <c r="G1302" t="s">
        <v>90</v>
      </c>
      <c r="H1302">
        <v>0</v>
      </c>
      <c r="I1302" t="str">
        <f>_xlfn.XLOOKUP(data[[#This Row],[flight_speed]],$S$4:$S$6,$T$4:$T$6,,-1)</f>
        <v>fast</v>
      </c>
      <c r="J1302">
        <f>_xlfn.XLOOKUP(data[[#This Row],[Reindeer]],$S$14:$S$18,$T$14:$T$18)</f>
        <v>35</v>
      </c>
      <c r="K1302" t="str" cm="1">
        <f t="array" ref="K1302">_xlfn.IFS(data[[#This Row],[Age]]&lt;=100,"0-100",data[[#This Row],[Age]]&lt;=500,"101-500",data[[#This Row],[Age]]&lt;=1000,"501-1000",1,"&gt;1000")</f>
        <v>0-100</v>
      </c>
      <c r="L1302" t="str">
        <f>REPT(_xlfn.UNICHAR(8203),_xlfn.XLOOKUP(data[[#This Row],[Age group]],$S$23:$S$26,$T$23:$T$26))&amp;data[[#This Row],[Age group]]</f>
        <v>​​​​0-100</v>
      </c>
    </row>
    <row r="1303" spans="2:12" x14ac:dyDescent="0.25">
      <c r="B1303" t="s">
        <v>32</v>
      </c>
      <c r="C1303">
        <v>8.8000000000000007</v>
      </c>
      <c r="D1303">
        <v>660</v>
      </c>
      <c r="E1303" s="27">
        <v>45186</v>
      </c>
      <c r="F1303">
        <v>2884.08</v>
      </c>
      <c r="G1303" t="s">
        <v>91</v>
      </c>
      <c r="H1303">
        <v>0</v>
      </c>
      <c r="I1303" t="str">
        <f>_xlfn.XLOOKUP(data[[#This Row],[flight_speed]],$S$4:$S$6,$T$4:$T$6,,-1)</f>
        <v>super fast</v>
      </c>
      <c r="J1303">
        <f>_xlfn.XLOOKUP(data[[#This Row],[Reindeer]],$S$14:$S$18,$T$14:$T$18)</f>
        <v>98</v>
      </c>
      <c r="K1303" t="str" cm="1">
        <f t="array" ref="K1303">_xlfn.IFS(data[[#This Row],[Age]]&lt;=100,"0-100",data[[#This Row],[Age]]&lt;=500,"101-500",data[[#This Row],[Age]]&lt;=1000,"501-1000",1,"&gt;1000")</f>
        <v>0-100</v>
      </c>
      <c r="L1303" t="str">
        <f>REPT(_xlfn.UNICHAR(8203),_xlfn.XLOOKUP(data[[#This Row],[Age group]],$S$23:$S$26,$T$23:$T$26))&amp;data[[#This Row],[Age group]]</f>
        <v>​​​​0-100</v>
      </c>
    </row>
    <row r="1304" spans="2:12" x14ac:dyDescent="0.25">
      <c r="B1304" t="s">
        <v>33</v>
      </c>
      <c r="C1304">
        <v>10</v>
      </c>
      <c r="D1304">
        <v>143</v>
      </c>
      <c r="E1304" s="27">
        <v>45187</v>
      </c>
      <c r="F1304">
        <v>974.04</v>
      </c>
      <c r="G1304" t="s">
        <v>90</v>
      </c>
      <c r="H1304">
        <v>0</v>
      </c>
      <c r="I1304" t="str">
        <f>_xlfn.XLOOKUP(data[[#This Row],[flight_speed]],$S$4:$S$6,$T$4:$T$6,,-1)</f>
        <v>fast</v>
      </c>
      <c r="J1304">
        <f>_xlfn.XLOOKUP(data[[#This Row],[Reindeer]],$S$14:$S$18,$T$14:$T$18)</f>
        <v>1200</v>
      </c>
      <c r="K1304" t="str" cm="1">
        <f t="array" ref="K1304">_xlfn.IFS(data[[#This Row],[Age]]&lt;=100,"0-100",data[[#This Row],[Age]]&lt;=500,"101-500",data[[#This Row],[Age]]&lt;=1000,"501-1000",1,"&gt;1000")</f>
        <v>&gt;1000</v>
      </c>
      <c r="L1304" t="str">
        <f>REPT(_xlfn.UNICHAR(8203),_xlfn.XLOOKUP(data[[#This Row],[Age group]],$S$23:$S$26,$T$23:$T$26))&amp;data[[#This Row],[Age group]]</f>
        <v>​&gt;1000</v>
      </c>
    </row>
    <row r="1305" spans="2:12" x14ac:dyDescent="0.25">
      <c r="B1305" t="s">
        <v>34</v>
      </c>
      <c r="C1305">
        <v>10.4</v>
      </c>
      <c r="D1305">
        <v>1300</v>
      </c>
      <c r="E1305" s="27">
        <v>45187</v>
      </c>
      <c r="F1305">
        <v>2189.4299999999998</v>
      </c>
      <c r="G1305" t="s">
        <v>91</v>
      </c>
      <c r="H1305">
        <v>0</v>
      </c>
      <c r="I1305" t="str">
        <f>_xlfn.XLOOKUP(data[[#This Row],[flight_speed]],$S$4:$S$6,$T$4:$T$6,,-1)</f>
        <v>super fast</v>
      </c>
      <c r="J1305">
        <f>_xlfn.XLOOKUP(data[[#This Row],[Reindeer]],$S$14:$S$18,$T$14:$T$18)</f>
        <v>815</v>
      </c>
      <c r="K1305" t="str" cm="1">
        <f t="array" ref="K1305">_xlfn.IFS(data[[#This Row],[Age]]&lt;=100,"0-100",data[[#This Row],[Age]]&lt;=500,"101-500",data[[#This Row],[Age]]&lt;=1000,"501-1000",1,"&gt;1000")</f>
        <v>501-1000</v>
      </c>
      <c r="L1305" t="str">
        <f>REPT(_xlfn.UNICHAR(8203),_xlfn.XLOOKUP(data[[#This Row],[Age group]],$S$23:$S$26,$T$23:$T$26))&amp;data[[#This Row],[Age group]]</f>
        <v>​​501-1000</v>
      </c>
    </row>
    <row r="1306" spans="2:12" x14ac:dyDescent="0.25">
      <c r="B1306" t="s">
        <v>35</v>
      </c>
      <c r="C1306">
        <v>11.200000000000001</v>
      </c>
      <c r="D1306">
        <v>1290</v>
      </c>
      <c r="E1306" s="27">
        <v>45187</v>
      </c>
      <c r="F1306">
        <v>1243.23</v>
      </c>
      <c r="G1306" t="s">
        <v>91</v>
      </c>
      <c r="H1306">
        <v>0</v>
      </c>
      <c r="I1306" t="str">
        <f>_xlfn.XLOOKUP(data[[#This Row],[flight_speed]],$S$4:$S$6,$T$4:$T$6,,-1)</f>
        <v>fast</v>
      </c>
      <c r="J1306">
        <f>_xlfn.XLOOKUP(data[[#This Row],[Reindeer]],$S$14:$S$18,$T$14:$T$18)</f>
        <v>261</v>
      </c>
      <c r="K1306" t="str" cm="1">
        <f t="array" ref="K1306">_xlfn.IFS(data[[#This Row],[Age]]&lt;=100,"0-100",data[[#This Row],[Age]]&lt;=500,"101-500",data[[#This Row],[Age]]&lt;=1000,"501-1000",1,"&gt;1000")</f>
        <v>101-500</v>
      </c>
      <c r="L1306" t="str">
        <f>REPT(_xlfn.UNICHAR(8203),_xlfn.XLOOKUP(data[[#This Row],[Age group]],$S$23:$S$26,$T$23:$T$26))&amp;data[[#This Row],[Age group]]</f>
        <v>​​​101-500</v>
      </c>
    </row>
    <row r="1307" spans="2:12" x14ac:dyDescent="0.25">
      <c r="B1307" t="s">
        <v>68</v>
      </c>
      <c r="C1307">
        <v>4</v>
      </c>
      <c r="D1307">
        <v>1030</v>
      </c>
      <c r="E1307" s="27">
        <v>45187</v>
      </c>
      <c r="F1307">
        <v>1178.97</v>
      </c>
      <c r="G1307" t="s">
        <v>90</v>
      </c>
      <c r="H1307">
        <v>0</v>
      </c>
      <c r="I1307" t="str">
        <f>_xlfn.XLOOKUP(data[[#This Row],[flight_speed]],$S$4:$S$6,$T$4:$T$6,,-1)</f>
        <v>fast</v>
      </c>
      <c r="J1307">
        <f>_xlfn.XLOOKUP(data[[#This Row],[Reindeer]],$S$14:$S$18,$T$14:$T$18)</f>
        <v>35</v>
      </c>
      <c r="K1307" t="str" cm="1">
        <f t="array" ref="K1307">_xlfn.IFS(data[[#This Row],[Age]]&lt;=100,"0-100",data[[#This Row],[Age]]&lt;=500,"101-500",data[[#This Row],[Age]]&lt;=1000,"501-1000",1,"&gt;1000")</f>
        <v>0-100</v>
      </c>
      <c r="L1307" t="str">
        <f>REPT(_xlfn.UNICHAR(8203),_xlfn.XLOOKUP(data[[#This Row],[Age group]],$S$23:$S$26,$T$23:$T$26))&amp;data[[#This Row],[Age group]]</f>
        <v>​​​​0-100</v>
      </c>
    </row>
    <row r="1308" spans="2:12" x14ac:dyDescent="0.25">
      <c r="B1308" t="s">
        <v>32</v>
      </c>
      <c r="C1308">
        <v>6.4</v>
      </c>
      <c r="D1308">
        <v>790</v>
      </c>
      <c r="E1308" s="27">
        <v>45187</v>
      </c>
      <c r="F1308">
        <v>1783.44</v>
      </c>
      <c r="G1308" t="s">
        <v>91</v>
      </c>
      <c r="H1308">
        <v>0</v>
      </c>
      <c r="I1308" t="str">
        <f>_xlfn.XLOOKUP(data[[#This Row],[flight_speed]],$S$4:$S$6,$T$4:$T$6,,-1)</f>
        <v>fast</v>
      </c>
      <c r="J1308">
        <f>_xlfn.XLOOKUP(data[[#This Row],[Reindeer]],$S$14:$S$18,$T$14:$T$18)</f>
        <v>98</v>
      </c>
      <c r="K1308" t="str" cm="1">
        <f t="array" ref="K1308">_xlfn.IFS(data[[#This Row],[Age]]&lt;=100,"0-100",data[[#This Row],[Age]]&lt;=500,"101-500",data[[#This Row],[Age]]&lt;=1000,"501-1000",1,"&gt;1000")</f>
        <v>0-100</v>
      </c>
      <c r="L1308" t="str">
        <f>REPT(_xlfn.UNICHAR(8203),_xlfn.XLOOKUP(data[[#This Row],[Age group]],$S$23:$S$26,$T$23:$T$26))&amp;data[[#This Row],[Age group]]</f>
        <v>​​​​0-100</v>
      </c>
    </row>
    <row r="1309" spans="2:12" x14ac:dyDescent="0.25">
      <c r="B1309" t="s">
        <v>33</v>
      </c>
      <c r="C1309">
        <v>7</v>
      </c>
      <c r="D1309">
        <v>78</v>
      </c>
      <c r="E1309" s="27">
        <v>45188</v>
      </c>
      <c r="F1309">
        <v>138.55000000000001</v>
      </c>
      <c r="G1309" t="s">
        <v>90</v>
      </c>
      <c r="H1309">
        <v>0</v>
      </c>
      <c r="I1309" t="str">
        <f>_xlfn.XLOOKUP(data[[#This Row],[flight_speed]],$S$4:$S$6,$T$4:$T$6,,-1)</f>
        <v>casual</v>
      </c>
      <c r="J1309">
        <f>_xlfn.XLOOKUP(data[[#This Row],[Reindeer]],$S$14:$S$18,$T$14:$T$18)</f>
        <v>1200</v>
      </c>
      <c r="K1309" t="str" cm="1">
        <f t="array" ref="K1309">_xlfn.IFS(data[[#This Row],[Age]]&lt;=100,"0-100",data[[#This Row],[Age]]&lt;=500,"101-500",data[[#This Row],[Age]]&lt;=1000,"501-1000",1,"&gt;1000")</f>
        <v>&gt;1000</v>
      </c>
      <c r="L1309" t="str">
        <f>REPT(_xlfn.UNICHAR(8203),_xlfn.XLOOKUP(data[[#This Row],[Age group]],$S$23:$S$26,$T$23:$T$26))&amp;data[[#This Row],[Age group]]</f>
        <v>​&gt;1000</v>
      </c>
    </row>
    <row r="1310" spans="2:12" x14ac:dyDescent="0.25">
      <c r="B1310" t="s">
        <v>34</v>
      </c>
      <c r="C1310">
        <v>9.6000000000000014</v>
      </c>
      <c r="D1310">
        <v>930</v>
      </c>
      <c r="E1310" s="27">
        <v>45188</v>
      </c>
      <c r="F1310">
        <v>1847.7599999999998</v>
      </c>
      <c r="G1310" t="s">
        <v>91</v>
      </c>
      <c r="H1310">
        <v>0</v>
      </c>
      <c r="I1310" t="str">
        <f>_xlfn.XLOOKUP(data[[#This Row],[flight_speed]],$S$4:$S$6,$T$4:$T$6,,-1)</f>
        <v>fast</v>
      </c>
      <c r="J1310">
        <f>_xlfn.XLOOKUP(data[[#This Row],[Reindeer]],$S$14:$S$18,$T$14:$T$18)</f>
        <v>815</v>
      </c>
      <c r="K1310" t="str" cm="1">
        <f t="array" ref="K1310">_xlfn.IFS(data[[#This Row],[Age]]&lt;=100,"0-100",data[[#This Row],[Age]]&lt;=500,"101-500",data[[#This Row],[Age]]&lt;=1000,"501-1000",1,"&gt;1000")</f>
        <v>501-1000</v>
      </c>
      <c r="L1310" t="str">
        <f>REPT(_xlfn.UNICHAR(8203),_xlfn.XLOOKUP(data[[#This Row],[Age group]],$S$23:$S$26,$T$23:$T$26))&amp;data[[#This Row],[Age group]]</f>
        <v>​​501-1000</v>
      </c>
    </row>
    <row r="1311" spans="2:12" x14ac:dyDescent="0.25">
      <c r="B1311" t="s">
        <v>35</v>
      </c>
      <c r="C1311">
        <v>5.6000000000000005</v>
      </c>
      <c r="D1311">
        <v>1090</v>
      </c>
      <c r="E1311" s="27">
        <v>45188</v>
      </c>
      <c r="F1311">
        <v>1256.49</v>
      </c>
      <c r="G1311" t="s">
        <v>91</v>
      </c>
      <c r="H1311">
        <v>0</v>
      </c>
      <c r="I1311" t="str">
        <f>_xlfn.XLOOKUP(data[[#This Row],[flight_speed]],$S$4:$S$6,$T$4:$T$6,,-1)</f>
        <v>fast</v>
      </c>
      <c r="J1311">
        <f>_xlfn.XLOOKUP(data[[#This Row],[Reindeer]],$S$14:$S$18,$T$14:$T$18)</f>
        <v>261</v>
      </c>
      <c r="K1311" t="str" cm="1">
        <f t="array" ref="K1311">_xlfn.IFS(data[[#This Row],[Age]]&lt;=100,"0-100",data[[#This Row],[Age]]&lt;=500,"101-500",data[[#This Row],[Age]]&lt;=1000,"501-1000",1,"&gt;1000")</f>
        <v>101-500</v>
      </c>
      <c r="L1311" t="str">
        <f>REPT(_xlfn.UNICHAR(8203),_xlfn.XLOOKUP(data[[#This Row],[Age group]],$S$23:$S$26,$T$23:$T$26))&amp;data[[#This Row],[Age group]]</f>
        <v>​​​101-500</v>
      </c>
    </row>
    <row r="1312" spans="2:12" x14ac:dyDescent="0.25">
      <c r="B1312" t="s">
        <v>68</v>
      </c>
      <c r="C1312">
        <v>8.8000000000000007</v>
      </c>
      <c r="D1312">
        <v>630</v>
      </c>
      <c r="E1312" s="27">
        <v>45188</v>
      </c>
      <c r="F1312">
        <v>1991.25</v>
      </c>
      <c r="G1312" t="s">
        <v>90</v>
      </c>
      <c r="H1312">
        <v>0</v>
      </c>
      <c r="I1312" t="str">
        <f>_xlfn.XLOOKUP(data[[#This Row],[flight_speed]],$S$4:$S$6,$T$4:$T$6,,-1)</f>
        <v>fast</v>
      </c>
      <c r="J1312">
        <f>_xlfn.XLOOKUP(data[[#This Row],[Reindeer]],$S$14:$S$18,$T$14:$T$18)</f>
        <v>35</v>
      </c>
      <c r="K1312" t="str" cm="1">
        <f t="array" ref="K1312">_xlfn.IFS(data[[#This Row],[Age]]&lt;=100,"0-100",data[[#This Row],[Age]]&lt;=500,"101-500",data[[#This Row],[Age]]&lt;=1000,"501-1000",1,"&gt;1000")</f>
        <v>0-100</v>
      </c>
      <c r="L1312" t="str">
        <f>REPT(_xlfn.UNICHAR(8203),_xlfn.XLOOKUP(data[[#This Row],[Age group]],$S$23:$S$26,$T$23:$T$26))&amp;data[[#This Row],[Age group]]</f>
        <v>​​​​0-100</v>
      </c>
    </row>
    <row r="1313" spans="2:12" x14ac:dyDescent="0.25">
      <c r="B1313" t="s">
        <v>32</v>
      </c>
      <c r="C1313">
        <v>11.200000000000001</v>
      </c>
      <c r="D1313">
        <v>650</v>
      </c>
      <c r="E1313" s="27">
        <v>45188</v>
      </c>
      <c r="F1313">
        <v>1007.28</v>
      </c>
      <c r="G1313" t="s">
        <v>91</v>
      </c>
      <c r="H1313">
        <v>0</v>
      </c>
      <c r="I1313" t="str">
        <f>_xlfn.XLOOKUP(data[[#This Row],[flight_speed]],$S$4:$S$6,$T$4:$T$6,,-1)</f>
        <v>fast</v>
      </c>
      <c r="J1313">
        <f>_xlfn.XLOOKUP(data[[#This Row],[Reindeer]],$S$14:$S$18,$T$14:$T$18)</f>
        <v>98</v>
      </c>
      <c r="K1313" t="str" cm="1">
        <f t="array" ref="K1313">_xlfn.IFS(data[[#This Row],[Age]]&lt;=100,"0-100",data[[#This Row],[Age]]&lt;=500,"101-500",data[[#This Row],[Age]]&lt;=1000,"501-1000",1,"&gt;1000")</f>
        <v>0-100</v>
      </c>
      <c r="L1313" t="str">
        <f>REPT(_xlfn.UNICHAR(8203),_xlfn.XLOOKUP(data[[#This Row],[Age group]],$S$23:$S$26,$T$23:$T$26))&amp;data[[#This Row],[Age group]]</f>
        <v>​​​​0-100</v>
      </c>
    </row>
    <row r="1314" spans="2:12" x14ac:dyDescent="0.25">
      <c r="B1314" t="s">
        <v>33</v>
      </c>
      <c r="C1314">
        <v>9</v>
      </c>
      <c r="D1314">
        <v>149</v>
      </c>
      <c r="E1314" s="27">
        <v>45189</v>
      </c>
      <c r="F1314">
        <v>823.66</v>
      </c>
      <c r="G1314" t="s">
        <v>90</v>
      </c>
      <c r="H1314">
        <v>0</v>
      </c>
      <c r="I1314" t="str">
        <f>_xlfn.XLOOKUP(data[[#This Row],[flight_speed]],$S$4:$S$6,$T$4:$T$6,,-1)</f>
        <v>fast</v>
      </c>
      <c r="J1314">
        <f>_xlfn.XLOOKUP(data[[#This Row],[Reindeer]],$S$14:$S$18,$T$14:$T$18)</f>
        <v>1200</v>
      </c>
      <c r="K1314" t="str" cm="1">
        <f t="array" ref="K1314">_xlfn.IFS(data[[#This Row],[Age]]&lt;=100,"0-100",data[[#This Row],[Age]]&lt;=500,"101-500",data[[#This Row],[Age]]&lt;=1000,"501-1000",1,"&gt;1000")</f>
        <v>&gt;1000</v>
      </c>
      <c r="L1314" t="str">
        <f>REPT(_xlfn.UNICHAR(8203),_xlfn.XLOOKUP(data[[#This Row],[Age group]],$S$23:$S$26,$T$23:$T$26))&amp;data[[#This Row],[Age group]]</f>
        <v>​&gt;1000</v>
      </c>
    </row>
    <row r="1315" spans="2:12" x14ac:dyDescent="0.25">
      <c r="B1315" t="s">
        <v>34</v>
      </c>
      <c r="C1315">
        <v>8</v>
      </c>
      <c r="D1315">
        <v>680</v>
      </c>
      <c r="E1315" s="27">
        <v>45189</v>
      </c>
      <c r="F1315">
        <v>441.33000000000004</v>
      </c>
      <c r="G1315" t="s">
        <v>91</v>
      </c>
      <c r="H1315">
        <v>0</v>
      </c>
      <c r="I1315" t="str">
        <f>_xlfn.XLOOKUP(data[[#This Row],[flight_speed]],$S$4:$S$6,$T$4:$T$6,,-1)</f>
        <v>casual</v>
      </c>
      <c r="J1315">
        <f>_xlfn.XLOOKUP(data[[#This Row],[Reindeer]],$S$14:$S$18,$T$14:$T$18)</f>
        <v>815</v>
      </c>
      <c r="K1315" t="str" cm="1">
        <f t="array" ref="K1315">_xlfn.IFS(data[[#This Row],[Age]]&lt;=100,"0-100",data[[#This Row],[Age]]&lt;=500,"101-500",data[[#This Row],[Age]]&lt;=1000,"501-1000",1,"&gt;1000")</f>
        <v>501-1000</v>
      </c>
      <c r="L1315" t="str">
        <f>REPT(_xlfn.UNICHAR(8203),_xlfn.XLOOKUP(data[[#This Row],[Age group]],$S$23:$S$26,$T$23:$T$26))&amp;data[[#This Row],[Age group]]</f>
        <v>​​501-1000</v>
      </c>
    </row>
    <row r="1316" spans="2:12" x14ac:dyDescent="0.25">
      <c r="B1316" t="s">
        <v>35</v>
      </c>
      <c r="C1316">
        <v>5.6000000000000005</v>
      </c>
      <c r="D1316">
        <v>1120</v>
      </c>
      <c r="E1316" s="27">
        <v>45189</v>
      </c>
      <c r="F1316">
        <v>2755.11</v>
      </c>
      <c r="G1316" t="s">
        <v>91</v>
      </c>
      <c r="H1316">
        <v>0</v>
      </c>
      <c r="I1316" t="str">
        <f>_xlfn.XLOOKUP(data[[#This Row],[flight_speed]],$S$4:$S$6,$T$4:$T$6,,-1)</f>
        <v>super fast</v>
      </c>
      <c r="J1316">
        <f>_xlfn.XLOOKUP(data[[#This Row],[Reindeer]],$S$14:$S$18,$T$14:$T$18)</f>
        <v>261</v>
      </c>
      <c r="K1316" t="str" cm="1">
        <f t="array" ref="K1316">_xlfn.IFS(data[[#This Row],[Age]]&lt;=100,"0-100",data[[#This Row],[Age]]&lt;=500,"101-500",data[[#This Row],[Age]]&lt;=1000,"501-1000",1,"&gt;1000")</f>
        <v>101-500</v>
      </c>
      <c r="L1316" t="str">
        <f>REPT(_xlfn.UNICHAR(8203),_xlfn.XLOOKUP(data[[#This Row],[Age group]],$S$23:$S$26,$T$23:$T$26))&amp;data[[#This Row],[Age group]]</f>
        <v>​​​101-500</v>
      </c>
    </row>
    <row r="1317" spans="2:12" x14ac:dyDescent="0.25">
      <c r="B1317" t="s">
        <v>68</v>
      </c>
      <c r="C1317">
        <v>8</v>
      </c>
      <c r="D1317">
        <v>1490</v>
      </c>
      <c r="E1317" s="27">
        <v>45189</v>
      </c>
      <c r="F1317">
        <v>2606.67</v>
      </c>
      <c r="G1317" t="s">
        <v>90</v>
      </c>
      <c r="H1317">
        <v>0</v>
      </c>
      <c r="I1317" t="str">
        <f>_xlfn.XLOOKUP(data[[#This Row],[flight_speed]],$S$4:$S$6,$T$4:$T$6,,-1)</f>
        <v>super fast</v>
      </c>
      <c r="J1317">
        <f>_xlfn.XLOOKUP(data[[#This Row],[Reindeer]],$S$14:$S$18,$T$14:$T$18)</f>
        <v>35</v>
      </c>
      <c r="K1317" t="str" cm="1">
        <f t="array" ref="K1317">_xlfn.IFS(data[[#This Row],[Age]]&lt;=100,"0-100",data[[#This Row],[Age]]&lt;=500,"101-500",data[[#This Row],[Age]]&lt;=1000,"501-1000",1,"&gt;1000")</f>
        <v>0-100</v>
      </c>
      <c r="L1317" t="str">
        <f>REPT(_xlfn.UNICHAR(8203),_xlfn.XLOOKUP(data[[#This Row],[Age group]],$S$23:$S$26,$T$23:$T$26))&amp;data[[#This Row],[Age group]]</f>
        <v>​​​​0-100</v>
      </c>
    </row>
    <row r="1318" spans="2:12" x14ac:dyDescent="0.25">
      <c r="B1318" t="s">
        <v>32</v>
      </c>
      <c r="C1318">
        <v>7.2</v>
      </c>
      <c r="D1318">
        <v>1350</v>
      </c>
      <c r="E1318" s="27">
        <v>45189</v>
      </c>
      <c r="F1318">
        <v>522.03</v>
      </c>
      <c r="G1318" t="s">
        <v>91</v>
      </c>
      <c r="H1318">
        <v>0</v>
      </c>
      <c r="I1318" t="str">
        <f>_xlfn.XLOOKUP(data[[#This Row],[flight_speed]],$S$4:$S$6,$T$4:$T$6,,-1)</f>
        <v>casual</v>
      </c>
      <c r="J1318">
        <f>_xlfn.XLOOKUP(data[[#This Row],[Reindeer]],$S$14:$S$18,$T$14:$T$18)</f>
        <v>98</v>
      </c>
      <c r="K1318" t="str" cm="1">
        <f t="array" ref="K1318">_xlfn.IFS(data[[#This Row],[Age]]&lt;=100,"0-100",data[[#This Row],[Age]]&lt;=500,"101-500",data[[#This Row],[Age]]&lt;=1000,"501-1000",1,"&gt;1000")</f>
        <v>0-100</v>
      </c>
      <c r="L1318" t="str">
        <f>REPT(_xlfn.UNICHAR(8203),_xlfn.XLOOKUP(data[[#This Row],[Age group]],$S$23:$S$26,$T$23:$T$26))&amp;data[[#This Row],[Age group]]</f>
        <v>​​​​0-100</v>
      </c>
    </row>
    <row r="1319" spans="2:12" x14ac:dyDescent="0.25">
      <c r="B1319" t="s">
        <v>33</v>
      </c>
      <c r="C1319">
        <v>15</v>
      </c>
      <c r="D1319">
        <v>51</v>
      </c>
      <c r="E1319" s="27">
        <v>45190</v>
      </c>
      <c r="F1319">
        <v>99.38</v>
      </c>
      <c r="G1319" t="s">
        <v>90</v>
      </c>
      <c r="H1319">
        <v>0</v>
      </c>
      <c r="I1319" t="str">
        <f>_xlfn.XLOOKUP(data[[#This Row],[flight_speed]],$S$4:$S$6,$T$4:$T$6,,-1)</f>
        <v>casual</v>
      </c>
      <c r="J1319">
        <f>_xlfn.XLOOKUP(data[[#This Row],[Reindeer]],$S$14:$S$18,$T$14:$T$18)</f>
        <v>1200</v>
      </c>
      <c r="K1319" t="str" cm="1">
        <f t="array" ref="K1319">_xlfn.IFS(data[[#This Row],[Age]]&lt;=100,"0-100",data[[#This Row],[Age]]&lt;=500,"101-500",data[[#This Row],[Age]]&lt;=1000,"501-1000",1,"&gt;1000")</f>
        <v>&gt;1000</v>
      </c>
      <c r="L1319" t="str">
        <f>REPT(_xlfn.UNICHAR(8203),_xlfn.XLOOKUP(data[[#This Row],[Age group]],$S$23:$S$26,$T$23:$T$26))&amp;data[[#This Row],[Age group]]</f>
        <v>​&gt;1000</v>
      </c>
    </row>
    <row r="1320" spans="2:12" x14ac:dyDescent="0.25">
      <c r="B1320" t="s">
        <v>34</v>
      </c>
      <c r="C1320">
        <v>11.200000000000001</v>
      </c>
      <c r="D1320">
        <v>1220</v>
      </c>
      <c r="E1320" s="27">
        <v>45190</v>
      </c>
      <c r="F1320">
        <v>1919.13</v>
      </c>
      <c r="G1320" t="s">
        <v>91</v>
      </c>
      <c r="H1320">
        <v>0</v>
      </c>
      <c r="I1320" t="str">
        <f>_xlfn.XLOOKUP(data[[#This Row],[flight_speed]],$S$4:$S$6,$T$4:$T$6,,-1)</f>
        <v>fast</v>
      </c>
      <c r="J1320">
        <f>_xlfn.XLOOKUP(data[[#This Row],[Reindeer]],$S$14:$S$18,$T$14:$T$18)</f>
        <v>815</v>
      </c>
      <c r="K1320" t="str" cm="1">
        <f t="array" ref="K1320">_xlfn.IFS(data[[#This Row],[Age]]&lt;=100,"0-100",data[[#This Row],[Age]]&lt;=500,"101-500",data[[#This Row],[Age]]&lt;=1000,"501-1000",1,"&gt;1000")</f>
        <v>501-1000</v>
      </c>
      <c r="L1320" t="str">
        <f>REPT(_xlfn.UNICHAR(8203),_xlfn.XLOOKUP(data[[#This Row],[Age group]],$S$23:$S$26,$T$23:$T$26))&amp;data[[#This Row],[Age group]]</f>
        <v>​​501-1000</v>
      </c>
    </row>
    <row r="1321" spans="2:12" x14ac:dyDescent="0.25">
      <c r="B1321" t="s">
        <v>35</v>
      </c>
      <c r="C1321">
        <v>8.8000000000000007</v>
      </c>
      <c r="D1321">
        <v>510</v>
      </c>
      <c r="E1321" s="27">
        <v>45190</v>
      </c>
      <c r="F1321">
        <v>1740.8999999999999</v>
      </c>
      <c r="G1321" t="s">
        <v>91</v>
      </c>
      <c r="H1321">
        <v>0</v>
      </c>
      <c r="I1321" t="str">
        <f>_xlfn.XLOOKUP(data[[#This Row],[flight_speed]],$S$4:$S$6,$T$4:$T$6,,-1)</f>
        <v>fast</v>
      </c>
      <c r="J1321">
        <f>_xlfn.XLOOKUP(data[[#This Row],[Reindeer]],$S$14:$S$18,$T$14:$T$18)</f>
        <v>261</v>
      </c>
      <c r="K1321" t="str" cm="1">
        <f t="array" ref="K1321">_xlfn.IFS(data[[#This Row],[Age]]&lt;=100,"0-100",data[[#This Row],[Age]]&lt;=500,"101-500",data[[#This Row],[Age]]&lt;=1000,"501-1000",1,"&gt;1000")</f>
        <v>101-500</v>
      </c>
      <c r="L1321" t="str">
        <f>REPT(_xlfn.UNICHAR(8203),_xlfn.XLOOKUP(data[[#This Row],[Age group]],$S$23:$S$26,$T$23:$T$26))&amp;data[[#This Row],[Age group]]</f>
        <v>​​​101-500</v>
      </c>
    </row>
    <row r="1322" spans="2:12" x14ac:dyDescent="0.25">
      <c r="B1322" t="s">
        <v>68</v>
      </c>
      <c r="C1322">
        <v>8.8000000000000007</v>
      </c>
      <c r="D1322">
        <v>910</v>
      </c>
      <c r="E1322" s="27">
        <v>45190</v>
      </c>
      <c r="F1322">
        <v>349.62</v>
      </c>
      <c r="G1322" t="s">
        <v>90</v>
      </c>
      <c r="H1322">
        <v>0</v>
      </c>
      <c r="I1322" t="str">
        <f>_xlfn.XLOOKUP(data[[#This Row],[flight_speed]],$S$4:$S$6,$T$4:$T$6,,-1)</f>
        <v>casual</v>
      </c>
      <c r="J1322">
        <f>_xlfn.XLOOKUP(data[[#This Row],[Reindeer]],$S$14:$S$18,$T$14:$T$18)</f>
        <v>35</v>
      </c>
      <c r="K1322" t="str" cm="1">
        <f t="array" ref="K1322">_xlfn.IFS(data[[#This Row],[Age]]&lt;=100,"0-100",data[[#This Row],[Age]]&lt;=500,"101-500",data[[#This Row],[Age]]&lt;=1000,"501-1000",1,"&gt;1000")</f>
        <v>0-100</v>
      </c>
      <c r="L1322" t="str">
        <f>REPT(_xlfn.UNICHAR(8203),_xlfn.XLOOKUP(data[[#This Row],[Age group]],$S$23:$S$26,$T$23:$T$26))&amp;data[[#This Row],[Age group]]</f>
        <v>​​​​0-100</v>
      </c>
    </row>
    <row r="1323" spans="2:12" x14ac:dyDescent="0.25">
      <c r="B1323" t="s">
        <v>32</v>
      </c>
      <c r="C1323">
        <v>6.4</v>
      </c>
      <c r="D1323">
        <v>690</v>
      </c>
      <c r="E1323" s="27">
        <v>45190</v>
      </c>
      <c r="F1323">
        <v>818.12999999999988</v>
      </c>
      <c r="G1323" t="s">
        <v>91</v>
      </c>
      <c r="H1323">
        <v>0</v>
      </c>
      <c r="I1323" t="str">
        <f>_xlfn.XLOOKUP(data[[#This Row],[flight_speed]],$S$4:$S$6,$T$4:$T$6,,-1)</f>
        <v>fast</v>
      </c>
      <c r="J1323">
        <f>_xlfn.XLOOKUP(data[[#This Row],[Reindeer]],$S$14:$S$18,$T$14:$T$18)</f>
        <v>98</v>
      </c>
      <c r="K1323" t="str" cm="1">
        <f t="array" ref="K1323">_xlfn.IFS(data[[#This Row],[Age]]&lt;=100,"0-100",data[[#This Row],[Age]]&lt;=500,"101-500",data[[#This Row],[Age]]&lt;=1000,"501-1000",1,"&gt;1000")</f>
        <v>0-100</v>
      </c>
      <c r="L1323" t="str">
        <f>REPT(_xlfn.UNICHAR(8203),_xlfn.XLOOKUP(data[[#This Row],[Age group]],$S$23:$S$26,$T$23:$T$26))&amp;data[[#This Row],[Age group]]</f>
        <v>​​​​0-100</v>
      </c>
    </row>
    <row r="1324" spans="2:12" x14ac:dyDescent="0.25">
      <c r="B1324" t="s">
        <v>33</v>
      </c>
      <c r="C1324">
        <v>7</v>
      </c>
      <c r="D1324">
        <v>148</v>
      </c>
      <c r="E1324" s="27">
        <v>45191</v>
      </c>
      <c r="F1324">
        <v>163.69</v>
      </c>
      <c r="G1324" t="s">
        <v>90</v>
      </c>
      <c r="H1324">
        <v>0</v>
      </c>
      <c r="I1324" t="str">
        <f>_xlfn.XLOOKUP(data[[#This Row],[flight_speed]],$S$4:$S$6,$T$4:$T$6,,-1)</f>
        <v>casual</v>
      </c>
      <c r="J1324">
        <f>_xlfn.XLOOKUP(data[[#This Row],[Reindeer]],$S$14:$S$18,$T$14:$T$18)</f>
        <v>1200</v>
      </c>
      <c r="K1324" t="str" cm="1">
        <f t="array" ref="K1324">_xlfn.IFS(data[[#This Row],[Age]]&lt;=100,"0-100",data[[#This Row],[Age]]&lt;=500,"101-500",data[[#This Row],[Age]]&lt;=1000,"501-1000",1,"&gt;1000")</f>
        <v>&gt;1000</v>
      </c>
      <c r="L1324" t="str">
        <f>REPT(_xlfn.UNICHAR(8203),_xlfn.XLOOKUP(data[[#This Row],[Age group]],$S$23:$S$26,$T$23:$T$26))&amp;data[[#This Row],[Age group]]</f>
        <v>​&gt;1000</v>
      </c>
    </row>
    <row r="1325" spans="2:12" x14ac:dyDescent="0.25">
      <c r="B1325" t="s">
        <v>34</v>
      </c>
      <c r="C1325">
        <v>11.200000000000001</v>
      </c>
      <c r="D1325">
        <v>940</v>
      </c>
      <c r="E1325" s="27">
        <v>45191</v>
      </c>
      <c r="F1325">
        <v>2827.17</v>
      </c>
      <c r="G1325" t="s">
        <v>91</v>
      </c>
      <c r="H1325">
        <v>0</v>
      </c>
      <c r="I1325" t="str">
        <f>_xlfn.XLOOKUP(data[[#This Row],[flight_speed]],$S$4:$S$6,$T$4:$T$6,,-1)</f>
        <v>super fast</v>
      </c>
      <c r="J1325">
        <f>_xlfn.XLOOKUP(data[[#This Row],[Reindeer]],$S$14:$S$18,$T$14:$T$18)</f>
        <v>815</v>
      </c>
      <c r="K1325" t="str" cm="1">
        <f t="array" ref="K1325">_xlfn.IFS(data[[#This Row],[Age]]&lt;=100,"0-100",data[[#This Row],[Age]]&lt;=500,"101-500",data[[#This Row],[Age]]&lt;=1000,"501-1000",1,"&gt;1000")</f>
        <v>501-1000</v>
      </c>
      <c r="L1325" t="str">
        <f>REPT(_xlfn.UNICHAR(8203),_xlfn.XLOOKUP(data[[#This Row],[Age group]],$S$23:$S$26,$T$23:$T$26))&amp;data[[#This Row],[Age group]]</f>
        <v>​​501-1000</v>
      </c>
    </row>
    <row r="1326" spans="2:12" x14ac:dyDescent="0.25">
      <c r="B1326" t="s">
        <v>35</v>
      </c>
      <c r="C1326">
        <v>4</v>
      </c>
      <c r="D1326">
        <v>1040</v>
      </c>
      <c r="E1326" s="27">
        <v>45191</v>
      </c>
      <c r="F1326">
        <v>2844.21</v>
      </c>
      <c r="G1326" t="s">
        <v>91</v>
      </c>
      <c r="H1326">
        <v>0</v>
      </c>
      <c r="I1326" t="str">
        <f>_xlfn.XLOOKUP(data[[#This Row],[flight_speed]],$S$4:$S$6,$T$4:$T$6,,-1)</f>
        <v>super fast</v>
      </c>
      <c r="J1326">
        <f>_xlfn.XLOOKUP(data[[#This Row],[Reindeer]],$S$14:$S$18,$T$14:$T$18)</f>
        <v>261</v>
      </c>
      <c r="K1326" t="str" cm="1">
        <f t="array" ref="K1326">_xlfn.IFS(data[[#This Row],[Age]]&lt;=100,"0-100",data[[#This Row],[Age]]&lt;=500,"101-500",data[[#This Row],[Age]]&lt;=1000,"501-1000",1,"&gt;1000")</f>
        <v>101-500</v>
      </c>
      <c r="L1326" t="str">
        <f>REPT(_xlfn.UNICHAR(8203),_xlfn.XLOOKUP(data[[#This Row],[Age group]],$S$23:$S$26,$T$23:$T$26))&amp;data[[#This Row],[Age group]]</f>
        <v>​​​101-500</v>
      </c>
    </row>
    <row r="1327" spans="2:12" x14ac:dyDescent="0.25">
      <c r="B1327" t="s">
        <v>68</v>
      </c>
      <c r="C1327">
        <v>5.6000000000000005</v>
      </c>
      <c r="D1327">
        <v>1230</v>
      </c>
      <c r="E1327" s="27">
        <v>45191</v>
      </c>
      <c r="F1327">
        <v>346.59000000000003</v>
      </c>
      <c r="G1327" t="s">
        <v>90</v>
      </c>
      <c r="H1327">
        <v>0</v>
      </c>
      <c r="I1327" t="str">
        <f>_xlfn.XLOOKUP(data[[#This Row],[flight_speed]],$S$4:$S$6,$T$4:$T$6,,-1)</f>
        <v>casual</v>
      </c>
      <c r="J1327">
        <f>_xlfn.XLOOKUP(data[[#This Row],[Reindeer]],$S$14:$S$18,$T$14:$T$18)</f>
        <v>35</v>
      </c>
      <c r="K1327" t="str" cm="1">
        <f t="array" ref="K1327">_xlfn.IFS(data[[#This Row],[Age]]&lt;=100,"0-100",data[[#This Row],[Age]]&lt;=500,"101-500",data[[#This Row],[Age]]&lt;=1000,"501-1000",1,"&gt;1000")</f>
        <v>0-100</v>
      </c>
      <c r="L1327" t="str">
        <f>REPT(_xlfn.UNICHAR(8203),_xlfn.XLOOKUP(data[[#This Row],[Age group]],$S$23:$S$26,$T$23:$T$26))&amp;data[[#This Row],[Age group]]</f>
        <v>​​​​0-100</v>
      </c>
    </row>
    <row r="1328" spans="2:12" x14ac:dyDescent="0.25">
      <c r="B1328" t="s">
        <v>32</v>
      </c>
      <c r="C1328">
        <v>4.8000000000000007</v>
      </c>
      <c r="D1328">
        <v>1100</v>
      </c>
      <c r="E1328" s="27">
        <v>45191</v>
      </c>
      <c r="F1328">
        <v>2942.37</v>
      </c>
      <c r="G1328" t="s">
        <v>91</v>
      </c>
      <c r="H1328">
        <v>0</v>
      </c>
      <c r="I1328" t="str">
        <f>_xlfn.XLOOKUP(data[[#This Row],[flight_speed]],$S$4:$S$6,$T$4:$T$6,,-1)</f>
        <v>super fast</v>
      </c>
      <c r="J1328">
        <f>_xlfn.XLOOKUP(data[[#This Row],[Reindeer]],$S$14:$S$18,$T$14:$T$18)</f>
        <v>98</v>
      </c>
      <c r="K1328" t="str" cm="1">
        <f t="array" ref="K1328">_xlfn.IFS(data[[#This Row],[Age]]&lt;=100,"0-100",data[[#This Row],[Age]]&lt;=500,"101-500",data[[#This Row],[Age]]&lt;=1000,"501-1000",1,"&gt;1000")</f>
        <v>0-100</v>
      </c>
      <c r="L1328" t="str">
        <f>REPT(_xlfn.UNICHAR(8203),_xlfn.XLOOKUP(data[[#This Row],[Age group]],$S$23:$S$26,$T$23:$T$26))&amp;data[[#This Row],[Age group]]</f>
        <v>​​​​0-100</v>
      </c>
    </row>
    <row r="1329" spans="2:12" x14ac:dyDescent="0.25">
      <c r="B1329" t="s">
        <v>33</v>
      </c>
      <c r="C1329">
        <v>7</v>
      </c>
      <c r="D1329">
        <v>59</v>
      </c>
      <c r="E1329" s="27">
        <v>45192</v>
      </c>
      <c r="F1329">
        <v>498.53</v>
      </c>
      <c r="G1329" t="s">
        <v>90</v>
      </c>
      <c r="H1329">
        <v>0</v>
      </c>
      <c r="I1329" t="str">
        <f>_xlfn.XLOOKUP(data[[#This Row],[flight_speed]],$S$4:$S$6,$T$4:$T$6,,-1)</f>
        <v>casual</v>
      </c>
      <c r="J1329">
        <f>_xlfn.XLOOKUP(data[[#This Row],[Reindeer]],$S$14:$S$18,$T$14:$T$18)</f>
        <v>1200</v>
      </c>
      <c r="K1329" t="str" cm="1">
        <f t="array" ref="K1329">_xlfn.IFS(data[[#This Row],[Age]]&lt;=100,"0-100",data[[#This Row],[Age]]&lt;=500,"101-500",data[[#This Row],[Age]]&lt;=1000,"501-1000",1,"&gt;1000")</f>
        <v>&gt;1000</v>
      </c>
      <c r="L1329" t="str">
        <f>REPT(_xlfn.UNICHAR(8203),_xlfn.XLOOKUP(data[[#This Row],[Age group]],$S$23:$S$26,$T$23:$T$26))&amp;data[[#This Row],[Age group]]</f>
        <v>​&gt;1000</v>
      </c>
    </row>
    <row r="1330" spans="2:12" x14ac:dyDescent="0.25">
      <c r="B1330" t="s">
        <v>34</v>
      </c>
      <c r="C1330">
        <v>10.4</v>
      </c>
      <c r="D1330">
        <v>1370</v>
      </c>
      <c r="E1330" s="27">
        <v>45192</v>
      </c>
      <c r="F1330">
        <v>2819.0099999999998</v>
      </c>
      <c r="G1330" t="s">
        <v>91</v>
      </c>
      <c r="H1330">
        <v>0</v>
      </c>
      <c r="I1330" t="str">
        <f>_xlfn.XLOOKUP(data[[#This Row],[flight_speed]],$S$4:$S$6,$T$4:$T$6,,-1)</f>
        <v>super fast</v>
      </c>
      <c r="J1330">
        <f>_xlfn.XLOOKUP(data[[#This Row],[Reindeer]],$S$14:$S$18,$T$14:$T$18)</f>
        <v>815</v>
      </c>
      <c r="K1330" t="str" cm="1">
        <f t="array" ref="K1330">_xlfn.IFS(data[[#This Row],[Age]]&lt;=100,"0-100",data[[#This Row],[Age]]&lt;=500,"101-500",data[[#This Row],[Age]]&lt;=1000,"501-1000",1,"&gt;1000")</f>
        <v>501-1000</v>
      </c>
      <c r="L1330" t="str">
        <f>REPT(_xlfn.UNICHAR(8203),_xlfn.XLOOKUP(data[[#This Row],[Age group]],$S$23:$S$26,$T$23:$T$26))&amp;data[[#This Row],[Age group]]</f>
        <v>​​501-1000</v>
      </c>
    </row>
    <row r="1331" spans="2:12" x14ac:dyDescent="0.25">
      <c r="B1331" t="s">
        <v>35</v>
      </c>
      <c r="C1331">
        <v>11.200000000000001</v>
      </c>
      <c r="D1331">
        <v>1100</v>
      </c>
      <c r="E1331" s="27">
        <v>45192</v>
      </c>
      <c r="F1331">
        <v>734.18999999999994</v>
      </c>
      <c r="G1331" t="s">
        <v>91</v>
      </c>
      <c r="H1331">
        <v>0</v>
      </c>
      <c r="I1331" t="str">
        <f>_xlfn.XLOOKUP(data[[#This Row],[flight_speed]],$S$4:$S$6,$T$4:$T$6,,-1)</f>
        <v>fast</v>
      </c>
      <c r="J1331">
        <f>_xlfn.XLOOKUP(data[[#This Row],[Reindeer]],$S$14:$S$18,$T$14:$T$18)</f>
        <v>261</v>
      </c>
      <c r="K1331" t="str" cm="1">
        <f t="array" ref="K1331">_xlfn.IFS(data[[#This Row],[Age]]&lt;=100,"0-100",data[[#This Row],[Age]]&lt;=500,"101-500",data[[#This Row],[Age]]&lt;=1000,"501-1000",1,"&gt;1000")</f>
        <v>101-500</v>
      </c>
      <c r="L1331" t="str">
        <f>REPT(_xlfn.UNICHAR(8203),_xlfn.XLOOKUP(data[[#This Row],[Age group]],$S$23:$S$26,$T$23:$T$26))&amp;data[[#This Row],[Age group]]</f>
        <v>​​​101-500</v>
      </c>
    </row>
    <row r="1332" spans="2:12" x14ac:dyDescent="0.25">
      <c r="B1332" t="s">
        <v>68</v>
      </c>
      <c r="C1332">
        <v>6.4</v>
      </c>
      <c r="D1332">
        <v>1070</v>
      </c>
      <c r="E1332" s="27">
        <v>45192</v>
      </c>
      <c r="F1332">
        <v>2227.59</v>
      </c>
      <c r="G1332" t="s">
        <v>90</v>
      </c>
      <c r="H1332">
        <v>0</v>
      </c>
      <c r="I1332" t="str">
        <f>_xlfn.XLOOKUP(data[[#This Row],[flight_speed]],$S$4:$S$6,$T$4:$T$6,,-1)</f>
        <v>super fast</v>
      </c>
      <c r="J1332">
        <f>_xlfn.XLOOKUP(data[[#This Row],[Reindeer]],$S$14:$S$18,$T$14:$T$18)</f>
        <v>35</v>
      </c>
      <c r="K1332" t="str" cm="1">
        <f t="array" ref="K1332">_xlfn.IFS(data[[#This Row],[Age]]&lt;=100,"0-100",data[[#This Row],[Age]]&lt;=500,"101-500",data[[#This Row],[Age]]&lt;=1000,"501-1000",1,"&gt;1000")</f>
        <v>0-100</v>
      </c>
      <c r="L1332" t="str">
        <f>REPT(_xlfn.UNICHAR(8203),_xlfn.XLOOKUP(data[[#This Row],[Age group]],$S$23:$S$26,$T$23:$T$26))&amp;data[[#This Row],[Age group]]</f>
        <v>​​​​0-100</v>
      </c>
    </row>
    <row r="1333" spans="2:12" x14ac:dyDescent="0.25">
      <c r="B1333" t="s">
        <v>32</v>
      </c>
      <c r="C1333">
        <v>8.8000000000000007</v>
      </c>
      <c r="D1333">
        <v>1500</v>
      </c>
      <c r="E1333" s="27">
        <v>45192</v>
      </c>
      <c r="F1333">
        <v>338.76</v>
      </c>
      <c r="G1333" t="s">
        <v>91</v>
      </c>
      <c r="H1333">
        <v>0</v>
      </c>
      <c r="I1333" t="str">
        <f>_xlfn.XLOOKUP(data[[#This Row],[flight_speed]],$S$4:$S$6,$T$4:$T$6,,-1)</f>
        <v>casual</v>
      </c>
      <c r="J1333">
        <f>_xlfn.XLOOKUP(data[[#This Row],[Reindeer]],$S$14:$S$18,$T$14:$T$18)</f>
        <v>98</v>
      </c>
      <c r="K1333" t="str" cm="1">
        <f t="array" ref="K1333">_xlfn.IFS(data[[#This Row],[Age]]&lt;=100,"0-100",data[[#This Row],[Age]]&lt;=500,"101-500",data[[#This Row],[Age]]&lt;=1000,"501-1000",1,"&gt;1000")</f>
        <v>0-100</v>
      </c>
      <c r="L1333" t="str">
        <f>REPT(_xlfn.UNICHAR(8203),_xlfn.XLOOKUP(data[[#This Row],[Age group]],$S$23:$S$26,$T$23:$T$26))&amp;data[[#This Row],[Age group]]</f>
        <v>​​​​0-100</v>
      </c>
    </row>
    <row r="1334" spans="2:12" x14ac:dyDescent="0.25">
      <c r="B1334" t="s">
        <v>33</v>
      </c>
      <c r="C1334">
        <v>6</v>
      </c>
      <c r="D1334">
        <v>104</v>
      </c>
      <c r="E1334" s="27">
        <v>45193</v>
      </c>
      <c r="F1334">
        <v>602.66</v>
      </c>
      <c r="G1334" t="s">
        <v>90</v>
      </c>
      <c r="H1334">
        <v>0</v>
      </c>
      <c r="I1334" t="str">
        <f>_xlfn.XLOOKUP(data[[#This Row],[flight_speed]],$S$4:$S$6,$T$4:$T$6,,-1)</f>
        <v>fast</v>
      </c>
      <c r="J1334">
        <f>_xlfn.XLOOKUP(data[[#This Row],[Reindeer]],$S$14:$S$18,$T$14:$T$18)</f>
        <v>1200</v>
      </c>
      <c r="K1334" t="str" cm="1">
        <f t="array" ref="K1334">_xlfn.IFS(data[[#This Row],[Age]]&lt;=100,"0-100",data[[#This Row],[Age]]&lt;=500,"101-500",data[[#This Row],[Age]]&lt;=1000,"501-1000",1,"&gt;1000")</f>
        <v>&gt;1000</v>
      </c>
      <c r="L1334" t="str">
        <f>REPT(_xlfn.UNICHAR(8203),_xlfn.XLOOKUP(data[[#This Row],[Age group]],$S$23:$S$26,$T$23:$T$26))&amp;data[[#This Row],[Age group]]</f>
        <v>​&gt;1000</v>
      </c>
    </row>
    <row r="1335" spans="2:12" x14ac:dyDescent="0.25">
      <c r="B1335" t="s">
        <v>34</v>
      </c>
      <c r="C1335">
        <v>4.8000000000000007</v>
      </c>
      <c r="D1335">
        <v>1490</v>
      </c>
      <c r="E1335" s="27">
        <v>45193</v>
      </c>
      <c r="F1335">
        <v>1569</v>
      </c>
      <c r="G1335" t="s">
        <v>91</v>
      </c>
      <c r="H1335">
        <v>0</v>
      </c>
      <c r="I1335" t="str">
        <f>_xlfn.XLOOKUP(data[[#This Row],[flight_speed]],$S$4:$S$6,$T$4:$T$6,,-1)</f>
        <v>fast</v>
      </c>
      <c r="J1335">
        <f>_xlfn.XLOOKUP(data[[#This Row],[Reindeer]],$S$14:$S$18,$T$14:$T$18)</f>
        <v>815</v>
      </c>
      <c r="K1335" t="str" cm="1">
        <f t="array" ref="K1335">_xlfn.IFS(data[[#This Row],[Age]]&lt;=100,"0-100",data[[#This Row],[Age]]&lt;=500,"101-500",data[[#This Row],[Age]]&lt;=1000,"501-1000",1,"&gt;1000")</f>
        <v>501-1000</v>
      </c>
      <c r="L1335" t="str">
        <f>REPT(_xlfn.UNICHAR(8203),_xlfn.XLOOKUP(data[[#This Row],[Age group]],$S$23:$S$26,$T$23:$T$26))&amp;data[[#This Row],[Age group]]</f>
        <v>​​501-1000</v>
      </c>
    </row>
    <row r="1336" spans="2:12" x14ac:dyDescent="0.25">
      <c r="B1336" t="s">
        <v>35</v>
      </c>
      <c r="C1336">
        <v>8.8000000000000007</v>
      </c>
      <c r="D1336">
        <v>1270</v>
      </c>
      <c r="E1336" s="27">
        <v>45193</v>
      </c>
      <c r="F1336">
        <v>1043.25</v>
      </c>
      <c r="G1336" t="s">
        <v>91</v>
      </c>
      <c r="H1336">
        <v>0</v>
      </c>
      <c r="I1336" t="str">
        <f>_xlfn.XLOOKUP(data[[#This Row],[flight_speed]],$S$4:$S$6,$T$4:$T$6,,-1)</f>
        <v>fast</v>
      </c>
      <c r="J1336">
        <f>_xlfn.XLOOKUP(data[[#This Row],[Reindeer]],$S$14:$S$18,$T$14:$T$18)</f>
        <v>261</v>
      </c>
      <c r="K1336" t="str" cm="1">
        <f t="array" ref="K1336">_xlfn.IFS(data[[#This Row],[Age]]&lt;=100,"0-100",data[[#This Row],[Age]]&lt;=500,"101-500",data[[#This Row],[Age]]&lt;=1000,"501-1000",1,"&gt;1000")</f>
        <v>101-500</v>
      </c>
      <c r="L1336" t="str">
        <f>REPT(_xlfn.UNICHAR(8203),_xlfn.XLOOKUP(data[[#This Row],[Age group]],$S$23:$S$26,$T$23:$T$26))&amp;data[[#This Row],[Age group]]</f>
        <v>​​​101-500</v>
      </c>
    </row>
    <row r="1337" spans="2:12" x14ac:dyDescent="0.25">
      <c r="B1337" t="s">
        <v>68</v>
      </c>
      <c r="C1337">
        <v>8.8000000000000007</v>
      </c>
      <c r="D1337">
        <v>610</v>
      </c>
      <c r="E1337" s="27">
        <v>45193</v>
      </c>
      <c r="F1337">
        <v>595.11</v>
      </c>
      <c r="G1337" t="s">
        <v>90</v>
      </c>
      <c r="H1337">
        <v>0</v>
      </c>
      <c r="I1337" t="str">
        <f>_xlfn.XLOOKUP(data[[#This Row],[flight_speed]],$S$4:$S$6,$T$4:$T$6,,-1)</f>
        <v>casual</v>
      </c>
      <c r="J1337">
        <f>_xlfn.XLOOKUP(data[[#This Row],[Reindeer]],$S$14:$S$18,$T$14:$T$18)</f>
        <v>35</v>
      </c>
      <c r="K1337" t="str" cm="1">
        <f t="array" ref="K1337">_xlfn.IFS(data[[#This Row],[Age]]&lt;=100,"0-100",data[[#This Row],[Age]]&lt;=500,"101-500",data[[#This Row],[Age]]&lt;=1000,"501-1000",1,"&gt;1000")</f>
        <v>0-100</v>
      </c>
      <c r="L1337" t="str">
        <f>REPT(_xlfn.UNICHAR(8203),_xlfn.XLOOKUP(data[[#This Row],[Age group]],$S$23:$S$26,$T$23:$T$26))&amp;data[[#This Row],[Age group]]</f>
        <v>​​​​0-100</v>
      </c>
    </row>
    <row r="1338" spans="2:12" x14ac:dyDescent="0.25">
      <c r="B1338" t="s">
        <v>32</v>
      </c>
      <c r="C1338">
        <v>8.8000000000000007</v>
      </c>
      <c r="D1338">
        <v>1420</v>
      </c>
      <c r="E1338" s="27">
        <v>45193</v>
      </c>
      <c r="F1338">
        <v>641.64</v>
      </c>
      <c r="G1338" t="s">
        <v>91</v>
      </c>
      <c r="H1338">
        <v>0</v>
      </c>
      <c r="I1338" t="str">
        <f>_xlfn.XLOOKUP(data[[#This Row],[flight_speed]],$S$4:$S$6,$T$4:$T$6,,-1)</f>
        <v>fast</v>
      </c>
      <c r="J1338">
        <f>_xlfn.XLOOKUP(data[[#This Row],[Reindeer]],$S$14:$S$18,$T$14:$T$18)</f>
        <v>98</v>
      </c>
      <c r="K1338" t="str" cm="1">
        <f t="array" ref="K1338">_xlfn.IFS(data[[#This Row],[Age]]&lt;=100,"0-100",data[[#This Row],[Age]]&lt;=500,"101-500",data[[#This Row],[Age]]&lt;=1000,"501-1000",1,"&gt;1000")</f>
        <v>0-100</v>
      </c>
      <c r="L1338" t="str">
        <f>REPT(_xlfn.UNICHAR(8203),_xlfn.XLOOKUP(data[[#This Row],[Age group]],$S$23:$S$26,$T$23:$T$26))&amp;data[[#This Row],[Age group]]</f>
        <v>​​​​0-100</v>
      </c>
    </row>
    <row r="1339" spans="2:12" x14ac:dyDescent="0.25">
      <c r="B1339" t="s">
        <v>33</v>
      </c>
      <c r="C1339">
        <v>9</v>
      </c>
      <c r="D1339">
        <v>55</v>
      </c>
      <c r="E1339" s="27">
        <v>45194</v>
      </c>
      <c r="F1339">
        <v>121.89</v>
      </c>
      <c r="G1339" t="s">
        <v>90</v>
      </c>
      <c r="H1339">
        <v>0</v>
      </c>
      <c r="I1339" t="str">
        <f>_xlfn.XLOOKUP(data[[#This Row],[flight_speed]],$S$4:$S$6,$T$4:$T$6,,-1)</f>
        <v>casual</v>
      </c>
      <c r="J1339">
        <f>_xlfn.XLOOKUP(data[[#This Row],[Reindeer]],$S$14:$S$18,$T$14:$T$18)</f>
        <v>1200</v>
      </c>
      <c r="K1339" t="str" cm="1">
        <f t="array" ref="K1339">_xlfn.IFS(data[[#This Row],[Age]]&lt;=100,"0-100",data[[#This Row],[Age]]&lt;=500,"101-500",data[[#This Row],[Age]]&lt;=1000,"501-1000",1,"&gt;1000")</f>
        <v>&gt;1000</v>
      </c>
      <c r="L1339" t="str">
        <f>REPT(_xlfn.UNICHAR(8203),_xlfn.XLOOKUP(data[[#This Row],[Age group]],$S$23:$S$26,$T$23:$T$26))&amp;data[[#This Row],[Age group]]</f>
        <v>​&gt;1000</v>
      </c>
    </row>
    <row r="1340" spans="2:12" x14ac:dyDescent="0.25">
      <c r="B1340" t="s">
        <v>34</v>
      </c>
      <c r="C1340">
        <v>9.6000000000000014</v>
      </c>
      <c r="D1340">
        <v>1350</v>
      </c>
      <c r="E1340" s="27">
        <v>45194</v>
      </c>
      <c r="F1340">
        <v>586.04999999999995</v>
      </c>
      <c r="G1340" t="s">
        <v>91</v>
      </c>
      <c r="H1340">
        <v>0</v>
      </c>
      <c r="I1340" t="str">
        <f>_xlfn.XLOOKUP(data[[#This Row],[flight_speed]],$S$4:$S$6,$T$4:$T$6,,-1)</f>
        <v>casual</v>
      </c>
      <c r="J1340">
        <f>_xlfn.XLOOKUP(data[[#This Row],[Reindeer]],$S$14:$S$18,$T$14:$T$18)</f>
        <v>815</v>
      </c>
      <c r="K1340" t="str" cm="1">
        <f t="array" ref="K1340">_xlfn.IFS(data[[#This Row],[Age]]&lt;=100,"0-100",data[[#This Row],[Age]]&lt;=500,"101-500",data[[#This Row],[Age]]&lt;=1000,"501-1000",1,"&gt;1000")</f>
        <v>501-1000</v>
      </c>
      <c r="L1340" t="str">
        <f>REPT(_xlfn.UNICHAR(8203),_xlfn.XLOOKUP(data[[#This Row],[Age group]],$S$23:$S$26,$T$23:$T$26))&amp;data[[#This Row],[Age group]]</f>
        <v>​​501-1000</v>
      </c>
    </row>
    <row r="1341" spans="2:12" x14ac:dyDescent="0.25">
      <c r="B1341" t="s">
        <v>35</v>
      </c>
      <c r="C1341">
        <v>7.2</v>
      </c>
      <c r="D1341">
        <v>810</v>
      </c>
      <c r="E1341" s="27">
        <v>45194</v>
      </c>
      <c r="F1341">
        <v>1116.03</v>
      </c>
      <c r="G1341" t="s">
        <v>91</v>
      </c>
      <c r="H1341">
        <v>0</v>
      </c>
      <c r="I1341" t="str">
        <f>_xlfn.XLOOKUP(data[[#This Row],[flight_speed]],$S$4:$S$6,$T$4:$T$6,,-1)</f>
        <v>fast</v>
      </c>
      <c r="J1341">
        <f>_xlfn.XLOOKUP(data[[#This Row],[Reindeer]],$S$14:$S$18,$T$14:$T$18)</f>
        <v>261</v>
      </c>
      <c r="K1341" t="str" cm="1">
        <f t="array" ref="K1341">_xlfn.IFS(data[[#This Row],[Age]]&lt;=100,"0-100",data[[#This Row],[Age]]&lt;=500,"101-500",data[[#This Row],[Age]]&lt;=1000,"501-1000",1,"&gt;1000")</f>
        <v>101-500</v>
      </c>
      <c r="L1341" t="str">
        <f>REPT(_xlfn.UNICHAR(8203),_xlfn.XLOOKUP(data[[#This Row],[Age group]],$S$23:$S$26,$T$23:$T$26))&amp;data[[#This Row],[Age group]]</f>
        <v>​​​101-500</v>
      </c>
    </row>
    <row r="1342" spans="2:12" x14ac:dyDescent="0.25">
      <c r="B1342" t="s">
        <v>68</v>
      </c>
      <c r="C1342">
        <v>5.6000000000000005</v>
      </c>
      <c r="D1342">
        <v>1090</v>
      </c>
      <c r="E1342" s="27">
        <v>45194</v>
      </c>
      <c r="F1342">
        <v>1982.6999999999998</v>
      </c>
      <c r="G1342" t="s">
        <v>90</v>
      </c>
      <c r="H1342">
        <v>0</v>
      </c>
      <c r="I1342" t="str">
        <f>_xlfn.XLOOKUP(data[[#This Row],[flight_speed]],$S$4:$S$6,$T$4:$T$6,,-1)</f>
        <v>fast</v>
      </c>
      <c r="J1342">
        <f>_xlfn.XLOOKUP(data[[#This Row],[Reindeer]],$S$14:$S$18,$T$14:$T$18)</f>
        <v>35</v>
      </c>
      <c r="K1342" t="str" cm="1">
        <f t="array" ref="K1342">_xlfn.IFS(data[[#This Row],[Age]]&lt;=100,"0-100",data[[#This Row],[Age]]&lt;=500,"101-500",data[[#This Row],[Age]]&lt;=1000,"501-1000",1,"&gt;1000")</f>
        <v>0-100</v>
      </c>
      <c r="L1342" t="str">
        <f>REPT(_xlfn.UNICHAR(8203),_xlfn.XLOOKUP(data[[#This Row],[Age group]],$S$23:$S$26,$T$23:$T$26))&amp;data[[#This Row],[Age group]]</f>
        <v>​​​​0-100</v>
      </c>
    </row>
    <row r="1343" spans="2:12" x14ac:dyDescent="0.25">
      <c r="B1343" t="s">
        <v>32</v>
      </c>
      <c r="C1343">
        <v>4.8000000000000007</v>
      </c>
      <c r="D1343">
        <v>1190</v>
      </c>
      <c r="E1343" s="27">
        <v>45194</v>
      </c>
      <c r="F1343">
        <v>2002.38</v>
      </c>
      <c r="G1343" t="s">
        <v>91</v>
      </c>
      <c r="H1343">
        <v>0</v>
      </c>
      <c r="I1343" t="str">
        <f>_xlfn.XLOOKUP(data[[#This Row],[flight_speed]],$S$4:$S$6,$T$4:$T$6,,-1)</f>
        <v>super fast</v>
      </c>
      <c r="J1343">
        <f>_xlfn.XLOOKUP(data[[#This Row],[Reindeer]],$S$14:$S$18,$T$14:$T$18)</f>
        <v>98</v>
      </c>
      <c r="K1343" t="str" cm="1">
        <f t="array" ref="K1343">_xlfn.IFS(data[[#This Row],[Age]]&lt;=100,"0-100",data[[#This Row],[Age]]&lt;=500,"101-500",data[[#This Row],[Age]]&lt;=1000,"501-1000",1,"&gt;1000")</f>
        <v>0-100</v>
      </c>
      <c r="L1343" t="str">
        <f>REPT(_xlfn.UNICHAR(8203),_xlfn.XLOOKUP(data[[#This Row],[Age group]],$S$23:$S$26,$T$23:$T$26))&amp;data[[#This Row],[Age group]]</f>
        <v>​​​​0-100</v>
      </c>
    </row>
    <row r="1344" spans="2:12" x14ac:dyDescent="0.25">
      <c r="B1344" t="s">
        <v>33</v>
      </c>
      <c r="C1344">
        <v>11</v>
      </c>
      <c r="D1344">
        <v>76</v>
      </c>
      <c r="E1344" s="27">
        <v>45195</v>
      </c>
      <c r="F1344">
        <v>228.39</v>
      </c>
      <c r="G1344" t="s">
        <v>90</v>
      </c>
      <c r="H1344">
        <v>0</v>
      </c>
      <c r="I1344" t="str">
        <f>_xlfn.XLOOKUP(data[[#This Row],[flight_speed]],$S$4:$S$6,$T$4:$T$6,,-1)</f>
        <v>casual</v>
      </c>
      <c r="J1344">
        <f>_xlfn.XLOOKUP(data[[#This Row],[Reindeer]],$S$14:$S$18,$T$14:$T$18)</f>
        <v>1200</v>
      </c>
      <c r="K1344" t="str" cm="1">
        <f t="array" ref="K1344">_xlfn.IFS(data[[#This Row],[Age]]&lt;=100,"0-100",data[[#This Row],[Age]]&lt;=500,"101-500",data[[#This Row],[Age]]&lt;=1000,"501-1000",1,"&gt;1000")</f>
        <v>&gt;1000</v>
      </c>
      <c r="L1344" t="str">
        <f>REPT(_xlfn.UNICHAR(8203),_xlfn.XLOOKUP(data[[#This Row],[Age group]],$S$23:$S$26,$T$23:$T$26))&amp;data[[#This Row],[Age group]]</f>
        <v>​&gt;1000</v>
      </c>
    </row>
    <row r="1345" spans="2:12" x14ac:dyDescent="0.25">
      <c r="B1345" t="s">
        <v>34</v>
      </c>
      <c r="C1345">
        <v>11.200000000000001</v>
      </c>
      <c r="D1345">
        <v>930</v>
      </c>
      <c r="E1345" s="27">
        <v>45195</v>
      </c>
      <c r="F1345">
        <v>66.449999999999989</v>
      </c>
      <c r="G1345" t="s">
        <v>91</v>
      </c>
      <c r="H1345">
        <v>0</v>
      </c>
      <c r="I1345" t="str">
        <f>_xlfn.XLOOKUP(data[[#This Row],[flight_speed]],$S$4:$S$6,$T$4:$T$6,,-1)</f>
        <v>casual</v>
      </c>
      <c r="J1345">
        <f>_xlfn.XLOOKUP(data[[#This Row],[Reindeer]],$S$14:$S$18,$T$14:$T$18)</f>
        <v>815</v>
      </c>
      <c r="K1345" t="str" cm="1">
        <f t="array" ref="K1345">_xlfn.IFS(data[[#This Row],[Age]]&lt;=100,"0-100",data[[#This Row],[Age]]&lt;=500,"101-500",data[[#This Row],[Age]]&lt;=1000,"501-1000",1,"&gt;1000")</f>
        <v>501-1000</v>
      </c>
      <c r="L1345" t="str">
        <f>REPT(_xlfn.UNICHAR(8203),_xlfn.XLOOKUP(data[[#This Row],[Age group]],$S$23:$S$26,$T$23:$T$26))&amp;data[[#This Row],[Age group]]</f>
        <v>​​501-1000</v>
      </c>
    </row>
    <row r="1346" spans="2:12" x14ac:dyDescent="0.25">
      <c r="B1346" t="s">
        <v>35</v>
      </c>
      <c r="C1346">
        <v>8</v>
      </c>
      <c r="D1346">
        <v>1000</v>
      </c>
      <c r="E1346" s="27">
        <v>45195</v>
      </c>
      <c r="F1346">
        <v>1353.27</v>
      </c>
      <c r="G1346" t="s">
        <v>91</v>
      </c>
      <c r="H1346">
        <v>0</v>
      </c>
      <c r="I1346" t="str">
        <f>_xlfn.XLOOKUP(data[[#This Row],[flight_speed]],$S$4:$S$6,$T$4:$T$6,,-1)</f>
        <v>fast</v>
      </c>
      <c r="J1346">
        <f>_xlfn.XLOOKUP(data[[#This Row],[Reindeer]],$S$14:$S$18,$T$14:$T$18)</f>
        <v>261</v>
      </c>
      <c r="K1346" t="str" cm="1">
        <f t="array" ref="K1346">_xlfn.IFS(data[[#This Row],[Age]]&lt;=100,"0-100",data[[#This Row],[Age]]&lt;=500,"101-500",data[[#This Row],[Age]]&lt;=1000,"501-1000",1,"&gt;1000")</f>
        <v>101-500</v>
      </c>
      <c r="L1346" t="str">
        <f>REPT(_xlfn.UNICHAR(8203),_xlfn.XLOOKUP(data[[#This Row],[Age group]],$S$23:$S$26,$T$23:$T$26))&amp;data[[#This Row],[Age group]]</f>
        <v>​​​101-500</v>
      </c>
    </row>
    <row r="1347" spans="2:12" x14ac:dyDescent="0.25">
      <c r="B1347" t="s">
        <v>68</v>
      </c>
      <c r="C1347">
        <v>4</v>
      </c>
      <c r="D1347">
        <v>1020</v>
      </c>
      <c r="E1347" s="27">
        <v>45195</v>
      </c>
      <c r="F1347">
        <v>76.89</v>
      </c>
      <c r="G1347" t="s">
        <v>90</v>
      </c>
      <c r="H1347">
        <v>0</v>
      </c>
      <c r="I1347" t="str">
        <f>_xlfn.XLOOKUP(data[[#This Row],[flight_speed]],$S$4:$S$6,$T$4:$T$6,,-1)</f>
        <v>casual</v>
      </c>
      <c r="J1347">
        <f>_xlfn.XLOOKUP(data[[#This Row],[Reindeer]],$S$14:$S$18,$T$14:$T$18)</f>
        <v>35</v>
      </c>
      <c r="K1347" t="str" cm="1">
        <f t="array" ref="K1347">_xlfn.IFS(data[[#This Row],[Age]]&lt;=100,"0-100",data[[#This Row],[Age]]&lt;=500,"101-500",data[[#This Row],[Age]]&lt;=1000,"501-1000",1,"&gt;1000")</f>
        <v>0-100</v>
      </c>
      <c r="L1347" t="str">
        <f>REPT(_xlfn.UNICHAR(8203),_xlfn.XLOOKUP(data[[#This Row],[Age group]],$S$23:$S$26,$T$23:$T$26))&amp;data[[#This Row],[Age group]]</f>
        <v>​​​​0-100</v>
      </c>
    </row>
    <row r="1348" spans="2:12" x14ac:dyDescent="0.25">
      <c r="B1348" t="s">
        <v>32</v>
      </c>
      <c r="C1348">
        <v>11.200000000000001</v>
      </c>
      <c r="D1348">
        <v>1180</v>
      </c>
      <c r="E1348" s="27">
        <v>45195</v>
      </c>
      <c r="F1348">
        <v>92.25</v>
      </c>
      <c r="G1348" t="s">
        <v>91</v>
      </c>
      <c r="H1348">
        <v>0</v>
      </c>
      <c r="I1348" t="str">
        <f>_xlfn.XLOOKUP(data[[#This Row],[flight_speed]],$S$4:$S$6,$T$4:$T$6,,-1)</f>
        <v>casual</v>
      </c>
      <c r="J1348">
        <f>_xlfn.XLOOKUP(data[[#This Row],[Reindeer]],$S$14:$S$18,$T$14:$T$18)</f>
        <v>98</v>
      </c>
      <c r="K1348" t="str" cm="1">
        <f t="array" ref="K1348">_xlfn.IFS(data[[#This Row],[Age]]&lt;=100,"0-100",data[[#This Row],[Age]]&lt;=500,"101-500",data[[#This Row],[Age]]&lt;=1000,"501-1000",1,"&gt;1000")</f>
        <v>0-100</v>
      </c>
      <c r="L1348" t="str">
        <f>REPT(_xlfn.UNICHAR(8203),_xlfn.XLOOKUP(data[[#This Row],[Age group]],$S$23:$S$26,$T$23:$T$26))&amp;data[[#This Row],[Age group]]</f>
        <v>​​​​0-100</v>
      </c>
    </row>
    <row r="1349" spans="2:12" x14ac:dyDescent="0.25">
      <c r="B1349" t="s">
        <v>33</v>
      </c>
      <c r="C1349">
        <v>6</v>
      </c>
      <c r="D1349">
        <v>125</v>
      </c>
      <c r="E1349" s="27">
        <v>45196</v>
      </c>
      <c r="F1349">
        <v>73.42</v>
      </c>
      <c r="G1349" t="s">
        <v>90</v>
      </c>
      <c r="H1349">
        <v>0</v>
      </c>
      <c r="I1349" t="str">
        <f>_xlfn.XLOOKUP(data[[#This Row],[flight_speed]],$S$4:$S$6,$T$4:$T$6,,-1)</f>
        <v>casual</v>
      </c>
      <c r="J1349">
        <f>_xlfn.XLOOKUP(data[[#This Row],[Reindeer]],$S$14:$S$18,$T$14:$T$18)</f>
        <v>1200</v>
      </c>
      <c r="K1349" t="str" cm="1">
        <f t="array" ref="K1349">_xlfn.IFS(data[[#This Row],[Age]]&lt;=100,"0-100",data[[#This Row],[Age]]&lt;=500,"101-500",data[[#This Row],[Age]]&lt;=1000,"501-1000",1,"&gt;1000")</f>
        <v>&gt;1000</v>
      </c>
      <c r="L1349" t="str">
        <f>REPT(_xlfn.UNICHAR(8203),_xlfn.XLOOKUP(data[[#This Row],[Age group]],$S$23:$S$26,$T$23:$T$26))&amp;data[[#This Row],[Age group]]</f>
        <v>​&gt;1000</v>
      </c>
    </row>
    <row r="1350" spans="2:12" x14ac:dyDescent="0.25">
      <c r="B1350" t="s">
        <v>34</v>
      </c>
      <c r="C1350">
        <v>5.6000000000000005</v>
      </c>
      <c r="D1350">
        <v>1170</v>
      </c>
      <c r="E1350" s="27">
        <v>45196</v>
      </c>
      <c r="F1350">
        <v>327.33</v>
      </c>
      <c r="G1350" t="s">
        <v>91</v>
      </c>
      <c r="H1350">
        <v>0</v>
      </c>
      <c r="I1350" t="str">
        <f>_xlfn.XLOOKUP(data[[#This Row],[flight_speed]],$S$4:$S$6,$T$4:$T$6,,-1)</f>
        <v>casual</v>
      </c>
      <c r="J1350">
        <f>_xlfn.XLOOKUP(data[[#This Row],[Reindeer]],$S$14:$S$18,$T$14:$T$18)</f>
        <v>815</v>
      </c>
      <c r="K1350" t="str" cm="1">
        <f t="array" ref="K1350">_xlfn.IFS(data[[#This Row],[Age]]&lt;=100,"0-100",data[[#This Row],[Age]]&lt;=500,"101-500",data[[#This Row],[Age]]&lt;=1000,"501-1000",1,"&gt;1000")</f>
        <v>501-1000</v>
      </c>
      <c r="L1350" t="str">
        <f>REPT(_xlfn.UNICHAR(8203),_xlfn.XLOOKUP(data[[#This Row],[Age group]],$S$23:$S$26,$T$23:$T$26))&amp;data[[#This Row],[Age group]]</f>
        <v>​​501-1000</v>
      </c>
    </row>
    <row r="1351" spans="2:12" x14ac:dyDescent="0.25">
      <c r="B1351" t="s">
        <v>35</v>
      </c>
      <c r="C1351">
        <v>8.8000000000000007</v>
      </c>
      <c r="D1351">
        <v>620</v>
      </c>
      <c r="E1351" s="27">
        <v>45196</v>
      </c>
      <c r="F1351">
        <v>971.76</v>
      </c>
      <c r="G1351" t="s">
        <v>91</v>
      </c>
      <c r="H1351">
        <v>0</v>
      </c>
      <c r="I1351" t="str">
        <f>_xlfn.XLOOKUP(data[[#This Row],[flight_speed]],$S$4:$S$6,$T$4:$T$6,,-1)</f>
        <v>fast</v>
      </c>
      <c r="J1351">
        <f>_xlfn.XLOOKUP(data[[#This Row],[Reindeer]],$S$14:$S$18,$T$14:$T$18)</f>
        <v>261</v>
      </c>
      <c r="K1351" t="str" cm="1">
        <f t="array" ref="K1351">_xlfn.IFS(data[[#This Row],[Age]]&lt;=100,"0-100",data[[#This Row],[Age]]&lt;=500,"101-500",data[[#This Row],[Age]]&lt;=1000,"501-1000",1,"&gt;1000")</f>
        <v>101-500</v>
      </c>
      <c r="L1351" t="str">
        <f>REPT(_xlfn.UNICHAR(8203),_xlfn.XLOOKUP(data[[#This Row],[Age group]],$S$23:$S$26,$T$23:$T$26))&amp;data[[#This Row],[Age group]]</f>
        <v>​​​101-500</v>
      </c>
    </row>
    <row r="1352" spans="2:12" x14ac:dyDescent="0.25">
      <c r="B1352" t="s">
        <v>68</v>
      </c>
      <c r="C1352">
        <v>8</v>
      </c>
      <c r="D1352">
        <v>750</v>
      </c>
      <c r="E1352" s="27">
        <v>45196</v>
      </c>
      <c r="F1352">
        <v>372.6</v>
      </c>
      <c r="G1352" t="s">
        <v>90</v>
      </c>
      <c r="H1352">
        <v>0</v>
      </c>
      <c r="I1352" t="str">
        <f>_xlfn.XLOOKUP(data[[#This Row],[flight_speed]],$S$4:$S$6,$T$4:$T$6,,-1)</f>
        <v>casual</v>
      </c>
      <c r="J1352">
        <f>_xlfn.XLOOKUP(data[[#This Row],[Reindeer]],$S$14:$S$18,$T$14:$T$18)</f>
        <v>35</v>
      </c>
      <c r="K1352" t="str" cm="1">
        <f t="array" ref="K1352">_xlfn.IFS(data[[#This Row],[Age]]&lt;=100,"0-100",data[[#This Row],[Age]]&lt;=500,"101-500",data[[#This Row],[Age]]&lt;=1000,"501-1000",1,"&gt;1000")</f>
        <v>0-100</v>
      </c>
      <c r="L1352" t="str">
        <f>REPT(_xlfn.UNICHAR(8203),_xlfn.XLOOKUP(data[[#This Row],[Age group]],$S$23:$S$26,$T$23:$T$26))&amp;data[[#This Row],[Age group]]</f>
        <v>​​​​0-100</v>
      </c>
    </row>
    <row r="1353" spans="2:12" x14ac:dyDescent="0.25">
      <c r="B1353" t="s">
        <v>32</v>
      </c>
      <c r="C1353">
        <v>8.8000000000000007</v>
      </c>
      <c r="D1353">
        <v>1070</v>
      </c>
      <c r="E1353" s="27">
        <v>45196</v>
      </c>
      <c r="F1353">
        <v>1550.6999999999998</v>
      </c>
      <c r="G1353" t="s">
        <v>91</v>
      </c>
      <c r="H1353">
        <v>0</v>
      </c>
      <c r="I1353" t="str">
        <f>_xlfn.XLOOKUP(data[[#This Row],[flight_speed]],$S$4:$S$6,$T$4:$T$6,,-1)</f>
        <v>fast</v>
      </c>
      <c r="J1353">
        <f>_xlfn.XLOOKUP(data[[#This Row],[Reindeer]],$S$14:$S$18,$T$14:$T$18)</f>
        <v>98</v>
      </c>
      <c r="K1353" t="str" cm="1">
        <f t="array" ref="K1353">_xlfn.IFS(data[[#This Row],[Age]]&lt;=100,"0-100",data[[#This Row],[Age]]&lt;=500,"101-500",data[[#This Row],[Age]]&lt;=1000,"501-1000",1,"&gt;1000")</f>
        <v>0-100</v>
      </c>
      <c r="L1353" t="str">
        <f>REPT(_xlfn.UNICHAR(8203),_xlfn.XLOOKUP(data[[#This Row],[Age group]],$S$23:$S$26,$T$23:$T$26))&amp;data[[#This Row],[Age group]]</f>
        <v>​​​​0-100</v>
      </c>
    </row>
    <row r="1354" spans="2:12" x14ac:dyDescent="0.25">
      <c r="B1354" t="s">
        <v>33</v>
      </c>
      <c r="C1354">
        <v>13</v>
      </c>
      <c r="D1354">
        <v>118</v>
      </c>
      <c r="E1354" s="27">
        <v>45197</v>
      </c>
      <c r="F1354">
        <v>461.62</v>
      </c>
      <c r="G1354" t="s">
        <v>90</v>
      </c>
      <c r="H1354">
        <v>0</v>
      </c>
      <c r="I1354" t="str">
        <f>_xlfn.XLOOKUP(data[[#This Row],[flight_speed]],$S$4:$S$6,$T$4:$T$6,,-1)</f>
        <v>casual</v>
      </c>
      <c r="J1354">
        <f>_xlfn.XLOOKUP(data[[#This Row],[Reindeer]],$S$14:$S$18,$T$14:$T$18)</f>
        <v>1200</v>
      </c>
      <c r="K1354" t="str" cm="1">
        <f t="array" ref="K1354">_xlfn.IFS(data[[#This Row],[Age]]&lt;=100,"0-100",data[[#This Row],[Age]]&lt;=500,"101-500",data[[#This Row],[Age]]&lt;=1000,"501-1000",1,"&gt;1000")</f>
        <v>&gt;1000</v>
      </c>
      <c r="L1354" t="str">
        <f>REPT(_xlfn.UNICHAR(8203),_xlfn.XLOOKUP(data[[#This Row],[Age group]],$S$23:$S$26,$T$23:$T$26))&amp;data[[#This Row],[Age group]]</f>
        <v>​&gt;1000</v>
      </c>
    </row>
    <row r="1355" spans="2:12" x14ac:dyDescent="0.25">
      <c r="B1355" t="s">
        <v>34</v>
      </c>
      <c r="C1355">
        <v>10.4</v>
      </c>
      <c r="D1355">
        <v>730</v>
      </c>
      <c r="E1355" s="27">
        <v>45197</v>
      </c>
      <c r="F1355">
        <v>1673.67</v>
      </c>
      <c r="G1355" t="s">
        <v>91</v>
      </c>
      <c r="H1355">
        <v>0</v>
      </c>
      <c r="I1355" t="str">
        <f>_xlfn.XLOOKUP(data[[#This Row],[flight_speed]],$S$4:$S$6,$T$4:$T$6,,-1)</f>
        <v>fast</v>
      </c>
      <c r="J1355">
        <f>_xlfn.XLOOKUP(data[[#This Row],[Reindeer]],$S$14:$S$18,$T$14:$T$18)</f>
        <v>815</v>
      </c>
      <c r="K1355" t="str" cm="1">
        <f t="array" ref="K1355">_xlfn.IFS(data[[#This Row],[Age]]&lt;=100,"0-100",data[[#This Row],[Age]]&lt;=500,"101-500",data[[#This Row],[Age]]&lt;=1000,"501-1000",1,"&gt;1000")</f>
        <v>501-1000</v>
      </c>
      <c r="L1355" t="str">
        <f>REPT(_xlfn.UNICHAR(8203),_xlfn.XLOOKUP(data[[#This Row],[Age group]],$S$23:$S$26,$T$23:$T$26))&amp;data[[#This Row],[Age group]]</f>
        <v>​​501-1000</v>
      </c>
    </row>
    <row r="1356" spans="2:12" x14ac:dyDescent="0.25">
      <c r="B1356" t="s">
        <v>35</v>
      </c>
      <c r="C1356">
        <v>6.4</v>
      </c>
      <c r="D1356">
        <v>500</v>
      </c>
      <c r="E1356" s="27">
        <v>45197</v>
      </c>
      <c r="F1356">
        <v>380.96999999999997</v>
      </c>
      <c r="G1356" t="s">
        <v>91</v>
      </c>
      <c r="H1356">
        <v>0</v>
      </c>
      <c r="I1356" t="str">
        <f>_xlfn.XLOOKUP(data[[#This Row],[flight_speed]],$S$4:$S$6,$T$4:$T$6,,-1)</f>
        <v>casual</v>
      </c>
      <c r="J1356">
        <f>_xlfn.XLOOKUP(data[[#This Row],[Reindeer]],$S$14:$S$18,$T$14:$T$18)</f>
        <v>261</v>
      </c>
      <c r="K1356" t="str" cm="1">
        <f t="array" ref="K1356">_xlfn.IFS(data[[#This Row],[Age]]&lt;=100,"0-100",data[[#This Row],[Age]]&lt;=500,"101-500",data[[#This Row],[Age]]&lt;=1000,"501-1000",1,"&gt;1000")</f>
        <v>101-500</v>
      </c>
      <c r="L1356" t="str">
        <f>REPT(_xlfn.UNICHAR(8203),_xlfn.XLOOKUP(data[[#This Row],[Age group]],$S$23:$S$26,$T$23:$T$26))&amp;data[[#This Row],[Age group]]</f>
        <v>​​​101-500</v>
      </c>
    </row>
    <row r="1357" spans="2:12" x14ac:dyDescent="0.25">
      <c r="B1357" t="s">
        <v>68</v>
      </c>
      <c r="C1357">
        <v>12</v>
      </c>
      <c r="D1357">
        <v>1390</v>
      </c>
      <c r="E1357" s="27">
        <v>45197</v>
      </c>
      <c r="F1357">
        <v>1057.0500000000002</v>
      </c>
      <c r="G1357" t="s">
        <v>90</v>
      </c>
      <c r="H1357">
        <v>0</v>
      </c>
      <c r="I1357" t="str">
        <f>_xlfn.XLOOKUP(data[[#This Row],[flight_speed]],$S$4:$S$6,$T$4:$T$6,,-1)</f>
        <v>fast</v>
      </c>
      <c r="J1357">
        <f>_xlfn.XLOOKUP(data[[#This Row],[Reindeer]],$S$14:$S$18,$T$14:$T$18)</f>
        <v>35</v>
      </c>
      <c r="K1357" t="str" cm="1">
        <f t="array" ref="K1357">_xlfn.IFS(data[[#This Row],[Age]]&lt;=100,"0-100",data[[#This Row],[Age]]&lt;=500,"101-500",data[[#This Row],[Age]]&lt;=1000,"501-1000",1,"&gt;1000")</f>
        <v>0-100</v>
      </c>
      <c r="L1357" t="str">
        <f>REPT(_xlfn.UNICHAR(8203),_xlfn.XLOOKUP(data[[#This Row],[Age group]],$S$23:$S$26,$T$23:$T$26))&amp;data[[#This Row],[Age group]]</f>
        <v>​​​​0-100</v>
      </c>
    </row>
    <row r="1358" spans="2:12" x14ac:dyDescent="0.25">
      <c r="B1358" t="s">
        <v>32</v>
      </c>
      <c r="C1358">
        <v>6.4</v>
      </c>
      <c r="D1358">
        <v>1120</v>
      </c>
      <c r="E1358" s="27">
        <v>45197</v>
      </c>
      <c r="F1358">
        <v>2066.46</v>
      </c>
      <c r="G1358" t="s">
        <v>91</v>
      </c>
      <c r="H1358">
        <v>0</v>
      </c>
      <c r="I1358" t="str">
        <f>_xlfn.XLOOKUP(data[[#This Row],[flight_speed]],$S$4:$S$6,$T$4:$T$6,,-1)</f>
        <v>super fast</v>
      </c>
      <c r="J1358">
        <f>_xlfn.XLOOKUP(data[[#This Row],[Reindeer]],$S$14:$S$18,$T$14:$T$18)</f>
        <v>98</v>
      </c>
      <c r="K1358" t="str" cm="1">
        <f t="array" ref="K1358">_xlfn.IFS(data[[#This Row],[Age]]&lt;=100,"0-100",data[[#This Row],[Age]]&lt;=500,"101-500",data[[#This Row],[Age]]&lt;=1000,"501-1000",1,"&gt;1000")</f>
        <v>0-100</v>
      </c>
      <c r="L1358" t="str">
        <f>REPT(_xlfn.UNICHAR(8203),_xlfn.XLOOKUP(data[[#This Row],[Age group]],$S$23:$S$26,$T$23:$T$26))&amp;data[[#This Row],[Age group]]</f>
        <v>​​​​0-100</v>
      </c>
    </row>
    <row r="1359" spans="2:12" x14ac:dyDescent="0.25">
      <c r="B1359" t="s">
        <v>33</v>
      </c>
      <c r="C1359">
        <v>11</v>
      </c>
      <c r="D1359">
        <v>118</v>
      </c>
      <c r="E1359" s="27">
        <v>45198</v>
      </c>
      <c r="F1359">
        <v>326.67</v>
      </c>
      <c r="G1359" t="s">
        <v>90</v>
      </c>
      <c r="H1359">
        <v>0</v>
      </c>
      <c r="I1359" t="str">
        <f>_xlfn.XLOOKUP(data[[#This Row],[flight_speed]],$S$4:$S$6,$T$4:$T$6,,-1)</f>
        <v>casual</v>
      </c>
      <c r="J1359">
        <f>_xlfn.XLOOKUP(data[[#This Row],[Reindeer]],$S$14:$S$18,$T$14:$T$18)</f>
        <v>1200</v>
      </c>
      <c r="K1359" t="str" cm="1">
        <f t="array" ref="K1359">_xlfn.IFS(data[[#This Row],[Age]]&lt;=100,"0-100",data[[#This Row],[Age]]&lt;=500,"101-500",data[[#This Row],[Age]]&lt;=1000,"501-1000",1,"&gt;1000")</f>
        <v>&gt;1000</v>
      </c>
      <c r="L1359" t="str">
        <f>REPT(_xlfn.UNICHAR(8203),_xlfn.XLOOKUP(data[[#This Row],[Age group]],$S$23:$S$26,$T$23:$T$26))&amp;data[[#This Row],[Age group]]</f>
        <v>​&gt;1000</v>
      </c>
    </row>
    <row r="1360" spans="2:12" x14ac:dyDescent="0.25">
      <c r="B1360" t="s">
        <v>34</v>
      </c>
      <c r="C1360">
        <v>8.8000000000000007</v>
      </c>
      <c r="D1360">
        <v>720</v>
      </c>
      <c r="E1360" s="27">
        <v>45198</v>
      </c>
      <c r="F1360">
        <v>222.75</v>
      </c>
      <c r="G1360" t="s">
        <v>91</v>
      </c>
      <c r="H1360">
        <v>0</v>
      </c>
      <c r="I1360" t="str">
        <f>_xlfn.XLOOKUP(data[[#This Row],[flight_speed]],$S$4:$S$6,$T$4:$T$6,,-1)</f>
        <v>casual</v>
      </c>
      <c r="J1360">
        <f>_xlfn.XLOOKUP(data[[#This Row],[Reindeer]],$S$14:$S$18,$T$14:$T$18)</f>
        <v>815</v>
      </c>
      <c r="K1360" t="str" cm="1">
        <f t="array" ref="K1360">_xlfn.IFS(data[[#This Row],[Age]]&lt;=100,"0-100",data[[#This Row],[Age]]&lt;=500,"101-500",data[[#This Row],[Age]]&lt;=1000,"501-1000",1,"&gt;1000")</f>
        <v>501-1000</v>
      </c>
      <c r="L1360" t="str">
        <f>REPT(_xlfn.UNICHAR(8203),_xlfn.XLOOKUP(data[[#This Row],[Age group]],$S$23:$S$26,$T$23:$T$26))&amp;data[[#This Row],[Age group]]</f>
        <v>​​501-1000</v>
      </c>
    </row>
    <row r="1361" spans="2:12" x14ac:dyDescent="0.25">
      <c r="B1361" t="s">
        <v>35</v>
      </c>
      <c r="C1361">
        <v>6.4</v>
      </c>
      <c r="D1361">
        <v>1470</v>
      </c>
      <c r="E1361" s="27">
        <v>45198</v>
      </c>
      <c r="F1361">
        <v>2836.14</v>
      </c>
      <c r="G1361" t="s">
        <v>91</v>
      </c>
      <c r="H1361">
        <v>0</v>
      </c>
      <c r="I1361" t="str">
        <f>_xlfn.XLOOKUP(data[[#This Row],[flight_speed]],$S$4:$S$6,$T$4:$T$6,,-1)</f>
        <v>super fast</v>
      </c>
      <c r="J1361">
        <f>_xlfn.XLOOKUP(data[[#This Row],[Reindeer]],$S$14:$S$18,$T$14:$T$18)</f>
        <v>261</v>
      </c>
      <c r="K1361" t="str" cm="1">
        <f t="array" ref="K1361">_xlfn.IFS(data[[#This Row],[Age]]&lt;=100,"0-100",data[[#This Row],[Age]]&lt;=500,"101-500",data[[#This Row],[Age]]&lt;=1000,"501-1000",1,"&gt;1000")</f>
        <v>101-500</v>
      </c>
      <c r="L1361" t="str">
        <f>REPT(_xlfn.UNICHAR(8203),_xlfn.XLOOKUP(data[[#This Row],[Age group]],$S$23:$S$26,$T$23:$T$26))&amp;data[[#This Row],[Age group]]</f>
        <v>​​​101-500</v>
      </c>
    </row>
    <row r="1362" spans="2:12" x14ac:dyDescent="0.25">
      <c r="B1362" t="s">
        <v>68</v>
      </c>
      <c r="C1362">
        <v>8</v>
      </c>
      <c r="D1362">
        <v>690</v>
      </c>
      <c r="E1362" s="27">
        <v>45198</v>
      </c>
      <c r="F1362">
        <v>1227.27</v>
      </c>
      <c r="G1362" t="s">
        <v>90</v>
      </c>
      <c r="H1362">
        <v>0</v>
      </c>
      <c r="I1362" t="str">
        <f>_xlfn.XLOOKUP(data[[#This Row],[flight_speed]],$S$4:$S$6,$T$4:$T$6,,-1)</f>
        <v>fast</v>
      </c>
      <c r="J1362">
        <f>_xlfn.XLOOKUP(data[[#This Row],[Reindeer]],$S$14:$S$18,$T$14:$T$18)</f>
        <v>35</v>
      </c>
      <c r="K1362" t="str" cm="1">
        <f t="array" ref="K1362">_xlfn.IFS(data[[#This Row],[Age]]&lt;=100,"0-100",data[[#This Row],[Age]]&lt;=500,"101-500",data[[#This Row],[Age]]&lt;=1000,"501-1000",1,"&gt;1000")</f>
        <v>0-100</v>
      </c>
      <c r="L1362" t="str">
        <f>REPT(_xlfn.UNICHAR(8203),_xlfn.XLOOKUP(data[[#This Row],[Age group]],$S$23:$S$26,$T$23:$T$26))&amp;data[[#This Row],[Age group]]</f>
        <v>​​​​0-100</v>
      </c>
    </row>
    <row r="1363" spans="2:12" x14ac:dyDescent="0.25">
      <c r="B1363" t="s">
        <v>32</v>
      </c>
      <c r="C1363">
        <v>7.2</v>
      </c>
      <c r="D1363">
        <v>760</v>
      </c>
      <c r="E1363" s="27">
        <v>45198</v>
      </c>
      <c r="F1363">
        <v>864.18000000000006</v>
      </c>
      <c r="G1363" t="s">
        <v>91</v>
      </c>
      <c r="H1363">
        <v>0</v>
      </c>
      <c r="I1363" t="str">
        <f>_xlfn.XLOOKUP(data[[#This Row],[flight_speed]],$S$4:$S$6,$T$4:$T$6,,-1)</f>
        <v>fast</v>
      </c>
      <c r="J1363">
        <f>_xlfn.XLOOKUP(data[[#This Row],[Reindeer]],$S$14:$S$18,$T$14:$T$18)</f>
        <v>98</v>
      </c>
      <c r="K1363" t="str" cm="1">
        <f t="array" ref="K1363">_xlfn.IFS(data[[#This Row],[Age]]&lt;=100,"0-100",data[[#This Row],[Age]]&lt;=500,"101-500",data[[#This Row],[Age]]&lt;=1000,"501-1000",1,"&gt;1000")</f>
        <v>0-100</v>
      </c>
      <c r="L1363" t="str">
        <f>REPT(_xlfn.UNICHAR(8203),_xlfn.XLOOKUP(data[[#This Row],[Age group]],$S$23:$S$26,$T$23:$T$26))&amp;data[[#This Row],[Age group]]</f>
        <v>​​​​0-100</v>
      </c>
    </row>
    <row r="1364" spans="2:12" x14ac:dyDescent="0.25">
      <c r="B1364" t="s">
        <v>33</v>
      </c>
      <c r="C1364">
        <v>14</v>
      </c>
      <c r="D1364">
        <v>88</v>
      </c>
      <c r="E1364" s="27">
        <v>45199</v>
      </c>
      <c r="F1364">
        <v>379.09</v>
      </c>
      <c r="G1364" t="s">
        <v>90</v>
      </c>
      <c r="H1364">
        <v>0</v>
      </c>
      <c r="I1364" t="str">
        <f>_xlfn.XLOOKUP(data[[#This Row],[flight_speed]],$S$4:$S$6,$T$4:$T$6,,-1)</f>
        <v>casual</v>
      </c>
      <c r="J1364">
        <f>_xlfn.XLOOKUP(data[[#This Row],[Reindeer]],$S$14:$S$18,$T$14:$T$18)</f>
        <v>1200</v>
      </c>
      <c r="K1364" t="str" cm="1">
        <f t="array" ref="K1364">_xlfn.IFS(data[[#This Row],[Age]]&lt;=100,"0-100",data[[#This Row],[Age]]&lt;=500,"101-500",data[[#This Row],[Age]]&lt;=1000,"501-1000",1,"&gt;1000")</f>
        <v>&gt;1000</v>
      </c>
      <c r="L1364" t="str">
        <f>REPT(_xlfn.UNICHAR(8203),_xlfn.XLOOKUP(data[[#This Row],[Age group]],$S$23:$S$26,$T$23:$T$26))&amp;data[[#This Row],[Age group]]</f>
        <v>​&gt;1000</v>
      </c>
    </row>
    <row r="1365" spans="2:12" x14ac:dyDescent="0.25">
      <c r="B1365" t="s">
        <v>34</v>
      </c>
      <c r="C1365">
        <v>9.6000000000000014</v>
      </c>
      <c r="D1365">
        <v>1040</v>
      </c>
      <c r="E1365" s="27">
        <v>45199</v>
      </c>
      <c r="F1365">
        <v>2455.5</v>
      </c>
      <c r="G1365" t="s">
        <v>91</v>
      </c>
      <c r="H1365">
        <v>0</v>
      </c>
      <c r="I1365" t="str">
        <f>_xlfn.XLOOKUP(data[[#This Row],[flight_speed]],$S$4:$S$6,$T$4:$T$6,,-1)</f>
        <v>super fast</v>
      </c>
      <c r="J1365">
        <f>_xlfn.XLOOKUP(data[[#This Row],[Reindeer]],$S$14:$S$18,$T$14:$T$18)</f>
        <v>815</v>
      </c>
      <c r="K1365" t="str" cm="1">
        <f t="array" ref="K1365">_xlfn.IFS(data[[#This Row],[Age]]&lt;=100,"0-100",data[[#This Row],[Age]]&lt;=500,"101-500",data[[#This Row],[Age]]&lt;=1000,"501-1000",1,"&gt;1000")</f>
        <v>501-1000</v>
      </c>
      <c r="L1365" t="str">
        <f>REPT(_xlfn.UNICHAR(8203),_xlfn.XLOOKUP(data[[#This Row],[Age group]],$S$23:$S$26,$T$23:$T$26))&amp;data[[#This Row],[Age group]]</f>
        <v>​​501-1000</v>
      </c>
    </row>
    <row r="1366" spans="2:12" x14ac:dyDescent="0.25">
      <c r="B1366" t="s">
        <v>35</v>
      </c>
      <c r="C1366">
        <v>6.4</v>
      </c>
      <c r="D1366">
        <v>900</v>
      </c>
      <c r="E1366" s="27">
        <v>45199</v>
      </c>
      <c r="F1366">
        <v>2741.1000000000004</v>
      </c>
      <c r="G1366" t="s">
        <v>91</v>
      </c>
      <c r="H1366">
        <v>0</v>
      </c>
      <c r="I1366" t="str">
        <f>_xlfn.XLOOKUP(data[[#This Row],[flight_speed]],$S$4:$S$6,$T$4:$T$6,,-1)</f>
        <v>super fast</v>
      </c>
      <c r="J1366">
        <f>_xlfn.XLOOKUP(data[[#This Row],[Reindeer]],$S$14:$S$18,$T$14:$T$18)</f>
        <v>261</v>
      </c>
      <c r="K1366" t="str" cm="1">
        <f t="array" ref="K1366">_xlfn.IFS(data[[#This Row],[Age]]&lt;=100,"0-100",data[[#This Row],[Age]]&lt;=500,"101-500",data[[#This Row],[Age]]&lt;=1000,"501-1000",1,"&gt;1000")</f>
        <v>101-500</v>
      </c>
      <c r="L1366" t="str">
        <f>REPT(_xlfn.UNICHAR(8203),_xlfn.XLOOKUP(data[[#This Row],[Age group]],$S$23:$S$26,$T$23:$T$26))&amp;data[[#This Row],[Age group]]</f>
        <v>​​​101-500</v>
      </c>
    </row>
    <row r="1367" spans="2:12" x14ac:dyDescent="0.25">
      <c r="B1367" t="s">
        <v>68</v>
      </c>
      <c r="C1367">
        <v>4.8000000000000007</v>
      </c>
      <c r="D1367">
        <v>1410</v>
      </c>
      <c r="E1367" s="27">
        <v>45199</v>
      </c>
      <c r="F1367">
        <v>345.9</v>
      </c>
      <c r="G1367" t="s">
        <v>90</v>
      </c>
      <c r="H1367">
        <v>0</v>
      </c>
      <c r="I1367" t="str">
        <f>_xlfn.XLOOKUP(data[[#This Row],[flight_speed]],$S$4:$S$6,$T$4:$T$6,,-1)</f>
        <v>casual</v>
      </c>
      <c r="J1367">
        <f>_xlfn.XLOOKUP(data[[#This Row],[Reindeer]],$S$14:$S$18,$T$14:$T$18)</f>
        <v>35</v>
      </c>
      <c r="K1367" t="str" cm="1">
        <f t="array" ref="K1367">_xlfn.IFS(data[[#This Row],[Age]]&lt;=100,"0-100",data[[#This Row],[Age]]&lt;=500,"101-500",data[[#This Row],[Age]]&lt;=1000,"501-1000",1,"&gt;1000")</f>
        <v>0-100</v>
      </c>
      <c r="L1367" t="str">
        <f>REPT(_xlfn.UNICHAR(8203),_xlfn.XLOOKUP(data[[#This Row],[Age group]],$S$23:$S$26,$T$23:$T$26))&amp;data[[#This Row],[Age group]]</f>
        <v>​​​​0-100</v>
      </c>
    </row>
    <row r="1368" spans="2:12" x14ac:dyDescent="0.25">
      <c r="B1368" t="s">
        <v>32</v>
      </c>
      <c r="C1368">
        <v>8.8000000000000007</v>
      </c>
      <c r="D1368">
        <v>1310</v>
      </c>
      <c r="E1368" s="27">
        <v>45199</v>
      </c>
      <c r="F1368">
        <v>1248.03</v>
      </c>
      <c r="G1368" t="s">
        <v>91</v>
      </c>
      <c r="H1368">
        <v>0</v>
      </c>
      <c r="I1368" t="str">
        <f>_xlfn.XLOOKUP(data[[#This Row],[flight_speed]],$S$4:$S$6,$T$4:$T$6,,-1)</f>
        <v>fast</v>
      </c>
      <c r="J1368">
        <f>_xlfn.XLOOKUP(data[[#This Row],[Reindeer]],$S$14:$S$18,$T$14:$T$18)</f>
        <v>98</v>
      </c>
      <c r="K1368" t="str" cm="1">
        <f t="array" ref="K1368">_xlfn.IFS(data[[#This Row],[Age]]&lt;=100,"0-100",data[[#This Row],[Age]]&lt;=500,"101-500",data[[#This Row],[Age]]&lt;=1000,"501-1000",1,"&gt;1000")</f>
        <v>0-100</v>
      </c>
      <c r="L1368" t="str">
        <f>REPT(_xlfn.UNICHAR(8203),_xlfn.XLOOKUP(data[[#This Row],[Age group]],$S$23:$S$26,$T$23:$T$26))&amp;data[[#This Row],[Age group]]</f>
        <v>​​​​0-100</v>
      </c>
    </row>
    <row r="1369" spans="2:12" x14ac:dyDescent="0.25">
      <c r="B1369" t="s">
        <v>33</v>
      </c>
      <c r="C1369">
        <v>10</v>
      </c>
      <c r="D1369">
        <v>119</v>
      </c>
      <c r="E1369" s="27">
        <v>45200</v>
      </c>
      <c r="F1369">
        <v>235.18</v>
      </c>
      <c r="G1369" t="s">
        <v>90</v>
      </c>
      <c r="H1369">
        <v>0</v>
      </c>
      <c r="I1369" t="str">
        <f>_xlfn.XLOOKUP(data[[#This Row],[flight_speed]],$S$4:$S$6,$T$4:$T$6,,-1)</f>
        <v>casual</v>
      </c>
      <c r="J1369">
        <f>_xlfn.XLOOKUP(data[[#This Row],[Reindeer]],$S$14:$S$18,$T$14:$T$18)</f>
        <v>1200</v>
      </c>
      <c r="K1369" t="str" cm="1">
        <f t="array" ref="K1369">_xlfn.IFS(data[[#This Row],[Age]]&lt;=100,"0-100",data[[#This Row],[Age]]&lt;=500,"101-500",data[[#This Row],[Age]]&lt;=1000,"501-1000",1,"&gt;1000")</f>
        <v>&gt;1000</v>
      </c>
      <c r="L1369" t="str">
        <f>REPT(_xlfn.UNICHAR(8203),_xlfn.XLOOKUP(data[[#This Row],[Age group]],$S$23:$S$26,$T$23:$T$26))&amp;data[[#This Row],[Age group]]</f>
        <v>​&gt;1000</v>
      </c>
    </row>
    <row r="1370" spans="2:12" x14ac:dyDescent="0.25">
      <c r="B1370" t="s">
        <v>34</v>
      </c>
      <c r="C1370">
        <v>8.8000000000000007</v>
      </c>
      <c r="D1370">
        <v>790</v>
      </c>
      <c r="E1370" s="27">
        <v>45200</v>
      </c>
      <c r="F1370">
        <v>2744.88</v>
      </c>
      <c r="G1370" t="s">
        <v>91</v>
      </c>
      <c r="H1370">
        <v>0</v>
      </c>
      <c r="I1370" t="str">
        <f>_xlfn.XLOOKUP(data[[#This Row],[flight_speed]],$S$4:$S$6,$T$4:$T$6,,-1)</f>
        <v>super fast</v>
      </c>
      <c r="J1370">
        <f>_xlfn.XLOOKUP(data[[#This Row],[Reindeer]],$S$14:$S$18,$T$14:$T$18)</f>
        <v>815</v>
      </c>
      <c r="K1370" t="str" cm="1">
        <f t="array" ref="K1370">_xlfn.IFS(data[[#This Row],[Age]]&lt;=100,"0-100",data[[#This Row],[Age]]&lt;=500,"101-500",data[[#This Row],[Age]]&lt;=1000,"501-1000",1,"&gt;1000")</f>
        <v>501-1000</v>
      </c>
      <c r="L1370" t="str">
        <f>REPT(_xlfn.UNICHAR(8203),_xlfn.XLOOKUP(data[[#This Row],[Age group]],$S$23:$S$26,$T$23:$T$26))&amp;data[[#This Row],[Age group]]</f>
        <v>​​501-1000</v>
      </c>
    </row>
    <row r="1371" spans="2:12" x14ac:dyDescent="0.25">
      <c r="B1371" t="s">
        <v>35</v>
      </c>
      <c r="C1371">
        <v>4</v>
      </c>
      <c r="D1371">
        <v>1330</v>
      </c>
      <c r="E1371" s="27">
        <v>45200</v>
      </c>
      <c r="F1371">
        <v>1418.52</v>
      </c>
      <c r="G1371" t="s">
        <v>91</v>
      </c>
      <c r="H1371">
        <v>0</v>
      </c>
      <c r="I1371" t="str">
        <f>_xlfn.XLOOKUP(data[[#This Row],[flight_speed]],$S$4:$S$6,$T$4:$T$6,,-1)</f>
        <v>fast</v>
      </c>
      <c r="J1371">
        <f>_xlfn.XLOOKUP(data[[#This Row],[Reindeer]],$S$14:$S$18,$T$14:$T$18)</f>
        <v>261</v>
      </c>
      <c r="K1371" t="str" cm="1">
        <f t="array" ref="K1371">_xlfn.IFS(data[[#This Row],[Age]]&lt;=100,"0-100",data[[#This Row],[Age]]&lt;=500,"101-500",data[[#This Row],[Age]]&lt;=1000,"501-1000",1,"&gt;1000")</f>
        <v>101-500</v>
      </c>
      <c r="L1371" t="str">
        <f>REPT(_xlfn.UNICHAR(8203),_xlfn.XLOOKUP(data[[#This Row],[Age group]],$S$23:$S$26,$T$23:$T$26))&amp;data[[#This Row],[Age group]]</f>
        <v>​​​101-500</v>
      </c>
    </row>
    <row r="1372" spans="2:12" x14ac:dyDescent="0.25">
      <c r="B1372" t="s">
        <v>68</v>
      </c>
      <c r="C1372">
        <v>12</v>
      </c>
      <c r="D1372">
        <v>580</v>
      </c>
      <c r="E1372" s="27">
        <v>45200</v>
      </c>
      <c r="F1372">
        <v>2575.5299999999997</v>
      </c>
      <c r="G1372" t="s">
        <v>90</v>
      </c>
      <c r="H1372">
        <v>0</v>
      </c>
      <c r="I1372" t="str">
        <f>_xlfn.XLOOKUP(data[[#This Row],[flight_speed]],$S$4:$S$6,$T$4:$T$6,,-1)</f>
        <v>super fast</v>
      </c>
      <c r="J1372">
        <f>_xlfn.XLOOKUP(data[[#This Row],[Reindeer]],$S$14:$S$18,$T$14:$T$18)</f>
        <v>35</v>
      </c>
      <c r="K1372" t="str" cm="1">
        <f t="array" ref="K1372">_xlfn.IFS(data[[#This Row],[Age]]&lt;=100,"0-100",data[[#This Row],[Age]]&lt;=500,"101-500",data[[#This Row],[Age]]&lt;=1000,"501-1000",1,"&gt;1000")</f>
        <v>0-100</v>
      </c>
      <c r="L1372" t="str">
        <f>REPT(_xlfn.UNICHAR(8203),_xlfn.XLOOKUP(data[[#This Row],[Age group]],$S$23:$S$26,$T$23:$T$26))&amp;data[[#This Row],[Age group]]</f>
        <v>​​​​0-100</v>
      </c>
    </row>
    <row r="1373" spans="2:12" x14ac:dyDescent="0.25">
      <c r="B1373" t="s">
        <v>32</v>
      </c>
      <c r="C1373">
        <v>10.4</v>
      </c>
      <c r="D1373">
        <v>1230</v>
      </c>
      <c r="E1373" s="27">
        <v>45200</v>
      </c>
      <c r="F1373">
        <v>1400.49</v>
      </c>
      <c r="G1373" t="s">
        <v>91</v>
      </c>
      <c r="H1373">
        <v>0</v>
      </c>
      <c r="I1373" t="str">
        <f>_xlfn.XLOOKUP(data[[#This Row],[flight_speed]],$S$4:$S$6,$T$4:$T$6,,-1)</f>
        <v>fast</v>
      </c>
      <c r="J1373">
        <f>_xlfn.XLOOKUP(data[[#This Row],[Reindeer]],$S$14:$S$18,$T$14:$T$18)</f>
        <v>98</v>
      </c>
      <c r="K1373" t="str" cm="1">
        <f t="array" ref="K1373">_xlfn.IFS(data[[#This Row],[Age]]&lt;=100,"0-100",data[[#This Row],[Age]]&lt;=500,"101-500",data[[#This Row],[Age]]&lt;=1000,"501-1000",1,"&gt;1000")</f>
        <v>0-100</v>
      </c>
      <c r="L1373" t="str">
        <f>REPT(_xlfn.UNICHAR(8203),_xlfn.XLOOKUP(data[[#This Row],[Age group]],$S$23:$S$26,$T$23:$T$26))&amp;data[[#This Row],[Age group]]</f>
        <v>​​​​0-100</v>
      </c>
    </row>
    <row r="1374" spans="2:12" x14ac:dyDescent="0.25">
      <c r="B1374" t="s">
        <v>33</v>
      </c>
      <c r="C1374">
        <v>14</v>
      </c>
      <c r="D1374">
        <v>109</v>
      </c>
      <c r="E1374" s="27">
        <v>45201</v>
      </c>
      <c r="F1374">
        <v>905.19</v>
      </c>
      <c r="G1374" t="s">
        <v>90</v>
      </c>
      <c r="H1374">
        <v>0</v>
      </c>
      <c r="I1374" t="str">
        <f>_xlfn.XLOOKUP(data[[#This Row],[flight_speed]],$S$4:$S$6,$T$4:$T$6,,-1)</f>
        <v>fast</v>
      </c>
      <c r="J1374">
        <f>_xlfn.XLOOKUP(data[[#This Row],[Reindeer]],$S$14:$S$18,$T$14:$T$18)</f>
        <v>1200</v>
      </c>
      <c r="K1374" t="str" cm="1">
        <f t="array" ref="K1374">_xlfn.IFS(data[[#This Row],[Age]]&lt;=100,"0-100",data[[#This Row],[Age]]&lt;=500,"101-500",data[[#This Row],[Age]]&lt;=1000,"501-1000",1,"&gt;1000")</f>
        <v>&gt;1000</v>
      </c>
      <c r="L1374" t="str">
        <f>REPT(_xlfn.UNICHAR(8203),_xlfn.XLOOKUP(data[[#This Row],[Age group]],$S$23:$S$26,$T$23:$T$26))&amp;data[[#This Row],[Age group]]</f>
        <v>​&gt;1000</v>
      </c>
    </row>
    <row r="1375" spans="2:12" x14ac:dyDescent="0.25">
      <c r="B1375" t="s">
        <v>34</v>
      </c>
      <c r="C1375">
        <v>5.6000000000000005</v>
      </c>
      <c r="D1375">
        <v>1020</v>
      </c>
      <c r="E1375" s="27">
        <v>45201</v>
      </c>
      <c r="F1375">
        <v>47.46</v>
      </c>
      <c r="G1375" t="s">
        <v>91</v>
      </c>
      <c r="H1375">
        <v>0</v>
      </c>
      <c r="I1375" t="str">
        <f>_xlfn.XLOOKUP(data[[#This Row],[flight_speed]],$S$4:$S$6,$T$4:$T$6,,-1)</f>
        <v>casual</v>
      </c>
      <c r="J1375">
        <f>_xlfn.XLOOKUP(data[[#This Row],[Reindeer]],$S$14:$S$18,$T$14:$T$18)</f>
        <v>815</v>
      </c>
      <c r="K1375" t="str" cm="1">
        <f t="array" ref="K1375">_xlfn.IFS(data[[#This Row],[Age]]&lt;=100,"0-100",data[[#This Row],[Age]]&lt;=500,"101-500",data[[#This Row],[Age]]&lt;=1000,"501-1000",1,"&gt;1000")</f>
        <v>501-1000</v>
      </c>
      <c r="L1375" t="str">
        <f>REPT(_xlfn.UNICHAR(8203),_xlfn.XLOOKUP(data[[#This Row],[Age group]],$S$23:$S$26,$T$23:$T$26))&amp;data[[#This Row],[Age group]]</f>
        <v>​​501-1000</v>
      </c>
    </row>
    <row r="1376" spans="2:12" x14ac:dyDescent="0.25">
      <c r="B1376" t="s">
        <v>35</v>
      </c>
      <c r="C1376">
        <v>4.8000000000000007</v>
      </c>
      <c r="D1376">
        <v>620</v>
      </c>
      <c r="E1376" s="27">
        <v>45201</v>
      </c>
      <c r="F1376">
        <v>2409.1799999999998</v>
      </c>
      <c r="G1376" t="s">
        <v>91</v>
      </c>
      <c r="H1376">
        <v>0</v>
      </c>
      <c r="I1376" t="str">
        <f>_xlfn.XLOOKUP(data[[#This Row],[flight_speed]],$S$4:$S$6,$T$4:$T$6,,-1)</f>
        <v>super fast</v>
      </c>
      <c r="J1376">
        <f>_xlfn.XLOOKUP(data[[#This Row],[Reindeer]],$S$14:$S$18,$T$14:$T$18)</f>
        <v>261</v>
      </c>
      <c r="K1376" t="str" cm="1">
        <f t="array" ref="K1376">_xlfn.IFS(data[[#This Row],[Age]]&lt;=100,"0-100",data[[#This Row],[Age]]&lt;=500,"101-500",data[[#This Row],[Age]]&lt;=1000,"501-1000",1,"&gt;1000")</f>
        <v>101-500</v>
      </c>
      <c r="L1376" t="str">
        <f>REPT(_xlfn.UNICHAR(8203),_xlfn.XLOOKUP(data[[#This Row],[Age group]],$S$23:$S$26,$T$23:$T$26))&amp;data[[#This Row],[Age group]]</f>
        <v>​​​101-500</v>
      </c>
    </row>
    <row r="1377" spans="2:12" x14ac:dyDescent="0.25">
      <c r="B1377" t="s">
        <v>68</v>
      </c>
      <c r="C1377">
        <v>10.4</v>
      </c>
      <c r="D1377">
        <v>1120</v>
      </c>
      <c r="E1377" s="27">
        <v>45201</v>
      </c>
      <c r="F1377">
        <v>2732.07</v>
      </c>
      <c r="G1377" t="s">
        <v>90</v>
      </c>
      <c r="H1377">
        <v>0</v>
      </c>
      <c r="I1377" t="str">
        <f>_xlfn.XLOOKUP(data[[#This Row],[flight_speed]],$S$4:$S$6,$T$4:$T$6,,-1)</f>
        <v>super fast</v>
      </c>
      <c r="J1377">
        <f>_xlfn.XLOOKUP(data[[#This Row],[Reindeer]],$S$14:$S$18,$T$14:$T$18)</f>
        <v>35</v>
      </c>
      <c r="K1377" t="str" cm="1">
        <f t="array" ref="K1377">_xlfn.IFS(data[[#This Row],[Age]]&lt;=100,"0-100",data[[#This Row],[Age]]&lt;=500,"101-500",data[[#This Row],[Age]]&lt;=1000,"501-1000",1,"&gt;1000")</f>
        <v>0-100</v>
      </c>
      <c r="L1377" t="str">
        <f>REPT(_xlfn.UNICHAR(8203),_xlfn.XLOOKUP(data[[#This Row],[Age group]],$S$23:$S$26,$T$23:$T$26))&amp;data[[#This Row],[Age group]]</f>
        <v>​​​​0-100</v>
      </c>
    </row>
    <row r="1378" spans="2:12" x14ac:dyDescent="0.25">
      <c r="B1378" t="s">
        <v>32</v>
      </c>
      <c r="C1378">
        <v>8</v>
      </c>
      <c r="D1378">
        <v>840</v>
      </c>
      <c r="E1378" s="27">
        <v>45201</v>
      </c>
      <c r="F1378">
        <v>2319.8999999999996</v>
      </c>
      <c r="G1378" t="s">
        <v>91</v>
      </c>
      <c r="H1378">
        <v>0</v>
      </c>
      <c r="I1378" t="str">
        <f>_xlfn.XLOOKUP(data[[#This Row],[flight_speed]],$S$4:$S$6,$T$4:$T$6,,-1)</f>
        <v>super fast</v>
      </c>
      <c r="J1378">
        <f>_xlfn.XLOOKUP(data[[#This Row],[Reindeer]],$S$14:$S$18,$T$14:$T$18)</f>
        <v>98</v>
      </c>
      <c r="K1378" t="str" cm="1">
        <f t="array" ref="K1378">_xlfn.IFS(data[[#This Row],[Age]]&lt;=100,"0-100",data[[#This Row],[Age]]&lt;=500,"101-500",data[[#This Row],[Age]]&lt;=1000,"501-1000",1,"&gt;1000")</f>
        <v>0-100</v>
      </c>
      <c r="L1378" t="str">
        <f>REPT(_xlfn.UNICHAR(8203),_xlfn.XLOOKUP(data[[#This Row],[Age group]],$S$23:$S$26,$T$23:$T$26))&amp;data[[#This Row],[Age group]]</f>
        <v>​​​​0-100</v>
      </c>
    </row>
    <row r="1379" spans="2:12" x14ac:dyDescent="0.25">
      <c r="B1379" t="s">
        <v>33</v>
      </c>
      <c r="C1379">
        <v>5</v>
      </c>
      <c r="D1379">
        <v>131</v>
      </c>
      <c r="E1379" s="27">
        <v>45202</v>
      </c>
      <c r="F1379">
        <v>37.200000000000003</v>
      </c>
      <c r="G1379" t="s">
        <v>90</v>
      </c>
      <c r="H1379">
        <v>0</v>
      </c>
      <c r="I1379" t="str">
        <f>_xlfn.XLOOKUP(data[[#This Row],[flight_speed]],$S$4:$S$6,$T$4:$T$6,,-1)</f>
        <v>casual</v>
      </c>
      <c r="J1379">
        <f>_xlfn.XLOOKUP(data[[#This Row],[Reindeer]],$S$14:$S$18,$T$14:$T$18)</f>
        <v>1200</v>
      </c>
      <c r="K1379" t="str" cm="1">
        <f t="array" ref="K1379">_xlfn.IFS(data[[#This Row],[Age]]&lt;=100,"0-100",data[[#This Row],[Age]]&lt;=500,"101-500",data[[#This Row],[Age]]&lt;=1000,"501-1000",1,"&gt;1000")</f>
        <v>&gt;1000</v>
      </c>
      <c r="L1379" t="str">
        <f>REPT(_xlfn.UNICHAR(8203),_xlfn.XLOOKUP(data[[#This Row],[Age group]],$S$23:$S$26,$T$23:$T$26))&amp;data[[#This Row],[Age group]]</f>
        <v>​&gt;1000</v>
      </c>
    </row>
    <row r="1380" spans="2:12" x14ac:dyDescent="0.25">
      <c r="B1380" t="s">
        <v>34</v>
      </c>
      <c r="C1380">
        <v>8.8000000000000007</v>
      </c>
      <c r="D1380">
        <v>1300</v>
      </c>
      <c r="E1380" s="27">
        <v>45202</v>
      </c>
      <c r="F1380">
        <v>1115.79</v>
      </c>
      <c r="G1380" t="s">
        <v>91</v>
      </c>
      <c r="H1380">
        <v>0</v>
      </c>
      <c r="I1380" t="str">
        <f>_xlfn.XLOOKUP(data[[#This Row],[flight_speed]],$S$4:$S$6,$T$4:$T$6,,-1)</f>
        <v>fast</v>
      </c>
      <c r="J1380">
        <f>_xlfn.XLOOKUP(data[[#This Row],[Reindeer]],$S$14:$S$18,$T$14:$T$18)</f>
        <v>815</v>
      </c>
      <c r="K1380" t="str" cm="1">
        <f t="array" ref="K1380">_xlfn.IFS(data[[#This Row],[Age]]&lt;=100,"0-100",data[[#This Row],[Age]]&lt;=500,"101-500",data[[#This Row],[Age]]&lt;=1000,"501-1000",1,"&gt;1000")</f>
        <v>501-1000</v>
      </c>
      <c r="L1380" t="str">
        <f>REPT(_xlfn.UNICHAR(8203),_xlfn.XLOOKUP(data[[#This Row],[Age group]],$S$23:$S$26,$T$23:$T$26))&amp;data[[#This Row],[Age group]]</f>
        <v>​​501-1000</v>
      </c>
    </row>
    <row r="1381" spans="2:12" x14ac:dyDescent="0.25">
      <c r="B1381" t="s">
        <v>35</v>
      </c>
      <c r="C1381">
        <v>4.8000000000000007</v>
      </c>
      <c r="D1381">
        <v>810</v>
      </c>
      <c r="E1381" s="27">
        <v>45202</v>
      </c>
      <c r="F1381">
        <v>1115.49</v>
      </c>
      <c r="G1381" t="s">
        <v>91</v>
      </c>
      <c r="H1381">
        <v>0</v>
      </c>
      <c r="I1381" t="str">
        <f>_xlfn.XLOOKUP(data[[#This Row],[flight_speed]],$S$4:$S$6,$T$4:$T$6,,-1)</f>
        <v>fast</v>
      </c>
      <c r="J1381">
        <f>_xlfn.XLOOKUP(data[[#This Row],[Reindeer]],$S$14:$S$18,$T$14:$T$18)</f>
        <v>261</v>
      </c>
      <c r="K1381" t="str" cm="1">
        <f t="array" ref="K1381">_xlfn.IFS(data[[#This Row],[Age]]&lt;=100,"0-100",data[[#This Row],[Age]]&lt;=500,"101-500",data[[#This Row],[Age]]&lt;=1000,"501-1000",1,"&gt;1000")</f>
        <v>101-500</v>
      </c>
      <c r="L1381" t="str">
        <f>REPT(_xlfn.UNICHAR(8203),_xlfn.XLOOKUP(data[[#This Row],[Age group]],$S$23:$S$26,$T$23:$T$26))&amp;data[[#This Row],[Age group]]</f>
        <v>​​​101-500</v>
      </c>
    </row>
    <row r="1382" spans="2:12" x14ac:dyDescent="0.25">
      <c r="B1382" t="s">
        <v>68</v>
      </c>
      <c r="C1382">
        <v>4.8000000000000007</v>
      </c>
      <c r="D1382">
        <v>610</v>
      </c>
      <c r="E1382" s="27">
        <v>45202</v>
      </c>
      <c r="F1382">
        <v>1308.8399999999999</v>
      </c>
      <c r="G1382" t="s">
        <v>90</v>
      </c>
      <c r="H1382">
        <v>0</v>
      </c>
      <c r="I1382" t="str">
        <f>_xlfn.XLOOKUP(data[[#This Row],[flight_speed]],$S$4:$S$6,$T$4:$T$6,,-1)</f>
        <v>fast</v>
      </c>
      <c r="J1382">
        <f>_xlfn.XLOOKUP(data[[#This Row],[Reindeer]],$S$14:$S$18,$T$14:$T$18)</f>
        <v>35</v>
      </c>
      <c r="K1382" t="str" cm="1">
        <f t="array" ref="K1382">_xlfn.IFS(data[[#This Row],[Age]]&lt;=100,"0-100",data[[#This Row],[Age]]&lt;=500,"101-500",data[[#This Row],[Age]]&lt;=1000,"501-1000",1,"&gt;1000")</f>
        <v>0-100</v>
      </c>
      <c r="L1382" t="str">
        <f>REPT(_xlfn.UNICHAR(8203),_xlfn.XLOOKUP(data[[#This Row],[Age group]],$S$23:$S$26,$T$23:$T$26))&amp;data[[#This Row],[Age group]]</f>
        <v>​​​​0-100</v>
      </c>
    </row>
    <row r="1383" spans="2:12" x14ac:dyDescent="0.25">
      <c r="B1383" t="s">
        <v>32</v>
      </c>
      <c r="C1383">
        <v>4.8000000000000007</v>
      </c>
      <c r="D1383">
        <v>1190</v>
      </c>
      <c r="E1383" s="27">
        <v>45202</v>
      </c>
      <c r="F1383">
        <v>643.04999999999995</v>
      </c>
      <c r="G1383" t="s">
        <v>91</v>
      </c>
      <c r="H1383">
        <v>0</v>
      </c>
      <c r="I1383" t="str">
        <f>_xlfn.XLOOKUP(data[[#This Row],[flight_speed]],$S$4:$S$6,$T$4:$T$6,,-1)</f>
        <v>fast</v>
      </c>
      <c r="J1383">
        <f>_xlfn.XLOOKUP(data[[#This Row],[Reindeer]],$S$14:$S$18,$T$14:$T$18)</f>
        <v>98</v>
      </c>
      <c r="K1383" t="str" cm="1">
        <f t="array" ref="K1383">_xlfn.IFS(data[[#This Row],[Age]]&lt;=100,"0-100",data[[#This Row],[Age]]&lt;=500,"101-500",data[[#This Row],[Age]]&lt;=1000,"501-1000",1,"&gt;1000")</f>
        <v>0-100</v>
      </c>
      <c r="L1383" t="str">
        <f>REPT(_xlfn.UNICHAR(8203),_xlfn.XLOOKUP(data[[#This Row],[Age group]],$S$23:$S$26,$T$23:$T$26))&amp;data[[#This Row],[Age group]]</f>
        <v>​​​​0-100</v>
      </c>
    </row>
    <row r="1384" spans="2:12" x14ac:dyDescent="0.25">
      <c r="B1384" t="s">
        <v>33</v>
      </c>
      <c r="C1384">
        <v>7</v>
      </c>
      <c r="D1384">
        <v>79</v>
      </c>
      <c r="E1384" s="27">
        <v>45203</v>
      </c>
      <c r="F1384">
        <v>823.53</v>
      </c>
      <c r="G1384" t="s">
        <v>90</v>
      </c>
      <c r="H1384">
        <v>0</v>
      </c>
      <c r="I1384" t="str">
        <f>_xlfn.XLOOKUP(data[[#This Row],[flight_speed]],$S$4:$S$6,$T$4:$T$6,,-1)</f>
        <v>fast</v>
      </c>
      <c r="J1384">
        <f>_xlfn.XLOOKUP(data[[#This Row],[Reindeer]],$S$14:$S$18,$T$14:$T$18)</f>
        <v>1200</v>
      </c>
      <c r="K1384" t="str" cm="1">
        <f t="array" ref="K1384">_xlfn.IFS(data[[#This Row],[Age]]&lt;=100,"0-100",data[[#This Row],[Age]]&lt;=500,"101-500",data[[#This Row],[Age]]&lt;=1000,"501-1000",1,"&gt;1000")</f>
        <v>&gt;1000</v>
      </c>
      <c r="L1384" t="str">
        <f>REPT(_xlfn.UNICHAR(8203),_xlfn.XLOOKUP(data[[#This Row],[Age group]],$S$23:$S$26,$T$23:$T$26))&amp;data[[#This Row],[Age group]]</f>
        <v>​&gt;1000</v>
      </c>
    </row>
    <row r="1385" spans="2:12" x14ac:dyDescent="0.25">
      <c r="B1385" t="s">
        <v>34</v>
      </c>
      <c r="C1385">
        <v>10.4</v>
      </c>
      <c r="D1385">
        <v>760</v>
      </c>
      <c r="E1385" s="27">
        <v>45203</v>
      </c>
      <c r="F1385">
        <v>1621.59</v>
      </c>
      <c r="G1385" t="s">
        <v>91</v>
      </c>
      <c r="H1385">
        <v>0</v>
      </c>
      <c r="I1385" t="str">
        <f>_xlfn.XLOOKUP(data[[#This Row],[flight_speed]],$S$4:$S$6,$T$4:$T$6,,-1)</f>
        <v>fast</v>
      </c>
      <c r="J1385">
        <f>_xlfn.XLOOKUP(data[[#This Row],[Reindeer]],$S$14:$S$18,$T$14:$T$18)</f>
        <v>815</v>
      </c>
      <c r="K1385" t="str" cm="1">
        <f t="array" ref="K1385">_xlfn.IFS(data[[#This Row],[Age]]&lt;=100,"0-100",data[[#This Row],[Age]]&lt;=500,"101-500",data[[#This Row],[Age]]&lt;=1000,"501-1000",1,"&gt;1000")</f>
        <v>501-1000</v>
      </c>
      <c r="L1385" t="str">
        <f>REPT(_xlfn.UNICHAR(8203),_xlfn.XLOOKUP(data[[#This Row],[Age group]],$S$23:$S$26,$T$23:$T$26))&amp;data[[#This Row],[Age group]]</f>
        <v>​​501-1000</v>
      </c>
    </row>
    <row r="1386" spans="2:12" x14ac:dyDescent="0.25">
      <c r="B1386" t="s">
        <v>35</v>
      </c>
      <c r="C1386">
        <v>4</v>
      </c>
      <c r="D1386">
        <v>600</v>
      </c>
      <c r="E1386" s="27">
        <v>45203</v>
      </c>
      <c r="F1386">
        <v>391.77</v>
      </c>
      <c r="G1386" t="s">
        <v>91</v>
      </c>
      <c r="H1386">
        <v>0</v>
      </c>
      <c r="I1386" t="str">
        <f>_xlfn.XLOOKUP(data[[#This Row],[flight_speed]],$S$4:$S$6,$T$4:$T$6,,-1)</f>
        <v>casual</v>
      </c>
      <c r="J1386">
        <f>_xlfn.XLOOKUP(data[[#This Row],[Reindeer]],$S$14:$S$18,$T$14:$T$18)</f>
        <v>261</v>
      </c>
      <c r="K1386" t="str" cm="1">
        <f t="array" ref="K1386">_xlfn.IFS(data[[#This Row],[Age]]&lt;=100,"0-100",data[[#This Row],[Age]]&lt;=500,"101-500",data[[#This Row],[Age]]&lt;=1000,"501-1000",1,"&gt;1000")</f>
        <v>101-500</v>
      </c>
      <c r="L1386" t="str">
        <f>REPT(_xlfn.UNICHAR(8203),_xlfn.XLOOKUP(data[[#This Row],[Age group]],$S$23:$S$26,$T$23:$T$26))&amp;data[[#This Row],[Age group]]</f>
        <v>​​​101-500</v>
      </c>
    </row>
    <row r="1387" spans="2:12" x14ac:dyDescent="0.25">
      <c r="B1387" t="s">
        <v>68</v>
      </c>
      <c r="C1387">
        <v>9.6000000000000014</v>
      </c>
      <c r="D1387">
        <v>990</v>
      </c>
      <c r="E1387" s="27">
        <v>45203</v>
      </c>
      <c r="F1387">
        <v>1711.02</v>
      </c>
      <c r="G1387" t="s">
        <v>90</v>
      </c>
      <c r="H1387">
        <v>0</v>
      </c>
      <c r="I1387" t="str">
        <f>_xlfn.XLOOKUP(data[[#This Row],[flight_speed]],$S$4:$S$6,$T$4:$T$6,,-1)</f>
        <v>fast</v>
      </c>
      <c r="J1387">
        <f>_xlfn.XLOOKUP(data[[#This Row],[Reindeer]],$S$14:$S$18,$T$14:$T$18)</f>
        <v>35</v>
      </c>
      <c r="K1387" t="str" cm="1">
        <f t="array" ref="K1387">_xlfn.IFS(data[[#This Row],[Age]]&lt;=100,"0-100",data[[#This Row],[Age]]&lt;=500,"101-500",data[[#This Row],[Age]]&lt;=1000,"501-1000",1,"&gt;1000")</f>
        <v>0-100</v>
      </c>
      <c r="L1387" t="str">
        <f>REPT(_xlfn.UNICHAR(8203),_xlfn.XLOOKUP(data[[#This Row],[Age group]],$S$23:$S$26,$T$23:$T$26))&amp;data[[#This Row],[Age group]]</f>
        <v>​​​​0-100</v>
      </c>
    </row>
    <row r="1388" spans="2:12" x14ac:dyDescent="0.25">
      <c r="B1388" t="s">
        <v>32</v>
      </c>
      <c r="C1388">
        <v>8</v>
      </c>
      <c r="D1388">
        <v>940</v>
      </c>
      <c r="E1388" s="27">
        <v>45203</v>
      </c>
      <c r="F1388">
        <v>1848.09</v>
      </c>
      <c r="G1388" t="s">
        <v>91</v>
      </c>
      <c r="H1388">
        <v>0</v>
      </c>
      <c r="I1388" t="str">
        <f>_xlfn.XLOOKUP(data[[#This Row],[flight_speed]],$S$4:$S$6,$T$4:$T$6,,-1)</f>
        <v>fast</v>
      </c>
      <c r="J1388">
        <f>_xlfn.XLOOKUP(data[[#This Row],[Reindeer]],$S$14:$S$18,$T$14:$T$18)</f>
        <v>98</v>
      </c>
      <c r="K1388" t="str" cm="1">
        <f t="array" ref="K1388">_xlfn.IFS(data[[#This Row],[Age]]&lt;=100,"0-100",data[[#This Row],[Age]]&lt;=500,"101-500",data[[#This Row],[Age]]&lt;=1000,"501-1000",1,"&gt;1000")</f>
        <v>0-100</v>
      </c>
      <c r="L1388" t="str">
        <f>REPT(_xlfn.UNICHAR(8203),_xlfn.XLOOKUP(data[[#This Row],[Age group]],$S$23:$S$26,$T$23:$T$26))&amp;data[[#This Row],[Age group]]</f>
        <v>​​​​0-100</v>
      </c>
    </row>
    <row r="1389" spans="2:12" x14ac:dyDescent="0.25">
      <c r="B1389" t="s">
        <v>33</v>
      </c>
      <c r="C1389">
        <v>11</v>
      </c>
      <c r="D1389">
        <v>66</v>
      </c>
      <c r="E1389" s="27">
        <v>45204</v>
      </c>
      <c r="F1389">
        <v>138.05000000000001</v>
      </c>
      <c r="G1389" t="s">
        <v>90</v>
      </c>
      <c r="H1389">
        <v>0</v>
      </c>
      <c r="I1389" t="str">
        <f>_xlfn.XLOOKUP(data[[#This Row],[flight_speed]],$S$4:$S$6,$T$4:$T$6,,-1)</f>
        <v>casual</v>
      </c>
      <c r="J1389">
        <f>_xlfn.XLOOKUP(data[[#This Row],[Reindeer]],$S$14:$S$18,$T$14:$T$18)</f>
        <v>1200</v>
      </c>
      <c r="K1389" t="str" cm="1">
        <f t="array" ref="K1389">_xlfn.IFS(data[[#This Row],[Age]]&lt;=100,"0-100",data[[#This Row],[Age]]&lt;=500,"101-500",data[[#This Row],[Age]]&lt;=1000,"501-1000",1,"&gt;1000")</f>
        <v>&gt;1000</v>
      </c>
      <c r="L1389" t="str">
        <f>REPT(_xlfn.UNICHAR(8203),_xlfn.XLOOKUP(data[[#This Row],[Age group]],$S$23:$S$26,$T$23:$T$26))&amp;data[[#This Row],[Age group]]</f>
        <v>​&gt;1000</v>
      </c>
    </row>
    <row r="1390" spans="2:12" x14ac:dyDescent="0.25">
      <c r="B1390" t="s">
        <v>34</v>
      </c>
      <c r="C1390">
        <v>9.6000000000000014</v>
      </c>
      <c r="D1390">
        <v>1410</v>
      </c>
      <c r="E1390" s="27">
        <v>45204</v>
      </c>
      <c r="F1390">
        <v>1140.3600000000001</v>
      </c>
      <c r="G1390" t="s">
        <v>91</v>
      </c>
      <c r="H1390">
        <v>0</v>
      </c>
      <c r="I1390" t="str">
        <f>_xlfn.XLOOKUP(data[[#This Row],[flight_speed]],$S$4:$S$6,$T$4:$T$6,,-1)</f>
        <v>fast</v>
      </c>
      <c r="J1390">
        <f>_xlfn.XLOOKUP(data[[#This Row],[Reindeer]],$S$14:$S$18,$T$14:$T$18)</f>
        <v>815</v>
      </c>
      <c r="K1390" t="str" cm="1">
        <f t="array" ref="K1390">_xlfn.IFS(data[[#This Row],[Age]]&lt;=100,"0-100",data[[#This Row],[Age]]&lt;=500,"101-500",data[[#This Row],[Age]]&lt;=1000,"501-1000",1,"&gt;1000")</f>
        <v>501-1000</v>
      </c>
      <c r="L1390" t="str">
        <f>REPT(_xlfn.UNICHAR(8203),_xlfn.XLOOKUP(data[[#This Row],[Age group]],$S$23:$S$26,$T$23:$T$26))&amp;data[[#This Row],[Age group]]</f>
        <v>​​501-1000</v>
      </c>
    </row>
    <row r="1391" spans="2:12" x14ac:dyDescent="0.25">
      <c r="B1391" t="s">
        <v>35</v>
      </c>
      <c r="C1391">
        <v>5.6000000000000005</v>
      </c>
      <c r="D1391">
        <v>1010</v>
      </c>
      <c r="E1391" s="27">
        <v>45204</v>
      </c>
      <c r="F1391">
        <v>2362.77</v>
      </c>
      <c r="G1391" t="s">
        <v>91</v>
      </c>
      <c r="H1391">
        <v>0</v>
      </c>
      <c r="I1391" t="str">
        <f>_xlfn.XLOOKUP(data[[#This Row],[flight_speed]],$S$4:$S$6,$T$4:$T$6,,-1)</f>
        <v>super fast</v>
      </c>
      <c r="J1391">
        <f>_xlfn.XLOOKUP(data[[#This Row],[Reindeer]],$S$14:$S$18,$T$14:$T$18)</f>
        <v>261</v>
      </c>
      <c r="K1391" t="str" cm="1">
        <f t="array" ref="K1391">_xlfn.IFS(data[[#This Row],[Age]]&lt;=100,"0-100",data[[#This Row],[Age]]&lt;=500,"101-500",data[[#This Row],[Age]]&lt;=1000,"501-1000",1,"&gt;1000")</f>
        <v>101-500</v>
      </c>
      <c r="L1391" t="str">
        <f>REPT(_xlfn.UNICHAR(8203),_xlfn.XLOOKUP(data[[#This Row],[Age group]],$S$23:$S$26,$T$23:$T$26))&amp;data[[#This Row],[Age group]]</f>
        <v>​​​101-500</v>
      </c>
    </row>
    <row r="1392" spans="2:12" x14ac:dyDescent="0.25">
      <c r="B1392" t="s">
        <v>68</v>
      </c>
      <c r="C1392">
        <v>8.8000000000000007</v>
      </c>
      <c r="D1392">
        <v>1060</v>
      </c>
      <c r="E1392" s="27">
        <v>45204</v>
      </c>
      <c r="F1392">
        <v>1173.1500000000001</v>
      </c>
      <c r="G1392" t="s">
        <v>90</v>
      </c>
      <c r="H1392">
        <v>0</v>
      </c>
      <c r="I1392" t="str">
        <f>_xlfn.XLOOKUP(data[[#This Row],[flight_speed]],$S$4:$S$6,$T$4:$T$6,,-1)</f>
        <v>fast</v>
      </c>
      <c r="J1392">
        <f>_xlfn.XLOOKUP(data[[#This Row],[Reindeer]],$S$14:$S$18,$T$14:$T$18)</f>
        <v>35</v>
      </c>
      <c r="K1392" t="str" cm="1">
        <f t="array" ref="K1392">_xlfn.IFS(data[[#This Row],[Age]]&lt;=100,"0-100",data[[#This Row],[Age]]&lt;=500,"101-500",data[[#This Row],[Age]]&lt;=1000,"501-1000",1,"&gt;1000")</f>
        <v>0-100</v>
      </c>
      <c r="L1392" t="str">
        <f>REPT(_xlfn.UNICHAR(8203),_xlfn.XLOOKUP(data[[#This Row],[Age group]],$S$23:$S$26,$T$23:$T$26))&amp;data[[#This Row],[Age group]]</f>
        <v>​​​​0-100</v>
      </c>
    </row>
    <row r="1393" spans="2:12" x14ac:dyDescent="0.25">
      <c r="B1393" t="s">
        <v>32</v>
      </c>
      <c r="C1393">
        <v>4.8000000000000007</v>
      </c>
      <c r="D1393">
        <v>1200</v>
      </c>
      <c r="E1393" s="27">
        <v>45204</v>
      </c>
      <c r="F1393">
        <v>198.57</v>
      </c>
      <c r="G1393" t="s">
        <v>91</v>
      </c>
      <c r="H1393">
        <v>0</v>
      </c>
      <c r="I1393" t="str">
        <f>_xlfn.XLOOKUP(data[[#This Row],[flight_speed]],$S$4:$S$6,$T$4:$T$6,,-1)</f>
        <v>casual</v>
      </c>
      <c r="J1393">
        <f>_xlfn.XLOOKUP(data[[#This Row],[Reindeer]],$S$14:$S$18,$T$14:$T$18)</f>
        <v>98</v>
      </c>
      <c r="K1393" t="str" cm="1">
        <f t="array" ref="K1393">_xlfn.IFS(data[[#This Row],[Age]]&lt;=100,"0-100",data[[#This Row],[Age]]&lt;=500,"101-500",data[[#This Row],[Age]]&lt;=1000,"501-1000",1,"&gt;1000")</f>
        <v>0-100</v>
      </c>
      <c r="L1393" t="str">
        <f>REPT(_xlfn.UNICHAR(8203),_xlfn.XLOOKUP(data[[#This Row],[Age group]],$S$23:$S$26,$T$23:$T$26))&amp;data[[#This Row],[Age group]]</f>
        <v>​​​​0-100</v>
      </c>
    </row>
    <row r="1394" spans="2:12" x14ac:dyDescent="0.25">
      <c r="B1394" t="s">
        <v>33</v>
      </c>
      <c r="C1394">
        <v>11</v>
      </c>
      <c r="D1394">
        <v>122</v>
      </c>
      <c r="E1394" s="27">
        <v>45205</v>
      </c>
      <c r="F1394">
        <v>985.34</v>
      </c>
      <c r="G1394" t="s">
        <v>90</v>
      </c>
      <c r="H1394">
        <v>0</v>
      </c>
      <c r="I1394" t="str">
        <f>_xlfn.XLOOKUP(data[[#This Row],[flight_speed]],$S$4:$S$6,$T$4:$T$6,,-1)</f>
        <v>fast</v>
      </c>
      <c r="J1394">
        <f>_xlfn.XLOOKUP(data[[#This Row],[Reindeer]],$S$14:$S$18,$T$14:$T$18)</f>
        <v>1200</v>
      </c>
      <c r="K1394" t="str" cm="1">
        <f t="array" ref="K1394">_xlfn.IFS(data[[#This Row],[Age]]&lt;=100,"0-100",data[[#This Row],[Age]]&lt;=500,"101-500",data[[#This Row],[Age]]&lt;=1000,"501-1000",1,"&gt;1000")</f>
        <v>&gt;1000</v>
      </c>
      <c r="L1394" t="str">
        <f>REPT(_xlfn.UNICHAR(8203),_xlfn.XLOOKUP(data[[#This Row],[Age group]],$S$23:$S$26,$T$23:$T$26))&amp;data[[#This Row],[Age group]]</f>
        <v>​&gt;1000</v>
      </c>
    </row>
    <row r="1395" spans="2:12" x14ac:dyDescent="0.25">
      <c r="B1395" t="s">
        <v>34</v>
      </c>
      <c r="C1395">
        <v>12</v>
      </c>
      <c r="D1395">
        <v>830</v>
      </c>
      <c r="E1395" s="27">
        <v>45205</v>
      </c>
      <c r="F1395">
        <v>596.73</v>
      </c>
      <c r="G1395" t="s">
        <v>91</v>
      </c>
      <c r="H1395">
        <v>0</v>
      </c>
      <c r="I1395" t="str">
        <f>_xlfn.XLOOKUP(data[[#This Row],[flight_speed]],$S$4:$S$6,$T$4:$T$6,,-1)</f>
        <v>casual</v>
      </c>
      <c r="J1395">
        <f>_xlfn.XLOOKUP(data[[#This Row],[Reindeer]],$S$14:$S$18,$T$14:$T$18)</f>
        <v>815</v>
      </c>
      <c r="K1395" t="str" cm="1">
        <f t="array" ref="K1395">_xlfn.IFS(data[[#This Row],[Age]]&lt;=100,"0-100",data[[#This Row],[Age]]&lt;=500,"101-500",data[[#This Row],[Age]]&lt;=1000,"501-1000",1,"&gt;1000")</f>
        <v>501-1000</v>
      </c>
      <c r="L1395" t="str">
        <f>REPT(_xlfn.UNICHAR(8203),_xlfn.XLOOKUP(data[[#This Row],[Age group]],$S$23:$S$26,$T$23:$T$26))&amp;data[[#This Row],[Age group]]</f>
        <v>​​501-1000</v>
      </c>
    </row>
    <row r="1396" spans="2:12" x14ac:dyDescent="0.25">
      <c r="B1396" t="s">
        <v>35</v>
      </c>
      <c r="C1396">
        <v>11.200000000000001</v>
      </c>
      <c r="D1396">
        <v>580</v>
      </c>
      <c r="E1396" s="27">
        <v>45205</v>
      </c>
      <c r="F1396">
        <v>1837.41</v>
      </c>
      <c r="G1396" t="s">
        <v>91</v>
      </c>
      <c r="H1396">
        <v>0</v>
      </c>
      <c r="I1396" t="str">
        <f>_xlfn.XLOOKUP(data[[#This Row],[flight_speed]],$S$4:$S$6,$T$4:$T$6,,-1)</f>
        <v>fast</v>
      </c>
      <c r="J1396">
        <f>_xlfn.XLOOKUP(data[[#This Row],[Reindeer]],$S$14:$S$18,$T$14:$T$18)</f>
        <v>261</v>
      </c>
      <c r="K1396" t="str" cm="1">
        <f t="array" ref="K1396">_xlfn.IFS(data[[#This Row],[Age]]&lt;=100,"0-100",data[[#This Row],[Age]]&lt;=500,"101-500",data[[#This Row],[Age]]&lt;=1000,"501-1000",1,"&gt;1000")</f>
        <v>101-500</v>
      </c>
      <c r="L1396" t="str">
        <f>REPT(_xlfn.UNICHAR(8203),_xlfn.XLOOKUP(data[[#This Row],[Age group]],$S$23:$S$26,$T$23:$T$26))&amp;data[[#This Row],[Age group]]</f>
        <v>​​​101-500</v>
      </c>
    </row>
    <row r="1397" spans="2:12" x14ac:dyDescent="0.25">
      <c r="B1397" t="s">
        <v>68</v>
      </c>
      <c r="C1397">
        <v>8</v>
      </c>
      <c r="D1397">
        <v>1450</v>
      </c>
      <c r="E1397" s="27">
        <v>45205</v>
      </c>
      <c r="F1397">
        <v>1396.32</v>
      </c>
      <c r="G1397" t="s">
        <v>90</v>
      </c>
      <c r="H1397">
        <v>0</v>
      </c>
      <c r="I1397" t="str">
        <f>_xlfn.XLOOKUP(data[[#This Row],[flight_speed]],$S$4:$S$6,$T$4:$T$6,,-1)</f>
        <v>fast</v>
      </c>
      <c r="J1397">
        <f>_xlfn.XLOOKUP(data[[#This Row],[Reindeer]],$S$14:$S$18,$T$14:$T$18)</f>
        <v>35</v>
      </c>
      <c r="K1397" t="str" cm="1">
        <f t="array" ref="K1397">_xlfn.IFS(data[[#This Row],[Age]]&lt;=100,"0-100",data[[#This Row],[Age]]&lt;=500,"101-500",data[[#This Row],[Age]]&lt;=1000,"501-1000",1,"&gt;1000")</f>
        <v>0-100</v>
      </c>
      <c r="L1397" t="str">
        <f>REPT(_xlfn.UNICHAR(8203),_xlfn.XLOOKUP(data[[#This Row],[Age group]],$S$23:$S$26,$T$23:$T$26))&amp;data[[#This Row],[Age group]]</f>
        <v>​​​​0-100</v>
      </c>
    </row>
    <row r="1398" spans="2:12" x14ac:dyDescent="0.25">
      <c r="B1398" t="s">
        <v>32</v>
      </c>
      <c r="C1398">
        <v>8.8000000000000007</v>
      </c>
      <c r="D1398">
        <v>600</v>
      </c>
      <c r="E1398" s="27">
        <v>45205</v>
      </c>
      <c r="F1398">
        <v>2757.3</v>
      </c>
      <c r="G1398" t="s">
        <v>91</v>
      </c>
      <c r="H1398">
        <v>0</v>
      </c>
      <c r="I1398" t="str">
        <f>_xlfn.XLOOKUP(data[[#This Row],[flight_speed]],$S$4:$S$6,$T$4:$T$6,,-1)</f>
        <v>super fast</v>
      </c>
      <c r="J1398">
        <f>_xlfn.XLOOKUP(data[[#This Row],[Reindeer]],$S$14:$S$18,$T$14:$T$18)</f>
        <v>98</v>
      </c>
      <c r="K1398" t="str" cm="1">
        <f t="array" ref="K1398">_xlfn.IFS(data[[#This Row],[Age]]&lt;=100,"0-100",data[[#This Row],[Age]]&lt;=500,"101-500",data[[#This Row],[Age]]&lt;=1000,"501-1000",1,"&gt;1000")</f>
        <v>0-100</v>
      </c>
      <c r="L1398" t="str">
        <f>REPT(_xlfn.UNICHAR(8203),_xlfn.XLOOKUP(data[[#This Row],[Age group]],$S$23:$S$26,$T$23:$T$26))&amp;data[[#This Row],[Age group]]</f>
        <v>​​​​0-100</v>
      </c>
    </row>
    <row r="1399" spans="2:12" x14ac:dyDescent="0.25">
      <c r="B1399" t="s">
        <v>33</v>
      </c>
      <c r="C1399">
        <v>14</v>
      </c>
      <c r="D1399">
        <v>99</v>
      </c>
      <c r="E1399" s="27">
        <v>45206</v>
      </c>
      <c r="F1399">
        <v>776.27</v>
      </c>
      <c r="G1399" t="s">
        <v>90</v>
      </c>
      <c r="H1399">
        <v>0</v>
      </c>
      <c r="I1399" t="str">
        <f>_xlfn.XLOOKUP(data[[#This Row],[flight_speed]],$S$4:$S$6,$T$4:$T$6,,-1)</f>
        <v>fast</v>
      </c>
      <c r="J1399">
        <f>_xlfn.XLOOKUP(data[[#This Row],[Reindeer]],$S$14:$S$18,$T$14:$T$18)</f>
        <v>1200</v>
      </c>
      <c r="K1399" t="str" cm="1">
        <f t="array" ref="K1399">_xlfn.IFS(data[[#This Row],[Age]]&lt;=100,"0-100",data[[#This Row],[Age]]&lt;=500,"101-500",data[[#This Row],[Age]]&lt;=1000,"501-1000",1,"&gt;1000")</f>
        <v>&gt;1000</v>
      </c>
      <c r="L1399" t="str">
        <f>REPT(_xlfn.UNICHAR(8203),_xlfn.XLOOKUP(data[[#This Row],[Age group]],$S$23:$S$26,$T$23:$T$26))&amp;data[[#This Row],[Age group]]</f>
        <v>​&gt;1000</v>
      </c>
    </row>
    <row r="1400" spans="2:12" x14ac:dyDescent="0.25">
      <c r="B1400" t="s">
        <v>34</v>
      </c>
      <c r="C1400">
        <v>10.4</v>
      </c>
      <c r="D1400">
        <v>1060</v>
      </c>
      <c r="E1400" s="27">
        <v>45206</v>
      </c>
      <c r="F1400">
        <v>2985.5099999999998</v>
      </c>
      <c r="G1400" t="s">
        <v>91</v>
      </c>
      <c r="H1400">
        <v>0</v>
      </c>
      <c r="I1400" t="str">
        <f>_xlfn.XLOOKUP(data[[#This Row],[flight_speed]],$S$4:$S$6,$T$4:$T$6,,-1)</f>
        <v>super fast</v>
      </c>
      <c r="J1400">
        <f>_xlfn.XLOOKUP(data[[#This Row],[Reindeer]],$S$14:$S$18,$T$14:$T$18)</f>
        <v>815</v>
      </c>
      <c r="K1400" t="str" cm="1">
        <f t="array" ref="K1400">_xlfn.IFS(data[[#This Row],[Age]]&lt;=100,"0-100",data[[#This Row],[Age]]&lt;=500,"101-500",data[[#This Row],[Age]]&lt;=1000,"501-1000",1,"&gt;1000")</f>
        <v>501-1000</v>
      </c>
      <c r="L1400" t="str">
        <f>REPT(_xlfn.UNICHAR(8203),_xlfn.XLOOKUP(data[[#This Row],[Age group]],$S$23:$S$26,$T$23:$T$26))&amp;data[[#This Row],[Age group]]</f>
        <v>​​501-1000</v>
      </c>
    </row>
    <row r="1401" spans="2:12" x14ac:dyDescent="0.25">
      <c r="B1401" t="s">
        <v>35</v>
      </c>
      <c r="C1401">
        <v>8.8000000000000007</v>
      </c>
      <c r="D1401">
        <v>520</v>
      </c>
      <c r="E1401" s="27">
        <v>45206</v>
      </c>
      <c r="F1401">
        <v>2807.2799999999997</v>
      </c>
      <c r="G1401" t="s">
        <v>91</v>
      </c>
      <c r="H1401">
        <v>0</v>
      </c>
      <c r="I1401" t="str">
        <f>_xlfn.XLOOKUP(data[[#This Row],[flight_speed]],$S$4:$S$6,$T$4:$T$6,,-1)</f>
        <v>super fast</v>
      </c>
      <c r="J1401">
        <f>_xlfn.XLOOKUP(data[[#This Row],[Reindeer]],$S$14:$S$18,$T$14:$T$18)</f>
        <v>261</v>
      </c>
      <c r="K1401" t="str" cm="1">
        <f t="array" ref="K1401">_xlfn.IFS(data[[#This Row],[Age]]&lt;=100,"0-100",data[[#This Row],[Age]]&lt;=500,"101-500",data[[#This Row],[Age]]&lt;=1000,"501-1000",1,"&gt;1000")</f>
        <v>101-500</v>
      </c>
      <c r="L1401" t="str">
        <f>REPT(_xlfn.UNICHAR(8203),_xlfn.XLOOKUP(data[[#This Row],[Age group]],$S$23:$S$26,$T$23:$T$26))&amp;data[[#This Row],[Age group]]</f>
        <v>​​​101-500</v>
      </c>
    </row>
    <row r="1402" spans="2:12" x14ac:dyDescent="0.25">
      <c r="B1402" t="s">
        <v>68</v>
      </c>
      <c r="C1402">
        <v>4.8000000000000007</v>
      </c>
      <c r="D1402">
        <v>1490</v>
      </c>
      <c r="E1402" s="27">
        <v>45206</v>
      </c>
      <c r="F1402">
        <v>1326.72</v>
      </c>
      <c r="G1402" t="s">
        <v>90</v>
      </c>
      <c r="H1402">
        <v>0</v>
      </c>
      <c r="I1402" t="str">
        <f>_xlfn.XLOOKUP(data[[#This Row],[flight_speed]],$S$4:$S$6,$T$4:$T$6,,-1)</f>
        <v>fast</v>
      </c>
      <c r="J1402">
        <f>_xlfn.XLOOKUP(data[[#This Row],[Reindeer]],$S$14:$S$18,$T$14:$T$18)</f>
        <v>35</v>
      </c>
      <c r="K1402" t="str" cm="1">
        <f t="array" ref="K1402">_xlfn.IFS(data[[#This Row],[Age]]&lt;=100,"0-100",data[[#This Row],[Age]]&lt;=500,"101-500",data[[#This Row],[Age]]&lt;=1000,"501-1000",1,"&gt;1000")</f>
        <v>0-100</v>
      </c>
      <c r="L1402" t="str">
        <f>REPT(_xlfn.UNICHAR(8203),_xlfn.XLOOKUP(data[[#This Row],[Age group]],$S$23:$S$26,$T$23:$T$26))&amp;data[[#This Row],[Age group]]</f>
        <v>​​​​0-100</v>
      </c>
    </row>
    <row r="1403" spans="2:12" x14ac:dyDescent="0.25">
      <c r="B1403" t="s">
        <v>32</v>
      </c>
      <c r="C1403">
        <v>8.8000000000000007</v>
      </c>
      <c r="D1403">
        <v>970</v>
      </c>
      <c r="E1403" s="27">
        <v>45206</v>
      </c>
      <c r="F1403">
        <v>1226.28</v>
      </c>
      <c r="G1403" t="s">
        <v>91</v>
      </c>
      <c r="H1403">
        <v>0</v>
      </c>
      <c r="I1403" t="str">
        <f>_xlfn.XLOOKUP(data[[#This Row],[flight_speed]],$S$4:$S$6,$T$4:$T$6,,-1)</f>
        <v>fast</v>
      </c>
      <c r="J1403">
        <f>_xlfn.XLOOKUP(data[[#This Row],[Reindeer]],$S$14:$S$18,$T$14:$T$18)</f>
        <v>98</v>
      </c>
      <c r="K1403" t="str" cm="1">
        <f t="array" ref="K1403">_xlfn.IFS(data[[#This Row],[Age]]&lt;=100,"0-100",data[[#This Row],[Age]]&lt;=500,"101-500",data[[#This Row],[Age]]&lt;=1000,"501-1000",1,"&gt;1000")</f>
        <v>0-100</v>
      </c>
      <c r="L1403" t="str">
        <f>REPT(_xlfn.UNICHAR(8203),_xlfn.XLOOKUP(data[[#This Row],[Age group]],$S$23:$S$26,$T$23:$T$26))&amp;data[[#This Row],[Age group]]</f>
        <v>​​​​0-100</v>
      </c>
    </row>
    <row r="1404" spans="2:12" x14ac:dyDescent="0.25">
      <c r="B1404" t="s">
        <v>33</v>
      </c>
      <c r="C1404">
        <v>10</v>
      </c>
      <c r="D1404">
        <v>145</v>
      </c>
      <c r="E1404" s="27">
        <v>45207</v>
      </c>
      <c r="F1404">
        <v>377</v>
      </c>
      <c r="G1404" t="s">
        <v>90</v>
      </c>
      <c r="H1404">
        <v>0</v>
      </c>
      <c r="I1404" t="str">
        <f>_xlfn.XLOOKUP(data[[#This Row],[flight_speed]],$S$4:$S$6,$T$4:$T$6,,-1)</f>
        <v>casual</v>
      </c>
      <c r="J1404">
        <f>_xlfn.XLOOKUP(data[[#This Row],[Reindeer]],$S$14:$S$18,$T$14:$T$18)</f>
        <v>1200</v>
      </c>
      <c r="K1404" t="str" cm="1">
        <f t="array" ref="K1404">_xlfn.IFS(data[[#This Row],[Age]]&lt;=100,"0-100",data[[#This Row],[Age]]&lt;=500,"101-500",data[[#This Row],[Age]]&lt;=1000,"501-1000",1,"&gt;1000")</f>
        <v>&gt;1000</v>
      </c>
      <c r="L1404" t="str">
        <f>REPT(_xlfn.UNICHAR(8203),_xlfn.XLOOKUP(data[[#This Row],[Age group]],$S$23:$S$26,$T$23:$T$26))&amp;data[[#This Row],[Age group]]</f>
        <v>​&gt;1000</v>
      </c>
    </row>
    <row r="1405" spans="2:12" x14ac:dyDescent="0.25">
      <c r="B1405" t="s">
        <v>34</v>
      </c>
      <c r="C1405">
        <v>11.200000000000001</v>
      </c>
      <c r="D1405">
        <v>1230</v>
      </c>
      <c r="E1405" s="27">
        <v>45207</v>
      </c>
      <c r="F1405">
        <v>1861.7400000000002</v>
      </c>
      <c r="G1405" t="s">
        <v>91</v>
      </c>
      <c r="H1405">
        <v>0</v>
      </c>
      <c r="I1405" t="str">
        <f>_xlfn.XLOOKUP(data[[#This Row],[flight_speed]],$S$4:$S$6,$T$4:$T$6,,-1)</f>
        <v>fast</v>
      </c>
      <c r="J1405">
        <f>_xlfn.XLOOKUP(data[[#This Row],[Reindeer]],$S$14:$S$18,$T$14:$T$18)</f>
        <v>815</v>
      </c>
      <c r="K1405" t="str" cm="1">
        <f t="array" ref="K1405">_xlfn.IFS(data[[#This Row],[Age]]&lt;=100,"0-100",data[[#This Row],[Age]]&lt;=500,"101-500",data[[#This Row],[Age]]&lt;=1000,"501-1000",1,"&gt;1000")</f>
        <v>501-1000</v>
      </c>
      <c r="L1405" t="str">
        <f>REPT(_xlfn.UNICHAR(8203),_xlfn.XLOOKUP(data[[#This Row],[Age group]],$S$23:$S$26,$T$23:$T$26))&amp;data[[#This Row],[Age group]]</f>
        <v>​​501-1000</v>
      </c>
    </row>
    <row r="1406" spans="2:12" x14ac:dyDescent="0.25">
      <c r="B1406" t="s">
        <v>35</v>
      </c>
      <c r="C1406">
        <v>6.4</v>
      </c>
      <c r="D1406">
        <v>1250</v>
      </c>
      <c r="E1406" s="27">
        <v>45207</v>
      </c>
      <c r="F1406">
        <v>1617.6000000000001</v>
      </c>
      <c r="G1406" t="s">
        <v>91</v>
      </c>
      <c r="H1406">
        <v>0</v>
      </c>
      <c r="I1406" t="str">
        <f>_xlfn.XLOOKUP(data[[#This Row],[flight_speed]],$S$4:$S$6,$T$4:$T$6,,-1)</f>
        <v>fast</v>
      </c>
      <c r="J1406">
        <f>_xlfn.XLOOKUP(data[[#This Row],[Reindeer]],$S$14:$S$18,$T$14:$T$18)</f>
        <v>261</v>
      </c>
      <c r="K1406" t="str" cm="1">
        <f t="array" ref="K1406">_xlfn.IFS(data[[#This Row],[Age]]&lt;=100,"0-100",data[[#This Row],[Age]]&lt;=500,"101-500",data[[#This Row],[Age]]&lt;=1000,"501-1000",1,"&gt;1000")</f>
        <v>101-500</v>
      </c>
      <c r="L1406" t="str">
        <f>REPT(_xlfn.UNICHAR(8203),_xlfn.XLOOKUP(data[[#This Row],[Age group]],$S$23:$S$26,$T$23:$T$26))&amp;data[[#This Row],[Age group]]</f>
        <v>​​​101-500</v>
      </c>
    </row>
    <row r="1407" spans="2:12" x14ac:dyDescent="0.25">
      <c r="B1407" t="s">
        <v>68</v>
      </c>
      <c r="C1407">
        <v>6.4</v>
      </c>
      <c r="D1407">
        <v>1140</v>
      </c>
      <c r="E1407" s="27">
        <v>45207</v>
      </c>
      <c r="F1407">
        <v>1944.06</v>
      </c>
      <c r="G1407" t="s">
        <v>90</v>
      </c>
      <c r="H1407">
        <v>0</v>
      </c>
      <c r="I1407" t="str">
        <f>_xlfn.XLOOKUP(data[[#This Row],[flight_speed]],$S$4:$S$6,$T$4:$T$6,,-1)</f>
        <v>fast</v>
      </c>
      <c r="J1407">
        <f>_xlfn.XLOOKUP(data[[#This Row],[Reindeer]],$S$14:$S$18,$T$14:$T$18)</f>
        <v>35</v>
      </c>
      <c r="K1407" t="str" cm="1">
        <f t="array" ref="K1407">_xlfn.IFS(data[[#This Row],[Age]]&lt;=100,"0-100",data[[#This Row],[Age]]&lt;=500,"101-500",data[[#This Row],[Age]]&lt;=1000,"501-1000",1,"&gt;1000")</f>
        <v>0-100</v>
      </c>
      <c r="L1407" t="str">
        <f>REPT(_xlfn.UNICHAR(8203),_xlfn.XLOOKUP(data[[#This Row],[Age group]],$S$23:$S$26,$T$23:$T$26))&amp;data[[#This Row],[Age group]]</f>
        <v>​​​​0-100</v>
      </c>
    </row>
    <row r="1408" spans="2:12" x14ac:dyDescent="0.25">
      <c r="B1408" t="s">
        <v>32</v>
      </c>
      <c r="C1408">
        <v>12</v>
      </c>
      <c r="D1408">
        <v>1470</v>
      </c>
      <c r="E1408" s="27">
        <v>45207</v>
      </c>
      <c r="F1408">
        <v>1334.8799999999999</v>
      </c>
      <c r="G1408" t="s">
        <v>91</v>
      </c>
      <c r="H1408">
        <v>0</v>
      </c>
      <c r="I1408" t="str">
        <f>_xlfn.XLOOKUP(data[[#This Row],[flight_speed]],$S$4:$S$6,$T$4:$T$6,,-1)</f>
        <v>fast</v>
      </c>
      <c r="J1408">
        <f>_xlfn.XLOOKUP(data[[#This Row],[Reindeer]],$S$14:$S$18,$T$14:$T$18)</f>
        <v>98</v>
      </c>
      <c r="K1408" t="str" cm="1">
        <f t="array" ref="K1408">_xlfn.IFS(data[[#This Row],[Age]]&lt;=100,"0-100",data[[#This Row],[Age]]&lt;=500,"101-500",data[[#This Row],[Age]]&lt;=1000,"501-1000",1,"&gt;1000")</f>
        <v>0-100</v>
      </c>
      <c r="L1408" t="str">
        <f>REPT(_xlfn.UNICHAR(8203),_xlfn.XLOOKUP(data[[#This Row],[Age group]],$S$23:$S$26,$T$23:$T$26))&amp;data[[#This Row],[Age group]]</f>
        <v>​​​​0-100</v>
      </c>
    </row>
    <row r="1409" spans="2:12" x14ac:dyDescent="0.25">
      <c r="B1409" t="s">
        <v>33</v>
      </c>
      <c r="C1409">
        <v>8</v>
      </c>
      <c r="D1409">
        <v>118</v>
      </c>
      <c r="E1409" s="27">
        <v>45208</v>
      </c>
      <c r="F1409">
        <v>979.85</v>
      </c>
      <c r="G1409" t="s">
        <v>90</v>
      </c>
      <c r="H1409">
        <v>0</v>
      </c>
      <c r="I1409" t="str">
        <f>_xlfn.XLOOKUP(data[[#This Row],[flight_speed]],$S$4:$S$6,$T$4:$T$6,,-1)</f>
        <v>fast</v>
      </c>
      <c r="J1409">
        <f>_xlfn.XLOOKUP(data[[#This Row],[Reindeer]],$S$14:$S$18,$T$14:$T$18)</f>
        <v>1200</v>
      </c>
      <c r="K1409" t="str" cm="1">
        <f t="array" ref="K1409">_xlfn.IFS(data[[#This Row],[Age]]&lt;=100,"0-100",data[[#This Row],[Age]]&lt;=500,"101-500",data[[#This Row],[Age]]&lt;=1000,"501-1000",1,"&gt;1000")</f>
        <v>&gt;1000</v>
      </c>
      <c r="L1409" t="str">
        <f>REPT(_xlfn.UNICHAR(8203),_xlfn.XLOOKUP(data[[#This Row],[Age group]],$S$23:$S$26,$T$23:$T$26))&amp;data[[#This Row],[Age group]]</f>
        <v>​&gt;1000</v>
      </c>
    </row>
    <row r="1410" spans="2:12" x14ac:dyDescent="0.25">
      <c r="B1410" t="s">
        <v>34</v>
      </c>
      <c r="C1410">
        <v>6.4</v>
      </c>
      <c r="D1410">
        <v>590</v>
      </c>
      <c r="E1410" s="27">
        <v>45208</v>
      </c>
      <c r="F1410">
        <v>1308.3899999999999</v>
      </c>
      <c r="G1410" t="s">
        <v>91</v>
      </c>
      <c r="H1410">
        <v>0</v>
      </c>
      <c r="I1410" t="str">
        <f>_xlfn.XLOOKUP(data[[#This Row],[flight_speed]],$S$4:$S$6,$T$4:$T$6,,-1)</f>
        <v>fast</v>
      </c>
      <c r="J1410">
        <f>_xlfn.XLOOKUP(data[[#This Row],[Reindeer]],$S$14:$S$18,$T$14:$T$18)</f>
        <v>815</v>
      </c>
      <c r="K1410" t="str" cm="1">
        <f t="array" ref="K1410">_xlfn.IFS(data[[#This Row],[Age]]&lt;=100,"0-100",data[[#This Row],[Age]]&lt;=500,"101-500",data[[#This Row],[Age]]&lt;=1000,"501-1000",1,"&gt;1000")</f>
        <v>501-1000</v>
      </c>
      <c r="L1410" t="str">
        <f>REPT(_xlfn.UNICHAR(8203),_xlfn.XLOOKUP(data[[#This Row],[Age group]],$S$23:$S$26,$T$23:$T$26))&amp;data[[#This Row],[Age group]]</f>
        <v>​​501-1000</v>
      </c>
    </row>
    <row r="1411" spans="2:12" x14ac:dyDescent="0.25">
      <c r="B1411" t="s">
        <v>35</v>
      </c>
      <c r="C1411">
        <v>6.4</v>
      </c>
      <c r="D1411">
        <v>680</v>
      </c>
      <c r="E1411" s="27">
        <v>45208</v>
      </c>
      <c r="F1411">
        <v>277.23</v>
      </c>
      <c r="G1411" t="s">
        <v>91</v>
      </c>
      <c r="H1411">
        <v>0</v>
      </c>
      <c r="I1411" t="str">
        <f>_xlfn.XLOOKUP(data[[#This Row],[flight_speed]],$S$4:$S$6,$T$4:$T$6,,-1)</f>
        <v>casual</v>
      </c>
      <c r="J1411">
        <f>_xlfn.XLOOKUP(data[[#This Row],[Reindeer]],$S$14:$S$18,$T$14:$T$18)</f>
        <v>261</v>
      </c>
      <c r="K1411" t="str" cm="1">
        <f t="array" ref="K1411">_xlfn.IFS(data[[#This Row],[Age]]&lt;=100,"0-100",data[[#This Row],[Age]]&lt;=500,"101-500",data[[#This Row],[Age]]&lt;=1000,"501-1000",1,"&gt;1000")</f>
        <v>101-500</v>
      </c>
      <c r="L1411" t="str">
        <f>REPT(_xlfn.UNICHAR(8203),_xlfn.XLOOKUP(data[[#This Row],[Age group]],$S$23:$S$26,$T$23:$T$26))&amp;data[[#This Row],[Age group]]</f>
        <v>​​​101-500</v>
      </c>
    </row>
    <row r="1412" spans="2:12" x14ac:dyDescent="0.25">
      <c r="B1412" t="s">
        <v>68</v>
      </c>
      <c r="C1412">
        <v>5.6000000000000005</v>
      </c>
      <c r="D1412">
        <v>980</v>
      </c>
      <c r="E1412" s="27">
        <v>45208</v>
      </c>
      <c r="F1412">
        <v>1026.33</v>
      </c>
      <c r="G1412" t="s">
        <v>90</v>
      </c>
      <c r="H1412">
        <v>0</v>
      </c>
      <c r="I1412" t="str">
        <f>_xlfn.XLOOKUP(data[[#This Row],[flight_speed]],$S$4:$S$6,$T$4:$T$6,,-1)</f>
        <v>fast</v>
      </c>
      <c r="J1412">
        <f>_xlfn.XLOOKUP(data[[#This Row],[Reindeer]],$S$14:$S$18,$T$14:$T$18)</f>
        <v>35</v>
      </c>
      <c r="K1412" t="str" cm="1">
        <f t="array" ref="K1412">_xlfn.IFS(data[[#This Row],[Age]]&lt;=100,"0-100",data[[#This Row],[Age]]&lt;=500,"101-500",data[[#This Row],[Age]]&lt;=1000,"501-1000",1,"&gt;1000")</f>
        <v>0-100</v>
      </c>
      <c r="L1412" t="str">
        <f>REPT(_xlfn.UNICHAR(8203),_xlfn.XLOOKUP(data[[#This Row],[Age group]],$S$23:$S$26,$T$23:$T$26))&amp;data[[#This Row],[Age group]]</f>
        <v>​​​​0-100</v>
      </c>
    </row>
    <row r="1413" spans="2:12" x14ac:dyDescent="0.25">
      <c r="B1413" t="s">
        <v>32</v>
      </c>
      <c r="C1413">
        <v>12</v>
      </c>
      <c r="D1413">
        <v>830</v>
      </c>
      <c r="E1413" s="27">
        <v>45208</v>
      </c>
      <c r="F1413">
        <v>731.52</v>
      </c>
      <c r="G1413" t="s">
        <v>91</v>
      </c>
      <c r="H1413">
        <v>0</v>
      </c>
      <c r="I1413" t="str">
        <f>_xlfn.XLOOKUP(data[[#This Row],[flight_speed]],$S$4:$S$6,$T$4:$T$6,,-1)</f>
        <v>fast</v>
      </c>
      <c r="J1413">
        <f>_xlfn.XLOOKUP(data[[#This Row],[Reindeer]],$S$14:$S$18,$T$14:$T$18)</f>
        <v>98</v>
      </c>
      <c r="K1413" t="str" cm="1">
        <f t="array" ref="K1413">_xlfn.IFS(data[[#This Row],[Age]]&lt;=100,"0-100",data[[#This Row],[Age]]&lt;=500,"101-500",data[[#This Row],[Age]]&lt;=1000,"501-1000",1,"&gt;1000")</f>
        <v>0-100</v>
      </c>
      <c r="L1413" t="str">
        <f>REPT(_xlfn.UNICHAR(8203),_xlfn.XLOOKUP(data[[#This Row],[Age group]],$S$23:$S$26,$T$23:$T$26))&amp;data[[#This Row],[Age group]]</f>
        <v>​​​​0-100</v>
      </c>
    </row>
    <row r="1414" spans="2:12" x14ac:dyDescent="0.25">
      <c r="B1414" t="s">
        <v>33</v>
      </c>
      <c r="C1414">
        <v>10</v>
      </c>
      <c r="D1414">
        <v>68</v>
      </c>
      <c r="E1414" s="27">
        <v>45209</v>
      </c>
      <c r="F1414">
        <v>922.01</v>
      </c>
      <c r="G1414" t="s">
        <v>90</v>
      </c>
      <c r="H1414">
        <v>0</v>
      </c>
      <c r="I1414" t="str">
        <f>_xlfn.XLOOKUP(data[[#This Row],[flight_speed]],$S$4:$S$6,$T$4:$T$6,,-1)</f>
        <v>fast</v>
      </c>
      <c r="J1414">
        <f>_xlfn.XLOOKUP(data[[#This Row],[Reindeer]],$S$14:$S$18,$T$14:$T$18)</f>
        <v>1200</v>
      </c>
      <c r="K1414" t="str" cm="1">
        <f t="array" ref="K1414">_xlfn.IFS(data[[#This Row],[Age]]&lt;=100,"0-100",data[[#This Row],[Age]]&lt;=500,"101-500",data[[#This Row],[Age]]&lt;=1000,"501-1000",1,"&gt;1000")</f>
        <v>&gt;1000</v>
      </c>
      <c r="L1414" t="str">
        <f>REPT(_xlfn.UNICHAR(8203),_xlfn.XLOOKUP(data[[#This Row],[Age group]],$S$23:$S$26,$T$23:$T$26))&amp;data[[#This Row],[Age group]]</f>
        <v>​&gt;1000</v>
      </c>
    </row>
    <row r="1415" spans="2:12" x14ac:dyDescent="0.25">
      <c r="B1415" t="s">
        <v>34</v>
      </c>
      <c r="C1415">
        <v>4</v>
      </c>
      <c r="D1415">
        <v>1080</v>
      </c>
      <c r="E1415" s="27">
        <v>45209</v>
      </c>
      <c r="F1415">
        <v>982.83</v>
      </c>
      <c r="G1415" t="s">
        <v>91</v>
      </c>
      <c r="H1415">
        <v>0</v>
      </c>
      <c r="I1415" t="str">
        <f>_xlfn.XLOOKUP(data[[#This Row],[flight_speed]],$S$4:$S$6,$T$4:$T$6,,-1)</f>
        <v>fast</v>
      </c>
      <c r="J1415">
        <f>_xlfn.XLOOKUP(data[[#This Row],[Reindeer]],$S$14:$S$18,$T$14:$T$18)</f>
        <v>815</v>
      </c>
      <c r="K1415" t="str" cm="1">
        <f t="array" ref="K1415">_xlfn.IFS(data[[#This Row],[Age]]&lt;=100,"0-100",data[[#This Row],[Age]]&lt;=500,"101-500",data[[#This Row],[Age]]&lt;=1000,"501-1000",1,"&gt;1000")</f>
        <v>501-1000</v>
      </c>
      <c r="L1415" t="str">
        <f>REPT(_xlfn.UNICHAR(8203),_xlfn.XLOOKUP(data[[#This Row],[Age group]],$S$23:$S$26,$T$23:$T$26))&amp;data[[#This Row],[Age group]]</f>
        <v>​​501-1000</v>
      </c>
    </row>
    <row r="1416" spans="2:12" x14ac:dyDescent="0.25">
      <c r="B1416" t="s">
        <v>35</v>
      </c>
      <c r="C1416">
        <v>6.4</v>
      </c>
      <c r="D1416">
        <v>600</v>
      </c>
      <c r="E1416" s="27">
        <v>45209</v>
      </c>
      <c r="F1416">
        <v>881.49</v>
      </c>
      <c r="G1416" t="s">
        <v>91</v>
      </c>
      <c r="H1416">
        <v>0</v>
      </c>
      <c r="I1416" t="str">
        <f>_xlfn.XLOOKUP(data[[#This Row],[flight_speed]],$S$4:$S$6,$T$4:$T$6,,-1)</f>
        <v>fast</v>
      </c>
      <c r="J1416">
        <f>_xlfn.XLOOKUP(data[[#This Row],[Reindeer]],$S$14:$S$18,$T$14:$T$18)</f>
        <v>261</v>
      </c>
      <c r="K1416" t="str" cm="1">
        <f t="array" ref="K1416">_xlfn.IFS(data[[#This Row],[Age]]&lt;=100,"0-100",data[[#This Row],[Age]]&lt;=500,"101-500",data[[#This Row],[Age]]&lt;=1000,"501-1000",1,"&gt;1000")</f>
        <v>101-500</v>
      </c>
      <c r="L1416" t="str">
        <f>REPT(_xlfn.UNICHAR(8203),_xlfn.XLOOKUP(data[[#This Row],[Age group]],$S$23:$S$26,$T$23:$T$26))&amp;data[[#This Row],[Age group]]</f>
        <v>​​​101-500</v>
      </c>
    </row>
    <row r="1417" spans="2:12" x14ac:dyDescent="0.25">
      <c r="B1417" t="s">
        <v>68</v>
      </c>
      <c r="C1417">
        <v>5.6000000000000005</v>
      </c>
      <c r="D1417">
        <v>610</v>
      </c>
      <c r="E1417" s="27">
        <v>45209</v>
      </c>
      <c r="F1417">
        <v>1765.17</v>
      </c>
      <c r="G1417" t="s">
        <v>90</v>
      </c>
      <c r="H1417">
        <v>0</v>
      </c>
      <c r="I1417" t="str">
        <f>_xlfn.XLOOKUP(data[[#This Row],[flight_speed]],$S$4:$S$6,$T$4:$T$6,,-1)</f>
        <v>fast</v>
      </c>
      <c r="J1417">
        <f>_xlfn.XLOOKUP(data[[#This Row],[Reindeer]],$S$14:$S$18,$T$14:$T$18)</f>
        <v>35</v>
      </c>
      <c r="K1417" t="str" cm="1">
        <f t="array" ref="K1417">_xlfn.IFS(data[[#This Row],[Age]]&lt;=100,"0-100",data[[#This Row],[Age]]&lt;=500,"101-500",data[[#This Row],[Age]]&lt;=1000,"501-1000",1,"&gt;1000")</f>
        <v>0-100</v>
      </c>
      <c r="L1417" t="str">
        <f>REPT(_xlfn.UNICHAR(8203),_xlfn.XLOOKUP(data[[#This Row],[Age group]],$S$23:$S$26,$T$23:$T$26))&amp;data[[#This Row],[Age group]]</f>
        <v>​​​​0-100</v>
      </c>
    </row>
    <row r="1418" spans="2:12" x14ac:dyDescent="0.25">
      <c r="B1418" t="s">
        <v>32</v>
      </c>
      <c r="C1418">
        <v>4</v>
      </c>
      <c r="D1418">
        <v>1180</v>
      </c>
      <c r="E1418" s="27">
        <v>45209</v>
      </c>
      <c r="F1418">
        <v>1259.1299999999999</v>
      </c>
      <c r="G1418" t="s">
        <v>91</v>
      </c>
      <c r="H1418">
        <v>0</v>
      </c>
      <c r="I1418" t="str">
        <f>_xlfn.XLOOKUP(data[[#This Row],[flight_speed]],$S$4:$S$6,$T$4:$T$6,,-1)</f>
        <v>fast</v>
      </c>
      <c r="J1418">
        <f>_xlfn.XLOOKUP(data[[#This Row],[Reindeer]],$S$14:$S$18,$T$14:$T$18)</f>
        <v>98</v>
      </c>
      <c r="K1418" t="str" cm="1">
        <f t="array" ref="K1418">_xlfn.IFS(data[[#This Row],[Age]]&lt;=100,"0-100",data[[#This Row],[Age]]&lt;=500,"101-500",data[[#This Row],[Age]]&lt;=1000,"501-1000",1,"&gt;1000")</f>
        <v>0-100</v>
      </c>
      <c r="L1418" t="str">
        <f>REPT(_xlfn.UNICHAR(8203),_xlfn.XLOOKUP(data[[#This Row],[Age group]],$S$23:$S$26,$T$23:$T$26))&amp;data[[#This Row],[Age group]]</f>
        <v>​​​​0-100</v>
      </c>
    </row>
    <row r="1419" spans="2:12" x14ac:dyDescent="0.25">
      <c r="B1419" t="s">
        <v>33</v>
      </c>
      <c r="C1419">
        <v>9</v>
      </c>
      <c r="D1419">
        <v>126</v>
      </c>
      <c r="E1419" s="27">
        <v>45210</v>
      </c>
      <c r="F1419">
        <v>744.79</v>
      </c>
      <c r="G1419" t="s">
        <v>90</v>
      </c>
      <c r="H1419">
        <v>0</v>
      </c>
      <c r="I1419" t="str">
        <f>_xlfn.XLOOKUP(data[[#This Row],[flight_speed]],$S$4:$S$6,$T$4:$T$6,,-1)</f>
        <v>fast</v>
      </c>
      <c r="J1419">
        <f>_xlfn.XLOOKUP(data[[#This Row],[Reindeer]],$S$14:$S$18,$T$14:$T$18)</f>
        <v>1200</v>
      </c>
      <c r="K1419" t="str" cm="1">
        <f t="array" ref="K1419">_xlfn.IFS(data[[#This Row],[Age]]&lt;=100,"0-100",data[[#This Row],[Age]]&lt;=500,"101-500",data[[#This Row],[Age]]&lt;=1000,"501-1000",1,"&gt;1000")</f>
        <v>&gt;1000</v>
      </c>
      <c r="L1419" t="str">
        <f>REPT(_xlfn.UNICHAR(8203),_xlfn.XLOOKUP(data[[#This Row],[Age group]],$S$23:$S$26,$T$23:$T$26))&amp;data[[#This Row],[Age group]]</f>
        <v>​&gt;1000</v>
      </c>
    </row>
    <row r="1420" spans="2:12" x14ac:dyDescent="0.25">
      <c r="B1420" t="s">
        <v>34</v>
      </c>
      <c r="C1420">
        <v>5.6000000000000005</v>
      </c>
      <c r="D1420">
        <v>770</v>
      </c>
      <c r="E1420" s="27">
        <v>45210</v>
      </c>
      <c r="F1420">
        <v>2730</v>
      </c>
      <c r="G1420" t="s">
        <v>91</v>
      </c>
      <c r="H1420">
        <v>0</v>
      </c>
      <c r="I1420" t="str">
        <f>_xlfn.XLOOKUP(data[[#This Row],[flight_speed]],$S$4:$S$6,$T$4:$T$6,,-1)</f>
        <v>super fast</v>
      </c>
      <c r="J1420">
        <f>_xlfn.XLOOKUP(data[[#This Row],[Reindeer]],$S$14:$S$18,$T$14:$T$18)</f>
        <v>815</v>
      </c>
      <c r="K1420" t="str" cm="1">
        <f t="array" ref="K1420">_xlfn.IFS(data[[#This Row],[Age]]&lt;=100,"0-100",data[[#This Row],[Age]]&lt;=500,"101-500",data[[#This Row],[Age]]&lt;=1000,"501-1000",1,"&gt;1000")</f>
        <v>501-1000</v>
      </c>
      <c r="L1420" t="str">
        <f>REPT(_xlfn.UNICHAR(8203),_xlfn.XLOOKUP(data[[#This Row],[Age group]],$S$23:$S$26,$T$23:$T$26))&amp;data[[#This Row],[Age group]]</f>
        <v>​​501-1000</v>
      </c>
    </row>
    <row r="1421" spans="2:12" x14ac:dyDescent="0.25">
      <c r="B1421" t="s">
        <v>35</v>
      </c>
      <c r="C1421">
        <v>10.4</v>
      </c>
      <c r="D1421">
        <v>630</v>
      </c>
      <c r="E1421" s="27">
        <v>45210</v>
      </c>
      <c r="F1421">
        <v>2483.2799999999997</v>
      </c>
      <c r="G1421" t="s">
        <v>91</v>
      </c>
      <c r="H1421">
        <v>0</v>
      </c>
      <c r="I1421" t="str">
        <f>_xlfn.XLOOKUP(data[[#This Row],[flight_speed]],$S$4:$S$6,$T$4:$T$6,,-1)</f>
        <v>super fast</v>
      </c>
      <c r="J1421">
        <f>_xlfn.XLOOKUP(data[[#This Row],[Reindeer]],$S$14:$S$18,$T$14:$T$18)</f>
        <v>261</v>
      </c>
      <c r="K1421" t="str" cm="1">
        <f t="array" ref="K1421">_xlfn.IFS(data[[#This Row],[Age]]&lt;=100,"0-100",data[[#This Row],[Age]]&lt;=500,"101-500",data[[#This Row],[Age]]&lt;=1000,"501-1000",1,"&gt;1000")</f>
        <v>101-500</v>
      </c>
      <c r="L1421" t="str">
        <f>REPT(_xlfn.UNICHAR(8203),_xlfn.XLOOKUP(data[[#This Row],[Age group]],$S$23:$S$26,$T$23:$T$26))&amp;data[[#This Row],[Age group]]</f>
        <v>​​​101-500</v>
      </c>
    </row>
    <row r="1422" spans="2:12" x14ac:dyDescent="0.25">
      <c r="B1422" t="s">
        <v>68</v>
      </c>
      <c r="C1422">
        <v>4.8000000000000007</v>
      </c>
      <c r="D1422">
        <v>610</v>
      </c>
      <c r="E1422" s="27">
        <v>45210</v>
      </c>
      <c r="F1422">
        <v>2135.0700000000002</v>
      </c>
      <c r="G1422" t="s">
        <v>90</v>
      </c>
      <c r="H1422">
        <v>0</v>
      </c>
      <c r="I1422" t="str">
        <f>_xlfn.XLOOKUP(data[[#This Row],[flight_speed]],$S$4:$S$6,$T$4:$T$6,,-1)</f>
        <v>super fast</v>
      </c>
      <c r="J1422">
        <f>_xlfn.XLOOKUP(data[[#This Row],[Reindeer]],$S$14:$S$18,$T$14:$T$18)</f>
        <v>35</v>
      </c>
      <c r="K1422" t="str" cm="1">
        <f t="array" ref="K1422">_xlfn.IFS(data[[#This Row],[Age]]&lt;=100,"0-100",data[[#This Row],[Age]]&lt;=500,"101-500",data[[#This Row],[Age]]&lt;=1000,"501-1000",1,"&gt;1000")</f>
        <v>0-100</v>
      </c>
      <c r="L1422" t="str">
        <f>REPT(_xlfn.UNICHAR(8203),_xlfn.XLOOKUP(data[[#This Row],[Age group]],$S$23:$S$26,$T$23:$T$26))&amp;data[[#This Row],[Age group]]</f>
        <v>​​​​0-100</v>
      </c>
    </row>
    <row r="1423" spans="2:12" x14ac:dyDescent="0.25">
      <c r="B1423" t="s">
        <v>32</v>
      </c>
      <c r="C1423">
        <v>11.200000000000001</v>
      </c>
      <c r="D1423">
        <v>530</v>
      </c>
      <c r="E1423" s="27">
        <v>45210</v>
      </c>
      <c r="F1423">
        <v>942.03</v>
      </c>
      <c r="G1423" t="s">
        <v>91</v>
      </c>
      <c r="H1423">
        <v>0</v>
      </c>
      <c r="I1423" t="str">
        <f>_xlfn.XLOOKUP(data[[#This Row],[flight_speed]],$S$4:$S$6,$T$4:$T$6,,-1)</f>
        <v>fast</v>
      </c>
      <c r="J1423">
        <f>_xlfn.XLOOKUP(data[[#This Row],[Reindeer]],$S$14:$S$18,$T$14:$T$18)</f>
        <v>98</v>
      </c>
      <c r="K1423" t="str" cm="1">
        <f t="array" ref="K1423">_xlfn.IFS(data[[#This Row],[Age]]&lt;=100,"0-100",data[[#This Row],[Age]]&lt;=500,"101-500",data[[#This Row],[Age]]&lt;=1000,"501-1000",1,"&gt;1000")</f>
        <v>0-100</v>
      </c>
      <c r="L1423" t="str">
        <f>REPT(_xlfn.UNICHAR(8203),_xlfn.XLOOKUP(data[[#This Row],[Age group]],$S$23:$S$26,$T$23:$T$26))&amp;data[[#This Row],[Age group]]</f>
        <v>​​​​0-100</v>
      </c>
    </row>
    <row r="1424" spans="2:12" x14ac:dyDescent="0.25">
      <c r="B1424" t="s">
        <v>33</v>
      </c>
      <c r="C1424">
        <v>14</v>
      </c>
      <c r="D1424">
        <v>91</v>
      </c>
      <c r="E1424" s="27">
        <v>45211</v>
      </c>
      <c r="F1424">
        <v>429.41</v>
      </c>
      <c r="G1424" t="s">
        <v>90</v>
      </c>
      <c r="H1424">
        <v>0</v>
      </c>
      <c r="I1424" t="str">
        <f>_xlfn.XLOOKUP(data[[#This Row],[flight_speed]],$S$4:$S$6,$T$4:$T$6,,-1)</f>
        <v>casual</v>
      </c>
      <c r="J1424">
        <f>_xlfn.XLOOKUP(data[[#This Row],[Reindeer]],$S$14:$S$18,$T$14:$T$18)</f>
        <v>1200</v>
      </c>
      <c r="K1424" t="str" cm="1">
        <f t="array" ref="K1424">_xlfn.IFS(data[[#This Row],[Age]]&lt;=100,"0-100",data[[#This Row],[Age]]&lt;=500,"101-500",data[[#This Row],[Age]]&lt;=1000,"501-1000",1,"&gt;1000")</f>
        <v>&gt;1000</v>
      </c>
      <c r="L1424" t="str">
        <f>REPT(_xlfn.UNICHAR(8203),_xlfn.XLOOKUP(data[[#This Row],[Age group]],$S$23:$S$26,$T$23:$T$26))&amp;data[[#This Row],[Age group]]</f>
        <v>​&gt;1000</v>
      </c>
    </row>
    <row r="1425" spans="2:12" x14ac:dyDescent="0.25">
      <c r="B1425" t="s">
        <v>34</v>
      </c>
      <c r="C1425">
        <v>9.6000000000000014</v>
      </c>
      <c r="D1425">
        <v>1300</v>
      </c>
      <c r="E1425" s="27">
        <v>45211</v>
      </c>
      <c r="F1425">
        <v>1111.32</v>
      </c>
      <c r="G1425" t="s">
        <v>91</v>
      </c>
      <c r="H1425">
        <v>0</v>
      </c>
      <c r="I1425" t="str">
        <f>_xlfn.XLOOKUP(data[[#This Row],[flight_speed]],$S$4:$S$6,$T$4:$T$6,,-1)</f>
        <v>fast</v>
      </c>
      <c r="J1425">
        <f>_xlfn.XLOOKUP(data[[#This Row],[Reindeer]],$S$14:$S$18,$T$14:$T$18)</f>
        <v>815</v>
      </c>
      <c r="K1425" t="str" cm="1">
        <f t="array" ref="K1425">_xlfn.IFS(data[[#This Row],[Age]]&lt;=100,"0-100",data[[#This Row],[Age]]&lt;=500,"101-500",data[[#This Row],[Age]]&lt;=1000,"501-1000",1,"&gt;1000")</f>
        <v>501-1000</v>
      </c>
      <c r="L1425" t="str">
        <f>REPT(_xlfn.UNICHAR(8203),_xlfn.XLOOKUP(data[[#This Row],[Age group]],$S$23:$S$26,$T$23:$T$26))&amp;data[[#This Row],[Age group]]</f>
        <v>​​501-1000</v>
      </c>
    </row>
    <row r="1426" spans="2:12" x14ac:dyDescent="0.25">
      <c r="B1426" t="s">
        <v>35</v>
      </c>
      <c r="C1426">
        <v>8</v>
      </c>
      <c r="D1426">
        <v>1280</v>
      </c>
      <c r="E1426" s="27">
        <v>45211</v>
      </c>
      <c r="F1426">
        <v>275.79000000000002</v>
      </c>
      <c r="G1426" t="s">
        <v>91</v>
      </c>
      <c r="H1426">
        <v>0</v>
      </c>
      <c r="I1426" t="str">
        <f>_xlfn.XLOOKUP(data[[#This Row],[flight_speed]],$S$4:$S$6,$T$4:$T$6,,-1)</f>
        <v>casual</v>
      </c>
      <c r="J1426">
        <f>_xlfn.XLOOKUP(data[[#This Row],[Reindeer]],$S$14:$S$18,$T$14:$T$18)</f>
        <v>261</v>
      </c>
      <c r="K1426" t="str" cm="1">
        <f t="array" ref="K1426">_xlfn.IFS(data[[#This Row],[Age]]&lt;=100,"0-100",data[[#This Row],[Age]]&lt;=500,"101-500",data[[#This Row],[Age]]&lt;=1000,"501-1000",1,"&gt;1000")</f>
        <v>101-500</v>
      </c>
      <c r="L1426" t="str">
        <f>REPT(_xlfn.UNICHAR(8203),_xlfn.XLOOKUP(data[[#This Row],[Age group]],$S$23:$S$26,$T$23:$T$26))&amp;data[[#This Row],[Age group]]</f>
        <v>​​​101-500</v>
      </c>
    </row>
    <row r="1427" spans="2:12" x14ac:dyDescent="0.25">
      <c r="B1427" t="s">
        <v>68</v>
      </c>
      <c r="C1427">
        <v>9.6000000000000014</v>
      </c>
      <c r="D1427">
        <v>1200</v>
      </c>
      <c r="E1427" s="27">
        <v>45211</v>
      </c>
      <c r="F1427">
        <v>890.94</v>
      </c>
      <c r="G1427" t="s">
        <v>90</v>
      </c>
      <c r="H1427">
        <v>0</v>
      </c>
      <c r="I1427" t="str">
        <f>_xlfn.XLOOKUP(data[[#This Row],[flight_speed]],$S$4:$S$6,$T$4:$T$6,,-1)</f>
        <v>fast</v>
      </c>
      <c r="J1427">
        <f>_xlfn.XLOOKUP(data[[#This Row],[Reindeer]],$S$14:$S$18,$T$14:$T$18)</f>
        <v>35</v>
      </c>
      <c r="K1427" t="str" cm="1">
        <f t="array" ref="K1427">_xlfn.IFS(data[[#This Row],[Age]]&lt;=100,"0-100",data[[#This Row],[Age]]&lt;=500,"101-500",data[[#This Row],[Age]]&lt;=1000,"501-1000",1,"&gt;1000")</f>
        <v>0-100</v>
      </c>
      <c r="L1427" t="str">
        <f>REPT(_xlfn.UNICHAR(8203),_xlfn.XLOOKUP(data[[#This Row],[Age group]],$S$23:$S$26,$T$23:$T$26))&amp;data[[#This Row],[Age group]]</f>
        <v>​​​​0-100</v>
      </c>
    </row>
    <row r="1428" spans="2:12" x14ac:dyDescent="0.25">
      <c r="B1428" t="s">
        <v>32</v>
      </c>
      <c r="C1428">
        <v>6.4</v>
      </c>
      <c r="D1428">
        <v>690</v>
      </c>
      <c r="E1428" s="27">
        <v>45211</v>
      </c>
      <c r="F1428">
        <v>1731.8999999999999</v>
      </c>
      <c r="G1428" t="s">
        <v>91</v>
      </c>
      <c r="H1428">
        <v>0</v>
      </c>
      <c r="I1428" t="str">
        <f>_xlfn.XLOOKUP(data[[#This Row],[flight_speed]],$S$4:$S$6,$T$4:$T$6,,-1)</f>
        <v>fast</v>
      </c>
      <c r="J1428">
        <f>_xlfn.XLOOKUP(data[[#This Row],[Reindeer]],$S$14:$S$18,$T$14:$T$18)</f>
        <v>98</v>
      </c>
      <c r="K1428" t="str" cm="1">
        <f t="array" ref="K1428">_xlfn.IFS(data[[#This Row],[Age]]&lt;=100,"0-100",data[[#This Row],[Age]]&lt;=500,"101-500",data[[#This Row],[Age]]&lt;=1000,"501-1000",1,"&gt;1000")</f>
        <v>0-100</v>
      </c>
      <c r="L1428" t="str">
        <f>REPT(_xlfn.UNICHAR(8203),_xlfn.XLOOKUP(data[[#This Row],[Age group]],$S$23:$S$26,$T$23:$T$26))&amp;data[[#This Row],[Age group]]</f>
        <v>​​​​0-100</v>
      </c>
    </row>
    <row r="1429" spans="2:12" x14ac:dyDescent="0.25">
      <c r="B1429" t="s">
        <v>33</v>
      </c>
      <c r="C1429">
        <v>10</v>
      </c>
      <c r="D1429">
        <v>123</v>
      </c>
      <c r="E1429" s="27">
        <v>45212</v>
      </c>
      <c r="F1429">
        <v>896.51</v>
      </c>
      <c r="G1429" t="s">
        <v>90</v>
      </c>
      <c r="H1429">
        <v>0</v>
      </c>
      <c r="I1429" t="str">
        <f>_xlfn.XLOOKUP(data[[#This Row],[flight_speed]],$S$4:$S$6,$T$4:$T$6,,-1)</f>
        <v>fast</v>
      </c>
      <c r="J1429">
        <f>_xlfn.XLOOKUP(data[[#This Row],[Reindeer]],$S$14:$S$18,$T$14:$T$18)</f>
        <v>1200</v>
      </c>
      <c r="K1429" t="str" cm="1">
        <f t="array" ref="K1429">_xlfn.IFS(data[[#This Row],[Age]]&lt;=100,"0-100",data[[#This Row],[Age]]&lt;=500,"101-500",data[[#This Row],[Age]]&lt;=1000,"501-1000",1,"&gt;1000")</f>
        <v>&gt;1000</v>
      </c>
      <c r="L1429" t="str">
        <f>REPT(_xlfn.UNICHAR(8203),_xlfn.XLOOKUP(data[[#This Row],[Age group]],$S$23:$S$26,$T$23:$T$26))&amp;data[[#This Row],[Age group]]</f>
        <v>​&gt;1000</v>
      </c>
    </row>
    <row r="1430" spans="2:12" x14ac:dyDescent="0.25">
      <c r="B1430" t="s">
        <v>34</v>
      </c>
      <c r="C1430">
        <v>5.6000000000000005</v>
      </c>
      <c r="D1430">
        <v>520</v>
      </c>
      <c r="E1430" s="27">
        <v>45212</v>
      </c>
      <c r="F1430">
        <v>1531.92</v>
      </c>
      <c r="G1430" t="s">
        <v>91</v>
      </c>
      <c r="H1430">
        <v>0</v>
      </c>
      <c r="I1430" t="str">
        <f>_xlfn.XLOOKUP(data[[#This Row],[flight_speed]],$S$4:$S$6,$T$4:$T$6,,-1)</f>
        <v>fast</v>
      </c>
      <c r="J1430">
        <f>_xlfn.XLOOKUP(data[[#This Row],[Reindeer]],$S$14:$S$18,$T$14:$T$18)</f>
        <v>815</v>
      </c>
      <c r="K1430" t="str" cm="1">
        <f t="array" ref="K1430">_xlfn.IFS(data[[#This Row],[Age]]&lt;=100,"0-100",data[[#This Row],[Age]]&lt;=500,"101-500",data[[#This Row],[Age]]&lt;=1000,"501-1000",1,"&gt;1000")</f>
        <v>501-1000</v>
      </c>
      <c r="L1430" t="str">
        <f>REPT(_xlfn.UNICHAR(8203),_xlfn.XLOOKUP(data[[#This Row],[Age group]],$S$23:$S$26,$T$23:$T$26))&amp;data[[#This Row],[Age group]]</f>
        <v>​​501-1000</v>
      </c>
    </row>
    <row r="1431" spans="2:12" x14ac:dyDescent="0.25">
      <c r="B1431" t="s">
        <v>35</v>
      </c>
      <c r="C1431">
        <v>7.2</v>
      </c>
      <c r="D1431">
        <v>510</v>
      </c>
      <c r="E1431" s="27">
        <v>45212</v>
      </c>
      <c r="F1431">
        <v>2487.4499999999998</v>
      </c>
      <c r="G1431" t="s">
        <v>91</v>
      </c>
      <c r="H1431">
        <v>0</v>
      </c>
      <c r="I1431" t="str">
        <f>_xlfn.XLOOKUP(data[[#This Row],[flight_speed]],$S$4:$S$6,$T$4:$T$6,,-1)</f>
        <v>super fast</v>
      </c>
      <c r="J1431">
        <f>_xlfn.XLOOKUP(data[[#This Row],[Reindeer]],$S$14:$S$18,$T$14:$T$18)</f>
        <v>261</v>
      </c>
      <c r="K1431" t="str" cm="1">
        <f t="array" ref="K1431">_xlfn.IFS(data[[#This Row],[Age]]&lt;=100,"0-100",data[[#This Row],[Age]]&lt;=500,"101-500",data[[#This Row],[Age]]&lt;=1000,"501-1000",1,"&gt;1000")</f>
        <v>101-500</v>
      </c>
      <c r="L1431" t="str">
        <f>REPT(_xlfn.UNICHAR(8203),_xlfn.XLOOKUP(data[[#This Row],[Age group]],$S$23:$S$26,$T$23:$T$26))&amp;data[[#This Row],[Age group]]</f>
        <v>​​​101-500</v>
      </c>
    </row>
    <row r="1432" spans="2:12" x14ac:dyDescent="0.25">
      <c r="B1432" t="s">
        <v>68</v>
      </c>
      <c r="C1432">
        <v>4</v>
      </c>
      <c r="D1432">
        <v>700</v>
      </c>
      <c r="E1432" s="27">
        <v>45212</v>
      </c>
      <c r="F1432">
        <v>948.36</v>
      </c>
      <c r="G1432" t="s">
        <v>90</v>
      </c>
      <c r="H1432">
        <v>0</v>
      </c>
      <c r="I1432" t="str">
        <f>_xlfn.XLOOKUP(data[[#This Row],[flight_speed]],$S$4:$S$6,$T$4:$T$6,,-1)</f>
        <v>fast</v>
      </c>
      <c r="J1432">
        <f>_xlfn.XLOOKUP(data[[#This Row],[Reindeer]],$S$14:$S$18,$T$14:$T$18)</f>
        <v>35</v>
      </c>
      <c r="K1432" t="str" cm="1">
        <f t="array" ref="K1432">_xlfn.IFS(data[[#This Row],[Age]]&lt;=100,"0-100",data[[#This Row],[Age]]&lt;=500,"101-500",data[[#This Row],[Age]]&lt;=1000,"501-1000",1,"&gt;1000")</f>
        <v>0-100</v>
      </c>
      <c r="L1432" t="str">
        <f>REPT(_xlfn.UNICHAR(8203),_xlfn.XLOOKUP(data[[#This Row],[Age group]],$S$23:$S$26,$T$23:$T$26))&amp;data[[#This Row],[Age group]]</f>
        <v>​​​​0-100</v>
      </c>
    </row>
    <row r="1433" spans="2:12" x14ac:dyDescent="0.25">
      <c r="B1433" t="s">
        <v>32</v>
      </c>
      <c r="C1433">
        <v>4</v>
      </c>
      <c r="D1433">
        <v>1010</v>
      </c>
      <c r="E1433" s="27">
        <v>45212</v>
      </c>
      <c r="F1433">
        <v>2038.71</v>
      </c>
      <c r="G1433" t="s">
        <v>91</v>
      </c>
      <c r="H1433">
        <v>0</v>
      </c>
      <c r="I1433" t="str">
        <f>_xlfn.XLOOKUP(data[[#This Row],[flight_speed]],$S$4:$S$6,$T$4:$T$6,,-1)</f>
        <v>super fast</v>
      </c>
      <c r="J1433">
        <f>_xlfn.XLOOKUP(data[[#This Row],[Reindeer]],$S$14:$S$18,$T$14:$T$18)</f>
        <v>98</v>
      </c>
      <c r="K1433" t="str" cm="1">
        <f t="array" ref="K1433">_xlfn.IFS(data[[#This Row],[Age]]&lt;=100,"0-100",data[[#This Row],[Age]]&lt;=500,"101-500",data[[#This Row],[Age]]&lt;=1000,"501-1000",1,"&gt;1000")</f>
        <v>0-100</v>
      </c>
      <c r="L1433" t="str">
        <f>REPT(_xlfn.UNICHAR(8203),_xlfn.XLOOKUP(data[[#This Row],[Age group]],$S$23:$S$26,$T$23:$T$26))&amp;data[[#This Row],[Age group]]</f>
        <v>​​​​0-100</v>
      </c>
    </row>
    <row r="1434" spans="2:12" x14ac:dyDescent="0.25">
      <c r="B1434" t="s">
        <v>33</v>
      </c>
      <c r="C1434">
        <v>7</v>
      </c>
      <c r="D1434">
        <v>71</v>
      </c>
      <c r="E1434" s="27">
        <v>45213</v>
      </c>
      <c r="F1434">
        <v>705.91</v>
      </c>
      <c r="G1434" t="s">
        <v>90</v>
      </c>
      <c r="H1434">
        <v>0</v>
      </c>
      <c r="I1434" t="str">
        <f>_xlfn.XLOOKUP(data[[#This Row],[flight_speed]],$S$4:$S$6,$T$4:$T$6,,-1)</f>
        <v>fast</v>
      </c>
      <c r="J1434">
        <f>_xlfn.XLOOKUP(data[[#This Row],[Reindeer]],$S$14:$S$18,$T$14:$T$18)</f>
        <v>1200</v>
      </c>
      <c r="K1434" t="str" cm="1">
        <f t="array" ref="K1434">_xlfn.IFS(data[[#This Row],[Age]]&lt;=100,"0-100",data[[#This Row],[Age]]&lt;=500,"101-500",data[[#This Row],[Age]]&lt;=1000,"501-1000",1,"&gt;1000")</f>
        <v>&gt;1000</v>
      </c>
      <c r="L1434" t="str">
        <f>REPT(_xlfn.UNICHAR(8203),_xlfn.XLOOKUP(data[[#This Row],[Age group]],$S$23:$S$26,$T$23:$T$26))&amp;data[[#This Row],[Age group]]</f>
        <v>​&gt;1000</v>
      </c>
    </row>
    <row r="1435" spans="2:12" x14ac:dyDescent="0.25">
      <c r="B1435" t="s">
        <v>34</v>
      </c>
      <c r="C1435">
        <v>4.8000000000000007</v>
      </c>
      <c r="D1435">
        <v>580</v>
      </c>
      <c r="E1435" s="27">
        <v>45213</v>
      </c>
      <c r="F1435">
        <v>2165.52</v>
      </c>
      <c r="G1435" t="s">
        <v>91</v>
      </c>
      <c r="H1435">
        <v>0</v>
      </c>
      <c r="I1435" t="str">
        <f>_xlfn.XLOOKUP(data[[#This Row],[flight_speed]],$S$4:$S$6,$T$4:$T$6,,-1)</f>
        <v>super fast</v>
      </c>
      <c r="J1435">
        <f>_xlfn.XLOOKUP(data[[#This Row],[Reindeer]],$S$14:$S$18,$T$14:$T$18)</f>
        <v>815</v>
      </c>
      <c r="K1435" t="str" cm="1">
        <f t="array" ref="K1435">_xlfn.IFS(data[[#This Row],[Age]]&lt;=100,"0-100",data[[#This Row],[Age]]&lt;=500,"101-500",data[[#This Row],[Age]]&lt;=1000,"501-1000",1,"&gt;1000")</f>
        <v>501-1000</v>
      </c>
      <c r="L1435" t="str">
        <f>REPT(_xlfn.UNICHAR(8203),_xlfn.XLOOKUP(data[[#This Row],[Age group]],$S$23:$S$26,$T$23:$T$26))&amp;data[[#This Row],[Age group]]</f>
        <v>​​501-1000</v>
      </c>
    </row>
    <row r="1436" spans="2:12" x14ac:dyDescent="0.25">
      <c r="B1436" t="s">
        <v>35</v>
      </c>
      <c r="C1436">
        <v>5.6000000000000005</v>
      </c>
      <c r="D1436">
        <v>1250</v>
      </c>
      <c r="E1436" s="27">
        <v>45213</v>
      </c>
      <c r="F1436">
        <v>1157.46</v>
      </c>
      <c r="G1436" t="s">
        <v>91</v>
      </c>
      <c r="H1436">
        <v>0</v>
      </c>
      <c r="I1436" t="str">
        <f>_xlfn.XLOOKUP(data[[#This Row],[flight_speed]],$S$4:$S$6,$T$4:$T$6,,-1)</f>
        <v>fast</v>
      </c>
      <c r="J1436">
        <f>_xlfn.XLOOKUP(data[[#This Row],[Reindeer]],$S$14:$S$18,$T$14:$T$18)</f>
        <v>261</v>
      </c>
      <c r="K1436" t="str" cm="1">
        <f t="array" ref="K1436">_xlfn.IFS(data[[#This Row],[Age]]&lt;=100,"0-100",data[[#This Row],[Age]]&lt;=500,"101-500",data[[#This Row],[Age]]&lt;=1000,"501-1000",1,"&gt;1000")</f>
        <v>101-500</v>
      </c>
      <c r="L1436" t="str">
        <f>REPT(_xlfn.UNICHAR(8203),_xlfn.XLOOKUP(data[[#This Row],[Age group]],$S$23:$S$26,$T$23:$T$26))&amp;data[[#This Row],[Age group]]</f>
        <v>​​​101-500</v>
      </c>
    </row>
    <row r="1437" spans="2:12" x14ac:dyDescent="0.25">
      <c r="B1437" t="s">
        <v>68</v>
      </c>
      <c r="C1437">
        <v>10.4</v>
      </c>
      <c r="D1437">
        <v>840</v>
      </c>
      <c r="E1437" s="27">
        <v>45213</v>
      </c>
      <c r="F1437">
        <v>1592.67</v>
      </c>
      <c r="G1437" t="s">
        <v>90</v>
      </c>
      <c r="H1437">
        <v>0</v>
      </c>
      <c r="I1437" t="str">
        <f>_xlfn.XLOOKUP(data[[#This Row],[flight_speed]],$S$4:$S$6,$T$4:$T$6,,-1)</f>
        <v>fast</v>
      </c>
      <c r="J1437">
        <f>_xlfn.XLOOKUP(data[[#This Row],[Reindeer]],$S$14:$S$18,$T$14:$T$18)</f>
        <v>35</v>
      </c>
      <c r="K1437" t="str" cm="1">
        <f t="array" ref="K1437">_xlfn.IFS(data[[#This Row],[Age]]&lt;=100,"0-100",data[[#This Row],[Age]]&lt;=500,"101-500",data[[#This Row],[Age]]&lt;=1000,"501-1000",1,"&gt;1000")</f>
        <v>0-100</v>
      </c>
      <c r="L1437" t="str">
        <f>REPT(_xlfn.UNICHAR(8203),_xlfn.XLOOKUP(data[[#This Row],[Age group]],$S$23:$S$26,$T$23:$T$26))&amp;data[[#This Row],[Age group]]</f>
        <v>​​​​0-100</v>
      </c>
    </row>
    <row r="1438" spans="2:12" x14ac:dyDescent="0.25">
      <c r="B1438" t="s">
        <v>32</v>
      </c>
      <c r="C1438">
        <v>5.6000000000000005</v>
      </c>
      <c r="D1438">
        <v>1100</v>
      </c>
      <c r="E1438" s="27">
        <v>45213</v>
      </c>
      <c r="F1438">
        <v>2153.52</v>
      </c>
      <c r="G1438" t="s">
        <v>91</v>
      </c>
      <c r="H1438">
        <v>0</v>
      </c>
      <c r="I1438" t="str">
        <f>_xlfn.XLOOKUP(data[[#This Row],[flight_speed]],$S$4:$S$6,$T$4:$T$6,,-1)</f>
        <v>super fast</v>
      </c>
      <c r="J1438">
        <f>_xlfn.XLOOKUP(data[[#This Row],[Reindeer]],$S$14:$S$18,$T$14:$T$18)</f>
        <v>98</v>
      </c>
      <c r="K1438" t="str" cm="1">
        <f t="array" ref="K1438">_xlfn.IFS(data[[#This Row],[Age]]&lt;=100,"0-100",data[[#This Row],[Age]]&lt;=500,"101-500",data[[#This Row],[Age]]&lt;=1000,"501-1000",1,"&gt;1000")</f>
        <v>0-100</v>
      </c>
      <c r="L1438" t="str">
        <f>REPT(_xlfn.UNICHAR(8203),_xlfn.XLOOKUP(data[[#This Row],[Age group]],$S$23:$S$26,$T$23:$T$26))&amp;data[[#This Row],[Age group]]</f>
        <v>​​​​0-100</v>
      </c>
    </row>
    <row r="1439" spans="2:12" x14ac:dyDescent="0.25">
      <c r="B1439" t="s">
        <v>33</v>
      </c>
      <c r="C1439">
        <v>5</v>
      </c>
      <c r="D1439">
        <v>114</v>
      </c>
      <c r="E1439" s="27">
        <v>45214</v>
      </c>
      <c r="F1439">
        <v>444.77</v>
      </c>
      <c r="G1439" t="s">
        <v>90</v>
      </c>
      <c r="H1439">
        <v>0</v>
      </c>
      <c r="I1439" t="str">
        <f>_xlfn.XLOOKUP(data[[#This Row],[flight_speed]],$S$4:$S$6,$T$4:$T$6,,-1)</f>
        <v>casual</v>
      </c>
      <c r="J1439">
        <f>_xlfn.XLOOKUP(data[[#This Row],[Reindeer]],$S$14:$S$18,$T$14:$T$18)</f>
        <v>1200</v>
      </c>
      <c r="K1439" t="str" cm="1">
        <f t="array" ref="K1439">_xlfn.IFS(data[[#This Row],[Age]]&lt;=100,"0-100",data[[#This Row],[Age]]&lt;=500,"101-500",data[[#This Row],[Age]]&lt;=1000,"501-1000",1,"&gt;1000")</f>
        <v>&gt;1000</v>
      </c>
      <c r="L1439" t="str">
        <f>REPT(_xlfn.UNICHAR(8203),_xlfn.XLOOKUP(data[[#This Row],[Age group]],$S$23:$S$26,$T$23:$T$26))&amp;data[[#This Row],[Age group]]</f>
        <v>​&gt;1000</v>
      </c>
    </row>
    <row r="1440" spans="2:12" x14ac:dyDescent="0.25">
      <c r="B1440" t="s">
        <v>34</v>
      </c>
      <c r="C1440">
        <v>9.6000000000000014</v>
      </c>
      <c r="D1440">
        <v>520</v>
      </c>
      <c r="E1440" s="27">
        <v>45214</v>
      </c>
      <c r="F1440">
        <v>2760.1499999999996</v>
      </c>
      <c r="G1440" t="s">
        <v>91</v>
      </c>
      <c r="H1440">
        <v>0</v>
      </c>
      <c r="I1440" t="str">
        <f>_xlfn.XLOOKUP(data[[#This Row],[flight_speed]],$S$4:$S$6,$T$4:$T$6,,-1)</f>
        <v>super fast</v>
      </c>
      <c r="J1440">
        <f>_xlfn.XLOOKUP(data[[#This Row],[Reindeer]],$S$14:$S$18,$T$14:$T$18)</f>
        <v>815</v>
      </c>
      <c r="K1440" t="str" cm="1">
        <f t="array" ref="K1440">_xlfn.IFS(data[[#This Row],[Age]]&lt;=100,"0-100",data[[#This Row],[Age]]&lt;=500,"101-500",data[[#This Row],[Age]]&lt;=1000,"501-1000",1,"&gt;1000")</f>
        <v>501-1000</v>
      </c>
      <c r="L1440" t="str">
        <f>REPT(_xlfn.UNICHAR(8203),_xlfn.XLOOKUP(data[[#This Row],[Age group]],$S$23:$S$26,$T$23:$T$26))&amp;data[[#This Row],[Age group]]</f>
        <v>​​501-1000</v>
      </c>
    </row>
    <row r="1441" spans="2:12" x14ac:dyDescent="0.25">
      <c r="B1441" t="s">
        <v>35</v>
      </c>
      <c r="C1441">
        <v>9.6000000000000014</v>
      </c>
      <c r="D1441">
        <v>570</v>
      </c>
      <c r="E1441" s="27">
        <v>45214</v>
      </c>
      <c r="F1441">
        <v>341.90999999999997</v>
      </c>
      <c r="G1441" t="s">
        <v>91</v>
      </c>
      <c r="H1441">
        <v>0</v>
      </c>
      <c r="I1441" t="str">
        <f>_xlfn.XLOOKUP(data[[#This Row],[flight_speed]],$S$4:$S$6,$T$4:$T$6,,-1)</f>
        <v>casual</v>
      </c>
      <c r="J1441">
        <f>_xlfn.XLOOKUP(data[[#This Row],[Reindeer]],$S$14:$S$18,$T$14:$T$18)</f>
        <v>261</v>
      </c>
      <c r="K1441" t="str" cm="1">
        <f t="array" ref="K1441">_xlfn.IFS(data[[#This Row],[Age]]&lt;=100,"0-100",data[[#This Row],[Age]]&lt;=500,"101-500",data[[#This Row],[Age]]&lt;=1000,"501-1000",1,"&gt;1000")</f>
        <v>101-500</v>
      </c>
      <c r="L1441" t="str">
        <f>REPT(_xlfn.UNICHAR(8203),_xlfn.XLOOKUP(data[[#This Row],[Age group]],$S$23:$S$26,$T$23:$T$26))&amp;data[[#This Row],[Age group]]</f>
        <v>​​​101-500</v>
      </c>
    </row>
    <row r="1442" spans="2:12" x14ac:dyDescent="0.25">
      <c r="B1442" t="s">
        <v>68</v>
      </c>
      <c r="C1442">
        <v>8.8000000000000007</v>
      </c>
      <c r="D1442">
        <v>840</v>
      </c>
      <c r="E1442" s="27">
        <v>45214</v>
      </c>
      <c r="F1442">
        <v>1922.6399999999999</v>
      </c>
      <c r="G1442" t="s">
        <v>90</v>
      </c>
      <c r="H1442">
        <v>0</v>
      </c>
      <c r="I1442" t="str">
        <f>_xlfn.XLOOKUP(data[[#This Row],[flight_speed]],$S$4:$S$6,$T$4:$T$6,,-1)</f>
        <v>fast</v>
      </c>
      <c r="J1442">
        <f>_xlfn.XLOOKUP(data[[#This Row],[Reindeer]],$S$14:$S$18,$T$14:$T$18)</f>
        <v>35</v>
      </c>
      <c r="K1442" t="str" cm="1">
        <f t="array" ref="K1442">_xlfn.IFS(data[[#This Row],[Age]]&lt;=100,"0-100",data[[#This Row],[Age]]&lt;=500,"101-500",data[[#This Row],[Age]]&lt;=1000,"501-1000",1,"&gt;1000")</f>
        <v>0-100</v>
      </c>
      <c r="L1442" t="str">
        <f>REPT(_xlfn.UNICHAR(8203),_xlfn.XLOOKUP(data[[#This Row],[Age group]],$S$23:$S$26,$T$23:$T$26))&amp;data[[#This Row],[Age group]]</f>
        <v>​​​​0-100</v>
      </c>
    </row>
    <row r="1443" spans="2:12" x14ac:dyDescent="0.25">
      <c r="B1443" t="s">
        <v>32</v>
      </c>
      <c r="C1443">
        <v>11.200000000000001</v>
      </c>
      <c r="D1443">
        <v>1080</v>
      </c>
      <c r="E1443" s="27">
        <v>45214</v>
      </c>
      <c r="F1443">
        <v>641.37</v>
      </c>
      <c r="G1443" t="s">
        <v>91</v>
      </c>
      <c r="H1443">
        <v>0</v>
      </c>
      <c r="I1443" t="str">
        <f>_xlfn.XLOOKUP(data[[#This Row],[flight_speed]],$S$4:$S$6,$T$4:$T$6,,-1)</f>
        <v>fast</v>
      </c>
      <c r="J1443">
        <f>_xlfn.XLOOKUP(data[[#This Row],[Reindeer]],$S$14:$S$18,$T$14:$T$18)</f>
        <v>98</v>
      </c>
      <c r="K1443" t="str" cm="1">
        <f t="array" ref="K1443">_xlfn.IFS(data[[#This Row],[Age]]&lt;=100,"0-100",data[[#This Row],[Age]]&lt;=500,"101-500",data[[#This Row],[Age]]&lt;=1000,"501-1000",1,"&gt;1000")</f>
        <v>0-100</v>
      </c>
      <c r="L1443" t="str">
        <f>REPT(_xlfn.UNICHAR(8203),_xlfn.XLOOKUP(data[[#This Row],[Age group]],$S$23:$S$26,$T$23:$T$26))&amp;data[[#This Row],[Age group]]</f>
        <v>​​​​0-100</v>
      </c>
    </row>
    <row r="1444" spans="2:12" x14ac:dyDescent="0.25">
      <c r="B1444" t="s">
        <v>33</v>
      </c>
      <c r="C1444">
        <v>8</v>
      </c>
      <c r="D1444">
        <v>99</v>
      </c>
      <c r="E1444" s="27">
        <v>45215</v>
      </c>
      <c r="F1444">
        <v>813.67</v>
      </c>
      <c r="G1444" t="s">
        <v>90</v>
      </c>
      <c r="H1444">
        <v>0</v>
      </c>
      <c r="I1444" t="str">
        <f>_xlfn.XLOOKUP(data[[#This Row],[flight_speed]],$S$4:$S$6,$T$4:$T$6,,-1)</f>
        <v>fast</v>
      </c>
      <c r="J1444">
        <f>_xlfn.XLOOKUP(data[[#This Row],[Reindeer]],$S$14:$S$18,$T$14:$T$18)</f>
        <v>1200</v>
      </c>
      <c r="K1444" t="str" cm="1">
        <f t="array" ref="K1444">_xlfn.IFS(data[[#This Row],[Age]]&lt;=100,"0-100",data[[#This Row],[Age]]&lt;=500,"101-500",data[[#This Row],[Age]]&lt;=1000,"501-1000",1,"&gt;1000")</f>
        <v>&gt;1000</v>
      </c>
      <c r="L1444" t="str">
        <f>REPT(_xlfn.UNICHAR(8203),_xlfn.XLOOKUP(data[[#This Row],[Age group]],$S$23:$S$26,$T$23:$T$26))&amp;data[[#This Row],[Age group]]</f>
        <v>​&gt;1000</v>
      </c>
    </row>
    <row r="1445" spans="2:12" x14ac:dyDescent="0.25">
      <c r="B1445" t="s">
        <v>34</v>
      </c>
      <c r="C1445">
        <v>10.4</v>
      </c>
      <c r="D1445">
        <v>840</v>
      </c>
      <c r="E1445" s="27">
        <v>45215</v>
      </c>
      <c r="F1445">
        <v>197.79000000000002</v>
      </c>
      <c r="G1445" t="s">
        <v>91</v>
      </c>
      <c r="H1445">
        <v>0</v>
      </c>
      <c r="I1445" t="str">
        <f>_xlfn.XLOOKUP(data[[#This Row],[flight_speed]],$S$4:$S$6,$T$4:$T$6,,-1)</f>
        <v>casual</v>
      </c>
      <c r="J1445">
        <f>_xlfn.XLOOKUP(data[[#This Row],[Reindeer]],$S$14:$S$18,$T$14:$T$18)</f>
        <v>815</v>
      </c>
      <c r="K1445" t="str" cm="1">
        <f t="array" ref="K1445">_xlfn.IFS(data[[#This Row],[Age]]&lt;=100,"0-100",data[[#This Row],[Age]]&lt;=500,"101-500",data[[#This Row],[Age]]&lt;=1000,"501-1000",1,"&gt;1000")</f>
        <v>501-1000</v>
      </c>
      <c r="L1445" t="str">
        <f>REPT(_xlfn.UNICHAR(8203),_xlfn.XLOOKUP(data[[#This Row],[Age group]],$S$23:$S$26,$T$23:$T$26))&amp;data[[#This Row],[Age group]]</f>
        <v>​​501-1000</v>
      </c>
    </row>
    <row r="1446" spans="2:12" x14ac:dyDescent="0.25">
      <c r="B1446" t="s">
        <v>35</v>
      </c>
      <c r="C1446">
        <v>12</v>
      </c>
      <c r="D1446">
        <v>650</v>
      </c>
      <c r="E1446" s="27">
        <v>45215</v>
      </c>
      <c r="F1446">
        <v>2961.12</v>
      </c>
      <c r="G1446" t="s">
        <v>91</v>
      </c>
      <c r="H1446">
        <v>0</v>
      </c>
      <c r="I1446" t="str">
        <f>_xlfn.XLOOKUP(data[[#This Row],[flight_speed]],$S$4:$S$6,$T$4:$T$6,,-1)</f>
        <v>super fast</v>
      </c>
      <c r="J1446">
        <f>_xlfn.XLOOKUP(data[[#This Row],[Reindeer]],$S$14:$S$18,$T$14:$T$18)</f>
        <v>261</v>
      </c>
      <c r="K1446" t="str" cm="1">
        <f t="array" ref="K1446">_xlfn.IFS(data[[#This Row],[Age]]&lt;=100,"0-100",data[[#This Row],[Age]]&lt;=500,"101-500",data[[#This Row],[Age]]&lt;=1000,"501-1000",1,"&gt;1000")</f>
        <v>101-500</v>
      </c>
      <c r="L1446" t="str">
        <f>REPT(_xlfn.UNICHAR(8203),_xlfn.XLOOKUP(data[[#This Row],[Age group]],$S$23:$S$26,$T$23:$T$26))&amp;data[[#This Row],[Age group]]</f>
        <v>​​​101-500</v>
      </c>
    </row>
    <row r="1447" spans="2:12" x14ac:dyDescent="0.25">
      <c r="B1447" t="s">
        <v>68</v>
      </c>
      <c r="C1447">
        <v>9.6000000000000014</v>
      </c>
      <c r="D1447">
        <v>1160</v>
      </c>
      <c r="E1447" s="27">
        <v>45215</v>
      </c>
      <c r="F1447">
        <v>2560.6799999999998</v>
      </c>
      <c r="G1447" t="s">
        <v>90</v>
      </c>
      <c r="H1447">
        <v>0</v>
      </c>
      <c r="I1447" t="str">
        <f>_xlfn.XLOOKUP(data[[#This Row],[flight_speed]],$S$4:$S$6,$T$4:$T$6,,-1)</f>
        <v>super fast</v>
      </c>
      <c r="J1447">
        <f>_xlfn.XLOOKUP(data[[#This Row],[Reindeer]],$S$14:$S$18,$T$14:$T$18)</f>
        <v>35</v>
      </c>
      <c r="K1447" t="str" cm="1">
        <f t="array" ref="K1447">_xlfn.IFS(data[[#This Row],[Age]]&lt;=100,"0-100",data[[#This Row],[Age]]&lt;=500,"101-500",data[[#This Row],[Age]]&lt;=1000,"501-1000",1,"&gt;1000")</f>
        <v>0-100</v>
      </c>
      <c r="L1447" t="str">
        <f>REPT(_xlfn.UNICHAR(8203),_xlfn.XLOOKUP(data[[#This Row],[Age group]],$S$23:$S$26,$T$23:$T$26))&amp;data[[#This Row],[Age group]]</f>
        <v>​​​​0-100</v>
      </c>
    </row>
    <row r="1448" spans="2:12" x14ac:dyDescent="0.25">
      <c r="B1448" t="s">
        <v>32</v>
      </c>
      <c r="C1448">
        <v>11.200000000000001</v>
      </c>
      <c r="D1448">
        <v>760</v>
      </c>
      <c r="E1448" s="27">
        <v>45215</v>
      </c>
      <c r="F1448">
        <v>2688.36</v>
      </c>
      <c r="G1448" t="s">
        <v>91</v>
      </c>
      <c r="H1448">
        <v>0</v>
      </c>
      <c r="I1448" t="str">
        <f>_xlfn.XLOOKUP(data[[#This Row],[flight_speed]],$S$4:$S$6,$T$4:$T$6,,-1)</f>
        <v>super fast</v>
      </c>
      <c r="J1448">
        <f>_xlfn.XLOOKUP(data[[#This Row],[Reindeer]],$S$14:$S$18,$T$14:$T$18)</f>
        <v>98</v>
      </c>
      <c r="K1448" t="str" cm="1">
        <f t="array" ref="K1448">_xlfn.IFS(data[[#This Row],[Age]]&lt;=100,"0-100",data[[#This Row],[Age]]&lt;=500,"101-500",data[[#This Row],[Age]]&lt;=1000,"501-1000",1,"&gt;1000")</f>
        <v>0-100</v>
      </c>
      <c r="L1448" t="str">
        <f>REPT(_xlfn.UNICHAR(8203),_xlfn.XLOOKUP(data[[#This Row],[Age group]],$S$23:$S$26,$T$23:$T$26))&amp;data[[#This Row],[Age group]]</f>
        <v>​​​​0-100</v>
      </c>
    </row>
    <row r="1449" spans="2:12" x14ac:dyDescent="0.25">
      <c r="B1449" t="s">
        <v>33</v>
      </c>
      <c r="C1449">
        <v>15</v>
      </c>
      <c r="D1449">
        <v>126</v>
      </c>
      <c r="E1449" s="27">
        <v>45216</v>
      </c>
      <c r="F1449">
        <v>276.94</v>
      </c>
      <c r="G1449" t="s">
        <v>90</v>
      </c>
      <c r="H1449">
        <v>0</v>
      </c>
      <c r="I1449" t="str">
        <f>_xlfn.XLOOKUP(data[[#This Row],[flight_speed]],$S$4:$S$6,$T$4:$T$6,,-1)</f>
        <v>casual</v>
      </c>
      <c r="J1449">
        <f>_xlfn.XLOOKUP(data[[#This Row],[Reindeer]],$S$14:$S$18,$T$14:$T$18)</f>
        <v>1200</v>
      </c>
      <c r="K1449" t="str" cm="1">
        <f t="array" ref="K1449">_xlfn.IFS(data[[#This Row],[Age]]&lt;=100,"0-100",data[[#This Row],[Age]]&lt;=500,"101-500",data[[#This Row],[Age]]&lt;=1000,"501-1000",1,"&gt;1000")</f>
        <v>&gt;1000</v>
      </c>
      <c r="L1449" t="str">
        <f>REPT(_xlfn.UNICHAR(8203),_xlfn.XLOOKUP(data[[#This Row],[Age group]],$S$23:$S$26,$T$23:$T$26))&amp;data[[#This Row],[Age group]]</f>
        <v>​&gt;1000</v>
      </c>
    </row>
    <row r="1450" spans="2:12" x14ac:dyDescent="0.25">
      <c r="B1450" t="s">
        <v>34</v>
      </c>
      <c r="C1450">
        <v>11.200000000000001</v>
      </c>
      <c r="D1450">
        <v>1340</v>
      </c>
      <c r="E1450" s="27">
        <v>45216</v>
      </c>
      <c r="F1450">
        <v>762</v>
      </c>
      <c r="G1450" t="s">
        <v>91</v>
      </c>
      <c r="H1450">
        <v>0</v>
      </c>
      <c r="I1450" t="str">
        <f>_xlfn.XLOOKUP(data[[#This Row],[flight_speed]],$S$4:$S$6,$T$4:$T$6,,-1)</f>
        <v>fast</v>
      </c>
      <c r="J1450">
        <f>_xlfn.XLOOKUP(data[[#This Row],[Reindeer]],$S$14:$S$18,$T$14:$T$18)</f>
        <v>815</v>
      </c>
      <c r="K1450" t="str" cm="1">
        <f t="array" ref="K1450">_xlfn.IFS(data[[#This Row],[Age]]&lt;=100,"0-100",data[[#This Row],[Age]]&lt;=500,"101-500",data[[#This Row],[Age]]&lt;=1000,"501-1000",1,"&gt;1000")</f>
        <v>501-1000</v>
      </c>
      <c r="L1450" t="str">
        <f>REPT(_xlfn.UNICHAR(8203),_xlfn.XLOOKUP(data[[#This Row],[Age group]],$S$23:$S$26,$T$23:$T$26))&amp;data[[#This Row],[Age group]]</f>
        <v>​​501-1000</v>
      </c>
    </row>
    <row r="1451" spans="2:12" x14ac:dyDescent="0.25">
      <c r="B1451" t="s">
        <v>35</v>
      </c>
      <c r="C1451">
        <v>6.4</v>
      </c>
      <c r="D1451">
        <v>1200</v>
      </c>
      <c r="E1451" s="27">
        <v>45216</v>
      </c>
      <c r="F1451">
        <v>2105.25</v>
      </c>
      <c r="G1451" t="s">
        <v>91</v>
      </c>
      <c r="H1451">
        <v>0</v>
      </c>
      <c r="I1451" t="str">
        <f>_xlfn.XLOOKUP(data[[#This Row],[flight_speed]],$S$4:$S$6,$T$4:$T$6,,-1)</f>
        <v>super fast</v>
      </c>
      <c r="J1451">
        <f>_xlfn.XLOOKUP(data[[#This Row],[Reindeer]],$S$14:$S$18,$T$14:$T$18)</f>
        <v>261</v>
      </c>
      <c r="K1451" t="str" cm="1">
        <f t="array" ref="K1451">_xlfn.IFS(data[[#This Row],[Age]]&lt;=100,"0-100",data[[#This Row],[Age]]&lt;=500,"101-500",data[[#This Row],[Age]]&lt;=1000,"501-1000",1,"&gt;1000")</f>
        <v>101-500</v>
      </c>
      <c r="L1451" t="str">
        <f>REPT(_xlfn.UNICHAR(8203),_xlfn.XLOOKUP(data[[#This Row],[Age group]],$S$23:$S$26,$T$23:$T$26))&amp;data[[#This Row],[Age group]]</f>
        <v>​​​101-500</v>
      </c>
    </row>
    <row r="1452" spans="2:12" x14ac:dyDescent="0.25">
      <c r="B1452" t="s">
        <v>68</v>
      </c>
      <c r="C1452">
        <v>7.2</v>
      </c>
      <c r="D1452">
        <v>1430</v>
      </c>
      <c r="E1452" s="27">
        <v>45216</v>
      </c>
      <c r="F1452">
        <v>2979.66</v>
      </c>
      <c r="G1452" t="s">
        <v>90</v>
      </c>
      <c r="H1452">
        <v>0</v>
      </c>
      <c r="I1452" t="str">
        <f>_xlfn.XLOOKUP(data[[#This Row],[flight_speed]],$S$4:$S$6,$T$4:$T$6,,-1)</f>
        <v>super fast</v>
      </c>
      <c r="J1452">
        <f>_xlfn.XLOOKUP(data[[#This Row],[Reindeer]],$S$14:$S$18,$T$14:$T$18)</f>
        <v>35</v>
      </c>
      <c r="K1452" t="str" cm="1">
        <f t="array" ref="K1452">_xlfn.IFS(data[[#This Row],[Age]]&lt;=100,"0-100",data[[#This Row],[Age]]&lt;=500,"101-500",data[[#This Row],[Age]]&lt;=1000,"501-1000",1,"&gt;1000")</f>
        <v>0-100</v>
      </c>
      <c r="L1452" t="str">
        <f>REPT(_xlfn.UNICHAR(8203),_xlfn.XLOOKUP(data[[#This Row],[Age group]],$S$23:$S$26,$T$23:$T$26))&amp;data[[#This Row],[Age group]]</f>
        <v>​​​​0-100</v>
      </c>
    </row>
    <row r="1453" spans="2:12" x14ac:dyDescent="0.25">
      <c r="B1453" t="s">
        <v>32</v>
      </c>
      <c r="C1453">
        <v>4.8000000000000007</v>
      </c>
      <c r="D1453">
        <v>1110</v>
      </c>
      <c r="E1453" s="27">
        <v>45216</v>
      </c>
      <c r="F1453">
        <v>701.81999999999994</v>
      </c>
      <c r="G1453" t="s">
        <v>91</v>
      </c>
      <c r="H1453">
        <v>0</v>
      </c>
      <c r="I1453" t="str">
        <f>_xlfn.XLOOKUP(data[[#This Row],[flight_speed]],$S$4:$S$6,$T$4:$T$6,,-1)</f>
        <v>fast</v>
      </c>
      <c r="J1453">
        <f>_xlfn.XLOOKUP(data[[#This Row],[Reindeer]],$S$14:$S$18,$T$14:$T$18)</f>
        <v>98</v>
      </c>
      <c r="K1453" t="str" cm="1">
        <f t="array" ref="K1453">_xlfn.IFS(data[[#This Row],[Age]]&lt;=100,"0-100",data[[#This Row],[Age]]&lt;=500,"101-500",data[[#This Row],[Age]]&lt;=1000,"501-1000",1,"&gt;1000")</f>
        <v>0-100</v>
      </c>
      <c r="L1453" t="str">
        <f>REPT(_xlfn.UNICHAR(8203),_xlfn.XLOOKUP(data[[#This Row],[Age group]],$S$23:$S$26,$T$23:$T$26))&amp;data[[#This Row],[Age group]]</f>
        <v>​​​​0-100</v>
      </c>
    </row>
    <row r="1454" spans="2:12" x14ac:dyDescent="0.25">
      <c r="B1454" t="s">
        <v>33</v>
      </c>
      <c r="C1454">
        <v>10</v>
      </c>
      <c r="D1454">
        <v>79</v>
      </c>
      <c r="E1454" s="27">
        <v>45217</v>
      </c>
      <c r="F1454">
        <v>944.9</v>
      </c>
      <c r="G1454" t="s">
        <v>90</v>
      </c>
      <c r="H1454">
        <v>0</v>
      </c>
      <c r="I1454" t="str">
        <f>_xlfn.XLOOKUP(data[[#This Row],[flight_speed]],$S$4:$S$6,$T$4:$T$6,,-1)</f>
        <v>fast</v>
      </c>
      <c r="J1454">
        <f>_xlfn.XLOOKUP(data[[#This Row],[Reindeer]],$S$14:$S$18,$T$14:$T$18)</f>
        <v>1200</v>
      </c>
      <c r="K1454" t="str" cm="1">
        <f t="array" ref="K1454">_xlfn.IFS(data[[#This Row],[Age]]&lt;=100,"0-100",data[[#This Row],[Age]]&lt;=500,"101-500",data[[#This Row],[Age]]&lt;=1000,"501-1000",1,"&gt;1000")</f>
        <v>&gt;1000</v>
      </c>
      <c r="L1454" t="str">
        <f>REPT(_xlfn.UNICHAR(8203),_xlfn.XLOOKUP(data[[#This Row],[Age group]],$S$23:$S$26,$T$23:$T$26))&amp;data[[#This Row],[Age group]]</f>
        <v>​&gt;1000</v>
      </c>
    </row>
    <row r="1455" spans="2:12" x14ac:dyDescent="0.25">
      <c r="B1455" t="s">
        <v>34</v>
      </c>
      <c r="C1455">
        <v>11.200000000000001</v>
      </c>
      <c r="D1455">
        <v>720</v>
      </c>
      <c r="E1455" s="27">
        <v>45217</v>
      </c>
      <c r="F1455">
        <v>1969.1999999999998</v>
      </c>
      <c r="G1455" t="s">
        <v>91</v>
      </c>
      <c r="H1455">
        <v>0</v>
      </c>
      <c r="I1455" t="str">
        <f>_xlfn.XLOOKUP(data[[#This Row],[flight_speed]],$S$4:$S$6,$T$4:$T$6,,-1)</f>
        <v>fast</v>
      </c>
      <c r="J1455">
        <f>_xlfn.XLOOKUP(data[[#This Row],[Reindeer]],$S$14:$S$18,$T$14:$T$18)</f>
        <v>815</v>
      </c>
      <c r="K1455" t="str" cm="1">
        <f t="array" ref="K1455">_xlfn.IFS(data[[#This Row],[Age]]&lt;=100,"0-100",data[[#This Row],[Age]]&lt;=500,"101-500",data[[#This Row],[Age]]&lt;=1000,"501-1000",1,"&gt;1000")</f>
        <v>501-1000</v>
      </c>
      <c r="L1455" t="str">
        <f>REPT(_xlfn.UNICHAR(8203),_xlfn.XLOOKUP(data[[#This Row],[Age group]],$S$23:$S$26,$T$23:$T$26))&amp;data[[#This Row],[Age group]]</f>
        <v>​​501-1000</v>
      </c>
    </row>
    <row r="1456" spans="2:12" x14ac:dyDescent="0.25">
      <c r="B1456" t="s">
        <v>35</v>
      </c>
      <c r="C1456">
        <v>10.4</v>
      </c>
      <c r="D1456">
        <v>1470</v>
      </c>
      <c r="E1456" s="27">
        <v>45217</v>
      </c>
      <c r="F1456">
        <v>2994</v>
      </c>
      <c r="G1456" t="s">
        <v>91</v>
      </c>
      <c r="H1456">
        <v>0</v>
      </c>
      <c r="I1456" t="str">
        <f>_xlfn.XLOOKUP(data[[#This Row],[flight_speed]],$S$4:$S$6,$T$4:$T$6,,-1)</f>
        <v>super fast</v>
      </c>
      <c r="J1456">
        <f>_xlfn.XLOOKUP(data[[#This Row],[Reindeer]],$S$14:$S$18,$T$14:$T$18)</f>
        <v>261</v>
      </c>
      <c r="K1456" t="str" cm="1">
        <f t="array" ref="K1456">_xlfn.IFS(data[[#This Row],[Age]]&lt;=100,"0-100",data[[#This Row],[Age]]&lt;=500,"101-500",data[[#This Row],[Age]]&lt;=1000,"501-1000",1,"&gt;1000")</f>
        <v>101-500</v>
      </c>
      <c r="L1456" t="str">
        <f>REPT(_xlfn.UNICHAR(8203),_xlfn.XLOOKUP(data[[#This Row],[Age group]],$S$23:$S$26,$T$23:$T$26))&amp;data[[#This Row],[Age group]]</f>
        <v>​​​101-500</v>
      </c>
    </row>
    <row r="1457" spans="2:12" x14ac:dyDescent="0.25">
      <c r="B1457" t="s">
        <v>68</v>
      </c>
      <c r="C1457">
        <v>12</v>
      </c>
      <c r="D1457">
        <v>1390</v>
      </c>
      <c r="E1457" s="27">
        <v>45217</v>
      </c>
      <c r="F1457">
        <v>2682.48</v>
      </c>
      <c r="G1457" t="s">
        <v>90</v>
      </c>
      <c r="H1457">
        <v>0</v>
      </c>
      <c r="I1457" t="str">
        <f>_xlfn.XLOOKUP(data[[#This Row],[flight_speed]],$S$4:$S$6,$T$4:$T$6,,-1)</f>
        <v>super fast</v>
      </c>
      <c r="J1457">
        <f>_xlfn.XLOOKUP(data[[#This Row],[Reindeer]],$S$14:$S$18,$T$14:$T$18)</f>
        <v>35</v>
      </c>
      <c r="K1457" t="str" cm="1">
        <f t="array" ref="K1457">_xlfn.IFS(data[[#This Row],[Age]]&lt;=100,"0-100",data[[#This Row],[Age]]&lt;=500,"101-500",data[[#This Row],[Age]]&lt;=1000,"501-1000",1,"&gt;1000")</f>
        <v>0-100</v>
      </c>
      <c r="L1457" t="str">
        <f>REPT(_xlfn.UNICHAR(8203),_xlfn.XLOOKUP(data[[#This Row],[Age group]],$S$23:$S$26,$T$23:$T$26))&amp;data[[#This Row],[Age group]]</f>
        <v>​​​​0-100</v>
      </c>
    </row>
    <row r="1458" spans="2:12" x14ac:dyDescent="0.25">
      <c r="B1458" t="s">
        <v>32</v>
      </c>
      <c r="C1458">
        <v>11.200000000000001</v>
      </c>
      <c r="D1458">
        <v>610</v>
      </c>
      <c r="E1458" s="27">
        <v>45217</v>
      </c>
      <c r="F1458">
        <v>1048.56</v>
      </c>
      <c r="G1458" t="s">
        <v>91</v>
      </c>
      <c r="H1458">
        <v>0</v>
      </c>
      <c r="I1458" t="str">
        <f>_xlfn.XLOOKUP(data[[#This Row],[flight_speed]],$S$4:$S$6,$T$4:$T$6,,-1)</f>
        <v>fast</v>
      </c>
      <c r="J1458">
        <f>_xlfn.XLOOKUP(data[[#This Row],[Reindeer]],$S$14:$S$18,$T$14:$T$18)</f>
        <v>98</v>
      </c>
      <c r="K1458" t="str" cm="1">
        <f t="array" ref="K1458">_xlfn.IFS(data[[#This Row],[Age]]&lt;=100,"0-100",data[[#This Row],[Age]]&lt;=500,"101-500",data[[#This Row],[Age]]&lt;=1000,"501-1000",1,"&gt;1000")</f>
        <v>0-100</v>
      </c>
      <c r="L1458" t="str">
        <f>REPT(_xlfn.UNICHAR(8203),_xlfn.XLOOKUP(data[[#This Row],[Age group]],$S$23:$S$26,$T$23:$T$26))&amp;data[[#This Row],[Age group]]</f>
        <v>​​​​0-100</v>
      </c>
    </row>
    <row r="1459" spans="2:12" x14ac:dyDescent="0.25">
      <c r="B1459" t="s">
        <v>33</v>
      </c>
      <c r="C1459">
        <v>15</v>
      </c>
      <c r="D1459">
        <v>110</v>
      </c>
      <c r="E1459" s="27">
        <v>45218</v>
      </c>
      <c r="F1459">
        <v>631.87</v>
      </c>
      <c r="G1459" t="s">
        <v>90</v>
      </c>
      <c r="H1459">
        <v>0</v>
      </c>
      <c r="I1459" t="str">
        <f>_xlfn.XLOOKUP(data[[#This Row],[flight_speed]],$S$4:$S$6,$T$4:$T$6,,-1)</f>
        <v>fast</v>
      </c>
      <c r="J1459">
        <f>_xlfn.XLOOKUP(data[[#This Row],[Reindeer]],$S$14:$S$18,$T$14:$T$18)</f>
        <v>1200</v>
      </c>
      <c r="K1459" t="str" cm="1">
        <f t="array" ref="K1459">_xlfn.IFS(data[[#This Row],[Age]]&lt;=100,"0-100",data[[#This Row],[Age]]&lt;=500,"101-500",data[[#This Row],[Age]]&lt;=1000,"501-1000",1,"&gt;1000")</f>
        <v>&gt;1000</v>
      </c>
      <c r="L1459" t="str">
        <f>REPT(_xlfn.UNICHAR(8203),_xlfn.XLOOKUP(data[[#This Row],[Age group]],$S$23:$S$26,$T$23:$T$26))&amp;data[[#This Row],[Age group]]</f>
        <v>​&gt;1000</v>
      </c>
    </row>
    <row r="1460" spans="2:12" x14ac:dyDescent="0.25">
      <c r="B1460" t="s">
        <v>34</v>
      </c>
      <c r="C1460">
        <v>12</v>
      </c>
      <c r="D1460">
        <v>1210</v>
      </c>
      <c r="E1460" s="27">
        <v>45218</v>
      </c>
      <c r="F1460">
        <v>2155.5299999999997</v>
      </c>
      <c r="G1460" t="s">
        <v>91</v>
      </c>
      <c r="H1460">
        <v>0</v>
      </c>
      <c r="I1460" t="str">
        <f>_xlfn.XLOOKUP(data[[#This Row],[flight_speed]],$S$4:$S$6,$T$4:$T$6,,-1)</f>
        <v>super fast</v>
      </c>
      <c r="J1460">
        <f>_xlfn.XLOOKUP(data[[#This Row],[Reindeer]],$S$14:$S$18,$T$14:$T$18)</f>
        <v>815</v>
      </c>
      <c r="K1460" t="str" cm="1">
        <f t="array" ref="K1460">_xlfn.IFS(data[[#This Row],[Age]]&lt;=100,"0-100",data[[#This Row],[Age]]&lt;=500,"101-500",data[[#This Row],[Age]]&lt;=1000,"501-1000",1,"&gt;1000")</f>
        <v>501-1000</v>
      </c>
      <c r="L1460" t="str">
        <f>REPT(_xlfn.UNICHAR(8203),_xlfn.XLOOKUP(data[[#This Row],[Age group]],$S$23:$S$26,$T$23:$T$26))&amp;data[[#This Row],[Age group]]</f>
        <v>​​501-1000</v>
      </c>
    </row>
    <row r="1461" spans="2:12" x14ac:dyDescent="0.25">
      <c r="B1461" t="s">
        <v>35</v>
      </c>
      <c r="C1461">
        <v>10.4</v>
      </c>
      <c r="D1461">
        <v>880</v>
      </c>
      <c r="E1461" s="27">
        <v>45218</v>
      </c>
      <c r="F1461">
        <v>432.51</v>
      </c>
      <c r="G1461" t="s">
        <v>91</v>
      </c>
      <c r="H1461">
        <v>0</v>
      </c>
      <c r="I1461" t="str">
        <f>_xlfn.XLOOKUP(data[[#This Row],[flight_speed]],$S$4:$S$6,$T$4:$T$6,,-1)</f>
        <v>casual</v>
      </c>
      <c r="J1461">
        <f>_xlfn.XLOOKUP(data[[#This Row],[Reindeer]],$S$14:$S$18,$T$14:$T$18)</f>
        <v>261</v>
      </c>
      <c r="K1461" t="str" cm="1">
        <f t="array" ref="K1461">_xlfn.IFS(data[[#This Row],[Age]]&lt;=100,"0-100",data[[#This Row],[Age]]&lt;=500,"101-500",data[[#This Row],[Age]]&lt;=1000,"501-1000",1,"&gt;1000")</f>
        <v>101-500</v>
      </c>
      <c r="L1461" t="str">
        <f>REPT(_xlfn.UNICHAR(8203),_xlfn.XLOOKUP(data[[#This Row],[Age group]],$S$23:$S$26,$T$23:$T$26))&amp;data[[#This Row],[Age group]]</f>
        <v>​​​101-500</v>
      </c>
    </row>
    <row r="1462" spans="2:12" x14ac:dyDescent="0.25">
      <c r="B1462" t="s">
        <v>68</v>
      </c>
      <c r="C1462">
        <v>11.200000000000001</v>
      </c>
      <c r="D1462">
        <v>620</v>
      </c>
      <c r="E1462" s="27">
        <v>45218</v>
      </c>
      <c r="F1462">
        <v>2336.64</v>
      </c>
      <c r="G1462" t="s">
        <v>90</v>
      </c>
      <c r="H1462">
        <v>0</v>
      </c>
      <c r="I1462" t="str">
        <f>_xlfn.XLOOKUP(data[[#This Row],[flight_speed]],$S$4:$S$6,$T$4:$T$6,,-1)</f>
        <v>super fast</v>
      </c>
      <c r="J1462">
        <f>_xlfn.XLOOKUP(data[[#This Row],[Reindeer]],$S$14:$S$18,$T$14:$T$18)</f>
        <v>35</v>
      </c>
      <c r="K1462" t="str" cm="1">
        <f t="array" ref="K1462">_xlfn.IFS(data[[#This Row],[Age]]&lt;=100,"0-100",data[[#This Row],[Age]]&lt;=500,"101-500",data[[#This Row],[Age]]&lt;=1000,"501-1000",1,"&gt;1000")</f>
        <v>0-100</v>
      </c>
      <c r="L1462" t="str">
        <f>REPT(_xlfn.UNICHAR(8203),_xlfn.XLOOKUP(data[[#This Row],[Age group]],$S$23:$S$26,$T$23:$T$26))&amp;data[[#This Row],[Age group]]</f>
        <v>​​​​0-100</v>
      </c>
    </row>
    <row r="1463" spans="2:12" x14ac:dyDescent="0.25">
      <c r="B1463" t="s">
        <v>32</v>
      </c>
      <c r="C1463">
        <v>8.8000000000000007</v>
      </c>
      <c r="D1463">
        <v>590</v>
      </c>
      <c r="E1463" s="27">
        <v>45218</v>
      </c>
      <c r="F1463">
        <v>893.28</v>
      </c>
      <c r="G1463" t="s">
        <v>91</v>
      </c>
      <c r="H1463">
        <v>0</v>
      </c>
      <c r="I1463" t="str">
        <f>_xlfn.XLOOKUP(data[[#This Row],[flight_speed]],$S$4:$S$6,$T$4:$T$6,,-1)</f>
        <v>fast</v>
      </c>
      <c r="J1463">
        <f>_xlfn.XLOOKUP(data[[#This Row],[Reindeer]],$S$14:$S$18,$T$14:$T$18)</f>
        <v>98</v>
      </c>
      <c r="K1463" t="str" cm="1">
        <f t="array" ref="K1463">_xlfn.IFS(data[[#This Row],[Age]]&lt;=100,"0-100",data[[#This Row],[Age]]&lt;=500,"101-500",data[[#This Row],[Age]]&lt;=1000,"501-1000",1,"&gt;1000")</f>
        <v>0-100</v>
      </c>
      <c r="L1463" t="str">
        <f>REPT(_xlfn.UNICHAR(8203),_xlfn.XLOOKUP(data[[#This Row],[Age group]],$S$23:$S$26,$T$23:$T$26))&amp;data[[#This Row],[Age group]]</f>
        <v>​​​​0-100</v>
      </c>
    </row>
    <row r="1464" spans="2:12" x14ac:dyDescent="0.25">
      <c r="B1464" t="s">
        <v>33</v>
      </c>
      <c r="C1464">
        <v>14</v>
      </c>
      <c r="D1464">
        <v>134</v>
      </c>
      <c r="E1464" s="27">
        <v>45219</v>
      </c>
      <c r="F1464">
        <v>944.09</v>
      </c>
      <c r="G1464" t="s">
        <v>90</v>
      </c>
      <c r="H1464">
        <v>0</v>
      </c>
      <c r="I1464" t="str">
        <f>_xlfn.XLOOKUP(data[[#This Row],[flight_speed]],$S$4:$S$6,$T$4:$T$6,,-1)</f>
        <v>fast</v>
      </c>
      <c r="J1464">
        <f>_xlfn.XLOOKUP(data[[#This Row],[Reindeer]],$S$14:$S$18,$T$14:$T$18)</f>
        <v>1200</v>
      </c>
      <c r="K1464" t="str" cm="1">
        <f t="array" ref="K1464">_xlfn.IFS(data[[#This Row],[Age]]&lt;=100,"0-100",data[[#This Row],[Age]]&lt;=500,"101-500",data[[#This Row],[Age]]&lt;=1000,"501-1000",1,"&gt;1000")</f>
        <v>&gt;1000</v>
      </c>
      <c r="L1464" t="str">
        <f>REPT(_xlfn.UNICHAR(8203),_xlfn.XLOOKUP(data[[#This Row],[Age group]],$S$23:$S$26,$T$23:$T$26))&amp;data[[#This Row],[Age group]]</f>
        <v>​&gt;1000</v>
      </c>
    </row>
    <row r="1465" spans="2:12" x14ac:dyDescent="0.25">
      <c r="B1465" t="s">
        <v>34</v>
      </c>
      <c r="C1465">
        <v>9.6000000000000014</v>
      </c>
      <c r="D1465">
        <v>1060</v>
      </c>
      <c r="E1465" s="27">
        <v>45219</v>
      </c>
      <c r="F1465">
        <v>2841.6000000000004</v>
      </c>
      <c r="G1465" t="s">
        <v>91</v>
      </c>
      <c r="H1465">
        <v>0</v>
      </c>
      <c r="I1465" t="str">
        <f>_xlfn.XLOOKUP(data[[#This Row],[flight_speed]],$S$4:$S$6,$T$4:$T$6,,-1)</f>
        <v>super fast</v>
      </c>
      <c r="J1465">
        <f>_xlfn.XLOOKUP(data[[#This Row],[Reindeer]],$S$14:$S$18,$T$14:$T$18)</f>
        <v>815</v>
      </c>
      <c r="K1465" t="str" cm="1">
        <f t="array" ref="K1465">_xlfn.IFS(data[[#This Row],[Age]]&lt;=100,"0-100",data[[#This Row],[Age]]&lt;=500,"101-500",data[[#This Row],[Age]]&lt;=1000,"501-1000",1,"&gt;1000")</f>
        <v>501-1000</v>
      </c>
      <c r="L1465" t="str">
        <f>REPT(_xlfn.UNICHAR(8203),_xlfn.XLOOKUP(data[[#This Row],[Age group]],$S$23:$S$26,$T$23:$T$26))&amp;data[[#This Row],[Age group]]</f>
        <v>​​501-1000</v>
      </c>
    </row>
    <row r="1466" spans="2:12" x14ac:dyDescent="0.25">
      <c r="B1466" t="s">
        <v>35</v>
      </c>
      <c r="C1466">
        <v>6.4</v>
      </c>
      <c r="D1466">
        <v>980</v>
      </c>
      <c r="E1466" s="27">
        <v>45219</v>
      </c>
      <c r="F1466">
        <v>167.85000000000002</v>
      </c>
      <c r="G1466" t="s">
        <v>91</v>
      </c>
      <c r="H1466">
        <v>0</v>
      </c>
      <c r="I1466" t="str">
        <f>_xlfn.XLOOKUP(data[[#This Row],[flight_speed]],$S$4:$S$6,$T$4:$T$6,,-1)</f>
        <v>casual</v>
      </c>
      <c r="J1466">
        <f>_xlfn.XLOOKUP(data[[#This Row],[Reindeer]],$S$14:$S$18,$T$14:$T$18)</f>
        <v>261</v>
      </c>
      <c r="K1466" t="str" cm="1">
        <f t="array" ref="K1466">_xlfn.IFS(data[[#This Row],[Age]]&lt;=100,"0-100",data[[#This Row],[Age]]&lt;=500,"101-500",data[[#This Row],[Age]]&lt;=1000,"501-1000",1,"&gt;1000")</f>
        <v>101-500</v>
      </c>
      <c r="L1466" t="str">
        <f>REPT(_xlfn.UNICHAR(8203),_xlfn.XLOOKUP(data[[#This Row],[Age group]],$S$23:$S$26,$T$23:$T$26))&amp;data[[#This Row],[Age group]]</f>
        <v>​​​101-500</v>
      </c>
    </row>
    <row r="1467" spans="2:12" x14ac:dyDescent="0.25">
      <c r="B1467" t="s">
        <v>68</v>
      </c>
      <c r="C1467">
        <v>11.200000000000001</v>
      </c>
      <c r="D1467">
        <v>920</v>
      </c>
      <c r="E1467" s="27">
        <v>45219</v>
      </c>
      <c r="F1467">
        <v>58.83</v>
      </c>
      <c r="G1467" t="s">
        <v>90</v>
      </c>
      <c r="H1467">
        <v>0</v>
      </c>
      <c r="I1467" t="str">
        <f>_xlfn.XLOOKUP(data[[#This Row],[flight_speed]],$S$4:$S$6,$T$4:$T$6,,-1)</f>
        <v>casual</v>
      </c>
      <c r="J1467">
        <f>_xlfn.XLOOKUP(data[[#This Row],[Reindeer]],$S$14:$S$18,$T$14:$T$18)</f>
        <v>35</v>
      </c>
      <c r="K1467" t="str" cm="1">
        <f t="array" ref="K1467">_xlfn.IFS(data[[#This Row],[Age]]&lt;=100,"0-100",data[[#This Row],[Age]]&lt;=500,"101-500",data[[#This Row],[Age]]&lt;=1000,"501-1000",1,"&gt;1000")</f>
        <v>0-100</v>
      </c>
      <c r="L1467" t="str">
        <f>REPT(_xlfn.UNICHAR(8203),_xlfn.XLOOKUP(data[[#This Row],[Age group]],$S$23:$S$26,$T$23:$T$26))&amp;data[[#This Row],[Age group]]</f>
        <v>​​​​0-100</v>
      </c>
    </row>
    <row r="1468" spans="2:12" x14ac:dyDescent="0.25">
      <c r="B1468" t="s">
        <v>32</v>
      </c>
      <c r="C1468">
        <v>10.4</v>
      </c>
      <c r="D1468">
        <v>500</v>
      </c>
      <c r="E1468" s="27">
        <v>45219</v>
      </c>
      <c r="F1468">
        <v>234.60000000000002</v>
      </c>
      <c r="G1468" t="s">
        <v>91</v>
      </c>
      <c r="H1468">
        <v>0</v>
      </c>
      <c r="I1468" t="str">
        <f>_xlfn.XLOOKUP(data[[#This Row],[flight_speed]],$S$4:$S$6,$T$4:$T$6,,-1)</f>
        <v>casual</v>
      </c>
      <c r="J1468">
        <f>_xlfn.XLOOKUP(data[[#This Row],[Reindeer]],$S$14:$S$18,$T$14:$T$18)</f>
        <v>98</v>
      </c>
      <c r="K1468" t="str" cm="1">
        <f t="array" ref="K1468">_xlfn.IFS(data[[#This Row],[Age]]&lt;=100,"0-100",data[[#This Row],[Age]]&lt;=500,"101-500",data[[#This Row],[Age]]&lt;=1000,"501-1000",1,"&gt;1000")</f>
        <v>0-100</v>
      </c>
      <c r="L1468" t="str">
        <f>REPT(_xlfn.UNICHAR(8203),_xlfn.XLOOKUP(data[[#This Row],[Age group]],$S$23:$S$26,$T$23:$T$26))&amp;data[[#This Row],[Age group]]</f>
        <v>​​​​0-100</v>
      </c>
    </row>
    <row r="1469" spans="2:12" x14ac:dyDescent="0.25">
      <c r="B1469" t="s">
        <v>33</v>
      </c>
      <c r="C1469">
        <v>9</v>
      </c>
      <c r="D1469">
        <v>140</v>
      </c>
      <c r="E1469" s="27">
        <v>45220</v>
      </c>
      <c r="F1469">
        <v>338.13</v>
      </c>
      <c r="G1469" t="s">
        <v>90</v>
      </c>
      <c r="H1469">
        <v>0</v>
      </c>
      <c r="I1469" t="str">
        <f>_xlfn.XLOOKUP(data[[#This Row],[flight_speed]],$S$4:$S$6,$T$4:$T$6,,-1)</f>
        <v>casual</v>
      </c>
      <c r="J1469">
        <f>_xlfn.XLOOKUP(data[[#This Row],[Reindeer]],$S$14:$S$18,$T$14:$T$18)</f>
        <v>1200</v>
      </c>
      <c r="K1469" t="str" cm="1">
        <f t="array" ref="K1469">_xlfn.IFS(data[[#This Row],[Age]]&lt;=100,"0-100",data[[#This Row],[Age]]&lt;=500,"101-500",data[[#This Row],[Age]]&lt;=1000,"501-1000",1,"&gt;1000")</f>
        <v>&gt;1000</v>
      </c>
      <c r="L1469" t="str">
        <f>REPT(_xlfn.UNICHAR(8203),_xlfn.XLOOKUP(data[[#This Row],[Age group]],$S$23:$S$26,$T$23:$T$26))&amp;data[[#This Row],[Age group]]</f>
        <v>​&gt;1000</v>
      </c>
    </row>
    <row r="1470" spans="2:12" x14ac:dyDescent="0.25">
      <c r="B1470" t="s">
        <v>34</v>
      </c>
      <c r="C1470">
        <v>8.8000000000000007</v>
      </c>
      <c r="D1470">
        <v>670</v>
      </c>
      <c r="E1470" s="27">
        <v>45220</v>
      </c>
      <c r="F1470">
        <v>2641.56</v>
      </c>
      <c r="G1470" t="s">
        <v>91</v>
      </c>
      <c r="H1470">
        <v>0</v>
      </c>
      <c r="I1470" t="str">
        <f>_xlfn.XLOOKUP(data[[#This Row],[flight_speed]],$S$4:$S$6,$T$4:$T$6,,-1)</f>
        <v>super fast</v>
      </c>
      <c r="J1470">
        <f>_xlfn.XLOOKUP(data[[#This Row],[Reindeer]],$S$14:$S$18,$T$14:$T$18)</f>
        <v>815</v>
      </c>
      <c r="K1470" t="str" cm="1">
        <f t="array" ref="K1470">_xlfn.IFS(data[[#This Row],[Age]]&lt;=100,"0-100",data[[#This Row],[Age]]&lt;=500,"101-500",data[[#This Row],[Age]]&lt;=1000,"501-1000",1,"&gt;1000")</f>
        <v>501-1000</v>
      </c>
      <c r="L1470" t="str">
        <f>REPT(_xlfn.UNICHAR(8203),_xlfn.XLOOKUP(data[[#This Row],[Age group]],$S$23:$S$26,$T$23:$T$26))&amp;data[[#This Row],[Age group]]</f>
        <v>​​501-1000</v>
      </c>
    </row>
    <row r="1471" spans="2:12" x14ac:dyDescent="0.25">
      <c r="B1471" t="s">
        <v>35</v>
      </c>
      <c r="C1471">
        <v>11.200000000000001</v>
      </c>
      <c r="D1471">
        <v>1350</v>
      </c>
      <c r="E1471" s="27">
        <v>45220</v>
      </c>
      <c r="F1471">
        <v>347.07</v>
      </c>
      <c r="G1471" t="s">
        <v>91</v>
      </c>
      <c r="H1471">
        <v>0</v>
      </c>
      <c r="I1471" t="str">
        <f>_xlfn.XLOOKUP(data[[#This Row],[flight_speed]],$S$4:$S$6,$T$4:$T$6,,-1)</f>
        <v>casual</v>
      </c>
      <c r="J1471">
        <f>_xlfn.XLOOKUP(data[[#This Row],[Reindeer]],$S$14:$S$18,$T$14:$T$18)</f>
        <v>261</v>
      </c>
      <c r="K1471" t="str" cm="1">
        <f t="array" ref="K1471">_xlfn.IFS(data[[#This Row],[Age]]&lt;=100,"0-100",data[[#This Row],[Age]]&lt;=500,"101-500",data[[#This Row],[Age]]&lt;=1000,"501-1000",1,"&gt;1000")</f>
        <v>101-500</v>
      </c>
      <c r="L1471" t="str">
        <f>REPT(_xlfn.UNICHAR(8203),_xlfn.XLOOKUP(data[[#This Row],[Age group]],$S$23:$S$26,$T$23:$T$26))&amp;data[[#This Row],[Age group]]</f>
        <v>​​​101-500</v>
      </c>
    </row>
    <row r="1472" spans="2:12" x14ac:dyDescent="0.25">
      <c r="B1472" t="s">
        <v>68</v>
      </c>
      <c r="C1472">
        <v>10.4</v>
      </c>
      <c r="D1472">
        <v>1340</v>
      </c>
      <c r="E1472" s="27">
        <v>45220</v>
      </c>
      <c r="F1472">
        <v>445.89</v>
      </c>
      <c r="G1472" t="s">
        <v>90</v>
      </c>
      <c r="H1472">
        <v>0</v>
      </c>
      <c r="I1472" t="str">
        <f>_xlfn.XLOOKUP(data[[#This Row],[flight_speed]],$S$4:$S$6,$T$4:$T$6,,-1)</f>
        <v>casual</v>
      </c>
      <c r="J1472">
        <f>_xlfn.XLOOKUP(data[[#This Row],[Reindeer]],$S$14:$S$18,$T$14:$T$18)</f>
        <v>35</v>
      </c>
      <c r="K1472" t="str" cm="1">
        <f t="array" ref="K1472">_xlfn.IFS(data[[#This Row],[Age]]&lt;=100,"0-100",data[[#This Row],[Age]]&lt;=500,"101-500",data[[#This Row],[Age]]&lt;=1000,"501-1000",1,"&gt;1000")</f>
        <v>0-100</v>
      </c>
      <c r="L1472" t="str">
        <f>REPT(_xlfn.UNICHAR(8203),_xlfn.XLOOKUP(data[[#This Row],[Age group]],$S$23:$S$26,$T$23:$T$26))&amp;data[[#This Row],[Age group]]</f>
        <v>​​​​0-100</v>
      </c>
    </row>
    <row r="1473" spans="2:12" x14ac:dyDescent="0.25">
      <c r="B1473" t="s">
        <v>32</v>
      </c>
      <c r="C1473">
        <v>10.4</v>
      </c>
      <c r="D1473">
        <v>1170</v>
      </c>
      <c r="E1473" s="27">
        <v>45220</v>
      </c>
      <c r="F1473">
        <v>1668.66</v>
      </c>
      <c r="G1473" t="s">
        <v>91</v>
      </c>
      <c r="H1473">
        <v>0</v>
      </c>
      <c r="I1473" t="str">
        <f>_xlfn.XLOOKUP(data[[#This Row],[flight_speed]],$S$4:$S$6,$T$4:$T$6,,-1)</f>
        <v>fast</v>
      </c>
      <c r="J1473">
        <f>_xlfn.XLOOKUP(data[[#This Row],[Reindeer]],$S$14:$S$18,$T$14:$T$18)</f>
        <v>98</v>
      </c>
      <c r="K1473" t="str" cm="1">
        <f t="array" ref="K1473">_xlfn.IFS(data[[#This Row],[Age]]&lt;=100,"0-100",data[[#This Row],[Age]]&lt;=500,"101-500",data[[#This Row],[Age]]&lt;=1000,"501-1000",1,"&gt;1000")</f>
        <v>0-100</v>
      </c>
      <c r="L1473" t="str">
        <f>REPT(_xlfn.UNICHAR(8203),_xlfn.XLOOKUP(data[[#This Row],[Age group]],$S$23:$S$26,$T$23:$T$26))&amp;data[[#This Row],[Age group]]</f>
        <v>​​​​0-100</v>
      </c>
    </row>
    <row r="1474" spans="2:12" x14ac:dyDescent="0.25">
      <c r="B1474" t="s">
        <v>33</v>
      </c>
      <c r="C1474">
        <v>6</v>
      </c>
      <c r="D1474">
        <v>96</v>
      </c>
      <c r="E1474" s="27">
        <v>45221</v>
      </c>
      <c r="F1474">
        <v>653.52</v>
      </c>
      <c r="G1474" t="s">
        <v>90</v>
      </c>
      <c r="H1474">
        <v>0</v>
      </c>
      <c r="I1474" t="str">
        <f>_xlfn.XLOOKUP(data[[#This Row],[flight_speed]],$S$4:$S$6,$T$4:$T$6,,-1)</f>
        <v>fast</v>
      </c>
      <c r="J1474">
        <f>_xlfn.XLOOKUP(data[[#This Row],[Reindeer]],$S$14:$S$18,$T$14:$T$18)</f>
        <v>1200</v>
      </c>
      <c r="K1474" t="str" cm="1">
        <f t="array" ref="K1474">_xlfn.IFS(data[[#This Row],[Age]]&lt;=100,"0-100",data[[#This Row],[Age]]&lt;=500,"101-500",data[[#This Row],[Age]]&lt;=1000,"501-1000",1,"&gt;1000")</f>
        <v>&gt;1000</v>
      </c>
      <c r="L1474" t="str">
        <f>REPT(_xlfn.UNICHAR(8203),_xlfn.XLOOKUP(data[[#This Row],[Age group]],$S$23:$S$26,$T$23:$T$26))&amp;data[[#This Row],[Age group]]</f>
        <v>​&gt;1000</v>
      </c>
    </row>
    <row r="1475" spans="2:12" x14ac:dyDescent="0.25">
      <c r="B1475" t="s">
        <v>34</v>
      </c>
      <c r="C1475">
        <v>8.8000000000000007</v>
      </c>
      <c r="D1475">
        <v>1390</v>
      </c>
      <c r="E1475" s="27">
        <v>45221</v>
      </c>
      <c r="F1475">
        <v>2079.09</v>
      </c>
      <c r="G1475" t="s">
        <v>91</v>
      </c>
      <c r="H1475">
        <v>0</v>
      </c>
      <c r="I1475" t="str">
        <f>_xlfn.XLOOKUP(data[[#This Row],[flight_speed]],$S$4:$S$6,$T$4:$T$6,,-1)</f>
        <v>super fast</v>
      </c>
      <c r="J1475">
        <f>_xlfn.XLOOKUP(data[[#This Row],[Reindeer]],$S$14:$S$18,$T$14:$T$18)</f>
        <v>815</v>
      </c>
      <c r="K1475" t="str" cm="1">
        <f t="array" ref="K1475">_xlfn.IFS(data[[#This Row],[Age]]&lt;=100,"0-100",data[[#This Row],[Age]]&lt;=500,"101-500",data[[#This Row],[Age]]&lt;=1000,"501-1000",1,"&gt;1000")</f>
        <v>501-1000</v>
      </c>
      <c r="L1475" t="str">
        <f>REPT(_xlfn.UNICHAR(8203),_xlfn.XLOOKUP(data[[#This Row],[Age group]],$S$23:$S$26,$T$23:$T$26))&amp;data[[#This Row],[Age group]]</f>
        <v>​​501-1000</v>
      </c>
    </row>
    <row r="1476" spans="2:12" x14ac:dyDescent="0.25">
      <c r="B1476" t="s">
        <v>35</v>
      </c>
      <c r="C1476">
        <v>4.8000000000000007</v>
      </c>
      <c r="D1476">
        <v>1440</v>
      </c>
      <c r="E1476" s="27">
        <v>45221</v>
      </c>
      <c r="F1476">
        <v>1003.44</v>
      </c>
      <c r="G1476" t="s">
        <v>91</v>
      </c>
      <c r="H1476">
        <v>0</v>
      </c>
      <c r="I1476" t="str">
        <f>_xlfn.XLOOKUP(data[[#This Row],[flight_speed]],$S$4:$S$6,$T$4:$T$6,,-1)</f>
        <v>fast</v>
      </c>
      <c r="J1476">
        <f>_xlfn.XLOOKUP(data[[#This Row],[Reindeer]],$S$14:$S$18,$T$14:$T$18)</f>
        <v>261</v>
      </c>
      <c r="K1476" t="str" cm="1">
        <f t="array" ref="K1476">_xlfn.IFS(data[[#This Row],[Age]]&lt;=100,"0-100",data[[#This Row],[Age]]&lt;=500,"101-500",data[[#This Row],[Age]]&lt;=1000,"501-1000",1,"&gt;1000")</f>
        <v>101-500</v>
      </c>
      <c r="L1476" t="str">
        <f>REPT(_xlfn.UNICHAR(8203),_xlfn.XLOOKUP(data[[#This Row],[Age group]],$S$23:$S$26,$T$23:$T$26))&amp;data[[#This Row],[Age group]]</f>
        <v>​​​101-500</v>
      </c>
    </row>
    <row r="1477" spans="2:12" x14ac:dyDescent="0.25">
      <c r="B1477" t="s">
        <v>68</v>
      </c>
      <c r="C1477">
        <v>9.6000000000000014</v>
      </c>
      <c r="D1477">
        <v>780</v>
      </c>
      <c r="E1477" s="27">
        <v>45221</v>
      </c>
      <c r="F1477">
        <v>1109.58</v>
      </c>
      <c r="G1477" t="s">
        <v>90</v>
      </c>
      <c r="H1477">
        <v>0</v>
      </c>
      <c r="I1477" t="str">
        <f>_xlfn.XLOOKUP(data[[#This Row],[flight_speed]],$S$4:$S$6,$T$4:$T$6,,-1)</f>
        <v>fast</v>
      </c>
      <c r="J1477">
        <f>_xlfn.XLOOKUP(data[[#This Row],[Reindeer]],$S$14:$S$18,$T$14:$T$18)</f>
        <v>35</v>
      </c>
      <c r="K1477" t="str" cm="1">
        <f t="array" ref="K1477">_xlfn.IFS(data[[#This Row],[Age]]&lt;=100,"0-100",data[[#This Row],[Age]]&lt;=500,"101-500",data[[#This Row],[Age]]&lt;=1000,"501-1000",1,"&gt;1000")</f>
        <v>0-100</v>
      </c>
      <c r="L1477" t="str">
        <f>REPT(_xlfn.UNICHAR(8203),_xlfn.XLOOKUP(data[[#This Row],[Age group]],$S$23:$S$26,$T$23:$T$26))&amp;data[[#This Row],[Age group]]</f>
        <v>​​​​0-100</v>
      </c>
    </row>
    <row r="1478" spans="2:12" x14ac:dyDescent="0.25">
      <c r="B1478" t="s">
        <v>32</v>
      </c>
      <c r="C1478">
        <v>10.4</v>
      </c>
      <c r="D1478">
        <v>800</v>
      </c>
      <c r="E1478" s="27">
        <v>45221</v>
      </c>
      <c r="F1478">
        <v>2654.4900000000002</v>
      </c>
      <c r="G1478" t="s">
        <v>91</v>
      </c>
      <c r="H1478">
        <v>0</v>
      </c>
      <c r="I1478" t="str">
        <f>_xlfn.XLOOKUP(data[[#This Row],[flight_speed]],$S$4:$S$6,$T$4:$T$6,,-1)</f>
        <v>super fast</v>
      </c>
      <c r="J1478">
        <f>_xlfn.XLOOKUP(data[[#This Row],[Reindeer]],$S$14:$S$18,$T$14:$T$18)</f>
        <v>98</v>
      </c>
      <c r="K1478" t="str" cm="1">
        <f t="array" ref="K1478">_xlfn.IFS(data[[#This Row],[Age]]&lt;=100,"0-100",data[[#This Row],[Age]]&lt;=500,"101-500",data[[#This Row],[Age]]&lt;=1000,"501-1000",1,"&gt;1000")</f>
        <v>0-100</v>
      </c>
      <c r="L1478" t="str">
        <f>REPT(_xlfn.UNICHAR(8203),_xlfn.XLOOKUP(data[[#This Row],[Age group]],$S$23:$S$26,$T$23:$T$26))&amp;data[[#This Row],[Age group]]</f>
        <v>​​​​0-100</v>
      </c>
    </row>
    <row r="1479" spans="2:12" x14ac:dyDescent="0.25">
      <c r="B1479" t="s">
        <v>33</v>
      </c>
      <c r="C1479">
        <v>5</v>
      </c>
      <c r="D1479">
        <v>131</v>
      </c>
      <c r="E1479" s="27">
        <v>45222</v>
      </c>
      <c r="F1479">
        <v>747.29</v>
      </c>
      <c r="G1479" t="s">
        <v>90</v>
      </c>
      <c r="H1479">
        <v>0</v>
      </c>
      <c r="I1479" t="str">
        <f>_xlfn.XLOOKUP(data[[#This Row],[flight_speed]],$S$4:$S$6,$T$4:$T$6,,-1)</f>
        <v>fast</v>
      </c>
      <c r="J1479">
        <f>_xlfn.XLOOKUP(data[[#This Row],[Reindeer]],$S$14:$S$18,$T$14:$T$18)</f>
        <v>1200</v>
      </c>
      <c r="K1479" t="str" cm="1">
        <f t="array" ref="K1479">_xlfn.IFS(data[[#This Row],[Age]]&lt;=100,"0-100",data[[#This Row],[Age]]&lt;=500,"101-500",data[[#This Row],[Age]]&lt;=1000,"501-1000",1,"&gt;1000")</f>
        <v>&gt;1000</v>
      </c>
      <c r="L1479" t="str">
        <f>REPT(_xlfn.UNICHAR(8203),_xlfn.XLOOKUP(data[[#This Row],[Age group]],$S$23:$S$26,$T$23:$T$26))&amp;data[[#This Row],[Age group]]</f>
        <v>​&gt;1000</v>
      </c>
    </row>
    <row r="1480" spans="2:12" x14ac:dyDescent="0.25">
      <c r="B1480" t="s">
        <v>34</v>
      </c>
      <c r="C1480">
        <v>9.6000000000000014</v>
      </c>
      <c r="D1480">
        <v>610</v>
      </c>
      <c r="E1480" s="27">
        <v>45222</v>
      </c>
      <c r="F1480">
        <v>1827.75</v>
      </c>
      <c r="G1480" t="s">
        <v>91</v>
      </c>
      <c r="H1480">
        <v>0</v>
      </c>
      <c r="I1480" t="str">
        <f>_xlfn.XLOOKUP(data[[#This Row],[flight_speed]],$S$4:$S$6,$T$4:$T$6,,-1)</f>
        <v>fast</v>
      </c>
      <c r="J1480">
        <f>_xlfn.XLOOKUP(data[[#This Row],[Reindeer]],$S$14:$S$18,$T$14:$T$18)</f>
        <v>815</v>
      </c>
      <c r="K1480" t="str" cm="1">
        <f t="array" ref="K1480">_xlfn.IFS(data[[#This Row],[Age]]&lt;=100,"0-100",data[[#This Row],[Age]]&lt;=500,"101-500",data[[#This Row],[Age]]&lt;=1000,"501-1000",1,"&gt;1000")</f>
        <v>501-1000</v>
      </c>
      <c r="L1480" t="str">
        <f>REPT(_xlfn.UNICHAR(8203),_xlfn.XLOOKUP(data[[#This Row],[Age group]],$S$23:$S$26,$T$23:$T$26))&amp;data[[#This Row],[Age group]]</f>
        <v>​​501-1000</v>
      </c>
    </row>
    <row r="1481" spans="2:12" x14ac:dyDescent="0.25">
      <c r="B1481" t="s">
        <v>35</v>
      </c>
      <c r="C1481">
        <v>9.6000000000000014</v>
      </c>
      <c r="D1481">
        <v>1450</v>
      </c>
      <c r="E1481" s="27">
        <v>45222</v>
      </c>
      <c r="F1481">
        <v>362.43</v>
      </c>
      <c r="G1481" t="s">
        <v>91</v>
      </c>
      <c r="H1481">
        <v>0</v>
      </c>
      <c r="I1481" t="str">
        <f>_xlfn.XLOOKUP(data[[#This Row],[flight_speed]],$S$4:$S$6,$T$4:$T$6,,-1)</f>
        <v>casual</v>
      </c>
      <c r="J1481">
        <f>_xlfn.XLOOKUP(data[[#This Row],[Reindeer]],$S$14:$S$18,$T$14:$T$18)</f>
        <v>261</v>
      </c>
      <c r="K1481" t="str" cm="1">
        <f t="array" ref="K1481">_xlfn.IFS(data[[#This Row],[Age]]&lt;=100,"0-100",data[[#This Row],[Age]]&lt;=500,"101-500",data[[#This Row],[Age]]&lt;=1000,"501-1000",1,"&gt;1000")</f>
        <v>101-500</v>
      </c>
      <c r="L1481" t="str">
        <f>REPT(_xlfn.UNICHAR(8203),_xlfn.XLOOKUP(data[[#This Row],[Age group]],$S$23:$S$26,$T$23:$T$26))&amp;data[[#This Row],[Age group]]</f>
        <v>​​​101-500</v>
      </c>
    </row>
    <row r="1482" spans="2:12" x14ac:dyDescent="0.25">
      <c r="B1482" t="s">
        <v>68</v>
      </c>
      <c r="C1482">
        <v>4</v>
      </c>
      <c r="D1482">
        <v>850</v>
      </c>
      <c r="E1482" s="27">
        <v>45222</v>
      </c>
      <c r="F1482">
        <v>44.730000000000004</v>
      </c>
      <c r="G1482" t="s">
        <v>90</v>
      </c>
      <c r="H1482">
        <v>0</v>
      </c>
      <c r="I1482" t="str">
        <f>_xlfn.XLOOKUP(data[[#This Row],[flight_speed]],$S$4:$S$6,$T$4:$T$6,,-1)</f>
        <v>casual</v>
      </c>
      <c r="J1482">
        <f>_xlfn.XLOOKUP(data[[#This Row],[Reindeer]],$S$14:$S$18,$T$14:$T$18)</f>
        <v>35</v>
      </c>
      <c r="K1482" t="str" cm="1">
        <f t="array" ref="K1482">_xlfn.IFS(data[[#This Row],[Age]]&lt;=100,"0-100",data[[#This Row],[Age]]&lt;=500,"101-500",data[[#This Row],[Age]]&lt;=1000,"501-1000",1,"&gt;1000")</f>
        <v>0-100</v>
      </c>
      <c r="L1482" t="str">
        <f>REPT(_xlfn.UNICHAR(8203),_xlfn.XLOOKUP(data[[#This Row],[Age group]],$S$23:$S$26,$T$23:$T$26))&amp;data[[#This Row],[Age group]]</f>
        <v>​​​​0-100</v>
      </c>
    </row>
    <row r="1483" spans="2:12" x14ac:dyDescent="0.25">
      <c r="B1483" t="s">
        <v>32</v>
      </c>
      <c r="C1483">
        <v>9.6000000000000014</v>
      </c>
      <c r="D1483">
        <v>1240</v>
      </c>
      <c r="E1483" s="27">
        <v>45222</v>
      </c>
      <c r="F1483">
        <v>1063.8000000000002</v>
      </c>
      <c r="G1483" t="s">
        <v>91</v>
      </c>
      <c r="H1483">
        <v>0</v>
      </c>
      <c r="I1483" t="str">
        <f>_xlfn.XLOOKUP(data[[#This Row],[flight_speed]],$S$4:$S$6,$T$4:$T$6,,-1)</f>
        <v>fast</v>
      </c>
      <c r="J1483">
        <f>_xlfn.XLOOKUP(data[[#This Row],[Reindeer]],$S$14:$S$18,$T$14:$T$18)</f>
        <v>98</v>
      </c>
      <c r="K1483" t="str" cm="1">
        <f t="array" ref="K1483">_xlfn.IFS(data[[#This Row],[Age]]&lt;=100,"0-100",data[[#This Row],[Age]]&lt;=500,"101-500",data[[#This Row],[Age]]&lt;=1000,"501-1000",1,"&gt;1000")</f>
        <v>0-100</v>
      </c>
      <c r="L1483" t="str">
        <f>REPT(_xlfn.UNICHAR(8203),_xlfn.XLOOKUP(data[[#This Row],[Age group]],$S$23:$S$26,$T$23:$T$26))&amp;data[[#This Row],[Age group]]</f>
        <v>​​​​0-100</v>
      </c>
    </row>
    <row r="1484" spans="2:12" x14ac:dyDescent="0.25">
      <c r="B1484" t="s">
        <v>33</v>
      </c>
      <c r="C1484">
        <v>9</v>
      </c>
      <c r="D1484">
        <v>90</v>
      </c>
      <c r="E1484" s="27">
        <v>45223</v>
      </c>
      <c r="F1484">
        <v>433.18</v>
      </c>
      <c r="G1484" t="s">
        <v>90</v>
      </c>
      <c r="H1484">
        <v>0</v>
      </c>
      <c r="I1484" t="str">
        <f>_xlfn.XLOOKUP(data[[#This Row],[flight_speed]],$S$4:$S$6,$T$4:$T$6,,-1)</f>
        <v>casual</v>
      </c>
      <c r="J1484">
        <f>_xlfn.XLOOKUP(data[[#This Row],[Reindeer]],$S$14:$S$18,$T$14:$T$18)</f>
        <v>1200</v>
      </c>
      <c r="K1484" t="str" cm="1">
        <f t="array" ref="K1484">_xlfn.IFS(data[[#This Row],[Age]]&lt;=100,"0-100",data[[#This Row],[Age]]&lt;=500,"101-500",data[[#This Row],[Age]]&lt;=1000,"501-1000",1,"&gt;1000")</f>
        <v>&gt;1000</v>
      </c>
      <c r="L1484" t="str">
        <f>REPT(_xlfn.UNICHAR(8203),_xlfn.XLOOKUP(data[[#This Row],[Age group]],$S$23:$S$26,$T$23:$T$26))&amp;data[[#This Row],[Age group]]</f>
        <v>​&gt;1000</v>
      </c>
    </row>
    <row r="1485" spans="2:12" x14ac:dyDescent="0.25">
      <c r="B1485" t="s">
        <v>34</v>
      </c>
      <c r="C1485">
        <v>8</v>
      </c>
      <c r="D1485">
        <v>790</v>
      </c>
      <c r="E1485" s="27">
        <v>45223</v>
      </c>
      <c r="F1485">
        <v>1453.35</v>
      </c>
      <c r="G1485" t="s">
        <v>91</v>
      </c>
      <c r="H1485">
        <v>0</v>
      </c>
      <c r="I1485" t="str">
        <f>_xlfn.XLOOKUP(data[[#This Row],[flight_speed]],$S$4:$S$6,$T$4:$T$6,,-1)</f>
        <v>fast</v>
      </c>
      <c r="J1485">
        <f>_xlfn.XLOOKUP(data[[#This Row],[Reindeer]],$S$14:$S$18,$T$14:$T$18)</f>
        <v>815</v>
      </c>
      <c r="K1485" t="str" cm="1">
        <f t="array" ref="K1485">_xlfn.IFS(data[[#This Row],[Age]]&lt;=100,"0-100",data[[#This Row],[Age]]&lt;=500,"101-500",data[[#This Row],[Age]]&lt;=1000,"501-1000",1,"&gt;1000")</f>
        <v>501-1000</v>
      </c>
      <c r="L1485" t="str">
        <f>REPT(_xlfn.UNICHAR(8203),_xlfn.XLOOKUP(data[[#This Row],[Age group]],$S$23:$S$26,$T$23:$T$26))&amp;data[[#This Row],[Age group]]</f>
        <v>​​501-1000</v>
      </c>
    </row>
    <row r="1486" spans="2:12" x14ac:dyDescent="0.25">
      <c r="B1486" t="s">
        <v>35</v>
      </c>
      <c r="C1486">
        <v>9.6000000000000014</v>
      </c>
      <c r="D1486">
        <v>930</v>
      </c>
      <c r="E1486" s="27">
        <v>45223</v>
      </c>
      <c r="F1486">
        <v>1198.44</v>
      </c>
      <c r="G1486" t="s">
        <v>91</v>
      </c>
      <c r="H1486">
        <v>0</v>
      </c>
      <c r="I1486" t="str">
        <f>_xlfn.XLOOKUP(data[[#This Row],[flight_speed]],$S$4:$S$6,$T$4:$T$6,,-1)</f>
        <v>fast</v>
      </c>
      <c r="J1486">
        <f>_xlfn.XLOOKUP(data[[#This Row],[Reindeer]],$S$14:$S$18,$T$14:$T$18)</f>
        <v>261</v>
      </c>
      <c r="K1486" t="str" cm="1">
        <f t="array" ref="K1486">_xlfn.IFS(data[[#This Row],[Age]]&lt;=100,"0-100",data[[#This Row],[Age]]&lt;=500,"101-500",data[[#This Row],[Age]]&lt;=1000,"501-1000",1,"&gt;1000")</f>
        <v>101-500</v>
      </c>
      <c r="L1486" t="str">
        <f>REPT(_xlfn.UNICHAR(8203),_xlfn.XLOOKUP(data[[#This Row],[Age group]],$S$23:$S$26,$T$23:$T$26))&amp;data[[#This Row],[Age group]]</f>
        <v>​​​101-500</v>
      </c>
    </row>
    <row r="1487" spans="2:12" x14ac:dyDescent="0.25">
      <c r="B1487" t="s">
        <v>68</v>
      </c>
      <c r="C1487">
        <v>8.8000000000000007</v>
      </c>
      <c r="D1487">
        <v>1370</v>
      </c>
      <c r="E1487" s="27">
        <v>45223</v>
      </c>
      <c r="F1487">
        <v>94.679999999999993</v>
      </c>
      <c r="G1487" t="s">
        <v>90</v>
      </c>
      <c r="H1487">
        <v>0</v>
      </c>
      <c r="I1487" t="str">
        <f>_xlfn.XLOOKUP(data[[#This Row],[flight_speed]],$S$4:$S$6,$T$4:$T$6,,-1)</f>
        <v>casual</v>
      </c>
      <c r="J1487">
        <f>_xlfn.XLOOKUP(data[[#This Row],[Reindeer]],$S$14:$S$18,$T$14:$T$18)</f>
        <v>35</v>
      </c>
      <c r="K1487" t="str" cm="1">
        <f t="array" ref="K1487">_xlfn.IFS(data[[#This Row],[Age]]&lt;=100,"0-100",data[[#This Row],[Age]]&lt;=500,"101-500",data[[#This Row],[Age]]&lt;=1000,"501-1000",1,"&gt;1000")</f>
        <v>0-100</v>
      </c>
      <c r="L1487" t="str">
        <f>REPT(_xlfn.UNICHAR(8203),_xlfn.XLOOKUP(data[[#This Row],[Age group]],$S$23:$S$26,$T$23:$T$26))&amp;data[[#This Row],[Age group]]</f>
        <v>​​​​0-100</v>
      </c>
    </row>
    <row r="1488" spans="2:12" x14ac:dyDescent="0.25">
      <c r="B1488" t="s">
        <v>32</v>
      </c>
      <c r="C1488">
        <v>4</v>
      </c>
      <c r="D1488">
        <v>830</v>
      </c>
      <c r="E1488" s="27">
        <v>45223</v>
      </c>
      <c r="F1488">
        <v>1667.58</v>
      </c>
      <c r="G1488" t="s">
        <v>91</v>
      </c>
      <c r="H1488">
        <v>0</v>
      </c>
      <c r="I1488" t="str">
        <f>_xlfn.XLOOKUP(data[[#This Row],[flight_speed]],$S$4:$S$6,$T$4:$T$6,,-1)</f>
        <v>fast</v>
      </c>
      <c r="J1488">
        <f>_xlfn.XLOOKUP(data[[#This Row],[Reindeer]],$S$14:$S$18,$T$14:$T$18)</f>
        <v>98</v>
      </c>
      <c r="K1488" t="str" cm="1">
        <f t="array" ref="K1488">_xlfn.IFS(data[[#This Row],[Age]]&lt;=100,"0-100",data[[#This Row],[Age]]&lt;=500,"101-500",data[[#This Row],[Age]]&lt;=1000,"501-1000",1,"&gt;1000")</f>
        <v>0-100</v>
      </c>
      <c r="L1488" t="str">
        <f>REPT(_xlfn.UNICHAR(8203),_xlfn.XLOOKUP(data[[#This Row],[Age group]],$S$23:$S$26,$T$23:$T$26))&amp;data[[#This Row],[Age group]]</f>
        <v>​​​​0-100</v>
      </c>
    </row>
    <row r="1489" spans="2:12" x14ac:dyDescent="0.25">
      <c r="B1489" t="s">
        <v>33</v>
      </c>
      <c r="C1489">
        <v>10</v>
      </c>
      <c r="D1489">
        <v>96</v>
      </c>
      <c r="E1489" s="27">
        <v>45224</v>
      </c>
      <c r="F1489">
        <v>861.47</v>
      </c>
      <c r="G1489" t="s">
        <v>90</v>
      </c>
      <c r="H1489">
        <v>0</v>
      </c>
      <c r="I1489" t="str">
        <f>_xlfn.XLOOKUP(data[[#This Row],[flight_speed]],$S$4:$S$6,$T$4:$T$6,,-1)</f>
        <v>fast</v>
      </c>
      <c r="J1489">
        <f>_xlfn.XLOOKUP(data[[#This Row],[Reindeer]],$S$14:$S$18,$T$14:$T$18)</f>
        <v>1200</v>
      </c>
      <c r="K1489" t="str" cm="1">
        <f t="array" ref="K1489">_xlfn.IFS(data[[#This Row],[Age]]&lt;=100,"0-100",data[[#This Row],[Age]]&lt;=500,"101-500",data[[#This Row],[Age]]&lt;=1000,"501-1000",1,"&gt;1000")</f>
        <v>&gt;1000</v>
      </c>
      <c r="L1489" t="str">
        <f>REPT(_xlfn.UNICHAR(8203),_xlfn.XLOOKUP(data[[#This Row],[Age group]],$S$23:$S$26,$T$23:$T$26))&amp;data[[#This Row],[Age group]]</f>
        <v>​&gt;1000</v>
      </c>
    </row>
    <row r="1490" spans="2:12" x14ac:dyDescent="0.25">
      <c r="B1490" t="s">
        <v>34</v>
      </c>
      <c r="C1490">
        <v>8.8000000000000007</v>
      </c>
      <c r="D1490">
        <v>1420</v>
      </c>
      <c r="E1490" s="27">
        <v>45224</v>
      </c>
      <c r="F1490">
        <v>197.37</v>
      </c>
      <c r="G1490" t="s">
        <v>91</v>
      </c>
      <c r="H1490">
        <v>0</v>
      </c>
      <c r="I1490" t="str">
        <f>_xlfn.XLOOKUP(data[[#This Row],[flight_speed]],$S$4:$S$6,$T$4:$T$6,,-1)</f>
        <v>casual</v>
      </c>
      <c r="J1490">
        <f>_xlfn.XLOOKUP(data[[#This Row],[Reindeer]],$S$14:$S$18,$T$14:$T$18)</f>
        <v>815</v>
      </c>
      <c r="K1490" t="str" cm="1">
        <f t="array" ref="K1490">_xlfn.IFS(data[[#This Row],[Age]]&lt;=100,"0-100",data[[#This Row],[Age]]&lt;=500,"101-500",data[[#This Row],[Age]]&lt;=1000,"501-1000",1,"&gt;1000")</f>
        <v>501-1000</v>
      </c>
      <c r="L1490" t="str">
        <f>REPT(_xlfn.UNICHAR(8203),_xlfn.XLOOKUP(data[[#This Row],[Age group]],$S$23:$S$26,$T$23:$T$26))&amp;data[[#This Row],[Age group]]</f>
        <v>​​501-1000</v>
      </c>
    </row>
    <row r="1491" spans="2:12" x14ac:dyDescent="0.25">
      <c r="B1491" t="s">
        <v>35</v>
      </c>
      <c r="C1491">
        <v>12</v>
      </c>
      <c r="D1491">
        <v>610</v>
      </c>
      <c r="E1491" s="27">
        <v>45224</v>
      </c>
      <c r="F1491">
        <v>2038.5</v>
      </c>
      <c r="G1491" t="s">
        <v>91</v>
      </c>
      <c r="H1491">
        <v>0</v>
      </c>
      <c r="I1491" t="str">
        <f>_xlfn.XLOOKUP(data[[#This Row],[flight_speed]],$S$4:$S$6,$T$4:$T$6,,-1)</f>
        <v>super fast</v>
      </c>
      <c r="J1491">
        <f>_xlfn.XLOOKUP(data[[#This Row],[Reindeer]],$S$14:$S$18,$T$14:$T$18)</f>
        <v>261</v>
      </c>
      <c r="K1491" t="str" cm="1">
        <f t="array" ref="K1491">_xlfn.IFS(data[[#This Row],[Age]]&lt;=100,"0-100",data[[#This Row],[Age]]&lt;=500,"101-500",data[[#This Row],[Age]]&lt;=1000,"501-1000",1,"&gt;1000")</f>
        <v>101-500</v>
      </c>
      <c r="L1491" t="str">
        <f>REPT(_xlfn.UNICHAR(8203),_xlfn.XLOOKUP(data[[#This Row],[Age group]],$S$23:$S$26,$T$23:$T$26))&amp;data[[#This Row],[Age group]]</f>
        <v>​​​101-500</v>
      </c>
    </row>
    <row r="1492" spans="2:12" x14ac:dyDescent="0.25">
      <c r="B1492" t="s">
        <v>68</v>
      </c>
      <c r="C1492">
        <v>8.8000000000000007</v>
      </c>
      <c r="D1492">
        <v>1480</v>
      </c>
      <c r="E1492" s="27">
        <v>45224</v>
      </c>
      <c r="F1492">
        <v>2847.93</v>
      </c>
      <c r="G1492" t="s">
        <v>90</v>
      </c>
      <c r="H1492">
        <v>0</v>
      </c>
      <c r="I1492" t="str">
        <f>_xlfn.XLOOKUP(data[[#This Row],[flight_speed]],$S$4:$S$6,$T$4:$T$6,,-1)</f>
        <v>super fast</v>
      </c>
      <c r="J1492">
        <f>_xlfn.XLOOKUP(data[[#This Row],[Reindeer]],$S$14:$S$18,$T$14:$T$18)</f>
        <v>35</v>
      </c>
      <c r="K1492" t="str" cm="1">
        <f t="array" ref="K1492">_xlfn.IFS(data[[#This Row],[Age]]&lt;=100,"0-100",data[[#This Row],[Age]]&lt;=500,"101-500",data[[#This Row],[Age]]&lt;=1000,"501-1000",1,"&gt;1000")</f>
        <v>0-100</v>
      </c>
      <c r="L1492" t="str">
        <f>REPT(_xlfn.UNICHAR(8203),_xlfn.XLOOKUP(data[[#This Row],[Age group]],$S$23:$S$26,$T$23:$T$26))&amp;data[[#This Row],[Age group]]</f>
        <v>​​​​0-100</v>
      </c>
    </row>
    <row r="1493" spans="2:12" x14ac:dyDescent="0.25">
      <c r="B1493" t="s">
        <v>32</v>
      </c>
      <c r="C1493">
        <v>4</v>
      </c>
      <c r="D1493">
        <v>670</v>
      </c>
      <c r="E1493" s="27">
        <v>45224</v>
      </c>
      <c r="F1493">
        <v>1823.0099999999998</v>
      </c>
      <c r="G1493" t="s">
        <v>91</v>
      </c>
      <c r="H1493">
        <v>0</v>
      </c>
      <c r="I1493" t="str">
        <f>_xlfn.XLOOKUP(data[[#This Row],[flight_speed]],$S$4:$S$6,$T$4:$T$6,,-1)</f>
        <v>fast</v>
      </c>
      <c r="J1493">
        <f>_xlfn.XLOOKUP(data[[#This Row],[Reindeer]],$S$14:$S$18,$T$14:$T$18)</f>
        <v>98</v>
      </c>
      <c r="K1493" t="str" cm="1">
        <f t="array" ref="K1493">_xlfn.IFS(data[[#This Row],[Age]]&lt;=100,"0-100",data[[#This Row],[Age]]&lt;=500,"101-500",data[[#This Row],[Age]]&lt;=1000,"501-1000",1,"&gt;1000")</f>
        <v>0-100</v>
      </c>
      <c r="L1493" t="str">
        <f>REPT(_xlfn.UNICHAR(8203),_xlfn.XLOOKUP(data[[#This Row],[Age group]],$S$23:$S$26,$T$23:$T$26))&amp;data[[#This Row],[Age group]]</f>
        <v>​​​​0-100</v>
      </c>
    </row>
    <row r="1494" spans="2:12" x14ac:dyDescent="0.25">
      <c r="B1494" t="s">
        <v>33</v>
      </c>
      <c r="C1494">
        <v>13</v>
      </c>
      <c r="D1494">
        <v>57</v>
      </c>
      <c r="E1494" s="27">
        <v>45225</v>
      </c>
      <c r="F1494">
        <v>245.58</v>
      </c>
      <c r="G1494" t="s">
        <v>90</v>
      </c>
      <c r="H1494">
        <v>0</v>
      </c>
      <c r="I1494" t="str">
        <f>_xlfn.XLOOKUP(data[[#This Row],[flight_speed]],$S$4:$S$6,$T$4:$T$6,,-1)</f>
        <v>casual</v>
      </c>
      <c r="J1494">
        <f>_xlfn.XLOOKUP(data[[#This Row],[Reindeer]],$S$14:$S$18,$T$14:$T$18)</f>
        <v>1200</v>
      </c>
      <c r="K1494" t="str" cm="1">
        <f t="array" ref="K1494">_xlfn.IFS(data[[#This Row],[Age]]&lt;=100,"0-100",data[[#This Row],[Age]]&lt;=500,"101-500",data[[#This Row],[Age]]&lt;=1000,"501-1000",1,"&gt;1000")</f>
        <v>&gt;1000</v>
      </c>
      <c r="L1494" t="str">
        <f>REPT(_xlfn.UNICHAR(8203),_xlfn.XLOOKUP(data[[#This Row],[Age group]],$S$23:$S$26,$T$23:$T$26))&amp;data[[#This Row],[Age group]]</f>
        <v>​&gt;1000</v>
      </c>
    </row>
    <row r="1495" spans="2:12" x14ac:dyDescent="0.25">
      <c r="B1495" t="s">
        <v>34</v>
      </c>
      <c r="C1495">
        <v>7.2</v>
      </c>
      <c r="D1495">
        <v>1370</v>
      </c>
      <c r="E1495" s="27">
        <v>45225</v>
      </c>
      <c r="F1495">
        <v>620.73</v>
      </c>
      <c r="G1495" t="s">
        <v>91</v>
      </c>
      <c r="H1495">
        <v>0</v>
      </c>
      <c r="I1495" t="str">
        <f>_xlfn.XLOOKUP(data[[#This Row],[flight_speed]],$S$4:$S$6,$T$4:$T$6,,-1)</f>
        <v>fast</v>
      </c>
      <c r="J1495">
        <f>_xlfn.XLOOKUP(data[[#This Row],[Reindeer]],$S$14:$S$18,$T$14:$T$18)</f>
        <v>815</v>
      </c>
      <c r="K1495" t="str" cm="1">
        <f t="array" ref="K1495">_xlfn.IFS(data[[#This Row],[Age]]&lt;=100,"0-100",data[[#This Row],[Age]]&lt;=500,"101-500",data[[#This Row],[Age]]&lt;=1000,"501-1000",1,"&gt;1000")</f>
        <v>501-1000</v>
      </c>
      <c r="L1495" t="str">
        <f>REPT(_xlfn.UNICHAR(8203),_xlfn.XLOOKUP(data[[#This Row],[Age group]],$S$23:$S$26,$T$23:$T$26))&amp;data[[#This Row],[Age group]]</f>
        <v>​​501-1000</v>
      </c>
    </row>
    <row r="1496" spans="2:12" x14ac:dyDescent="0.25">
      <c r="B1496" t="s">
        <v>35</v>
      </c>
      <c r="C1496">
        <v>8</v>
      </c>
      <c r="D1496">
        <v>820</v>
      </c>
      <c r="E1496" s="27">
        <v>45225</v>
      </c>
      <c r="F1496">
        <v>572.66999999999996</v>
      </c>
      <c r="G1496" t="s">
        <v>91</v>
      </c>
      <c r="H1496">
        <v>0</v>
      </c>
      <c r="I1496" t="str">
        <f>_xlfn.XLOOKUP(data[[#This Row],[flight_speed]],$S$4:$S$6,$T$4:$T$6,,-1)</f>
        <v>casual</v>
      </c>
      <c r="J1496">
        <f>_xlfn.XLOOKUP(data[[#This Row],[Reindeer]],$S$14:$S$18,$T$14:$T$18)</f>
        <v>261</v>
      </c>
      <c r="K1496" t="str" cm="1">
        <f t="array" ref="K1496">_xlfn.IFS(data[[#This Row],[Age]]&lt;=100,"0-100",data[[#This Row],[Age]]&lt;=500,"101-500",data[[#This Row],[Age]]&lt;=1000,"501-1000",1,"&gt;1000")</f>
        <v>101-500</v>
      </c>
      <c r="L1496" t="str">
        <f>REPT(_xlfn.UNICHAR(8203),_xlfn.XLOOKUP(data[[#This Row],[Age group]],$S$23:$S$26,$T$23:$T$26))&amp;data[[#This Row],[Age group]]</f>
        <v>​​​101-500</v>
      </c>
    </row>
    <row r="1497" spans="2:12" x14ac:dyDescent="0.25">
      <c r="B1497" t="s">
        <v>68</v>
      </c>
      <c r="C1497">
        <v>8</v>
      </c>
      <c r="D1497">
        <v>1160</v>
      </c>
      <c r="E1497" s="27">
        <v>45225</v>
      </c>
      <c r="F1497">
        <v>890.84999999999991</v>
      </c>
      <c r="G1497" t="s">
        <v>90</v>
      </c>
      <c r="H1497">
        <v>0</v>
      </c>
      <c r="I1497" t="str">
        <f>_xlfn.XLOOKUP(data[[#This Row],[flight_speed]],$S$4:$S$6,$T$4:$T$6,,-1)</f>
        <v>fast</v>
      </c>
      <c r="J1497">
        <f>_xlfn.XLOOKUP(data[[#This Row],[Reindeer]],$S$14:$S$18,$T$14:$T$18)</f>
        <v>35</v>
      </c>
      <c r="K1497" t="str" cm="1">
        <f t="array" ref="K1497">_xlfn.IFS(data[[#This Row],[Age]]&lt;=100,"0-100",data[[#This Row],[Age]]&lt;=500,"101-500",data[[#This Row],[Age]]&lt;=1000,"501-1000",1,"&gt;1000")</f>
        <v>0-100</v>
      </c>
      <c r="L1497" t="str">
        <f>REPT(_xlfn.UNICHAR(8203),_xlfn.XLOOKUP(data[[#This Row],[Age group]],$S$23:$S$26,$T$23:$T$26))&amp;data[[#This Row],[Age group]]</f>
        <v>​​​​0-100</v>
      </c>
    </row>
    <row r="1498" spans="2:12" x14ac:dyDescent="0.25">
      <c r="B1498" t="s">
        <v>32</v>
      </c>
      <c r="C1498">
        <v>4</v>
      </c>
      <c r="D1498">
        <v>940</v>
      </c>
      <c r="E1498" s="27">
        <v>45225</v>
      </c>
      <c r="F1498">
        <v>1283.0999999999999</v>
      </c>
      <c r="G1498" t="s">
        <v>91</v>
      </c>
      <c r="H1498">
        <v>0</v>
      </c>
      <c r="I1498" t="str">
        <f>_xlfn.XLOOKUP(data[[#This Row],[flight_speed]],$S$4:$S$6,$T$4:$T$6,,-1)</f>
        <v>fast</v>
      </c>
      <c r="J1498">
        <f>_xlfn.XLOOKUP(data[[#This Row],[Reindeer]],$S$14:$S$18,$T$14:$T$18)</f>
        <v>98</v>
      </c>
      <c r="K1498" t="str" cm="1">
        <f t="array" ref="K1498">_xlfn.IFS(data[[#This Row],[Age]]&lt;=100,"0-100",data[[#This Row],[Age]]&lt;=500,"101-500",data[[#This Row],[Age]]&lt;=1000,"501-1000",1,"&gt;1000")</f>
        <v>0-100</v>
      </c>
      <c r="L1498" t="str">
        <f>REPT(_xlfn.UNICHAR(8203),_xlfn.XLOOKUP(data[[#This Row],[Age group]],$S$23:$S$26,$T$23:$T$26))&amp;data[[#This Row],[Age group]]</f>
        <v>​​​​0-100</v>
      </c>
    </row>
    <row r="1499" spans="2:12" x14ac:dyDescent="0.25">
      <c r="B1499" t="s">
        <v>33</v>
      </c>
      <c r="C1499">
        <v>12</v>
      </c>
      <c r="D1499">
        <v>105</v>
      </c>
      <c r="E1499" s="27">
        <v>45226</v>
      </c>
      <c r="F1499">
        <v>223.18</v>
      </c>
      <c r="G1499" t="s">
        <v>90</v>
      </c>
      <c r="H1499">
        <v>0</v>
      </c>
      <c r="I1499" t="str">
        <f>_xlfn.XLOOKUP(data[[#This Row],[flight_speed]],$S$4:$S$6,$T$4:$T$6,,-1)</f>
        <v>casual</v>
      </c>
      <c r="J1499">
        <f>_xlfn.XLOOKUP(data[[#This Row],[Reindeer]],$S$14:$S$18,$T$14:$T$18)</f>
        <v>1200</v>
      </c>
      <c r="K1499" t="str" cm="1">
        <f t="array" ref="K1499">_xlfn.IFS(data[[#This Row],[Age]]&lt;=100,"0-100",data[[#This Row],[Age]]&lt;=500,"101-500",data[[#This Row],[Age]]&lt;=1000,"501-1000",1,"&gt;1000")</f>
        <v>&gt;1000</v>
      </c>
      <c r="L1499" t="str">
        <f>REPT(_xlfn.UNICHAR(8203),_xlfn.XLOOKUP(data[[#This Row],[Age group]],$S$23:$S$26,$T$23:$T$26))&amp;data[[#This Row],[Age group]]</f>
        <v>​&gt;1000</v>
      </c>
    </row>
    <row r="1500" spans="2:12" x14ac:dyDescent="0.25">
      <c r="B1500" t="s">
        <v>34</v>
      </c>
      <c r="C1500">
        <v>11.200000000000001</v>
      </c>
      <c r="D1500">
        <v>560</v>
      </c>
      <c r="E1500" s="27">
        <v>45226</v>
      </c>
      <c r="F1500">
        <v>878.87999999999988</v>
      </c>
      <c r="G1500" t="s">
        <v>91</v>
      </c>
      <c r="H1500">
        <v>0</v>
      </c>
      <c r="I1500" t="str">
        <f>_xlfn.XLOOKUP(data[[#This Row],[flight_speed]],$S$4:$S$6,$T$4:$T$6,,-1)</f>
        <v>fast</v>
      </c>
      <c r="J1500">
        <f>_xlfn.XLOOKUP(data[[#This Row],[Reindeer]],$S$14:$S$18,$T$14:$T$18)</f>
        <v>815</v>
      </c>
      <c r="K1500" t="str" cm="1">
        <f t="array" ref="K1500">_xlfn.IFS(data[[#This Row],[Age]]&lt;=100,"0-100",data[[#This Row],[Age]]&lt;=500,"101-500",data[[#This Row],[Age]]&lt;=1000,"501-1000",1,"&gt;1000")</f>
        <v>501-1000</v>
      </c>
      <c r="L1500" t="str">
        <f>REPT(_xlfn.UNICHAR(8203),_xlfn.XLOOKUP(data[[#This Row],[Age group]],$S$23:$S$26,$T$23:$T$26))&amp;data[[#This Row],[Age group]]</f>
        <v>​​501-1000</v>
      </c>
    </row>
    <row r="1501" spans="2:12" x14ac:dyDescent="0.25">
      <c r="B1501" t="s">
        <v>35</v>
      </c>
      <c r="C1501">
        <v>10.4</v>
      </c>
      <c r="D1501">
        <v>1200</v>
      </c>
      <c r="E1501" s="27">
        <v>45226</v>
      </c>
      <c r="F1501">
        <v>1233.96</v>
      </c>
      <c r="G1501" t="s">
        <v>91</v>
      </c>
      <c r="H1501">
        <v>0</v>
      </c>
      <c r="I1501" t="str">
        <f>_xlfn.XLOOKUP(data[[#This Row],[flight_speed]],$S$4:$S$6,$T$4:$T$6,,-1)</f>
        <v>fast</v>
      </c>
      <c r="J1501">
        <f>_xlfn.XLOOKUP(data[[#This Row],[Reindeer]],$S$14:$S$18,$T$14:$T$18)</f>
        <v>261</v>
      </c>
      <c r="K1501" t="str" cm="1">
        <f t="array" ref="K1501">_xlfn.IFS(data[[#This Row],[Age]]&lt;=100,"0-100",data[[#This Row],[Age]]&lt;=500,"101-500",data[[#This Row],[Age]]&lt;=1000,"501-1000",1,"&gt;1000")</f>
        <v>101-500</v>
      </c>
      <c r="L1501" t="str">
        <f>REPT(_xlfn.UNICHAR(8203),_xlfn.XLOOKUP(data[[#This Row],[Age group]],$S$23:$S$26,$T$23:$T$26))&amp;data[[#This Row],[Age group]]</f>
        <v>​​​101-500</v>
      </c>
    </row>
    <row r="1502" spans="2:12" x14ac:dyDescent="0.25">
      <c r="B1502" t="s">
        <v>68</v>
      </c>
      <c r="C1502">
        <v>5.6000000000000005</v>
      </c>
      <c r="D1502">
        <v>660</v>
      </c>
      <c r="E1502" s="27">
        <v>45226</v>
      </c>
      <c r="F1502">
        <v>786.33</v>
      </c>
      <c r="G1502" t="s">
        <v>90</v>
      </c>
      <c r="H1502">
        <v>0</v>
      </c>
      <c r="I1502" t="str">
        <f>_xlfn.XLOOKUP(data[[#This Row],[flight_speed]],$S$4:$S$6,$T$4:$T$6,,-1)</f>
        <v>fast</v>
      </c>
      <c r="J1502">
        <f>_xlfn.XLOOKUP(data[[#This Row],[Reindeer]],$S$14:$S$18,$T$14:$T$18)</f>
        <v>35</v>
      </c>
      <c r="K1502" t="str" cm="1">
        <f t="array" ref="K1502">_xlfn.IFS(data[[#This Row],[Age]]&lt;=100,"0-100",data[[#This Row],[Age]]&lt;=500,"101-500",data[[#This Row],[Age]]&lt;=1000,"501-1000",1,"&gt;1000")</f>
        <v>0-100</v>
      </c>
      <c r="L1502" t="str">
        <f>REPT(_xlfn.UNICHAR(8203),_xlfn.XLOOKUP(data[[#This Row],[Age group]],$S$23:$S$26,$T$23:$T$26))&amp;data[[#This Row],[Age group]]</f>
        <v>​​​​0-100</v>
      </c>
    </row>
    <row r="1503" spans="2:12" x14ac:dyDescent="0.25">
      <c r="B1503" t="s">
        <v>32</v>
      </c>
      <c r="C1503">
        <v>8.8000000000000007</v>
      </c>
      <c r="D1503">
        <v>870</v>
      </c>
      <c r="E1503" s="27">
        <v>45226</v>
      </c>
      <c r="F1503">
        <v>2631.06</v>
      </c>
      <c r="G1503" t="s">
        <v>91</v>
      </c>
      <c r="H1503">
        <v>0</v>
      </c>
      <c r="I1503" t="str">
        <f>_xlfn.XLOOKUP(data[[#This Row],[flight_speed]],$S$4:$S$6,$T$4:$T$6,,-1)</f>
        <v>super fast</v>
      </c>
      <c r="J1503">
        <f>_xlfn.XLOOKUP(data[[#This Row],[Reindeer]],$S$14:$S$18,$T$14:$T$18)</f>
        <v>98</v>
      </c>
      <c r="K1503" t="str" cm="1">
        <f t="array" ref="K1503">_xlfn.IFS(data[[#This Row],[Age]]&lt;=100,"0-100",data[[#This Row],[Age]]&lt;=500,"101-500",data[[#This Row],[Age]]&lt;=1000,"501-1000",1,"&gt;1000")</f>
        <v>0-100</v>
      </c>
      <c r="L1503" t="str">
        <f>REPT(_xlfn.UNICHAR(8203),_xlfn.XLOOKUP(data[[#This Row],[Age group]],$S$23:$S$26,$T$23:$T$26))&amp;data[[#This Row],[Age group]]</f>
        <v>​​​​0-100</v>
      </c>
    </row>
    <row r="1504" spans="2:12" x14ac:dyDescent="0.25">
      <c r="B1504" t="s">
        <v>33</v>
      </c>
      <c r="C1504">
        <v>12</v>
      </c>
      <c r="D1504">
        <v>84</v>
      </c>
      <c r="E1504" s="27">
        <v>45227</v>
      </c>
      <c r="F1504">
        <v>524.80999999999995</v>
      </c>
      <c r="G1504" t="s">
        <v>90</v>
      </c>
      <c r="H1504">
        <v>0</v>
      </c>
      <c r="I1504" t="str">
        <f>_xlfn.XLOOKUP(data[[#This Row],[flight_speed]],$S$4:$S$6,$T$4:$T$6,,-1)</f>
        <v>casual</v>
      </c>
      <c r="J1504">
        <f>_xlfn.XLOOKUP(data[[#This Row],[Reindeer]],$S$14:$S$18,$T$14:$T$18)</f>
        <v>1200</v>
      </c>
      <c r="K1504" t="str" cm="1">
        <f t="array" ref="K1504">_xlfn.IFS(data[[#This Row],[Age]]&lt;=100,"0-100",data[[#This Row],[Age]]&lt;=500,"101-500",data[[#This Row],[Age]]&lt;=1000,"501-1000",1,"&gt;1000")</f>
        <v>&gt;1000</v>
      </c>
      <c r="L1504" t="str">
        <f>REPT(_xlfn.UNICHAR(8203),_xlfn.XLOOKUP(data[[#This Row],[Age group]],$S$23:$S$26,$T$23:$T$26))&amp;data[[#This Row],[Age group]]</f>
        <v>​&gt;1000</v>
      </c>
    </row>
    <row r="1505" spans="2:12" x14ac:dyDescent="0.25">
      <c r="B1505" t="s">
        <v>34</v>
      </c>
      <c r="C1505">
        <v>6.4</v>
      </c>
      <c r="D1505">
        <v>1420</v>
      </c>
      <c r="E1505" s="27">
        <v>45227</v>
      </c>
      <c r="F1505">
        <v>207.60000000000002</v>
      </c>
      <c r="G1505" t="s">
        <v>91</v>
      </c>
      <c r="H1505">
        <v>0</v>
      </c>
      <c r="I1505" t="str">
        <f>_xlfn.XLOOKUP(data[[#This Row],[flight_speed]],$S$4:$S$6,$T$4:$T$6,,-1)</f>
        <v>casual</v>
      </c>
      <c r="J1505">
        <f>_xlfn.XLOOKUP(data[[#This Row],[Reindeer]],$S$14:$S$18,$T$14:$T$18)</f>
        <v>815</v>
      </c>
      <c r="K1505" t="str" cm="1">
        <f t="array" ref="K1505">_xlfn.IFS(data[[#This Row],[Age]]&lt;=100,"0-100",data[[#This Row],[Age]]&lt;=500,"101-500",data[[#This Row],[Age]]&lt;=1000,"501-1000",1,"&gt;1000")</f>
        <v>501-1000</v>
      </c>
      <c r="L1505" t="str">
        <f>REPT(_xlfn.UNICHAR(8203),_xlfn.XLOOKUP(data[[#This Row],[Age group]],$S$23:$S$26,$T$23:$T$26))&amp;data[[#This Row],[Age group]]</f>
        <v>​​501-1000</v>
      </c>
    </row>
    <row r="1506" spans="2:12" x14ac:dyDescent="0.25">
      <c r="B1506" t="s">
        <v>35</v>
      </c>
      <c r="C1506">
        <v>4.8000000000000007</v>
      </c>
      <c r="D1506">
        <v>1350</v>
      </c>
      <c r="E1506" s="27">
        <v>45227</v>
      </c>
      <c r="F1506">
        <v>838.74</v>
      </c>
      <c r="G1506" t="s">
        <v>91</v>
      </c>
      <c r="H1506">
        <v>0</v>
      </c>
      <c r="I1506" t="str">
        <f>_xlfn.XLOOKUP(data[[#This Row],[flight_speed]],$S$4:$S$6,$T$4:$T$6,,-1)</f>
        <v>fast</v>
      </c>
      <c r="J1506">
        <f>_xlfn.XLOOKUP(data[[#This Row],[Reindeer]],$S$14:$S$18,$T$14:$T$18)</f>
        <v>261</v>
      </c>
      <c r="K1506" t="str" cm="1">
        <f t="array" ref="K1506">_xlfn.IFS(data[[#This Row],[Age]]&lt;=100,"0-100",data[[#This Row],[Age]]&lt;=500,"101-500",data[[#This Row],[Age]]&lt;=1000,"501-1000",1,"&gt;1000")</f>
        <v>101-500</v>
      </c>
      <c r="L1506" t="str">
        <f>REPT(_xlfn.UNICHAR(8203),_xlfn.XLOOKUP(data[[#This Row],[Age group]],$S$23:$S$26,$T$23:$T$26))&amp;data[[#This Row],[Age group]]</f>
        <v>​​​101-500</v>
      </c>
    </row>
    <row r="1507" spans="2:12" x14ac:dyDescent="0.25">
      <c r="B1507" t="s">
        <v>68</v>
      </c>
      <c r="C1507">
        <v>11.200000000000001</v>
      </c>
      <c r="D1507">
        <v>1350</v>
      </c>
      <c r="E1507" s="27">
        <v>45227</v>
      </c>
      <c r="F1507">
        <v>259.44</v>
      </c>
      <c r="G1507" t="s">
        <v>90</v>
      </c>
      <c r="H1507">
        <v>0</v>
      </c>
      <c r="I1507" t="str">
        <f>_xlfn.XLOOKUP(data[[#This Row],[flight_speed]],$S$4:$S$6,$T$4:$T$6,,-1)</f>
        <v>casual</v>
      </c>
      <c r="J1507">
        <f>_xlfn.XLOOKUP(data[[#This Row],[Reindeer]],$S$14:$S$18,$T$14:$T$18)</f>
        <v>35</v>
      </c>
      <c r="K1507" t="str" cm="1">
        <f t="array" ref="K1507">_xlfn.IFS(data[[#This Row],[Age]]&lt;=100,"0-100",data[[#This Row],[Age]]&lt;=500,"101-500",data[[#This Row],[Age]]&lt;=1000,"501-1000",1,"&gt;1000")</f>
        <v>0-100</v>
      </c>
      <c r="L1507" t="str">
        <f>REPT(_xlfn.UNICHAR(8203),_xlfn.XLOOKUP(data[[#This Row],[Age group]],$S$23:$S$26,$T$23:$T$26))&amp;data[[#This Row],[Age group]]</f>
        <v>​​​​0-100</v>
      </c>
    </row>
    <row r="1508" spans="2:12" x14ac:dyDescent="0.25">
      <c r="B1508" t="s">
        <v>32</v>
      </c>
      <c r="C1508">
        <v>8.8000000000000007</v>
      </c>
      <c r="D1508">
        <v>1080</v>
      </c>
      <c r="E1508" s="27">
        <v>45227</v>
      </c>
      <c r="F1508">
        <v>2278.38</v>
      </c>
      <c r="G1508" t="s">
        <v>91</v>
      </c>
      <c r="H1508">
        <v>0</v>
      </c>
      <c r="I1508" t="str">
        <f>_xlfn.XLOOKUP(data[[#This Row],[flight_speed]],$S$4:$S$6,$T$4:$T$6,,-1)</f>
        <v>super fast</v>
      </c>
      <c r="J1508">
        <f>_xlfn.XLOOKUP(data[[#This Row],[Reindeer]],$S$14:$S$18,$T$14:$T$18)</f>
        <v>98</v>
      </c>
      <c r="K1508" t="str" cm="1">
        <f t="array" ref="K1508">_xlfn.IFS(data[[#This Row],[Age]]&lt;=100,"0-100",data[[#This Row],[Age]]&lt;=500,"101-500",data[[#This Row],[Age]]&lt;=1000,"501-1000",1,"&gt;1000")</f>
        <v>0-100</v>
      </c>
      <c r="L1508" t="str">
        <f>REPT(_xlfn.UNICHAR(8203),_xlfn.XLOOKUP(data[[#This Row],[Age group]],$S$23:$S$26,$T$23:$T$26))&amp;data[[#This Row],[Age group]]</f>
        <v>​​​​0-100</v>
      </c>
    </row>
    <row r="1509" spans="2:12" x14ac:dyDescent="0.25">
      <c r="B1509" t="s">
        <v>33</v>
      </c>
      <c r="C1509">
        <v>14</v>
      </c>
      <c r="D1509">
        <v>52</v>
      </c>
      <c r="E1509" s="27">
        <v>45228</v>
      </c>
      <c r="F1509">
        <v>374.43</v>
      </c>
      <c r="G1509" t="s">
        <v>90</v>
      </c>
      <c r="H1509">
        <v>0</v>
      </c>
      <c r="I1509" t="str">
        <f>_xlfn.XLOOKUP(data[[#This Row],[flight_speed]],$S$4:$S$6,$T$4:$T$6,,-1)</f>
        <v>casual</v>
      </c>
      <c r="J1509">
        <f>_xlfn.XLOOKUP(data[[#This Row],[Reindeer]],$S$14:$S$18,$T$14:$T$18)</f>
        <v>1200</v>
      </c>
      <c r="K1509" t="str" cm="1">
        <f t="array" ref="K1509">_xlfn.IFS(data[[#This Row],[Age]]&lt;=100,"0-100",data[[#This Row],[Age]]&lt;=500,"101-500",data[[#This Row],[Age]]&lt;=1000,"501-1000",1,"&gt;1000")</f>
        <v>&gt;1000</v>
      </c>
      <c r="L1509" t="str">
        <f>REPT(_xlfn.UNICHAR(8203),_xlfn.XLOOKUP(data[[#This Row],[Age group]],$S$23:$S$26,$T$23:$T$26))&amp;data[[#This Row],[Age group]]</f>
        <v>​&gt;1000</v>
      </c>
    </row>
    <row r="1510" spans="2:12" x14ac:dyDescent="0.25">
      <c r="B1510" t="s">
        <v>34</v>
      </c>
      <c r="C1510">
        <v>5.6000000000000005</v>
      </c>
      <c r="D1510">
        <v>1240</v>
      </c>
      <c r="E1510" s="27">
        <v>45228</v>
      </c>
      <c r="F1510">
        <v>794.87999999999988</v>
      </c>
      <c r="G1510" t="s">
        <v>91</v>
      </c>
      <c r="H1510">
        <v>0</v>
      </c>
      <c r="I1510" t="str">
        <f>_xlfn.XLOOKUP(data[[#This Row],[flight_speed]],$S$4:$S$6,$T$4:$T$6,,-1)</f>
        <v>fast</v>
      </c>
      <c r="J1510">
        <f>_xlfn.XLOOKUP(data[[#This Row],[Reindeer]],$S$14:$S$18,$T$14:$T$18)</f>
        <v>815</v>
      </c>
      <c r="K1510" t="str" cm="1">
        <f t="array" ref="K1510">_xlfn.IFS(data[[#This Row],[Age]]&lt;=100,"0-100",data[[#This Row],[Age]]&lt;=500,"101-500",data[[#This Row],[Age]]&lt;=1000,"501-1000",1,"&gt;1000")</f>
        <v>501-1000</v>
      </c>
      <c r="L1510" t="str">
        <f>REPT(_xlfn.UNICHAR(8203),_xlfn.XLOOKUP(data[[#This Row],[Age group]],$S$23:$S$26,$T$23:$T$26))&amp;data[[#This Row],[Age group]]</f>
        <v>​​501-1000</v>
      </c>
    </row>
    <row r="1511" spans="2:12" x14ac:dyDescent="0.25">
      <c r="B1511" t="s">
        <v>35</v>
      </c>
      <c r="C1511">
        <v>8.8000000000000007</v>
      </c>
      <c r="D1511">
        <v>580</v>
      </c>
      <c r="E1511" s="27">
        <v>45228</v>
      </c>
      <c r="F1511">
        <v>2881.6499999999996</v>
      </c>
      <c r="G1511" t="s">
        <v>91</v>
      </c>
      <c r="H1511">
        <v>0</v>
      </c>
      <c r="I1511" t="str">
        <f>_xlfn.XLOOKUP(data[[#This Row],[flight_speed]],$S$4:$S$6,$T$4:$T$6,,-1)</f>
        <v>super fast</v>
      </c>
      <c r="J1511">
        <f>_xlfn.XLOOKUP(data[[#This Row],[Reindeer]],$S$14:$S$18,$T$14:$T$18)</f>
        <v>261</v>
      </c>
      <c r="K1511" t="str" cm="1">
        <f t="array" ref="K1511">_xlfn.IFS(data[[#This Row],[Age]]&lt;=100,"0-100",data[[#This Row],[Age]]&lt;=500,"101-500",data[[#This Row],[Age]]&lt;=1000,"501-1000",1,"&gt;1000")</f>
        <v>101-500</v>
      </c>
      <c r="L1511" t="str">
        <f>REPT(_xlfn.UNICHAR(8203),_xlfn.XLOOKUP(data[[#This Row],[Age group]],$S$23:$S$26,$T$23:$T$26))&amp;data[[#This Row],[Age group]]</f>
        <v>​​​101-500</v>
      </c>
    </row>
    <row r="1512" spans="2:12" x14ac:dyDescent="0.25">
      <c r="B1512" t="s">
        <v>68</v>
      </c>
      <c r="C1512">
        <v>11.200000000000001</v>
      </c>
      <c r="D1512">
        <v>1470</v>
      </c>
      <c r="E1512" s="27">
        <v>45228</v>
      </c>
      <c r="F1512">
        <v>2013.21</v>
      </c>
      <c r="G1512" t="s">
        <v>90</v>
      </c>
      <c r="H1512">
        <v>0</v>
      </c>
      <c r="I1512" t="str">
        <f>_xlfn.XLOOKUP(data[[#This Row],[flight_speed]],$S$4:$S$6,$T$4:$T$6,,-1)</f>
        <v>super fast</v>
      </c>
      <c r="J1512">
        <f>_xlfn.XLOOKUP(data[[#This Row],[Reindeer]],$S$14:$S$18,$T$14:$T$18)</f>
        <v>35</v>
      </c>
      <c r="K1512" t="str" cm="1">
        <f t="array" ref="K1512">_xlfn.IFS(data[[#This Row],[Age]]&lt;=100,"0-100",data[[#This Row],[Age]]&lt;=500,"101-500",data[[#This Row],[Age]]&lt;=1000,"501-1000",1,"&gt;1000")</f>
        <v>0-100</v>
      </c>
      <c r="L1512" t="str">
        <f>REPT(_xlfn.UNICHAR(8203),_xlfn.XLOOKUP(data[[#This Row],[Age group]],$S$23:$S$26,$T$23:$T$26))&amp;data[[#This Row],[Age group]]</f>
        <v>​​​​0-100</v>
      </c>
    </row>
    <row r="1513" spans="2:12" x14ac:dyDescent="0.25">
      <c r="B1513" t="s">
        <v>32</v>
      </c>
      <c r="C1513">
        <v>10.4</v>
      </c>
      <c r="D1513">
        <v>890</v>
      </c>
      <c r="E1513" s="27">
        <v>45228</v>
      </c>
      <c r="F1513">
        <v>2964.63</v>
      </c>
      <c r="G1513" t="s">
        <v>91</v>
      </c>
      <c r="H1513">
        <v>0</v>
      </c>
      <c r="I1513" t="str">
        <f>_xlfn.XLOOKUP(data[[#This Row],[flight_speed]],$S$4:$S$6,$T$4:$T$6,,-1)</f>
        <v>super fast</v>
      </c>
      <c r="J1513">
        <f>_xlfn.XLOOKUP(data[[#This Row],[Reindeer]],$S$14:$S$18,$T$14:$T$18)</f>
        <v>98</v>
      </c>
      <c r="K1513" t="str" cm="1">
        <f t="array" ref="K1513">_xlfn.IFS(data[[#This Row],[Age]]&lt;=100,"0-100",data[[#This Row],[Age]]&lt;=500,"101-500",data[[#This Row],[Age]]&lt;=1000,"501-1000",1,"&gt;1000")</f>
        <v>0-100</v>
      </c>
      <c r="L1513" t="str">
        <f>REPT(_xlfn.UNICHAR(8203),_xlfn.XLOOKUP(data[[#This Row],[Age group]],$S$23:$S$26,$T$23:$T$26))&amp;data[[#This Row],[Age group]]</f>
        <v>​​​​0-100</v>
      </c>
    </row>
    <row r="1514" spans="2:12" x14ac:dyDescent="0.25">
      <c r="B1514" t="s">
        <v>33</v>
      </c>
      <c r="C1514">
        <v>6</v>
      </c>
      <c r="D1514">
        <v>109</v>
      </c>
      <c r="E1514" s="27">
        <v>45229</v>
      </c>
      <c r="F1514">
        <v>668.57</v>
      </c>
      <c r="G1514" t="s">
        <v>90</v>
      </c>
      <c r="H1514">
        <v>0</v>
      </c>
      <c r="I1514" t="str">
        <f>_xlfn.XLOOKUP(data[[#This Row],[flight_speed]],$S$4:$S$6,$T$4:$T$6,,-1)</f>
        <v>fast</v>
      </c>
      <c r="J1514">
        <f>_xlfn.XLOOKUP(data[[#This Row],[Reindeer]],$S$14:$S$18,$T$14:$T$18)</f>
        <v>1200</v>
      </c>
      <c r="K1514" t="str" cm="1">
        <f t="array" ref="K1514">_xlfn.IFS(data[[#This Row],[Age]]&lt;=100,"0-100",data[[#This Row],[Age]]&lt;=500,"101-500",data[[#This Row],[Age]]&lt;=1000,"501-1000",1,"&gt;1000")</f>
        <v>&gt;1000</v>
      </c>
      <c r="L1514" t="str">
        <f>REPT(_xlfn.UNICHAR(8203),_xlfn.XLOOKUP(data[[#This Row],[Age group]],$S$23:$S$26,$T$23:$T$26))&amp;data[[#This Row],[Age group]]</f>
        <v>​&gt;1000</v>
      </c>
    </row>
    <row r="1515" spans="2:12" x14ac:dyDescent="0.25">
      <c r="B1515" t="s">
        <v>34</v>
      </c>
      <c r="C1515">
        <v>5.6000000000000005</v>
      </c>
      <c r="D1515">
        <v>1440</v>
      </c>
      <c r="E1515" s="27">
        <v>45229</v>
      </c>
      <c r="F1515">
        <v>1851.12</v>
      </c>
      <c r="G1515" t="s">
        <v>91</v>
      </c>
      <c r="H1515">
        <v>0</v>
      </c>
      <c r="I1515" t="str">
        <f>_xlfn.XLOOKUP(data[[#This Row],[flight_speed]],$S$4:$S$6,$T$4:$T$6,,-1)</f>
        <v>fast</v>
      </c>
      <c r="J1515">
        <f>_xlfn.XLOOKUP(data[[#This Row],[Reindeer]],$S$14:$S$18,$T$14:$T$18)</f>
        <v>815</v>
      </c>
      <c r="K1515" t="str" cm="1">
        <f t="array" ref="K1515">_xlfn.IFS(data[[#This Row],[Age]]&lt;=100,"0-100",data[[#This Row],[Age]]&lt;=500,"101-500",data[[#This Row],[Age]]&lt;=1000,"501-1000",1,"&gt;1000")</f>
        <v>501-1000</v>
      </c>
      <c r="L1515" t="str">
        <f>REPT(_xlfn.UNICHAR(8203),_xlfn.XLOOKUP(data[[#This Row],[Age group]],$S$23:$S$26,$T$23:$T$26))&amp;data[[#This Row],[Age group]]</f>
        <v>​​501-1000</v>
      </c>
    </row>
    <row r="1516" spans="2:12" x14ac:dyDescent="0.25">
      <c r="B1516" t="s">
        <v>35</v>
      </c>
      <c r="C1516">
        <v>10.4</v>
      </c>
      <c r="D1516">
        <v>600</v>
      </c>
      <c r="E1516" s="27">
        <v>45229</v>
      </c>
      <c r="F1516">
        <v>2680.8</v>
      </c>
      <c r="G1516" t="s">
        <v>91</v>
      </c>
      <c r="H1516">
        <v>0</v>
      </c>
      <c r="I1516" t="str">
        <f>_xlfn.XLOOKUP(data[[#This Row],[flight_speed]],$S$4:$S$6,$T$4:$T$6,,-1)</f>
        <v>super fast</v>
      </c>
      <c r="J1516">
        <f>_xlfn.XLOOKUP(data[[#This Row],[Reindeer]],$S$14:$S$18,$T$14:$T$18)</f>
        <v>261</v>
      </c>
      <c r="K1516" t="str" cm="1">
        <f t="array" ref="K1516">_xlfn.IFS(data[[#This Row],[Age]]&lt;=100,"0-100",data[[#This Row],[Age]]&lt;=500,"101-500",data[[#This Row],[Age]]&lt;=1000,"501-1000",1,"&gt;1000")</f>
        <v>101-500</v>
      </c>
      <c r="L1516" t="str">
        <f>REPT(_xlfn.UNICHAR(8203),_xlfn.XLOOKUP(data[[#This Row],[Age group]],$S$23:$S$26,$T$23:$T$26))&amp;data[[#This Row],[Age group]]</f>
        <v>​​​101-500</v>
      </c>
    </row>
    <row r="1517" spans="2:12" x14ac:dyDescent="0.25">
      <c r="B1517" t="s">
        <v>68</v>
      </c>
      <c r="C1517">
        <v>10.4</v>
      </c>
      <c r="D1517">
        <v>550</v>
      </c>
      <c r="E1517" s="27">
        <v>45229</v>
      </c>
      <c r="F1517">
        <v>2925.87</v>
      </c>
      <c r="G1517" t="s">
        <v>90</v>
      </c>
      <c r="H1517">
        <v>0</v>
      </c>
      <c r="I1517" t="str">
        <f>_xlfn.XLOOKUP(data[[#This Row],[flight_speed]],$S$4:$S$6,$T$4:$T$6,,-1)</f>
        <v>super fast</v>
      </c>
      <c r="J1517">
        <f>_xlfn.XLOOKUP(data[[#This Row],[Reindeer]],$S$14:$S$18,$T$14:$T$18)</f>
        <v>35</v>
      </c>
      <c r="K1517" t="str" cm="1">
        <f t="array" ref="K1517">_xlfn.IFS(data[[#This Row],[Age]]&lt;=100,"0-100",data[[#This Row],[Age]]&lt;=500,"101-500",data[[#This Row],[Age]]&lt;=1000,"501-1000",1,"&gt;1000")</f>
        <v>0-100</v>
      </c>
      <c r="L1517" t="str">
        <f>REPT(_xlfn.UNICHAR(8203),_xlfn.XLOOKUP(data[[#This Row],[Age group]],$S$23:$S$26,$T$23:$T$26))&amp;data[[#This Row],[Age group]]</f>
        <v>​​​​0-100</v>
      </c>
    </row>
    <row r="1518" spans="2:12" x14ac:dyDescent="0.25">
      <c r="B1518" t="s">
        <v>32</v>
      </c>
      <c r="C1518">
        <v>12</v>
      </c>
      <c r="D1518">
        <v>1050</v>
      </c>
      <c r="E1518" s="27">
        <v>45229</v>
      </c>
      <c r="F1518">
        <v>809.25</v>
      </c>
      <c r="G1518" t="s">
        <v>91</v>
      </c>
      <c r="H1518">
        <v>0</v>
      </c>
      <c r="I1518" t="str">
        <f>_xlfn.XLOOKUP(data[[#This Row],[flight_speed]],$S$4:$S$6,$T$4:$T$6,,-1)</f>
        <v>fast</v>
      </c>
      <c r="J1518">
        <f>_xlfn.XLOOKUP(data[[#This Row],[Reindeer]],$S$14:$S$18,$T$14:$T$18)</f>
        <v>98</v>
      </c>
      <c r="K1518" t="str" cm="1">
        <f t="array" ref="K1518">_xlfn.IFS(data[[#This Row],[Age]]&lt;=100,"0-100",data[[#This Row],[Age]]&lt;=500,"101-500",data[[#This Row],[Age]]&lt;=1000,"501-1000",1,"&gt;1000")</f>
        <v>0-100</v>
      </c>
      <c r="L1518" t="str">
        <f>REPT(_xlfn.UNICHAR(8203),_xlfn.XLOOKUP(data[[#This Row],[Age group]],$S$23:$S$26,$T$23:$T$26))&amp;data[[#This Row],[Age group]]</f>
        <v>​​​​0-100</v>
      </c>
    </row>
    <row r="1519" spans="2:12" x14ac:dyDescent="0.25">
      <c r="B1519" t="s">
        <v>33</v>
      </c>
      <c r="C1519">
        <v>9</v>
      </c>
      <c r="D1519">
        <v>90</v>
      </c>
      <c r="E1519" s="27">
        <v>45230</v>
      </c>
      <c r="F1519">
        <v>196.29</v>
      </c>
      <c r="G1519" t="s">
        <v>90</v>
      </c>
      <c r="H1519">
        <v>0</v>
      </c>
      <c r="I1519" t="str">
        <f>_xlfn.XLOOKUP(data[[#This Row],[flight_speed]],$S$4:$S$6,$T$4:$T$6,,-1)</f>
        <v>casual</v>
      </c>
      <c r="J1519">
        <f>_xlfn.XLOOKUP(data[[#This Row],[Reindeer]],$S$14:$S$18,$T$14:$T$18)</f>
        <v>1200</v>
      </c>
      <c r="K1519" t="str" cm="1">
        <f t="array" ref="K1519">_xlfn.IFS(data[[#This Row],[Age]]&lt;=100,"0-100",data[[#This Row],[Age]]&lt;=500,"101-500",data[[#This Row],[Age]]&lt;=1000,"501-1000",1,"&gt;1000")</f>
        <v>&gt;1000</v>
      </c>
      <c r="L1519" t="str">
        <f>REPT(_xlfn.UNICHAR(8203),_xlfn.XLOOKUP(data[[#This Row],[Age group]],$S$23:$S$26,$T$23:$T$26))&amp;data[[#This Row],[Age group]]</f>
        <v>​&gt;1000</v>
      </c>
    </row>
    <row r="1520" spans="2:12" x14ac:dyDescent="0.25">
      <c r="B1520" t="s">
        <v>34</v>
      </c>
      <c r="C1520">
        <v>12</v>
      </c>
      <c r="D1520">
        <v>1430</v>
      </c>
      <c r="E1520" s="27">
        <v>45230</v>
      </c>
      <c r="F1520">
        <v>1351.8899999999999</v>
      </c>
      <c r="G1520" t="s">
        <v>91</v>
      </c>
      <c r="H1520">
        <v>0</v>
      </c>
      <c r="I1520" t="str">
        <f>_xlfn.XLOOKUP(data[[#This Row],[flight_speed]],$S$4:$S$6,$T$4:$T$6,,-1)</f>
        <v>fast</v>
      </c>
      <c r="J1520">
        <f>_xlfn.XLOOKUP(data[[#This Row],[Reindeer]],$S$14:$S$18,$T$14:$T$18)</f>
        <v>815</v>
      </c>
      <c r="K1520" t="str" cm="1">
        <f t="array" ref="K1520">_xlfn.IFS(data[[#This Row],[Age]]&lt;=100,"0-100",data[[#This Row],[Age]]&lt;=500,"101-500",data[[#This Row],[Age]]&lt;=1000,"501-1000",1,"&gt;1000")</f>
        <v>501-1000</v>
      </c>
      <c r="L1520" t="str">
        <f>REPT(_xlfn.UNICHAR(8203),_xlfn.XLOOKUP(data[[#This Row],[Age group]],$S$23:$S$26,$T$23:$T$26))&amp;data[[#This Row],[Age group]]</f>
        <v>​​501-1000</v>
      </c>
    </row>
    <row r="1521" spans="2:12" x14ac:dyDescent="0.25">
      <c r="B1521" t="s">
        <v>35</v>
      </c>
      <c r="C1521">
        <v>4.8000000000000007</v>
      </c>
      <c r="D1521">
        <v>580</v>
      </c>
      <c r="E1521" s="27">
        <v>45230</v>
      </c>
      <c r="F1521">
        <v>1130.8499999999999</v>
      </c>
      <c r="G1521" t="s">
        <v>91</v>
      </c>
      <c r="H1521">
        <v>0</v>
      </c>
      <c r="I1521" t="str">
        <f>_xlfn.XLOOKUP(data[[#This Row],[flight_speed]],$S$4:$S$6,$T$4:$T$6,,-1)</f>
        <v>fast</v>
      </c>
      <c r="J1521">
        <f>_xlfn.XLOOKUP(data[[#This Row],[Reindeer]],$S$14:$S$18,$T$14:$T$18)</f>
        <v>261</v>
      </c>
      <c r="K1521" t="str" cm="1">
        <f t="array" ref="K1521">_xlfn.IFS(data[[#This Row],[Age]]&lt;=100,"0-100",data[[#This Row],[Age]]&lt;=500,"101-500",data[[#This Row],[Age]]&lt;=1000,"501-1000",1,"&gt;1000")</f>
        <v>101-500</v>
      </c>
      <c r="L1521" t="str">
        <f>REPT(_xlfn.UNICHAR(8203),_xlfn.XLOOKUP(data[[#This Row],[Age group]],$S$23:$S$26,$T$23:$T$26))&amp;data[[#This Row],[Age group]]</f>
        <v>​​​101-500</v>
      </c>
    </row>
    <row r="1522" spans="2:12" x14ac:dyDescent="0.25">
      <c r="B1522" t="s">
        <v>68</v>
      </c>
      <c r="C1522">
        <v>8.8000000000000007</v>
      </c>
      <c r="D1522">
        <v>1240</v>
      </c>
      <c r="E1522" s="27">
        <v>45230</v>
      </c>
      <c r="F1522">
        <v>2269.86</v>
      </c>
      <c r="G1522" t="s">
        <v>90</v>
      </c>
      <c r="H1522">
        <v>0</v>
      </c>
      <c r="I1522" t="str">
        <f>_xlfn.XLOOKUP(data[[#This Row],[flight_speed]],$S$4:$S$6,$T$4:$T$6,,-1)</f>
        <v>super fast</v>
      </c>
      <c r="J1522">
        <f>_xlfn.XLOOKUP(data[[#This Row],[Reindeer]],$S$14:$S$18,$T$14:$T$18)</f>
        <v>35</v>
      </c>
      <c r="K1522" t="str" cm="1">
        <f t="array" ref="K1522">_xlfn.IFS(data[[#This Row],[Age]]&lt;=100,"0-100",data[[#This Row],[Age]]&lt;=500,"101-500",data[[#This Row],[Age]]&lt;=1000,"501-1000",1,"&gt;1000")</f>
        <v>0-100</v>
      </c>
      <c r="L1522" t="str">
        <f>REPT(_xlfn.UNICHAR(8203),_xlfn.XLOOKUP(data[[#This Row],[Age group]],$S$23:$S$26,$T$23:$T$26))&amp;data[[#This Row],[Age group]]</f>
        <v>​​​​0-100</v>
      </c>
    </row>
    <row r="1523" spans="2:12" x14ac:dyDescent="0.25">
      <c r="B1523" t="s">
        <v>32</v>
      </c>
      <c r="C1523">
        <v>5.6000000000000005</v>
      </c>
      <c r="D1523">
        <v>1370</v>
      </c>
      <c r="E1523" s="27">
        <v>45230</v>
      </c>
      <c r="F1523">
        <v>375.24</v>
      </c>
      <c r="G1523" t="s">
        <v>91</v>
      </c>
      <c r="H1523">
        <v>0</v>
      </c>
      <c r="I1523" t="str">
        <f>_xlfn.XLOOKUP(data[[#This Row],[flight_speed]],$S$4:$S$6,$T$4:$T$6,,-1)</f>
        <v>casual</v>
      </c>
      <c r="J1523">
        <f>_xlfn.XLOOKUP(data[[#This Row],[Reindeer]],$S$14:$S$18,$T$14:$T$18)</f>
        <v>98</v>
      </c>
      <c r="K1523" t="str" cm="1">
        <f t="array" ref="K1523">_xlfn.IFS(data[[#This Row],[Age]]&lt;=100,"0-100",data[[#This Row],[Age]]&lt;=500,"101-500",data[[#This Row],[Age]]&lt;=1000,"501-1000",1,"&gt;1000")</f>
        <v>0-100</v>
      </c>
      <c r="L1523" t="str">
        <f>REPT(_xlfn.UNICHAR(8203),_xlfn.XLOOKUP(data[[#This Row],[Age group]],$S$23:$S$26,$T$23:$T$26))&amp;data[[#This Row],[Age group]]</f>
        <v>​​​​0-100</v>
      </c>
    </row>
    <row r="1524" spans="2:12" x14ac:dyDescent="0.25">
      <c r="B1524" t="s">
        <v>33</v>
      </c>
      <c r="C1524">
        <v>15</v>
      </c>
      <c r="D1524">
        <v>133</v>
      </c>
      <c r="E1524" s="27">
        <v>45231</v>
      </c>
      <c r="F1524">
        <v>398.82</v>
      </c>
      <c r="G1524" t="s">
        <v>90</v>
      </c>
      <c r="H1524">
        <v>0</v>
      </c>
      <c r="I1524" t="str">
        <f>_xlfn.XLOOKUP(data[[#This Row],[flight_speed]],$S$4:$S$6,$T$4:$T$6,,-1)</f>
        <v>casual</v>
      </c>
      <c r="J1524">
        <f>_xlfn.XLOOKUP(data[[#This Row],[Reindeer]],$S$14:$S$18,$T$14:$T$18)</f>
        <v>1200</v>
      </c>
      <c r="K1524" t="str" cm="1">
        <f t="array" ref="K1524">_xlfn.IFS(data[[#This Row],[Age]]&lt;=100,"0-100",data[[#This Row],[Age]]&lt;=500,"101-500",data[[#This Row],[Age]]&lt;=1000,"501-1000",1,"&gt;1000")</f>
        <v>&gt;1000</v>
      </c>
      <c r="L1524" t="str">
        <f>REPT(_xlfn.UNICHAR(8203),_xlfn.XLOOKUP(data[[#This Row],[Age group]],$S$23:$S$26,$T$23:$T$26))&amp;data[[#This Row],[Age group]]</f>
        <v>​&gt;1000</v>
      </c>
    </row>
    <row r="1525" spans="2:12" x14ac:dyDescent="0.25">
      <c r="B1525" t="s">
        <v>34</v>
      </c>
      <c r="C1525">
        <v>6.4</v>
      </c>
      <c r="D1525">
        <v>580</v>
      </c>
      <c r="E1525" s="27">
        <v>45231</v>
      </c>
      <c r="F1525">
        <v>1294.1399999999999</v>
      </c>
      <c r="G1525" t="s">
        <v>91</v>
      </c>
      <c r="H1525">
        <v>0</v>
      </c>
      <c r="I1525" t="str">
        <f>_xlfn.XLOOKUP(data[[#This Row],[flight_speed]],$S$4:$S$6,$T$4:$T$6,,-1)</f>
        <v>fast</v>
      </c>
      <c r="J1525">
        <f>_xlfn.XLOOKUP(data[[#This Row],[Reindeer]],$S$14:$S$18,$T$14:$T$18)</f>
        <v>815</v>
      </c>
      <c r="K1525" t="str" cm="1">
        <f t="array" ref="K1525">_xlfn.IFS(data[[#This Row],[Age]]&lt;=100,"0-100",data[[#This Row],[Age]]&lt;=500,"101-500",data[[#This Row],[Age]]&lt;=1000,"501-1000",1,"&gt;1000")</f>
        <v>501-1000</v>
      </c>
      <c r="L1525" t="str">
        <f>REPT(_xlfn.UNICHAR(8203),_xlfn.XLOOKUP(data[[#This Row],[Age group]],$S$23:$S$26,$T$23:$T$26))&amp;data[[#This Row],[Age group]]</f>
        <v>​​501-1000</v>
      </c>
    </row>
    <row r="1526" spans="2:12" x14ac:dyDescent="0.25">
      <c r="B1526" t="s">
        <v>35</v>
      </c>
      <c r="C1526">
        <v>11.200000000000001</v>
      </c>
      <c r="D1526">
        <v>930</v>
      </c>
      <c r="E1526" s="27">
        <v>45231</v>
      </c>
      <c r="F1526">
        <v>1674.69</v>
      </c>
      <c r="G1526" t="s">
        <v>91</v>
      </c>
      <c r="H1526">
        <v>0</v>
      </c>
      <c r="I1526" t="str">
        <f>_xlfn.XLOOKUP(data[[#This Row],[flight_speed]],$S$4:$S$6,$T$4:$T$6,,-1)</f>
        <v>fast</v>
      </c>
      <c r="J1526">
        <f>_xlfn.XLOOKUP(data[[#This Row],[Reindeer]],$S$14:$S$18,$T$14:$T$18)</f>
        <v>261</v>
      </c>
      <c r="K1526" t="str" cm="1">
        <f t="array" ref="K1526">_xlfn.IFS(data[[#This Row],[Age]]&lt;=100,"0-100",data[[#This Row],[Age]]&lt;=500,"101-500",data[[#This Row],[Age]]&lt;=1000,"501-1000",1,"&gt;1000")</f>
        <v>101-500</v>
      </c>
      <c r="L1526" t="str">
        <f>REPT(_xlfn.UNICHAR(8203),_xlfn.XLOOKUP(data[[#This Row],[Age group]],$S$23:$S$26,$T$23:$T$26))&amp;data[[#This Row],[Age group]]</f>
        <v>​​​101-500</v>
      </c>
    </row>
    <row r="1527" spans="2:12" x14ac:dyDescent="0.25">
      <c r="B1527" t="s">
        <v>68</v>
      </c>
      <c r="C1527">
        <v>10.4</v>
      </c>
      <c r="D1527">
        <v>750</v>
      </c>
      <c r="E1527" s="27">
        <v>45231</v>
      </c>
      <c r="F1527">
        <v>2107.5299999999997</v>
      </c>
      <c r="G1527" t="s">
        <v>90</v>
      </c>
      <c r="H1527">
        <v>0</v>
      </c>
      <c r="I1527" t="str">
        <f>_xlfn.XLOOKUP(data[[#This Row],[flight_speed]],$S$4:$S$6,$T$4:$T$6,,-1)</f>
        <v>super fast</v>
      </c>
      <c r="J1527">
        <f>_xlfn.XLOOKUP(data[[#This Row],[Reindeer]],$S$14:$S$18,$T$14:$T$18)</f>
        <v>35</v>
      </c>
      <c r="K1527" t="str" cm="1">
        <f t="array" ref="K1527">_xlfn.IFS(data[[#This Row],[Age]]&lt;=100,"0-100",data[[#This Row],[Age]]&lt;=500,"101-500",data[[#This Row],[Age]]&lt;=1000,"501-1000",1,"&gt;1000")</f>
        <v>0-100</v>
      </c>
      <c r="L1527" t="str">
        <f>REPT(_xlfn.UNICHAR(8203),_xlfn.XLOOKUP(data[[#This Row],[Age group]],$S$23:$S$26,$T$23:$T$26))&amp;data[[#This Row],[Age group]]</f>
        <v>​​​​0-100</v>
      </c>
    </row>
    <row r="1528" spans="2:12" x14ac:dyDescent="0.25">
      <c r="B1528" t="s">
        <v>32</v>
      </c>
      <c r="C1528">
        <v>7.2</v>
      </c>
      <c r="D1528">
        <v>1380</v>
      </c>
      <c r="E1528" s="27">
        <v>45231</v>
      </c>
      <c r="F1528">
        <v>2287.23</v>
      </c>
      <c r="G1528" t="s">
        <v>91</v>
      </c>
      <c r="H1528">
        <v>0</v>
      </c>
      <c r="I1528" t="str">
        <f>_xlfn.XLOOKUP(data[[#This Row],[flight_speed]],$S$4:$S$6,$T$4:$T$6,,-1)</f>
        <v>super fast</v>
      </c>
      <c r="J1528">
        <f>_xlfn.XLOOKUP(data[[#This Row],[Reindeer]],$S$14:$S$18,$T$14:$T$18)</f>
        <v>98</v>
      </c>
      <c r="K1528" t="str" cm="1">
        <f t="array" ref="K1528">_xlfn.IFS(data[[#This Row],[Age]]&lt;=100,"0-100",data[[#This Row],[Age]]&lt;=500,"101-500",data[[#This Row],[Age]]&lt;=1000,"501-1000",1,"&gt;1000")</f>
        <v>0-100</v>
      </c>
      <c r="L1528" t="str">
        <f>REPT(_xlfn.UNICHAR(8203),_xlfn.XLOOKUP(data[[#This Row],[Age group]],$S$23:$S$26,$T$23:$T$26))&amp;data[[#This Row],[Age group]]</f>
        <v>​​​​0-100</v>
      </c>
    </row>
    <row r="1529" spans="2:12" x14ac:dyDescent="0.25">
      <c r="B1529" t="s">
        <v>33</v>
      </c>
      <c r="C1529">
        <v>8</v>
      </c>
      <c r="D1529">
        <v>107</v>
      </c>
      <c r="E1529" s="27">
        <v>45232</v>
      </c>
      <c r="F1529">
        <v>472.05</v>
      </c>
      <c r="G1529" t="s">
        <v>90</v>
      </c>
      <c r="H1529">
        <v>0</v>
      </c>
      <c r="I1529" t="str">
        <f>_xlfn.XLOOKUP(data[[#This Row],[flight_speed]],$S$4:$S$6,$T$4:$T$6,,-1)</f>
        <v>casual</v>
      </c>
      <c r="J1529">
        <f>_xlfn.XLOOKUP(data[[#This Row],[Reindeer]],$S$14:$S$18,$T$14:$T$18)</f>
        <v>1200</v>
      </c>
      <c r="K1529" t="str" cm="1">
        <f t="array" ref="K1529">_xlfn.IFS(data[[#This Row],[Age]]&lt;=100,"0-100",data[[#This Row],[Age]]&lt;=500,"101-500",data[[#This Row],[Age]]&lt;=1000,"501-1000",1,"&gt;1000")</f>
        <v>&gt;1000</v>
      </c>
      <c r="L1529" t="str">
        <f>REPT(_xlfn.UNICHAR(8203),_xlfn.XLOOKUP(data[[#This Row],[Age group]],$S$23:$S$26,$T$23:$T$26))&amp;data[[#This Row],[Age group]]</f>
        <v>​&gt;1000</v>
      </c>
    </row>
    <row r="1530" spans="2:12" x14ac:dyDescent="0.25">
      <c r="B1530" t="s">
        <v>34</v>
      </c>
      <c r="C1530">
        <v>7.2</v>
      </c>
      <c r="D1530">
        <v>1500</v>
      </c>
      <c r="E1530" s="27">
        <v>45232</v>
      </c>
      <c r="F1530">
        <v>672.81000000000006</v>
      </c>
      <c r="G1530" t="s">
        <v>91</v>
      </c>
      <c r="H1530">
        <v>0</v>
      </c>
      <c r="I1530" t="str">
        <f>_xlfn.XLOOKUP(data[[#This Row],[flight_speed]],$S$4:$S$6,$T$4:$T$6,,-1)</f>
        <v>fast</v>
      </c>
      <c r="J1530">
        <f>_xlfn.XLOOKUP(data[[#This Row],[Reindeer]],$S$14:$S$18,$T$14:$T$18)</f>
        <v>815</v>
      </c>
      <c r="K1530" t="str" cm="1">
        <f t="array" ref="K1530">_xlfn.IFS(data[[#This Row],[Age]]&lt;=100,"0-100",data[[#This Row],[Age]]&lt;=500,"101-500",data[[#This Row],[Age]]&lt;=1000,"501-1000",1,"&gt;1000")</f>
        <v>501-1000</v>
      </c>
      <c r="L1530" t="str">
        <f>REPT(_xlfn.UNICHAR(8203),_xlfn.XLOOKUP(data[[#This Row],[Age group]],$S$23:$S$26,$T$23:$T$26))&amp;data[[#This Row],[Age group]]</f>
        <v>​​501-1000</v>
      </c>
    </row>
    <row r="1531" spans="2:12" x14ac:dyDescent="0.25">
      <c r="B1531" t="s">
        <v>35</v>
      </c>
      <c r="C1531">
        <v>4</v>
      </c>
      <c r="D1531">
        <v>1090</v>
      </c>
      <c r="E1531" s="27">
        <v>45232</v>
      </c>
      <c r="F1531">
        <v>2700.33</v>
      </c>
      <c r="G1531" t="s">
        <v>91</v>
      </c>
      <c r="H1531">
        <v>0</v>
      </c>
      <c r="I1531" t="str">
        <f>_xlfn.XLOOKUP(data[[#This Row],[flight_speed]],$S$4:$S$6,$T$4:$T$6,,-1)</f>
        <v>super fast</v>
      </c>
      <c r="J1531">
        <f>_xlfn.XLOOKUP(data[[#This Row],[Reindeer]],$S$14:$S$18,$T$14:$T$18)</f>
        <v>261</v>
      </c>
      <c r="K1531" t="str" cm="1">
        <f t="array" ref="K1531">_xlfn.IFS(data[[#This Row],[Age]]&lt;=100,"0-100",data[[#This Row],[Age]]&lt;=500,"101-500",data[[#This Row],[Age]]&lt;=1000,"501-1000",1,"&gt;1000")</f>
        <v>101-500</v>
      </c>
      <c r="L1531" t="str">
        <f>REPT(_xlfn.UNICHAR(8203),_xlfn.XLOOKUP(data[[#This Row],[Age group]],$S$23:$S$26,$T$23:$T$26))&amp;data[[#This Row],[Age group]]</f>
        <v>​​​101-500</v>
      </c>
    </row>
    <row r="1532" spans="2:12" x14ac:dyDescent="0.25">
      <c r="B1532" t="s">
        <v>68</v>
      </c>
      <c r="C1532">
        <v>11.200000000000001</v>
      </c>
      <c r="D1532">
        <v>660</v>
      </c>
      <c r="E1532" s="27">
        <v>45232</v>
      </c>
      <c r="F1532">
        <v>419.13</v>
      </c>
      <c r="G1532" t="s">
        <v>90</v>
      </c>
      <c r="H1532">
        <v>0</v>
      </c>
      <c r="I1532" t="str">
        <f>_xlfn.XLOOKUP(data[[#This Row],[flight_speed]],$S$4:$S$6,$T$4:$T$6,,-1)</f>
        <v>casual</v>
      </c>
      <c r="J1532">
        <f>_xlfn.XLOOKUP(data[[#This Row],[Reindeer]],$S$14:$S$18,$T$14:$T$18)</f>
        <v>35</v>
      </c>
      <c r="K1532" t="str" cm="1">
        <f t="array" ref="K1532">_xlfn.IFS(data[[#This Row],[Age]]&lt;=100,"0-100",data[[#This Row],[Age]]&lt;=500,"101-500",data[[#This Row],[Age]]&lt;=1000,"501-1000",1,"&gt;1000")</f>
        <v>0-100</v>
      </c>
      <c r="L1532" t="str">
        <f>REPT(_xlfn.UNICHAR(8203),_xlfn.XLOOKUP(data[[#This Row],[Age group]],$S$23:$S$26,$T$23:$T$26))&amp;data[[#This Row],[Age group]]</f>
        <v>​​​​0-100</v>
      </c>
    </row>
    <row r="1533" spans="2:12" x14ac:dyDescent="0.25">
      <c r="B1533" t="s">
        <v>32</v>
      </c>
      <c r="C1533">
        <v>4</v>
      </c>
      <c r="D1533">
        <v>1380</v>
      </c>
      <c r="E1533" s="27">
        <v>45232</v>
      </c>
      <c r="F1533">
        <v>721.29</v>
      </c>
      <c r="G1533" t="s">
        <v>91</v>
      </c>
      <c r="H1533">
        <v>0</v>
      </c>
      <c r="I1533" t="str">
        <f>_xlfn.XLOOKUP(data[[#This Row],[flight_speed]],$S$4:$S$6,$T$4:$T$6,,-1)</f>
        <v>fast</v>
      </c>
      <c r="J1533">
        <f>_xlfn.XLOOKUP(data[[#This Row],[Reindeer]],$S$14:$S$18,$T$14:$T$18)</f>
        <v>98</v>
      </c>
      <c r="K1533" t="str" cm="1">
        <f t="array" ref="K1533">_xlfn.IFS(data[[#This Row],[Age]]&lt;=100,"0-100",data[[#This Row],[Age]]&lt;=500,"101-500",data[[#This Row],[Age]]&lt;=1000,"501-1000",1,"&gt;1000")</f>
        <v>0-100</v>
      </c>
      <c r="L1533" t="str">
        <f>REPT(_xlfn.UNICHAR(8203),_xlfn.XLOOKUP(data[[#This Row],[Age group]],$S$23:$S$26,$T$23:$T$26))&amp;data[[#This Row],[Age group]]</f>
        <v>​​​​0-100</v>
      </c>
    </row>
    <row r="1534" spans="2:12" x14ac:dyDescent="0.25">
      <c r="B1534" t="s">
        <v>33</v>
      </c>
      <c r="C1534">
        <v>8</v>
      </c>
      <c r="D1534">
        <v>103</v>
      </c>
      <c r="E1534" s="27">
        <v>45233</v>
      </c>
      <c r="F1534">
        <v>450.57</v>
      </c>
      <c r="G1534" t="s">
        <v>90</v>
      </c>
      <c r="H1534">
        <v>0</v>
      </c>
      <c r="I1534" t="str">
        <f>_xlfn.XLOOKUP(data[[#This Row],[flight_speed]],$S$4:$S$6,$T$4:$T$6,,-1)</f>
        <v>casual</v>
      </c>
      <c r="J1534">
        <f>_xlfn.XLOOKUP(data[[#This Row],[Reindeer]],$S$14:$S$18,$T$14:$T$18)</f>
        <v>1200</v>
      </c>
      <c r="K1534" t="str" cm="1">
        <f t="array" ref="K1534">_xlfn.IFS(data[[#This Row],[Age]]&lt;=100,"0-100",data[[#This Row],[Age]]&lt;=500,"101-500",data[[#This Row],[Age]]&lt;=1000,"501-1000",1,"&gt;1000")</f>
        <v>&gt;1000</v>
      </c>
      <c r="L1534" t="str">
        <f>REPT(_xlfn.UNICHAR(8203),_xlfn.XLOOKUP(data[[#This Row],[Age group]],$S$23:$S$26,$T$23:$T$26))&amp;data[[#This Row],[Age group]]</f>
        <v>​&gt;1000</v>
      </c>
    </row>
    <row r="1535" spans="2:12" x14ac:dyDescent="0.25">
      <c r="B1535" t="s">
        <v>34</v>
      </c>
      <c r="C1535">
        <v>11.200000000000001</v>
      </c>
      <c r="D1535">
        <v>550</v>
      </c>
      <c r="E1535" s="27">
        <v>45233</v>
      </c>
      <c r="F1535">
        <v>2597.31</v>
      </c>
      <c r="G1535" t="s">
        <v>91</v>
      </c>
      <c r="H1535">
        <v>0</v>
      </c>
      <c r="I1535" t="str">
        <f>_xlfn.XLOOKUP(data[[#This Row],[flight_speed]],$S$4:$S$6,$T$4:$T$6,,-1)</f>
        <v>super fast</v>
      </c>
      <c r="J1535">
        <f>_xlfn.XLOOKUP(data[[#This Row],[Reindeer]],$S$14:$S$18,$T$14:$T$18)</f>
        <v>815</v>
      </c>
      <c r="K1535" t="str" cm="1">
        <f t="array" ref="K1535">_xlfn.IFS(data[[#This Row],[Age]]&lt;=100,"0-100",data[[#This Row],[Age]]&lt;=500,"101-500",data[[#This Row],[Age]]&lt;=1000,"501-1000",1,"&gt;1000")</f>
        <v>501-1000</v>
      </c>
      <c r="L1535" t="str">
        <f>REPT(_xlfn.UNICHAR(8203),_xlfn.XLOOKUP(data[[#This Row],[Age group]],$S$23:$S$26,$T$23:$T$26))&amp;data[[#This Row],[Age group]]</f>
        <v>​​501-1000</v>
      </c>
    </row>
    <row r="1536" spans="2:12" x14ac:dyDescent="0.25">
      <c r="B1536" t="s">
        <v>35</v>
      </c>
      <c r="C1536">
        <v>5.6000000000000005</v>
      </c>
      <c r="D1536">
        <v>540</v>
      </c>
      <c r="E1536" s="27">
        <v>45233</v>
      </c>
      <c r="F1536">
        <v>2461.29</v>
      </c>
      <c r="G1536" t="s">
        <v>91</v>
      </c>
      <c r="H1536">
        <v>0</v>
      </c>
      <c r="I1536" t="str">
        <f>_xlfn.XLOOKUP(data[[#This Row],[flight_speed]],$S$4:$S$6,$T$4:$T$6,,-1)</f>
        <v>super fast</v>
      </c>
      <c r="J1536">
        <f>_xlfn.XLOOKUP(data[[#This Row],[Reindeer]],$S$14:$S$18,$T$14:$T$18)</f>
        <v>261</v>
      </c>
      <c r="K1536" t="str" cm="1">
        <f t="array" ref="K1536">_xlfn.IFS(data[[#This Row],[Age]]&lt;=100,"0-100",data[[#This Row],[Age]]&lt;=500,"101-500",data[[#This Row],[Age]]&lt;=1000,"501-1000",1,"&gt;1000")</f>
        <v>101-500</v>
      </c>
      <c r="L1536" t="str">
        <f>REPT(_xlfn.UNICHAR(8203),_xlfn.XLOOKUP(data[[#This Row],[Age group]],$S$23:$S$26,$T$23:$T$26))&amp;data[[#This Row],[Age group]]</f>
        <v>​​​101-500</v>
      </c>
    </row>
    <row r="1537" spans="2:12" x14ac:dyDescent="0.25">
      <c r="B1537" t="s">
        <v>68</v>
      </c>
      <c r="C1537">
        <v>8</v>
      </c>
      <c r="D1537">
        <v>810</v>
      </c>
      <c r="E1537" s="27">
        <v>45233</v>
      </c>
      <c r="F1537">
        <v>1515.15</v>
      </c>
      <c r="G1537" t="s">
        <v>90</v>
      </c>
      <c r="H1537">
        <v>0</v>
      </c>
      <c r="I1537" t="str">
        <f>_xlfn.XLOOKUP(data[[#This Row],[flight_speed]],$S$4:$S$6,$T$4:$T$6,,-1)</f>
        <v>fast</v>
      </c>
      <c r="J1537">
        <f>_xlfn.XLOOKUP(data[[#This Row],[Reindeer]],$S$14:$S$18,$T$14:$T$18)</f>
        <v>35</v>
      </c>
      <c r="K1537" t="str" cm="1">
        <f t="array" ref="K1537">_xlfn.IFS(data[[#This Row],[Age]]&lt;=100,"0-100",data[[#This Row],[Age]]&lt;=500,"101-500",data[[#This Row],[Age]]&lt;=1000,"501-1000",1,"&gt;1000")</f>
        <v>0-100</v>
      </c>
      <c r="L1537" t="str">
        <f>REPT(_xlfn.UNICHAR(8203),_xlfn.XLOOKUP(data[[#This Row],[Age group]],$S$23:$S$26,$T$23:$T$26))&amp;data[[#This Row],[Age group]]</f>
        <v>​​​​0-100</v>
      </c>
    </row>
    <row r="1538" spans="2:12" x14ac:dyDescent="0.25">
      <c r="B1538" t="s">
        <v>32</v>
      </c>
      <c r="C1538">
        <v>10.4</v>
      </c>
      <c r="D1538">
        <v>860</v>
      </c>
      <c r="E1538" s="27">
        <v>45233</v>
      </c>
      <c r="F1538">
        <v>2844.63</v>
      </c>
      <c r="G1538" t="s">
        <v>91</v>
      </c>
      <c r="H1538">
        <v>0</v>
      </c>
      <c r="I1538" t="str">
        <f>_xlfn.XLOOKUP(data[[#This Row],[flight_speed]],$S$4:$S$6,$T$4:$T$6,,-1)</f>
        <v>super fast</v>
      </c>
      <c r="J1538">
        <f>_xlfn.XLOOKUP(data[[#This Row],[Reindeer]],$S$14:$S$18,$T$14:$T$18)</f>
        <v>98</v>
      </c>
      <c r="K1538" t="str" cm="1">
        <f t="array" ref="K1538">_xlfn.IFS(data[[#This Row],[Age]]&lt;=100,"0-100",data[[#This Row],[Age]]&lt;=500,"101-500",data[[#This Row],[Age]]&lt;=1000,"501-1000",1,"&gt;1000")</f>
        <v>0-100</v>
      </c>
      <c r="L1538" t="str">
        <f>REPT(_xlfn.UNICHAR(8203),_xlfn.XLOOKUP(data[[#This Row],[Age group]],$S$23:$S$26,$T$23:$T$26))&amp;data[[#This Row],[Age group]]</f>
        <v>​​​​0-100</v>
      </c>
    </row>
    <row r="1539" spans="2:12" x14ac:dyDescent="0.25">
      <c r="B1539" t="s">
        <v>33</v>
      </c>
      <c r="C1539">
        <v>10</v>
      </c>
      <c r="D1539">
        <v>82</v>
      </c>
      <c r="E1539" s="27">
        <v>45234</v>
      </c>
      <c r="F1539">
        <v>362.4</v>
      </c>
      <c r="G1539" t="s">
        <v>90</v>
      </c>
      <c r="H1539">
        <v>0</v>
      </c>
      <c r="I1539" t="str">
        <f>_xlfn.XLOOKUP(data[[#This Row],[flight_speed]],$S$4:$S$6,$T$4:$T$6,,-1)</f>
        <v>casual</v>
      </c>
      <c r="J1539">
        <f>_xlfn.XLOOKUP(data[[#This Row],[Reindeer]],$S$14:$S$18,$T$14:$T$18)</f>
        <v>1200</v>
      </c>
      <c r="K1539" t="str" cm="1">
        <f t="array" ref="K1539">_xlfn.IFS(data[[#This Row],[Age]]&lt;=100,"0-100",data[[#This Row],[Age]]&lt;=500,"101-500",data[[#This Row],[Age]]&lt;=1000,"501-1000",1,"&gt;1000")</f>
        <v>&gt;1000</v>
      </c>
      <c r="L1539" t="str">
        <f>REPT(_xlfn.UNICHAR(8203),_xlfn.XLOOKUP(data[[#This Row],[Age group]],$S$23:$S$26,$T$23:$T$26))&amp;data[[#This Row],[Age group]]</f>
        <v>​&gt;1000</v>
      </c>
    </row>
    <row r="1540" spans="2:12" x14ac:dyDescent="0.25">
      <c r="B1540" t="s">
        <v>34</v>
      </c>
      <c r="C1540">
        <v>5.6000000000000005</v>
      </c>
      <c r="D1540">
        <v>1150</v>
      </c>
      <c r="E1540" s="27">
        <v>45234</v>
      </c>
      <c r="F1540">
        <v>2867.25</v>
      </c>
      <c r="G1540" t="s">
        <v>91</v>
      </c>
      <c r="H1540">
        <v>0</v>
      </c>
      <c r="I1540" t="str">
        <f>_xlfn.XLOOKUP(data[[#This Row],[flight_speed]],$S$4:$S$6,$T$4:$T$6,,-1)</f>
        <v>super fast</v>
      </c>
      <c r="J1540">
        <f>_xlfn.XLOOKUP(data[[#This Row],[Reindeer]],$S$14:$S$18,$T$14:$T$18)</f>
        <v>815</v>
      </c>
      <c r="K1540" t="str" cm="1">
        <f t="array" ref="K1540">_xlfn.IFS(data[[#This Row],[Age]]&lt;=100,"0-100",data[[#This Row],[Age]]&lt;=500,"101-500",data[[#This Row],[Age]]&lt;=1000,"501-1000",1,"&gt;1000")</f>
        <v>501-1000</v>
      </c>
      <c r="L1540" t="str">
        <f>REPT(_xlfn.UNICHAR(8203),_xlfn.XLOOKUP(data[[#This Row],[Age group]],$S$23:$S$26,$T$23:$T$26))&amp;data[[#This Row],[Age group]]</f>
        <v>​​501-1000</v>
      </c>
    </row>
    <row r="1541" spans="2:12" x14ac:dyDescent="0.25">
      <c r="B1541" t="s">
        <v>35</v>
      </c>
      <c r="C1541">
        <v>10.4</v>
      </c>
      <c r="D1541">
        <v>1200</v>
      </c>
      <c r="E1541" s="27">
        <v>45234</v>
      </c>
      <c r="F1541">
        <v>564.33000000000004</v>
      </c>
      <c r="G1541" t="s">
        <v>91</v>
      </c>
      <c r="H1541">
        <v>0</v>
      </c>
      <c r="I1541" t="str">
        <f>_xlfn.XLOOKUP(data[[#This Row],[flight_speed]],$S$4:$S$6,$T$4:$T$6,,-1)</f>
        <v>casual</v>
      </c>
      <c r="J1541">
        <f>_xlfn.XLOOKUP(data[[#This Row],[Reindeer]],$S$14:$S$18,$T$14:$T$18)</f>
        <v>261</v>
      </c>
      <c r="K1541" t="str" cm="1">
        <f t="array" ref="K1541">_xlfn.IFS(data[[#This Row],[Age]]&lt;=100,"0-100",data[[#This Row],[Age]]&lt;=500,"101-500",data[[#This Row],[Age]]&lt;=1000,"501-1000",1,"&gt;1000")</f>
        <v>101-500</v>
      </c>
      <c r="L1541" t="str">
        <f>REPT(_xlfn.UNICHAR(8203),_xlfn.XLOOKUP(data[[#This Row],[Age group]],$S$23:$S$26,$T$23:$T$26))&amp;data[[#This Row],[Age group]]</f>
        <v>​​​101-500</v>
      </c>
    </row>
    <row r="1542" spans="2:12" x14ac:dyDescent="0.25">
      <c r="B1542" t="s">
        <v>68</v>
      </c>
      <c r="C1542">
        <v>9.6000000000000014</v>
      </c>
      <c r="D1542">
        <v>1040</v>
      </c>
      <c r="E1542" s="27">
        <v>45234</v>
      </c>
      <c r="F1542">
        <v>1028.5500000000002</v>
      </c>
      <c r="G1542" t="s">
        <v>90</v>
      </c>
      <c r="H1542">
        <v>0</v>
      </c>
      <c r="I1542" t="str">
        <f>_xlfn.XLOOKUP(data[[#This Row],[flight_speed]],$S$4:$S$6,$T$4:$T$6,,-1)</f>
        <v>fast</v>
      </c>
      <c r="J1542">
        <f>_xlfn.XLOOKUP(data[[#This Row],[Reindeer]],$S$14:$S$18,$T$14:$T$18)</f>
        <v>35</v>
      </c>
      <c r="K1542" t="str" cm="1">
        <f t="array" ref="K1542">_xlfn.IFS(data[[#This Row],[Age]]&lt;=100,"0-100",data[[#This Row],[Age]]&lt;=500,"101-500",data[[#This Row],[Age]]&lt;=1000,"501-1000",1,"&gt;1000")</f>
        <v>0-100</v>
      </c>
      <c r="L1542" t="str">
        <f>REPT(_xlfn.UNICHAR(8203),_xlfn.XLOOKUP(data[[#This Row],[Age group]],$S$23:$S$26,$T$23:$T$26))&amp;data[[#This Row],[Age group]]</f>
        <v>​​​​0-100</v>
      </c>
    </row>
    <row r="1543" spans="2:12" x14ac:dyDescent="0.25">
      <c r="B1543" t="s">
        <v>32</v>
      </c>
      <c r="C1543">
        <v>6.4</v>
      </c>
      <c r="D1543">
        <v>1400</v>
      </c>
      <c r="E1543" s="27">
        <v>45234</v>
      </c>
      <c r="F1543">
        <v>210.75</v>
      </c>
      <c r="G1543" t="s">
        <v>91</v>
      </c>
      <c r="H1543">
        <v>0</v>
      </c>
      <c r="I1543" t="str">
        <f>_xlfn.XLOOKUP(data[[#This Row],[flight_speed]],$S$4:$S$6,$T$4:$T$6,,-1)</f>
        <v>casual</v>
      </c>
      <c r="J1543">
        <f>_xlfn.XLOOKUP(data[[#This Row],[Reindeer]],$S$14:$S$18,$T$14:$T$18)</f>
        <v>98</v>
      </c>
      <c r="K1543" t="str" cm="1">
        <f t="array" ref="K1543">_xlfn.IFS(data[[#This Row],[Age]]&lt;=100,"0-100",data[[#This Row],[Age]]&lt;=500,"101-500",data[[#This Row],[Age]]&lt;=1000,"501-1000",1,"&gt;1000")</f>
        <v>0-100</v>
      </c>
      <c r="L1543" t="str">
        <f>REPT(_xlfn.UNICHAR(8203),_xlfn.XLOOKUP(data[[#This Row],[Age group]],$S$23:$S$26,$T$23:$T$26))&amp;data[[#This Row],[Age group]]</f>
        <v>​​​​0-100</v>
      </c>
    </row>
    <row r="1544" spans="2:12" x14ac:dyDescent="0.25">
      <c r="B1544" t="s">
        <v>33</v>
      </c>
      <c r="C1544">
        <v>5</v>
      </c>
      <c r="D1544">
        <v>66</v>
      </c>
      <c r="E1544" s="27">
        <v>45235</v>
      </c>
      <c r="F1544">
        <v>687.85</v>
      </c>
      <c r="G1544" t="s">
        <v>90</v>
      </c>
      <c r="H1544">
        <v>0</v>
      </c>
      <c r="I1544" t="str">
        <f>_xlfn.XLOOKUP(data[[#This Row],[flight_speed]],$S$4:$S$6,$T$4:$T$6,,-1)</f>
        <v>fast</v>
      </c>
      <c r="J1544">
        <f>_xlfn.XLOOKUP(data[[#This Row],[Reindeer]],$S$14:$S$18,$T$14:$T$18)</f>
        <v>1200</v>
      </c>
      <c r="K1544" t="str" cm="1">
        <f t="array" ref="K1544">_xlfn.IFS(data[[#This Row],[Age]]&lt;=100,"0-100",data[[#This Row],[Age]]&lt;=500,"101-500",data[[#This Row],[Age]]&lt;=1000,"501-1000",1,"&gt;1000")</f>
        <v>&gt;1000</v>
      </c>
      <c r="L1544" t="str">
        <f>REPT(_xlfn.UNICHAR(8203),_xlfn.XLOOKUP(data[[#This Row],[Age group]],$S$23:$S$26,$T$23:$T$26))&amp;data[[#This Row],[Age group]]</f>
        <v>​&gt;1000</v>
      </c>
    </row>
    <row r="1545" spans="2:12" x14ac:dyDescent="0.25">
      <c r="B1545" t="s">
        <v>34</v>
      </c>
      <c r="C1545">
        <v>4.8000000000000007</v>
      </c>
      <c r="D1545">
        <v>1190</v>
      </c>
      <c r="E1545" s="27">
        <v>45235</v>
      </c>
      <c r="F1545">
        <v>995.19</v>
      </c>
      <c r="G1545" t="s">
        <v>91</v>
      </c>
      <c r="H1545">
        <v>0</v>
      </c>
      <c r="I1545" t="str">
        <f>_xlfn.XLOOKUP(data[[#This Row],[flight_speed]],$S$4:$S$6,$T$4:$T$6,,-1)</f>
        <v>fast</v>
      </c>
      <c r="J1545">
        <f>_xlfn.XLOOKUP(data[[#This Row],[Reindeer]],$S$14:$S$18,$T$14:$T$18)</f>
        <v>815</v>
      </c>
      <c r="K1545" t="str" cm="1">
        <f t="array" ref="K1545">_xlfn.IFS(data[[#This Row],[Age]]&lt;=100,"0-100",data[[#This Row],[Age]]&lt;=500,"101-500",data[[#This Row],[Age]]&lt;=1000,"501-1000",1,"&gt;1000")</f>
        <v>501-1000</v>
      </c>
      <c r="L1545" t="str">
        <f>REPT(_xlfn.UNICHAR(8203),_xlfn.XLOOKUP(data[[#This Row],[Age group]],$S$23:$S$26,$T$23:$T$26))&amp;data[[#This Row],[Age group]]</f>
        <v>​​501-1000</v>
      </c>
    </row>
    <row r="1546" spans="2:12" x14ac:dyDescent="0.25">
      <c r="B1546" t="s">
        <v>35</v>
      </c>
      <c r="C1546">
        <v>4</v>
      </c>
      <c r="D1546">
        <v>1310</v>
      </c>
      <c r="E1546" s="27">
        <v>45235</v>
      </c>
      <c r="F1546">
        <v>144.84</v>
      </c>
      <c r="G1546" t="s">
        <v>91</v>
      </c>
      <c r="H1546">
        <v>0</v>
      </c>
      <c r="I1546" t="str">
        <f>_xlfn.XLOOKUP(data[[#This Row],[flight_speed]],$S$4:$S$6,$T$4:$T$6,,-1)</f>
        <v>casual</v>
      </c>
      <c r="J1546">
        <f>_xlfn.XLOOKUP(data[[#This Row],[Reindeer]],$S$14:$S$18,$T$14:$T$18)</f>
        <v>261</v>
      </c>
      <c r="K1546" t="str" cm="1">
        <f t="array" ref="K1546">_xlfn.IFS(data[[#This Row],[Age]]&lt;=100,"0-100",data[[#This Row],[Age]]&lt;=500,"101-500",data[[#This Row],[Age]]&lt;=1000,"501-1000",1,"&gt;1000")</f>
        <v>101-500</v>
      </c>
      <c r="L1546" t="str">
        <f>REPT(_xlfn.UNICHAR(8203),_xlfn.XLOOKUP(data[[#This Row],[Age group]],$S$23:$S$26,$T$23:$T$26))&amp;data[[#This Row],[Age group]]</f>
        <v>​​​101-500</v>
      </c>
    </row>
    <row r="1547" spans="2:12" x14ac:dyDescent="0.25">
      <c r="B1547" t="s">
        <v>68</v>
      </c>
      <c r="C1547">
        <v>7.2</v>
      </c>
      <c r="D1547">
        <v>960</v>
      </c>
      <c r="E1547" s="27">
        <v>45235</v>
      </c>
      <c r="F1547">
        <v>1941.9299999999998</v>
      </c>
      <c r="G1547" t="s">
        <v>90</v>
      </c>
      <c r="H1547">
        <v>0</v>
      </c>
      <c r="I1547" t="str">
        <f>_xlfn.XLOOKUP(data[[#This Row],[flight_speed]],$S$4:$S$6,$T$4:$T$6,,-1)</f>
        <v>fast</v>
      </c>
      <c r="J1547">
        <f>_xlfn.XLOOKUP(data[[#This Row],[Reindeer]],$S$14:$S$18,$T$14:$T$18)</f>
        <v>35</v>
      </c>
      <c r="K1547" t="str" cm="1">
        <f t="array" ref="K1547">_xlfn.IFS(data[[#This Row],[Age]]&lt;=100,"0-100",data[[#This Row],[Age]]&lt;=500,"101-500",data[[#This Row],[Age]]&lt;=1000,"501-1000",1,"&gt;1000")</f>
        <v>0-100</v>
      </c>
      <c r="L1547" t="str">
        <f>REPT(_xlfn.UNICHAR(8203),_xlfn.XLOOKUP(data[[#This Row],[Age group]],$S$23:$S$26,$T$23:$T$26))&amp;data[[#This Row],[Age group]]</f>
        <v>​​​​0-100</v>
      </c>
    </row>
    <row r="1548" spans="2:12" x14ac:dyDescent="0.25">
      <c r="B1548" t="s">
        <v>32</v>
      </c>
      <c r="C1548">
        <v>10.4</v>
      </c>
      <c r="D1548">
        <v>1080</v>
      </c>
      <c r="E1548" s="27">
        <v>45235</v>
      </c>
      <c r="F1548">
        <v>1747.1999999999998</v>
      </c>
      <c r="G1548" t="s">
        <v>91</v>
      </c>
      <c r="H1548">
        <v>0</v>
      </c>
      <c r="I1548" t="str">
        <f>_xlfn.XLOOKUP(data[[#This Row],[flight_speed]],$S$4:$S$6,$T$4:$T$6,,-1)</f>
        <v>fast</v>
      </c>
      <c r="J1548">
        <f>_xlfn.XLOOKUP(data[[#This Row],[Reindeer]],$S$14:$S$18,$T$14:$T$18)</f>
        <v>98</v>
      </c>
      <c r="K1548" t="str" cm="1">
        <f t="array" ref="K1548">_xlfn.IFS(data[[#This Row],[Age]]&lt;=100,"0-100",data[[#This Row],[Age]]&lt;=500,"101-500",data[[#This Row],[Age]]&lt;=1000,"501-1000",1,"&gt;1000")</f>
        <v>0-100</v>
      </c>
      <c r="L1548" t="str">
        <f>REPT(_xlfn.UNICHAR(8203),_xlfn.XLOOKUP(data[[#This Row],[Age group]],$S$23:$S$26,$T$23:$T$26))&amp;data[[#This Row],[Age group]]</f>
        <v>​​​​0-100</v>
      </c>
    </row>
    <row r="1549" spans="2:12" x14ac:dyDescent="0.25">
      <c r="B1549" t="s">
        <v>33</v>
      </c>
      <c r="C1549">
        <v>10</v>
      </c>
      <c r="D1549">
        <v>91</v>
      </c>
      <c r="E1549" s="27">
        <v>45236</v>
      </c>
      <c r="F1549">
        <v>185.77</v>
      </c>
      <c r="G1549" t="s">
        <v>90</v>
      </c>
      <c r="H1549">
        <v>0</v>
      </c>
      <c r="I1549" t="str">
        <f>_xlfn.XLOOKUP(data[[#This Row],[flight_speed]],$S$4:$S$6,$T$4:$T$6,,-1)</f>
        <v>casual</v>
      </c>
      <c r="J1549">
        <f>_xlfn.XLOOKUP(data[[#This Row],[Reindeer]],$S$14:$S$18,$T$14:$T$18)</f>
        <v>1200</v>
      </c>
      <c r="K1549" t="str" cm="1">
        <f t="array" ref="K1549">_xlfn.IFS(data[[#This Row],[Age]]&lt;=100,"0-100",data[[#This Row],[Age]]&lt;=500,"101-500",data[[#This Row],[Age]]&lt;=1000,"501-1000",1,"&gt;1000")</f>
        <v>&gt;1000</v>
      </c>
      <c r="L1549" t="str">
        <f>REPT(_xlfn.UNICHAR(8203),_xlfn.XLOOKUP(data[[#This Row],[Age group]],$S$23:$S$26,$T$23:$T$26))&amp;data[[#This Row],[Age group]]</f>
        <v>​&gt;1000</v>
      </c>
    </row>
    <row r="1550" spans="2:12" x14ac:dyDescent="0.25">
      <c r="B1550" t="s">
        <v>34</v>
      </c>
      <c r="C1550">
        <v>6.4</v>
      </c>
      <c r="D1550">
        <v>1390</v>
      </c>
      <c r="E1550" s="27">
        <v>45236</v>
      </c>
      <c r="F1550">
        <v>1530.8700000000001</v>
      </c>
      <c r="G1550" t="s">
        <v>91</v>
      </c>
      <c r="H1550">
        <v>0</v>
      </c>
      <c r="I1550" t="str">
        <f>_xlfn.XLOOKUP(data[[#This Row],[flight_speed]],$S$4:$S$6,$T$4:$T$6,,-1)</f>
        <v>fast</v>
      </c>
      <c r="J1550">
        <f>_xlfn.XLOOKUP(data[[#This Row],[Reindeer]],$S$14:$S$18,$T$14:$T$18)</f>
        <v>815</v>
      </c>
      <c r="K1550" t="str" cm="1">
        <f t="array" ref="K1550">_xlfn.IFS(data[[#This Row],[Age]]&lt;=100,"0-100",data[[#This Row],[Age]]&lt;=500,"101-500",data[[#This Row],[Age]]&lt;=1000,"501-1000",1,"&gt;1000")</f>
        <v>501-1000</v>
      </c>
      <c r="L1550" t="str">
        <f>REPT(_xlfn.UNICHAR(8203),_xlfn.XLOOKUP(data[[#This Row],[Age group]],$S$23:$S$26,$T$23:$T$26))&amp;data[[#This Row],[Age group]]</f>
        <v>​​501-1000</v>
      </c>
    </row>
    <row r="1551" spans="2:12" x14ac:dyDescent="0.25">
      <c r="B1551" t="s">
        <v>35</v>
      </c>
      <c r="C1551">
        <v>11.200000000000001</v>
      </c>
      <c r="D1551">
        <v>1350</v>
      </c>
      <c r="E1551" s="27">
        <v>45236</v>
      </c>
      <c r="F1551">
        <v>2581.3500000000004</v>
      </c>
      <c r="G1551" t="s">
        <v>91</v>
      </c>
      <c r="H1551">
        <v>0</v>
      </c>
      <c r="I1551" t="str">
        <f>_xlfn.XLOOKUP(data[[#This Row],[flight_speed]],$S$4:$S$6,$T$4:$T$6,,-1)</f>
        <v>super fast</v>
      </c>
      <c r="J1551">
        <f>_xlfn.XLOOKUP(data[[#This Row],[Reindeer]],$S$14:$S$18,$T$14:$T$18)</f>
        <v>261</v>
      </c>
      <c r="K1551" t="str" cm="1">
        <f t="array" ref="K1551">_xlfn.IFS(data[[#This Row],[Age]]&lt;=100,"0-100",data[[#This Row],[Age]]&lt;=500,"101-500",data[[#This Row],[Age]]&lt;=1000,"501-1000",1,"&gt;1000")</f>
        <v>101-500</v>
      </c>
      <c r="L1551" t="str">
        <f>REPT(_xlfn.UNICHAR(8203),_xlfn.XLOOKUP(data[[#This Row],[Age group]],$S$23:$S$26,$T$23:$T$26))&amp;data[[#This Row],[Age group]]</f>
        <v>​​​101-500</v>
      </c>
    </row>
    <row r="1552" spans="2:12" x14ac:dyDescent="0.25">
      <c r="B1552" t="s">
        <v>68</v>
      </c>
      <c r="C1552">
        <v>12</v>
      </c>
      <c r="D1552">
        <v>1420</v>
      </c>
      <c r="E1552" s="27">
        <v>45236</v>
      </c>
      <c r="F1552">
        <v>2140.77</v>
      </c>
      <c r="G1552" t="s">
        <v>90</v>
      </c>
      <c r="H1552">
        <v>0</v>
      </c>
      <c r="I1552" t="str">
        <f>_xlfn.XLOOKUP(data[[#This Row],[flight_speed]],$S$4:$S$6,$T$4:$T$6,,-1)</f>
        <v>super fast</v>
      </c>
      <c r="J1552">
        <f>_xlfn.XLOOKUP(data[[#This Row],[Reindeer]],$S$14:$S$18,$T$14:$T$18)</f>
        <v>35</v>
      </c>
      <c r="K1552" t="str" cm="1">
        <f t="array" ref="K1552">_xlfn.IFS(data[[#This Row],[Age]]&lt;=100,"0-100",data[[#This Row],[Age]]&lt;=500,"101-500",data[[#This Row],[Age]]&lt;=1000,"501-1000",1,"&gt;1000")</f>
        <v>0-100</v>
      </c>
      <c r="L1552" t="str">
        <f>REPT(_xlfn.UNICHAR(8203),_xlfn.XLOOKUP(data[[#This Row],[Age group]],$S$23:$S$26,$T$23:$T$26))&amp;data[[#This Row],[Age group]]</f>
        <v>​​​​0-100</v>
      </c>
    </row>
    <row r="1553" spans="2:12" x14ac:dyDescent="0.25">
      <c r="B1553" t="s">
        <v>32</v>
      </c>
      <c r="C1553">
        <v>8</v>
      </c>
      <c r="D1553">
        <v>1430</v>
      </c>
      <c r="E1553" s="27">
        <v>45236</v>
      </c>
      <c r="F1553">
        <v>1037.07</v>
      </c>
      <c r="G1553" t="s">
        <v>91</v>
      </c>
      <c r="H1553">
        <v>0</v>
      </c>
      <c r="I1553" t="str">
        <f>_xlfn.XLOOKUP(data[[#This Row],[flight_speed]],$S$4:$S$6,$T$4:$T$6,,-1)</f>
        <v>fast</v>
      </c>
      <c r="J1553">
        <f>_xlfn.XLOOKUP(data[[#This Row],[Reindeer]],$S$14:$S$18,$T$14:$T$18)</f>
        <v>98</v>
      </c>
      <c r="K1553" t="str" cm="1">
        <f t="array" ref="K1553">_xlfn.IFS(data[[#This Row],[Age]]&lt;=100,"0-100",data[[#This Row],[Age]]&lt;=500,"101-500",data[[#This Row],[Age]]&lt;=1000,"501-1000",1,"&gt;1000")</f>
        <v>0-100</v>
      </c>
      <c r="L1553" t="str">
        <f>REPT(_xlfn.UNICHAR(8203),_xlfn.XLOOKUP(data[[#This Row],[Age group]],$S$23:$S$26,$T$23:$T$26))&amp;data[[#This Row],[Age group]]</f>
        <v>​​​​0-100</v>
      </c>
    </row>
    <row r="1554" spans="2:12" x14ac:dyDescent="0.25">
      <c r="B1554" t="s">
        <v>33</v>
      </c>
      <c r="C1554">
        <v>10</v>
      </c>
      <c r="D1554">
        <v>146</v>
      </c>
      <c r="E1554" s="27">
        <v>45237</v>
      </c>
      <c r="F1554">
        <v>104.29</v>
      </c>
      <c r="G1554" t="s">
        <v>90</v>
      </c>
      <c r="H1554">
        <v>0</v>
      </c>
      <c r="I1554" t="str">
        <f>_xlfn.XLOOKUP(data[[#This Row],[flight_speed]],$S$4:$S$6,$T$4:$T$6,,-1)</f>
        <v>casual</v>
      </c>
      <c r="J1554">
        <f>_xlfn.XLOOKUP(data[[#This Row],[Reindeer]],$S$14:$S$18,$T$14:$T$18)</f>
        <v>1200</v>
      </c>
      <c r="K1554" t="str" cm="1">
        <f t="array" ref="K1554">_xlfn.IFS(data[[#This Row],[Age]]&lt;=100,"0-100",data[[#This Row],[Age]]&lt;=500,"101-500",data[[#This Row],[Age]]&lt;=1000,"501-1000",1,"&gt;1000")</f>
        <v>&gt;1000</v>
      </c>
      <c r="L1554" t="str">
        <f>REPT(_xlfn.UNICHAR(8203),_xlfn.XLOOKUP(data[[#This Row],[Age group]],$S$23:$S$26,$T$23:$T$26))&amp;data[[#This Row],[Age group]]</f>
        <v>​&gt;1000</v>
      </c>
    </row>
    <row r="1555" spans="2:12" x14ac:dyDescent="0.25">
      <c r="B1555" t="s">
        <v>34</v>
      </c>
      <c r="C1555">
        <v>11.200000000000001</v>
      </c>
      <c r="D1555">
        <v>1440</v>
      </c>
      <c r="E1555" s="27">
        <v>45237</v>
      </c>
      <c r="F1555">
        <v>2414.6999999999998</v>
      </c>
      <c r="G1555" t="s">
        <v>91</v>
      </c>
      <c r="H1555">
        <v>0</v>
      </c>
      <c r="I1555" t="str">
        <f>_xlfn.XLOOKUP(data[[#This Row],[flight_speed]],$S$4:$S$6,$T$4:$T$6,,-1)</f>
        <v>super fast</v>
      </c>
      <c r="J1555">
        <f>_xlfn.XLOOKUP(data[[#This Row],[Reindeer]],$S$14:$S$18,$T$14:$T$18)</f>
        <v>815</v>
      </c>
      <c r="K1555" t="str" cm="1">
        <f t="array" ref="K1555">_xlfn.IFS(data[[#This Row],[Age]]&lt;=100,"0-100",data[[#This Row],[Age]]&lt;=500,"101-500",data[[#This Row],[Age]]&lt;=1000,"501-1000",1,"&gt;1000")</f>
        <v>501-1000</v>
      </c>
      <c r="L1555" t="str">
        <f>REPT(_xlfn.UNICHAR(8203),_xlfn.XLOOKUP(data[[#This Row],[Age group]],$S$23:$S$26,$T$23:$T$26))&amp;data[[#This Row],[Age group]]</f>
        <v>​​501-1000</v>
      </c>
    </row>
    <row r="1556" spans="2:12" x14ac:dyDescent="0.25">
      <c r="B1556" t="s">
        <v>35</v>
      </c>
      <c r="C1556">
        <v>4.8000000000000007</v>
      </c>
      <c r="D1556">
        <v>1180</v>
      </c>
      <c r="E1556" s="27">
        <v>45237</v>
      </c>
      <c r="F1556">
        <v>164.01</v>
      </c>
      <c r="G1556" t="s">
        <v>91</v>
      </c>
      <c r="H1556">
        <v>0</v>
      </c>
      <c r="I1556" t="str">
        <f>_xlfn.XLOOKUP(data[[#This Row],[flight_speed]],$S$4:$S$6,$T$4:$T$6,,-1)</f>
        <v>casual</v>
      </c>
      <c r="J1556">
        <f>_xlfn.XLOOKUP(data[[#This Row],[Reindeer]],$S$14:$S$18,$T$14:$T$18)</f>
        <v>261</v>
      </c>
      <c r="K1556" t="str" cm="1">
        <f t="array" ref="K1556">_xlfn.IFS(data[[#This Row],[Age]]&lt;=100,"0-100",data[[#This Row],[Age]]&lt;=500,"101-500",data[[#This Row],[Age]]&lt;=1000,"501-1000",1,"&gt;1000")</f>
        <v>101-500</v>
      </c>
      <c r="L1556" t="str">
        <f>REPT(_xlfn.UNICHAR(8203),_xlfn.XLOOKUP(data[[#This Row],[Age group]],$S$23:$S$26,$T$23:$T$26))&amp;data[[#This Row],[Age group]]</f>
        <v>​​​101-500</v>
      </c>
    </row>
    <row r="1557" spans="2:12" x14ac:dyDescent="0.25">
      <c r="B1557" t="s">
        <v>68</v>
      </c>
      <c r="C1557">
        <v>9.6000000000000014</v>
      </c>
      <c r="D1557">
        <v>950</v>
      </c>
      <c r="E1557" s="27">
        <v>45237</v>
      </c>
      <c r="F1557">
        <v>801.42</v>
      </c>
      <c r="G1557" t="s">
        <v>90</v>
      </c>
      <c r="H1557">
        <v>0</v>
      </c>
      <c r="I1557" t="str">
        <f>_xlfn.XLOOKUP(data[[#This Row],[flight_speed]],$S$4:$S$6,$T$4:$T$6,,-1)</f>
        <v>fast</v>
      </c>
      <c r="J1557">
        <f>_xlfn.XLOOKUP(data[[#This Row],[Reindeer]],$S$14:$S$18,$T$14:$T$18)</f>
        <v>35</v>
      </c>
      <c r="K1557" t="str" cm="1">
        <f t="array" ref="K1557">_xlfn.IFS(data[[#This Row],[Age]]&lt;=100,"0-100",data[[#This Row],[Age]]&lt;=500,"101-500",data[[#This Row],[Age]]&lt;=1000,"501-1000",1,"&gt;1000")</f>
        <v>0-100</v>
      </c>
      <c r="L1557" t="str">
        <f>REPT(_xlfn.UNICHAR(8203),_xlfn.XLOOKUP(data[[#This Row],[Age group]],$S$23:$S$26,$T$23:$T$26))&amp;data[[#This Row],[Age group]]</f>
        <v>​​​​0-100</v>
      </c>
    </row>
    <row r="1558" spans="2:12" x14ac:dyDescent="0.25">
      <c r="B1558" t="s">
        <v>32</v>
      </c>
      <c r="C1558">
        <v>7.2</v>
      </c>
      <c r="D1558">
        <v>1090</v>
      </c>
      <c r="E1558" s="27">
        <v>45237</v>
      </c>
      <c r="F1558">
        <v>1758.42</v>
      </c>
      <c r="G1558" t="s">
        <v>91</v>
      </c>
      <c r="H1558">
        <v>0</v>
      </c>
      <c r="I1558" t="str">
        <f>_xlfn.XLOOKUP(data[[#This Row],[flight_speed]],$S$4:$S$6,$T$4:$T$6,,-1)</f>
        <v>fast</v>
      </c>
      <c r="J1558">
        <f>_xlfn.XLOOKUP(data[[#This Row],[Reindeer]],$S$14:$S$18,$T$14:$T$18)</f>
        <v>98</v>
      </c>
      <c r="K1558" t="str" cm="1">
        <f t="array" ref="K1558">_xlfn.IFS(data[[#This Row],[Age]]&lt;=100,"0-100",data[[#This Row],[Age]]&lt;=500,"101-500",data[[#This Row],[Age]]&lt;=1000,"501-1000",1,"&gt;1000")</f>
        <v>0-100</v>
      </c>
      <c r="L1558" t="str">
        <f>REPT(_xlfn.UNICHAR(8203),_xlfn.XLOOKUP(data[[#This Row],[Age group]],$S$23:$S$26,$T$23:$T$26))&amp;data[[#This Row],[Age group]]</f>
        <v>​​​​0-100</v>
      </c>
    </row>
    <row r="1559" spans="2:12" x14ac:dyDescent="0.25">
      <c r="B1559" t="s">
        <v>33</v>
      </c>
      <c r="C1559">
        <v>13</v>
      </c>
      <c r="D1559">
        <v>62</v>
      </c>
      <c r="E1559" s="27">
        <v>45238</v>
      </c>
      <c r="F1559">
        <v>173.7</v>
      </c>
      <c r="G1559" t="s">
        <v>90</v>
      </c>
      <c r="H1559">
        <v>0</v>
      </c>
      <c r="I1559" t="str">
        <f>_xlfn.XLOOKUP(data[[#This Row],[flight_speed]],$S$4:$S$6,$T$4:$T$6,,-1)</f>
        <v>casual</v>
      </c>
      <c r="J1559">
        <f>_xlfn.XLOOKUP(data[[#This Row],[Reindeer]],$S$14:$S$18,$T$14:$T$18)</f>
        <v>1200</v>
      </c>
      <c r="K1559" t="str" cm="1">
        <f t="array" ref="K1559">_xlfn.IFS(data[[#This Row],[Age]]&lt;=100,"0-100",data[[#This Row],[Age]]&lt;=500,"101-500",data[[#This Row],[Age]]&lt;=1000,"501-1000",1,"&gt;1000")</f>
        <v>&gt;1000</v>
      </c>
      <c r="L1559" t="str">
        <f>REPT(_xlfn.UNICHAR(8203),_xlfn.XLOOKUP(data[[#This Row],[Age group]],$S$23:$S$26,$T$23:$T$26))&amp;data[[#This Row],[Age group]]</f>
        <v>​&gt;1000</v>
      </c>
    </row>
    <row r="1560" spans="2:12" x14ac:dyDescent="0.25">
      <c r="B1560" t="s">
        <v>34</v>
      </c>
      <c r="C1560">
        <v>5.6000000000000005</v>
      </c>
      <c r="D1560">
        <v>1240</v>
      </c>
      <c r="E1560" s="27">
        <v>45238</v>
      </c>
      <c r="F1560">
        <v>2029.1999999999998</v>
      </c>
      <c r="G1560" t="s">
        <v>91</v>
      </c>
      <c r="H1560">
        <v>0</v>
      </c>
      <c r="I1560" t="str">
        <f>_xlfn.XLOOKUP(data[[#This Row],[flight_speed]],$S$4:$S$6,$T$4:$T$6,,-1)</f>
        <v>super fast</v>
      </c>
      <c r="J1560">
        <f>_xlfn.XLOOKUP(data[[#This Row],[Reindeer]],$S$14:$S$18,$T$14:$T$18)</f>
        <v>815</v>
      </c>
      <c r="K1560" t="str" cm="1">
        <f t="array" ref="K1560">_xlfn.IFS(data[[#This Row],[Age]]&lt;=100,"0-100",data[[#This Row],[Age]]&lt;=500,"101-500",data[[#This Row],[Age]]&lt;=1000,"501-1000",1,"&gt;1000")</f>
        <v>501-1000</v>
      </c>
      <c r="L1560" t="str">
        <f>REPT(_xlfn.UNICHAR(8203),_xlfn.XLOOKUP(data[[#This Row],[Age group]],$S$23:$S$26,$T$23:$T$26))&amp;data[[#This Row],[Age group]]</f>
        <v>​​501-1000</v>
      </c>
    </row>
    <row r="1561" spans="2:12" x14ac:dyDescent="0.25">
      <c r="B1561" t="s">
        <v>35</v>
      </c>
      <c r="C1561">
        <v>8</v>
      </c>
      <c r="D1561">
        <v>720</v>
      </c>
      <c r="E1561" s="27">
        <v>45238</v>
      </c>
      <c r="F1561">
        <v>1172.8499999999999</v>
      </c>
      <c r="G1561" t="s">
        <v>91</v>
      </c>
      <c r="H1561">
        <v>0</v>
      </c>
      <c r="I1561" t="str">
        <f>_xlfn.XLOOKUP(data[[#This Row],[flight_speed]],$S$4:$S$6,$T$4:$T$6,,-1)</f>
        <v>fast</v>
      </c>
      <c r="J1561">
        <f>_xlfn.XLOOKUP(data[[#This Row],[Reindeer]],$S$14:$S$18,$T$14:$T$18)</f>
        <v>261</v>
      </c>
      <c r="K1561" t="str" cm="1">
        <f t="array" ref="K1561">_xlfn.IFS(data[[#This Row],[Age]]&lt;=100,"0-100",data[[#This Row],[Age]]&lt;=500,"101-500",data[[#This Row],[Age]]&lt;=1000,"501-1000",1,"&gt;1000")</f>
        <v>101-500</v>
      </c>
      <c r="L1561" t="str">
        <f>REPT(_xlfn.UNICHAR(8203),_xlfn.XLOOKUP(data[[#This Row],[Age group]],$S$23:$S$26,$T$23:$T$26))&amp;data[[#This Row],[Age group]]</f>
        <v>​​​101-500</v>
      </c>
    </row>
    <row r="1562" spans="2:12" x14ac:dyDescent="0.25">
      <c r="B1562" t="s">
        <v>68</v>
      </c>
      <c r="C1562">
        <v>6.4</v>
      </c>
      <c r="D1562">
        <v>1410</v>
      </c>
      <c r="E1562" s="27">
        <v>45238</v>
      </c>
      <c r="F1562">
        <v>2347.8000000000002</v>
      </c>
      <c r="G1562" t="s">
        <v>90</v>
      </c>
      <c r="H1562">
        <v>0</v>
      </c>
      <c r="I1562" t="str">
        <f>_xlfn.XLOOKUP(data[[#This Row],[flight_speed]],$S$4:$S$6,$T$4:$T$6,,-1)</f>
        <v>super fast</v>
      </c>
      <c r="J1562">
        <f>_xlfn.XLOOKUP(data[[#This Row],[Reindeer]],$S$14:$S$18,$T$14:$T$18)</f>
        <v>35</v>
      </c>
      <c r="K1562" t="str" cm="1">
        <f t="array" ref="K1562">_xlfn.IFS(data[[#This Row],[Age]]&lt;=100,"0-100",data[[#This Row],[Age]]&lt;=500,"101-500",data[[#This Row],[Age]]&lt;=1000,"501-1000",1,"&gt;1000")</f>
        <v>0-100</v>
      </c>
      <c r="L1562" t="str">
        <f>REPT(_xlfn.UNICHAR(8203),_xlfn.XLOOKUP(data[[#This Row],[Age group]],$S$23:$S$26,$T$23:$T$26))&amp;data[[#This Row],[Age group]]</f>
        <v>​​​​0-100</v>
      </c>
    </row>
    <row r="1563" spans="2:12" x14ac:dyDescent="0.25">
      <c r="B1563" t="s">
        <v>32</v>
      </c>
      <c r="C1563">
        <v>8</v>
      </c>
      <c r="D1563">
        <v>760</v>
      </c>
      <c r="E1563" s="27">
        <v>45238</v>
      </c>
      <c r="F1563">
        <v>472.23</v>
      </c>
      <c r="G1563" t="s">
        <v>91</v>
      </c>
      <c r="H1563">
        <v>0</v>
      </c>
      <c r="I1563" t="str">
        <f>_xlfn.XLOOKUP(data[[#This Row],[flight_speed]],$S$4:$S$6,$T$4:$T$6,,-1)</f>
        <v>casual</v>
      </c>
      <c r="J1563">
        <f>_xlfn.XLOOKUP(data[[#This Row],[Reindeer]],$S$14:$S$18,$T$14:$T$18)</f>
        <v>98</v>
      </c>
      <c r="K1563" t="str" cm="1">
        <f t="array" ref="K1563">_xlfn.IFS(data[[#This Row],[Age]]&lt;=100,"0-100",data[[#This Row],[Age]]&lt;=500,"101-500",data[[#This Row],[Age]]&lt;=1000,"501-1000",1,"&gt;1000")</f>
        <v>0-100</v>
      </c>
      <c r="L1563" t="str">
        <f>REPT(_xlfn.UNICHAR(8203),_xlfn.XLOOKUP(data[[#This Row],[Age group]],$S$23:$S$26,$T$23:$T$26))&amp;data[[#This Row],[Age group]]</f>
        <v>​​​​0-100</v>
      </c>
    </row>
    <row r="1564" spans="2:12" x14ac:dyDescent="0.25">
      <c r="B1564" t="s">
        <v>33</v>
      </c>
      <c r="C1564">
        <v>8</v>
      </c>
      <c r="D1564">
        <v>113</v>
      </c>
      <c r="E1564" s="27">
        <v>45239</v>
      </c>
      <c r="F1564">
        <v>153.83000000000001</v>
      </c>
      <c r="G1564" t="s">
        <v>90</v>
      </c>
      <c r="H1564">
        <v>0</v>
      </c>
      <c r="I1564" t="str">
        <f>_xlfn.XLOOKUP(data[[#This Row],[flight_speed]],$S$4:$S$6,$T$4:$T$6,,-1)</f>
        <v>casual</v>
      </c>
      <c r="J1564">
        <f>_xlfn.XLOOKUP(data[[#This Row],[Reindeer]],$S$14:$S$18,$T$14:$T$18)</f>
        <v>1200</v>
      </c>
      <c r="K1564" t="str" cm="1">
        <f t="array" ref="K1564">_xlfn.IFS(data[[#This Row],[Age]]&lt;=100,"0-100",data[[#This Row],[Age]]&lt;=500,"101-500",data[[#This Row],[Age]]&lt;=1000,"501-1000",1,"&gt;1000")</f>
        <v>&gt;1000</v>
      </c>
      <c r="L1564" t="str">
        <f>REPT(_xlfn.UNICHAR(8203),_xlfn.XLOOKUP(data[[#This Row],[Age group]],$S$23:$S$26,$T$23:$T$26))&amp;data[[#This Row],[Age group]]</f>
        <v>​&gt;1000</v>
      </c>
    </row>
    <row r="1565" spans="2:12" x14ac:dyDescent="0.25">
      <c r="B1565" t="s">
        <v>34</v>
      </c>
      <c r="C1565">
        <v>11.200000000000001</v>
      </c>
      <c r="D1565">
        <v>800</v>
      </c>
      <c r="E1565" s="27">
        <v>45239</v>
      </c>
      <c r="F1565">
        <v>787.44</v>
      </c>
      <c r="G1565" t="s">
        <v>91</v>
      </c>
      <c r="H1565">
        <v>0</v>
      </c>
      <c r="I1565" t="str">
        <f>_xlfn.XLOOKUP(data[[#This Row],[flight_speed]],$S$4:$S$6,$T$4:$T$6,,-1)</f>
        <v>fast</v>
      </c>
      <c r="J1565">
        <f>_xlfn.XLOOKUP(data[[#This Row],[Reindeer]],$S$14:$S$18,$T$14:$T$18)</f>
        <v>815</v>
      </c>
      <c r="K1565" t="str" cm="1">
        <f t="array" ref="K1565">_xlfn.IFS(data[[#This Row],[Age]]&lt;=100,"0-100",data[[#This Row],[Age]]&lt;=500,"101-500",data[[#This Row],[Age]]&lt;=1000,"501-1000",1,"&gt;1000")</f>
        <v>501-1000</v>
      </c>
      <c r="L1565" t="str">
        <f>REPT(_xlfn.UNICHAR(8203),_xlfn.XLOOKUP(data[[#This Row],[Age group]],$S$23:$S$26,$T$23:$T$26))&amp;data[[#This Row],[Age group]]</f>
        <v>​​501-1000</v>
      </c>
    </row>
    <row r="1566" spans="2:12" x14ac:dyDescent="0.25">
      <c r="B1566" t="s">
        <v>35</v>
      </c>
      <c r="C1566">
        <v>8</v>
      </c>
      <c r="D1566">
        <v>1210</v>
      </c>
      <c r="E1566" s="27">
        <v>45239</v>
      </c>
      <c r="F1566">
        <v>1374.3000000000002</v>
      </c>
      <c r="G1566" t="s">
        <v>91</v>
      </c>
      <c r="H1566">
        <v>0</v>
      </c>
      <c r="I1566" t="str">
        <f>_xlfn.XLOOKUP(data[[#This Row],[flight_speed]],$S$4:$S$6,$T$4:$T$6,,-1)</f>
        <v>fast</v>
      </c>
      <c r="J1566">
        <f>_xlfn.XLOOKUP(data[[#This Row],[Reindeer]],$S$14:$S$18,$T$14:$T$18)</f>
        <v>261</v>
      </c>
      <c r="K1566" t="str" cm="1">
        <f t="array" ref="K1566">_xlfn.IFS(data[[#This Row],[Age]]&lt;=100,"0-100",data[[#This Row],[Age]]&lt;=500,"101-500",data[[#This Row],[Age]]&lt;=1000,"501-1000",1,"&gt;1000")</f>
        <v>101-500</v>
      </c>
      <c r="L1566" t="str">
        <f>REPT(_xlfn.UNICHAR(8203),_xlfn.XLOOKUP(data[[#This Row],[Age group]],$S$23:$S$26,$T$23:$T$26))&amp;data[[#This Row],[Age group]]</f>
        <v>​​​101-500</v>
      </c>
    </row>
    <row r="1567" spans="2:12" x14ac:dyDescent="0.25">
      <c r="B1567" t="s">
        <v>68</v>
      </c>
      <c r="C1567">
        <v>10.4</v>
      </c>
      <c r="D1567">
        <v>1400</v>
      </c>
      <c r="E1567" s="27">
        <v>45239</v>
      </c>
      <c r="F1567">
        <v>2383.08</v>
      </c>
      <c r="G1567" t="s">
        <v>90</v>
      </c>
      <c r="H1567">
        <v>0</v>
      </c>
      <c r="I1567" t="str">
        <f>_xlfn.XLOOKUP(data[[#This Row],[flight_speed]],$S$4:$S$6,$T$4:$T$6,,-1)</f>
        <v>super fast</v>
      </c>
      <c r="J1567">
        <f>_xlfn.XLOOKUP(data[[#This Row],[Reindeer]],$S$14:$S$18,$T$14:$T$18)</f>
        <v>35</v>
      </c>
      <c r="K1567" t="str" cm="1">
        <f t="array" ref="K1567">_xlfn.IFS(data[[#This Row],[Age]]&lt;=100,"0-100",data[[#This Row],[Age]]&lt;=500,"101-500",data[[#This Row],[Age]]&lt;=1000,"501-1000",1,"&gt;1000")</f>
        <v>0-100</v>
      </c>
      <c r="L1567" t="str">
        <f>REPT(_xlfn.UNICHAR(8203),_xlfn.XLOOKUP(data[[#This Row],[Age group]],$S$23:$S$26,$T$23:$T$26))&amp;data[[#This Row],[Age group]]</f>
        <v>​​​​0-100</v>
      </c>
    </row>
    <row r="1568" spans="2:12" x14ac:dyDescent="0.25">
      <c r="B1568" t="s">
        <v>32</v>
      </c>
      <c r="C1568">
        <v>6.4</v>
      </c>
      <c r="D1568">
        <v>1420</v>
      </c>
      <c r="E1568" s="27">
        <v>45239</v>
      </c>
      <c r="F1568">
        <v>1056.1500000000001</v>
      </c>
      <c r="G1568" t="s">
        <v>91</v>
      </c>
      <c r="H1568">
        <v>0</v>
      </c>
      <c r="I1568" t="str">
        <f>_xlfn.XLOOKUP(data[[#This Row],[flight_speed]],$S$4:$S$6,$T$4:$T$6,,-1)</f>
        <v>fast</v>
      </c>
      <c r="J1568">
        <f>_xlfn.XLOOKUP(data[[#This Row],[Reindeer]],$S$14:$S$18,$T$14:$T$18)</f>
        <v>98</v>
      </c>
      <c r="K1568" t="str" cm="1">
        <f t="array" ref="K1568">_xlfn.IFS(data[[#This Row],[Age]]&lt;=100,"0-100",data[[#This Row],[Age]]&lt;=500,"101-500",data[[#This Row],[Age]]&lt;=1000,"501-1000",1,"&gt;1000")</f>
        <v>0-100</v>
      </c>
      <c r="L1568" t="str">
        <f>REPT(_xlfn.UNICHAR(8203),_xlfn.XLOOKUP(data[[#This Row],[Age group]],$S$23:$S$26,$T$23:$T$26))&amp;data[[#This Row],[Age group]]</f>
        <v>​​​​0-100</v>
      </c>
    </row>
    <row r="1569" spans="2:12" x14ac:dyDescent="0.25">
      <c r="B1569" t="s">
        <v>33</v>
      </c>
      <c r="C1569">
        <v>10</v>
      </c>
      <c r="D1569">
        <v>68</v>
      </c>
      <c r="E1569" s="27">
        <v>45240</v>
      </c>
      <c r="F1569">
        <v>991.37</v>
      </c>
      <c r="G1569" t="s">
        <v>90</v>
      </c>
      <c r="H1569">
        <v>0</v>
      </c>
      <c r="I1569" t="str">
        <f>_xlfn.XLOOKUP(data[[#This Row],[flight_speed]],$S$4:$S$6,$T$4:$T$6,,-1)</f>
        <v>fast</v>
      </c>
      <c r="J1569">
        <f>_xlfn.XLOOKUP(data[[#This Row],[Reindeer]],$S$14:$S$18,$T$14:$T$18)</f>
        <v>1200</v>
      </c>
      <c r="K1569" t="str" cm="1">
        <f t="array" ref="K1569">_xlfn.IFS(data[[#This Row],[Age]]&lt;=100,"0-100",data[[#This Row],[Age]]&lt;=500,"101-500",data[[#This Row],[Age]]&lt;=1000,"501-1000",1,"&gt;1000")</f>
        <v>&gt;1000</v>
      </c>
      <c r="L1569" t="str">
        <f>REPT(_xlfn.UNICHAR(8203),_xlfn.XLOOKUP(data[[#This Row],[Age group]],$S$23:$S$26,$T$23:$T$26))&amp;data[[#This Row],[Age group]]</f>
        <v>​&gt;1000</v>
      </c>
    </row>
    <row r="1570" spans="2:12" x14ac:dyDescent="0.25">
      <c r="B1570" t="s">
        <v>34</v>
      </c>
      <c r="C1570">
        <v>12</v>
      </c>
      <c r="D1570">
        <v>520</v>
      </c>
      <c r="E1570" s="27">
        <v>45240</v>
      </c>
      <c r="F1570">
        <v>2453.34</v>
      </c>
      <c r="G1570" t="s">
        <v>91</v>
      </c>
      <c r="H1570">
        <v>0</v>
      </c>
      <c r="I1570" t="str">
        <f>_xlfn.XLOOKUP(data[[#This Row],[flight_speed]],$S$4:$S$6,$T$4:$T$6,,-1)</f>
        <v>super fast</v>
      </c>
      <c r="J1570">
        <f>_xlfn.XLOOKUP(data[[#This Row],[Reindeer]],$S$14:$S$18,$T$14:$T$18)</f>
        <v>815</v>
      </c>
      <c r="K1570" t="str" cm="1">
        <f t="array" ref="K1570">_xlfn.IFS(data[[#This Row],[Age]]&lt;=100,"0-100",data[[#This Row],[Age]]&lt;=500,"101-500",data[[#This Row],[Age]]&lt;=1000,"501-1000",1,"&gt;1000")</f>
        <v>501-1000</v>
      </c>
      <c r="L1570" t="str">
        <f>REPT(_xlfn.UNICHAR(8203),_xlfn.XLOOKUP(data[[#This Row],[Age group]],$S$23:$S$26,$T$23:$T$26))&amp;data[[#This Row],[Age group]]</f>
        <v>​​501-1000</v>
      </c>
    </row>
    <row r="1571" spans="2:12" x14ac:dyDescent="0.25">
      <c r="B1571" t="s">
        <v>35</v>
      </c>
      <c r="C1571">
        <v>7.2</v>
      </c>
      <c r="D1571">
        <v>1130</v>
      </c>
      <c r="E1571" s="27">
        <v>45240</v>
      </c>
      <c r="F1571">
        <v>950.79</v>
      </c>
      <c r="G1571" t="s">
        <v>91</v>
      </c>
      <c r="H1571">
        <v>0</v>
      </c>
      <c r="I1571" t="str">
        <f>_xlfn.XLOOKUP(data[[#This Row],[flight_speed]],$S$4:$S$6,$T$4:$T$6,,-1)</f>
        <v>fast</v>
      </c>
      <c r="J1571">
        <f>_xlfn.XLOOKUP(data[[#This Row],[Reindeer]],$S$14:$S$18,$T$14:$T$18)</f>
        <v>261</v>
      </c>
      <c r="K1571" t="str" cm="1">
        <f t="array" ref="K1571">_xlfn.IFS(data[[#This Row],[Age]]&lt;=100,"0-100",data[[#This Row],[Age]]&lt;=500,"101-500",data[[#This Row],[Age]]&lt;=1000,"501-1000",1,"&gt;1000")</f>
        <v>101-500</v>
      </c>
      <c r="L1571" t="str">
        <f>REPT(_xlfn.UNICHAR(8203),_xlfn.XLOOKUP(data[[#This Row],[Age group]],$S$23:$S$26,$T$23:$T$26))&amp;data[[#This Row],[Age group]]</f>
        <v>​​​101-500</v>
      </c>
    </row>
    <row r="1572" spans="2:12" x14ac:dyDescent="0.25">
      <c r="B1572" t="s">
        <v>68</v>
      </c>
      <c r="C1572">
        <v>12</v>
      </c>
      <c r="D1572">
        <v>620</v>
      </c>
      <c r="E1572" s="27">
        <v>45240</v>
      </c>
      <c r="F1572">
        <v>1769.31</v>
      </c>
      <c r="G1572" t="s">
        <v>90</v>
      </c>
      <c r="H1572">
        <v>0</v>
      </c>
      <c r="I1572" t="str">
        <f>_xlfn.XLOOKUP(data[[#This Row],[flight_speed]],$S$4:$S$6,$T$4:$T$6,,-1)</f>
        <v>fast</v>
      </c>
      <c r="J1572">
        <f>_xlfn.XLOOKUP(data[[#This Row],[Reindeer]],$S$14:$S$18,$T$14:$T$18)</f>
        <v>35</v>
      </c>
      <c r="K1572" t="str" cm="1">
        <f t="array" ref="K1572">_xlfn.IFS(data[[#This Row],[Age]]&lt;=100,"0-100",data[[#This Row],[Age]]&lt;=500,"101-500",data[[#This Row],[Age]]&lt;=1000,"501-1000",1,"&gt;1000")</f>
        <v>0-100</v>
      </c>
      <c r="L1572" t="str">
        <f>REPT(_xlfn.UNICHAR(8203),_xlfn.XLOOKUP(data[[#This Row],[Age group]],$S$23:$S$26,$T$23:$T$26))&amp;data[[#This Row],[Age group]]</f>
        <v>​​​​0-100</v>
      </c>
    </row>
    <row r="1573" spans="2:12" x14ac:dyDescent="0.25">
      <c r="B1573" t="s">
        <v>32</v>
      </c>
      <c r="C1573">
        <v>5.6000000000000005</v>
      </c>
      <c r="D1573">
        <v>1060</v>
      </c>
      <c r="E1573" s="27">
        <v>45240</v>
      </c>
      <c r="F1573">
        <v>1268.19</v>
      </c>
      <c r="G1573" t="s">
        <v>91</v>
      </c>
      <c r="H1573">
        <v>0</v>
      </c>
      <c r="I1573" t="str">
        <f>_xlfn.XLOOKUP(data[[#This Row],[flight_speed]],$S$4:$S$6,$T$4:$T$6,,-1)</f>
        <v>fast</v>
      </c>
      <c r="J1573">
        <f>_xlfn.XLOOKUP(data[[#This Row],[Reindeer]],$S$14:$S$18,$T$14:$T$18)</f>
        <v>98</v>
      </c>
      <c r="K1573" t="str" cm="1">
        <f t="array" ref="K1573">_xlfn.IFS(data[[#This Row],[Age]]&lt;=100,"0-100",data[[#This Row],[Age]]&lt;=500,"101-500",data[[#This Row],[Age]]&lt;=1000,"501-1000",1,"&gt;1000")</f>
        <v>0-100</v>
      </c>
      <c r="L1573" t="str">
        <f>REPT(_xlfn.UNICHAR(8203),_xlfn.XLOOKUP(data[[#This Row],[Age group]],$S$23:$S$26,$T$23:$T$26))&amp;data[[#This Row],[Age group]]</f>
        <v>​​​​0-100</v>
      </c>
    </row>
    <row r="1574" spans="2:12" x14ac:dyDescent="0.25">
      <c r="B1574" t="s">
        <v>33</v>
      </c>
      <c r="C1574">
        <v>5</v>
      </c>
      <c r="D1574">
        <v>102</v>
      </c>
      <c r="E1574" s="27">
        <v>45241</v>
      </c>
      <c r="F1574">
        <v>979.04</v>
      </c>
      <c r="G1574" t="s">
        <v>90</v>
      </c>
      <c r="H1574">
        <v>0</v>
      </c>
      <c r="I1574" t="str">
        <f>_xlfn.XLOOKUP(data[[#This Row],[flight_speed]],$S$4:$S$6,$T$4:$T$6,,-1)</f>
        <v>fast</v>
      </c>
      <c r="J1574">
        <f>_xlfn.XLOOKUP(data[[#This Row],[Reindeer]],$S$14:$S$18,$T$14:$T$18)</f>
        <v>1200</v>
      </c>
      <c r="K1574" t="str" cm="1">
        <f t="array" ref="K1574">_xlfn.IFS(data[[#This Row],[Age]]&lt;=100,"0-100",data[[#This Row],[Age]]&lt;=500,"101-500",data[[#This Row],[Age]]&lt;=1000,"501-1000",1,"&gt;1000")</f>
        <v>&gt;1000</v>
      </c>
      <c r="L1574" t="str">
        <f>REPT(_xlfn.UNICHAR(8203),_xlfn.XLOOKUP(data[[#This Row],[Age group]],$S$23:$S$26,$T$23:$T$26))&amp;data[[#This Row],[Age group]]</f>
        <v>​&gt;1000</v>
      </c>
    </row>
    <row r="1575" spans="2:12" x14ac:dyDescent="0.25">
      <c r="B1575" t="s">
        <v>34</v>
      </c>
      <c r="C1575">
        <v>9.6000000000000014</v>
      </c>
      <c r="D1575">
        <v>750</v>
      </c>
      <c r="E1575" s="27">
        <v>45241</v>
      </c>
      <c r="F1575">
        <v>1943.13</v>
      </c>
      <c r="G1575" t="s">
        <v>91</v>
      </c>
      <c r="H1575">
        <v>0</v>
      </c>
      <c r="I1575" t="str">
        <f>_xlfn.XLOOKUP(data[[#This Row],[flight_speed]],$S$4:$S$6,$T$4:$T$6,,-1)</f>
        <v>fast</v>
      </c>
      <c r="J1575">
        <f>_xlfn.XLOOKUP(data[[#This Row],[Reindeer]],$S$14:$S$18,$T$14:$T$18)</f>
        <v>815</v>
      </c>
      <c r="K1575" t="str" cm="1">
        <f t="array" ref="K1575">_xlfn.IFS(data[[#This Row],[Age]]&lt;=100,"0-100",data[[#This Row],[Age]]&lt;=500,"101-500",data[[#This Row],[Age]]&lt;=1000,"501-1000",1,"&gt;1000")</f>
        <v>501-1000</v>
      </c>
      <c r="L1575" t="str">
        <f>REPT(_xlfn.UNICHAR(8203),_xlfn.XLOOKUP(data[[#This Row],[Age group]],$S$23:$S$26,$T$23:$T$26))&amp;data[[#This Row],[Age group]]</f>
        <v>​​501-1000</v>
      </c>
    </row>
    <row r="1576" spans="2:12" x14ac:dyDescent="0.25">
      <c r="B1576" t="s">
        <v>35</v>
      </c>
      <c r="C1576">
        <v>8.8000000000000007</v>
      </c>
      <c r="D1576">
        <v>560</v>
      </c>
      <c r="E1576" s="27">
        <v>45241</v>
      </c>
      <c r="F1576">
        <v>2210.19</v>
      </c>
      <c r="G1576" t="s">
        <v>91</v>
      </c>
      <c r="H1576">
        <v>0</v>
      </c>
      <c r="I1576" t="str">
        <f>_xlfn.XLOOKUP(data[[#This Row],[flight_speed]],$S$4:$S$6,$T$4:$T$6,,-1)</f>
        <v>super fast</v>
      </c>
      <c r="J1576">
        <f>_xlfn.XLOOKUP(data[[#This Row],[Reindeer]],$S$14:$S$18,$T$14:$T$18)</f>
        <v>261</v>
      </c>
      <c r="K1576" t="str" cm="1">
        <f t="array" ref="K1576">_xlfn.IFS(data[[#This Row],[Age]]&lt;=100,"0-100",data[[#This Row],[Age]]&lt;=500,"101-500",data[[#This Row],[Age]]&lt;=1000,"501-1000",1,"&gt;1000")</f>
        <v>101-500</v>
      </c>
      <c r="L1576" t="str">
        <f>REPT(_xlfn.UNICHAR(8203),_xlfn.XLOOKUP(data[[#This Row],[Age group]],$S$23:$S$26,$T$23:$T$26))&amp;data[[#This Row],[Age group]]</f>
        <v>​​​101-500</v>
      </c>
    </row>
    <row r="1577" spans="2:12" x14ac:dyDescent="0.25">
      <c r="B1577" t="s">
        <v>68</v>
      </c>
      <c r="C1577">
        <v>12</v>
      </c>
      <c r="D1577">
        <v>890</v>
      </c>
      <c r="E1577" s="27">
        <v>45241</v>
      </c>
      <c r="F1577">
        <v>1682.37</v>
      </c>
      <c r="G1577" t="s">
        <v>90</v>
      </c>
      <c r="H1577">
        <v>0</v>
      </c>
      <c r="I1577" t="str">
        <f>_xlfn.XLOOKUP(data[[#This Row],[flight_speed]],$S$4:$S$6,$T$4:$T$6,,-1)</f>
        <v>fast</v>
      </c>
      <c r="J1577">
        <f>_xlfn.XLOOKUP(data[[#This Row],[Reindeer]],$S$14:$S$18,$T$14:$T$18)</f>
        <v>35</v>
      </c>
      <c r="K1577" t="str" cm="1">
        <f t="array" ref="K1577">_xlfn.IFS(data[[#This Row],[Age]]&lt;=100,"0-100",data[[#This Row],[Age]]&lt;=500,"101-500",data[[#This Row],[Age]]&lt;=1000,"501-1000",1,"&gt;1000")</f>
        <v>0-100</v>
      </c>
      <c r="L1577" t="str">
        <f>REPT(_xlfn.UNICHAR(8203),_xlfn.XLOOKUP(data[[#This Row],[Age group]],$S$23:$S$26,$T$23:$T$26))&amp;data[[#This Row],[Age group]]</f>
        <v>​​​​0-100</v>
      </c>
    </row>
    <row r="1578" spans="2:12" x14ac:dyDescent="0.25">
      <c r="B1578" t="s">
        <v>32</v>
      </c>
      <c r="C1578">
        <v>11.200000000000001</v>
      </c>
      <c r="D1578">
        <v>850</v>
      </c>
      <c r="E1578" s="27">
        <v>45241</v>
      </c>
      <c r="F1578">
        <v>311.25</v>
      </c>
      <c r="G1578" t="s">
        <v>91</v>
      </c>
      <c r="H1578">
        <v>0</v>
      </c>
      <c r="I1578" t="str">
        <f>_xlfn.XLOOKUP(data[[#This Row],[flight_speed]],$S$4:$S$6,$T$4:$T$6,,-1)</f>
        <v>casual</v>
      </c>
      <c r="J1578">
        <f>_xlfn.XLOOKUP(data[[#This Row],[Reindeer]],$S$14:$S$18,$T$14:$T$18)</f>
        <v>98</v>
      </c>
      <c r="K1578" t="str" cm="1">
        <f t="array" ref="K1578">_xlfn.IFS(data[[#This Row],[Age]]&lt;=100,"0-100",data[[#This Row],[Age]]&lt;=500,"101-500",data[[#This Row],[Age]]&lt;=1000,"501-1000",1,"&gt;1000")</f>
        <v>0-100</v>
      </c>
      <c r="L1578" t="str">
        <f>REPT(_xlfn.UNICHAR(8203),_xlfn.XLOOKUP(data[[#This Row],[Age group]],$S$23:$S$26,$T$23:$T$26))&amp;data[[#This Row],[Age group]]</f>
        <v>​​​​0-100</v>
      </c>
    </row>
    <row r="1579" spans="2:12" x14ac:dyDescent="0.25">
      <c r="B1579" t="s">
        <v>33</v>
      </c>
      <c r="C1579">
        <v>6</v>
      </c>
      <c r="D1579">
        <v>68</v>
      </c>
      <c r="E1579" s="27">
        <v>45242</v>
      </c>
      <c r="F1579">
        <v>263.56</v>
      </c>
      <c r="G1579" t="s">
        <v>90</v>
      </c>
      <c r="H1579">
        <v>0</v>
      </c>
      <c r="I1579" t="str">
        <f>_xlfn.XLOOKUP(data[[#This Row],[flight_speed]],$S$4:$S$6,$T$4:$T$6,,-1)</f>
        <v>casual</v>
      </c>
      <c r="J1579">
        <f>_xlfn.XLOOKUP(data[[#This Row],[Reindeer]],$S$14:$S$18,$T$14:$T$18)</f>
        <v>1200</v>
      </c>
      <c r="K1579" t="str" cm="1">
        <f t="array" ref="K1579">_xlfn.IFS(data[[#This Row],[Age]]&lt;=100,"0-100",data[[#This Row],[Age]]&lt;=500,"101-500",data[[#This Row],[Age]]&lt;=1000,"501-1000",1,"&gt;1000")</f>
        <v>&gt;1000</v>
      </c>
      <c r="L1579" t="str">
        <f>REPT(_xlfn.UNICHAR(8203),_xlfn.XLOOKUP(data[[#This Row],[Age group]],$S$23:$S$26,$T$23:$T$26))&amp;data[[#This Row],[Age group]]</f>
        <v>​&gt;1000</v>
      </c>
    </row>
    <row r="1580" spans="2:12" x14ac:dyDescent="0.25">
      <c r="B1580" t="s">
        <v>34</v>
      </c>
      <c r="C1580">
        <v>7.2</v>
      </c>
      <c r="D1580">
        <v>880</v>
      </c>
      <c r="E1580" s="27">
        <v>45242</v>
      </c>
      <c r="F1580">
        <v>1676.13</v>
      </c>
      <c r="G1580" t="s">
        <v>91</v>
      </c>
      <c r="H1580">
        <v>0</v>
      </c>
      <c r="I1580" t="str">
        <f>_xlfn.XLOOKUP(data[[#This Row],[flight_speed]],$S$4:$S$6,$T$4:$T$6,,-1)</f>
        <v>fast</v>
      </c>
      <c r="J1580">
        <f>_xlfn.XLOOKUP(data[[#This Row],[Reindeer]],$S$14:$S$18,$T$14:$T$18)</f>
        <v>815</v>
      </c>
      <c r="K1580" t="str" cm="1">
        <f t="array" ref="K1580">_xlfn.IFS(data[[#This Row],[Age]]&lt;=100,"0-100",data[[#This Row],[Age]]&lt;=500,"101-500",data[[#This Row],[Age]]&lt;=1000,"501-1000",1,"&gt;1000")</f>
        <v>501-1000</v>
      </c>
      <c r="L1580" t="str">
        <f>REPT(_xlfn.UNICHAR(8203),_xlfn.XLOOKUP(data[[#This Row],[Age group]],$S$23:$S$26,$T$23:$T$26))&amp;data[[#This Row],[Age group]]</f>
        <v>​​501-1000</v>
      </c>
    </row>
    <row r="1581" spans="2:12" x14ac:dyDescent="0.25">
      <c r="B1581" t="s">
        <v>35</v>
      </c>
      <c r="C1581">
        <v>4.8000000000000007</v>
      </c>
      <c r="D1581">
        <v>1180</v>
      </c>
      <c r="E1581" s="27">
        <v>45242</v>
      </c>
      <c r="F1581">
        <v>2546.13</v>
      </c>
      <c r="G1581" t="s">
        <v>91</v>
      </c>
      <c r="H1581">
        <v>0</v>
      </c>
      <c r="I1581" t="str">
        <f>_xlfn.XLOOKUP(data[[#This Row],[flight_speed]],$S$4:$S$6,$T$4:$T$6,,-1)</f>
        <v>super fast</v>
      </c>
      <c r="J1581">
        <f>_xlfn.XLOOKUP(data[[#This Row],[Reindeer]],$S$14:$S$18,$T$14:$T$18)</f>
        <v>261</v>
      </c>
      <c r="K1581" t="str" cm="1">
        <f t="array" ref="K1581">_xlfn.IFS(data[[#This Row],[Age]]&lt;=100,"0-100",data[[#This Row],[Age]]&lt;=500,"101-500",data[[#This Row],[Age]]&lt;=1000,"501-1000",1,"&gt;1000")</f>
        <v>101-500</v>
      </c>
      <c r="L1581" t="str">
        <f>REPT(_xlfn.UNICHAR(8203),_xlfn.XLOOKUP(data[[#This Row],[Age group]],$S$23:$S$26,$T$23:$T$26))&amp;data[[#This Row],[Age group]]</f>
        <v>​​​101-500</v>
      </c>
    </row>
    <row r="1582" spans="2:12" x14ac:dyDescent="0.25">
      <c r="B1582" t="s">
        <v>68</v>
      </c>
      <c r="C1582">
        <v>6.4</v>
      </c>
      <c r="D1582">
        <v>730</v>
      </c>
      <c r="E1582" s="27">
        <v>45242</v>
      </c>
      <c r="F1582">
        <v>2872.8</v>
      </c>
      <c r="G1582" t="s">
        <v>90</v>
      </c>
      <c r="H1582">
        <v>0</v>
      </c>
      <c r="I1582" t="str">
        <f>_xlfn.XLOOKUP(data[[#This Row],[flight_speed]],$S$4:$S$6,$T$4:$T$6,,-1)</f>
        <v>super fast</v>
      </c>
      <c r="J1582">
        <f>_xlfn.XLOOKUP(data[[#This Row],[Reindeer]],$S$14:$S$18,$T$14:$T$18)</f>
        <v>35</v>
      </c>
      <c r="K1582" t="str" cm="1">
        <f t="array" ref="K1582">_xlfn.IFS(data[[#This Row],[Age]]&lt;=100,"0-100",data[[#This Row],[Age]]&lt;=500,"101-500",data[[#This Row],[Age]]&lt;=1000,"501-1000",1,"&gt;1000")</f>
        <v>0-100</v>
      </c>
      <c r="L1582" t="str">
        <f>REPT(_xlfn.UNICHAR(8203),_xlfn.XLOOKUP(data[[#This Row],[Age group]],$S$23:$S$26,$T$23:$T$26))&amp;data[[#This Row],[Age group]]</f>
        <v>​​​​0-100</v>
      </c>
    </row>
    <row r="1583" spans="2:12" x14ac:dyDescent="0.25">
      <c r="B1583" t="s">
        <v>32</v>
      </c>
      <c r="C1583">
        <v>11.200000000000001</v>
      </c>
      <c r="D1583">
        <v>530</v>
      </c>
      <c r="E1583" s="27">
        <v>45242</v>
      </c>
      <c r="F1583">
        <v>2396.13</v>
      </c>
      <c r="G1583" t="s">
        <v>91</v>
      </c>
      <c r="H1583">
        <v>0</v>
      </c>
      <c r="I1583" t="str">
        <f>_xlfn.XLOOKUP(data[[#This Row],[flight_speed]],$S$4:$S$6,$T$4:$T$6,,-1)</f>
        <v>super fast</v>
      </c>
      <c r="J1583">
        <f>_xlfn.XLOOKUP(data[[#This Row],[Reindeer]],$S$14:$S$18,$T$14:$T$18)</f>
        <v>98</v>
      </c>
      <c r="K1583" t="str" cm="1">
        <f t="array" ref="K1583">_xlfn.IFS(data[[#This Row],[Age]]&lt;=100,"0-100",data[[#This Row],[Age]]&lt;=500,"101-500",data[[#This Row],[Age]]&lt;=1000,"501-1000",1,"&gt;1000")</f>
        <v>0-100</v>
      </c>
      <c r="L1583" t="str">
        <f>REPT(_xlfn.UNICHAR(8203),_xlfn.XLOOKUP(data[[#This Row],[Age group]],$S$23:$S$26,$T$23:$T$26))&amp;data[[#This Row],[Age group]]</f>
        <v>​​​​0-100</v>
      </c>
    </row>
    <row r="1584" spans="2:12" x14ac:dyDescent="0.25">
      <c r="B1584" t="s">
        <v>33</v>
      </c>
      <c r="C1584">
        <v>13</v>
      </c>
      <c r="D1584">
        <v>107</v>
      </c>
      <c r="E1584" s="27">
        <v>45243</v>
      </c>
      <c r="F1584">
        <v>556.84</v>
      </c>
      <c r="G1584" t="s">
        <v>90</v>
      </c>
      <c r="H1584">
        <v>0</v>
      </c>
      <c r="I1584" t="str">
        <f>_xlfn.XLOOKUP(data[[#This Row],[flight_speed]],$S$4:$S$6,$T$4:$T$6,,-1)</f>
        <v>casual</v>
      </c>
      <c r="J1584">
        <f>_xlfn.XLOOKUP(data[[#This Row],[Reindeer]],$S$14:$S$18,$T$14:$T$18)</f>
        <v>1200</v>
      </c>
      <c r="K1584" t="str" cm="1">
        <f t="array" ref="K1584">_xlfn.IFS(data[[#This Row],[Age]]&lt;=100,"0-100",data[[#This Row],[Age]]&lt;=500,"101-500",data[[#This Row],[Age]]&lt;=1000,"501-1000",1,"&gt;1000")</f>
        <v>&gt;1000</v>
      </c>
      <c r="L1584" t="str">
        <f>REPT(_xlfn.UNICHAR(8203),_xlfn.XLOOKUP(data[[#This Row],[Age group]],$S$23:$S$26,$T$23:$T$26))&amp;data[[#This Row],[Age group]]</f>
        <v>​&gt;1000</v>
      </c>
    </row>
    <row r="1585" spans="2:12" x14ac:dyDescent="0.25">
      <c r="B1585" t="s">
        <v>34</v>
      </c>
      <c r="C1585">
        <v>4</v>
      </c>
      <c r="D1585">
        <v>1320</v>
      </c>
      <c r="E1585" s="27">
        <v>45243</v>
      </c>
      <c r="F1585">
        <v>2447.2200000000003</v>
      </c>
      <c r="G1585" t="s">
        <v>91</v>
      </c>
      <c r="H1585">
        <v>0</v>
      </c>
      <c r="I1585" t="str">
        <f>_xlfn.XLOOKUP(data[[#This Row],[flight_speed]],$S$4:$S$6,$T$4:$T$6,,-1)</f>
        <v>super fast</v>
      </c>
      <c r="J1585">
        <f>_xlfn.XLOOKUP(data[[#This Row],[Reindeer]],$S$14:$S$18,$T$14:$T$18)</f>
        <v>815</v>
      </c>
      <c r="K1585" t="str" cm="1">
        <f t="array" ref="K1585">_xlfn.IFS(data[[#This Row],[Age]]&lt;=100,"0-100",data[[#This Row],[Age]]&lt;=500,"101-500",data[[#This Row],[Age]]&lt;=1000,"501-1000",1,"&gt;1000")</f>
        <v>501-1000</v>
      </c>
      <c r="L1585" t="str">
        <f>REPT(_xlfn.UNICHAR(8203),_xlfn.XLOOKUP(data[[#This Row],[Age group]],$S$23:$S$26,$T$23:$T$26))&amp;data[[#This Row],[Age group]]</f>
        <v>​​501-1000</v>
      </c>
    </row>
    <row r="1586" spans="2:12" x14ac:dyDescent="0.25">
      <c r="B1586" t="s">
        <v>35</v>
      </c>
      <c r="C1586">
        <v>12</v>
      </c>
      <c r="D1586">
        <v>590</v>
      </c>
      <c r="E1586" s="27">
        <v>45243</v>
      </c>
      <c r="F1586">
        <v>2541.54</v>
      </c>
      <c r="G1586" t="s">
        <v>91</v>
      </c>
      <c r="H1586">
        <v>0</v>
      </c>
      <c r="I1586" t="str">
        <f>_xlfn.XLOOKUP(data[[#This Row],[flight_speed]],$S$4:$S$6,$T$4:$T$6,,-1)</f>
        <v>super fast</v>
      </c>
      <c r="J1586">
        <f>_xlfn.XLOOKUP(data[[#This Row],[Reindeer]],$S$14:$S$18,$T$14:$T$18)</f>
        <v>261</v>
      </c>
      <c r="K1586" t="str" cm="1">
        <f t="array" ref="K1586">_xlfn.IFS(data[[#This Row],[Age]]&lt;=100,"0-100",data[[#This Row],[Age]]&lt;=500,"101-500",data[[#This Row],[Age]]&lt;=1000,"501-1000",1,"&gt;1000")</f>
        <v>101-500</v>
      </c>
      <c r="L1586" t="str">
        <f>REPT(_xlfn.UNICHAR(8203),_xlfn.XLOOKUP(data[[#This Row],[Age group]],$S$23:$S$26,$T$23:$T$26))&amp;data[[#This Row],[Age group]]</f>
        <v>​​​101-500</v>
      </c>
    </row>
    <row r="1587" spans="2:12" x14ac:dyDescent="0.25">
      <c r="B1587" t="s">
        <v>68</v>
      </c>
      <c r="C1587">
        <v>10.4</v>
      </c>
      <c r="D1587">
        <v>710</v>
      </c>
      <c r="E1587" s="27">
        <v>45243</v>
      </c>
      <c r="F1587">
        <v>574.08000000000004</v>
      </c>
      <c r="G1587" t="s">
        <v>90</v>
      </c>
      <c r="H1587">
        <v>0</v>
      </c>
      <c r="I1587" t="str">
        <f>_xlfn.XLOOKUP(data[[#This Row],[flight_speed]],$S$4:$S$6,$T$4:$T$6,,-1)</f>
        <v>casual</v>
      </c>
      <c r="J1587">
        <f>_xlfn.XLOOKUP(data[[#This Row],[Reindeer]],$S$14:$S$18,$T$14:$T$18)</f>
        <v>35</v>
      </c>
      <c r="K1587" t="str" cm="1">
        <f t="array" ref="K1587">_xlfn.IFS(data[[#This Row],[Age]]&lt;=100,"0-100",data[[#This Row],[Age]]&lt;=500,"101-500",data[[#This Row],[Age]]&lt;=1000,"501-1000",1,"&gt;1000")</f>
        <v>0-100</v>
      </c>
      <c r="L1587" t="str">
        <f>REPT(_xlfn.UNICHAR(8203),_xlfn.XLOOKUP(data[[#This Row],[Age group]],$S$23:$S$26,$T$23:$T$26))&amp;data[[#This Row],[Age group]]</f>
        <v>​​​​0-100</v>
      </c>
    </row>
    <row r="1588" spans="2:12" x14ac:dyDescent="0.25">
      <c r="B1588" t="s">
        <v>32</v>
      </c>
      <c r="C1588">
        <v>4</v>
      </c>
      <c r="D1588">
        <v>620</v>
      </c>
      <c r="E1588" s="27">
        <v>45243</v>
      </c>
      <c r="F1588">
        <v>76.98</v>
      </c>
      <c r="G1588" t="s">
        <v>91</v>
      </c>
      <c r="H1588">
        <v>0</v>
      </c>
      <c r="I1588" t="str">
        <f>_xlfn.XLOOKUP(data[[#This Row],[flight_speed]],$S$4:$S$6,$T$4:$T$6,,-1)</f>
        <v>casual</v>
      </c>
      <c r="J1588">
        <f>_xlfn.XLOOKUP(data[[#This Row],[Reindeer]],$S$14:$S$18,$T$14:$T$18)</f>
        <v>98</v>
      </c>
      <c r="K1588" t="str" cm="1">
        <f t="array" ref="K1588">_xlfn.IFS(data[[#This Row],[Age]]&lt;=100,"0-100",data[[#This Row],[Age]]&lt;=500,"101-500",data[[#This Row],[Age]]&lt;=1000,"501-1000",1,"&gt;1000")</f>
        <v>0-100</v>
      </c>
      <c r="L1588" t="str">
        <f>REPT(_xlfn.UNICHAR(8203),_xlfn.XLOOKUP(data[[#This Row],[Age group]],$S$23:$S$26,$T$23:$T$26))&amp;data[[#This Row],[Age group]]</f>
        <v>​​​​0-100</v>
      </c>
    </row>
    <row r="1589" spans="2:12" x14ac:dyDescent="0.25">
      <c r="B1589" t="s">
        <v>33</v>
      </c>
      <c r="C1589">
        <v>6</v>
      </c>
      <c r="D1589">
        <v>138</v>
      </c>
      <c r="E1589" s="27">
        <v>45244</v>
      </c>
      <c r="F1589">
        <v>480.43</v>
      </c>
      <c r="G1589" t="s">
        <v>90</v>
      </c>
      <c r="H1589">
        <v>0</v>
      </c>
      <c r="I1589" t="str">
        <f>_xlfn.XLOOKUP(data[[#This Row],[flight_speed]],$S$4:$S$6,$T$4:$T$6,,-1)</f>
        <v>casual</v>
      </c>
      <c r="J1589">
        <f>_xlfn.XLOOKUP(data[[#This Row],[Reindeer]],$S$14:$S$18,$T$14:$T$18)</f>
        <v>1200</v>
      </c>
      <c r="K1589" t="str" cm="1">
        <f t="array" ref="K1589">_xlfn.IFS(data[[#This Row],[Age]]&lt;=100,"0-100",data[[#This Row],[Age]]&lt;=500,"101-500",data[[#This Row],[Age]]&lt;=1000,"501-1000",1,"&gt;1000")</f>
        <v>&gt;1000</v>
      </c>
      <c r="L1589" t="str">
        <f>REPT(_xlfn.UNICHAR(8203),_xlfn.XLOOKUP(data[[#This Row],[Age group]],$S$23:$S$26,$T$23:$T$26))&amp;data[[#This Row],[Age group]]</f>
        <v>​&gt;1000</v>
      </c>
    </row>
    <row r="1590" spans="2:12" x14ac:dyDescent="0.25">
      <c r="B1590" t="s">
        <v>34</v>
      </c>
      <c r="C1590">
        <v>5.6000000000000005</v>
      </c>
      <c r="D1590">
        <v>630</v>
      </c>
      <c r="E1590" s="27">
        <v>45244</v>
      </c>
      <c r="F1590">
        <v>1726.1399999999999</v>
      </c>
      <c r="G1590" t="s">
        <v>91</v>
      </c>
      <c r="H1590">
        <v>0</v>
      </c>
      <c r="I1590" t="str">
        <f>_xlfn.XLOOKUP(data[[#This Row],[flight_speed]],$S$4:$S$6,$T$4:$T$6,,-1)</f>
        <v>fast</v>
      </c>
      <c r="J1590">
        <f>_xlfn.XLOOKUP(data[[#This Row],[Reindeer]],$S$14:$S$18,$T$14:$T$18)</f>
        <v>815</v>
      </c>
      <c r="K1590" t="str" cm="1">
        <f t="array" ref="K1590">_xlfn.IFS(data[[#This Row],[Age]]&lt;=100,"0-100",data[[#This Row],[Age]]&lt;=500,"101-500",data[[#This Row],[Age]]&lt;=1000,"501-1000",1,"&gt;1000")</f>
        <v>501-1000</v>
      </c>
      <c r="L1590" t="str">
        <f>REPT(_xlfn.UNICHAR(8203),_xlfn.XLOOKUP(data[[#This Row],[Age group]],$S$23:$S$26,$T$23:$T$26))&amp;data[[#This Row],[Age group]]</f>
        <v>​​501-1000</v>
      </c>
    </row>
    <row r="1591" spans="2:12" x14ac:dyDescent="0.25">
      <c r="B1591" t="s">
        <v>35</v>
      </c>
      <c r="C1591">
        <v>8</v>
      </c>
      <c r="D1591">
        <v>710</v>
      </c>
      <c r="E1591" s="27">
        <v>45244</v>
      </c>
      <c r="F1591">
        <v>320.37</v>
      </c>
      <c r="G1591" t="s">
        <v>91</v>
      </c>
      <c r="H1591">
        <v>0</v>
      </c>
      <c r="I1591" t="str">
        <f>_xlfn.XLOOKUP(data[[#This Row],[flight_speed]],$S$4:$S$6,$T$4:$T$6,,-1)</f>
        <v>casual</v>
      </c>
      <c r="J1591">
        <f>_xlfn.XLOOKUP(data[[#This Row],[Reindeer]],$S$14:$S$18,$T$14:$T$18)</f>
        <v>261</v>
      </c>
      <c r="K1591" t="str" cm="1">
        <f t="array" ref="K1591">_xlfn.IFS(data[[#This Row],[Age]]&lt;=100,"0-100",data[[#This Row],[Age]]&lt;=500,"101-500",data[[#This Row],[Age]]&lt;=1000,"501-1000",1,"&gt;1000")</f>
        <v>101-500</v>
      </c>
      <c r="L1591" t="str">
        <f>REPT(_xlfn.UNICHAR(8203),_xlfn.XLOOKUP(data[[#This Row],[Age group]],$S$23:$S$26,$T$23:$T$26))&amp;data[[#This Row],[Age group]]</f>
        <v>​​​101-500</v>
      </c>
    </row>
    <row r="1592" spans="2:12" x14ac:dyDescent="0.25">
      <c r="B1592" t="s">
        <v>68</v>
      </c>
      <c r="C1592">
        <v>8</v>
      </c>
      <c r="D1592">
        <v>850</v>
      </c>
      <c r="E1592" s="27">
        <v>45244</v>
      </c>
      <c r="F1592">
        <v>1334.49</v>
      </c>
      <c r="G1592" t="s">
        <v>90</v>
      </c>
      <c r="H1592">
        <v>0</v>
      </c>
      <c r="I1592" t="str">
        <f>_xlfn.XLOOKUP(data[[#This Row],[flight_speed]],$S$4:$S$6,$T$4:$T$6,,-1)</f>
        <v>fast</v>
      </c>
      <c r="J1592">
        <f>_xlfn.XLOOKUP(data[[#This Row],[Reindeer]],$S$14:$S$18,$T$14:$T$18)</f>
        <v>35</v>
      </c>
      <c r="K1592" t="str" cm="1">
        <f t="array" ref="K1592">_xlfn.IFS(data[[#This Row],[Age]]&lt;=100,"0-100",data[[#This Row],[Age]]&lt;=500,"101-500",data[[#This Row],[Age]]&lt;=1000,"501-1000",1,"&gt;1000")</f>
        <v>0-100</v>
      </c>
      <c r="L1592" t="str">
        <f>REPT(_xlfn.UNICHAR(8203),_xlfn.XLOOKUP(data[[#This Row],[Age group]],$S$23:$S$26,$T$23:$T$26))&amp;data[[#This Row],[Age group]]</f>
        <v>​​​​0-100</v>
      </c>
    </row>
    <row r="1593" spans="2:12" x14ac:dyDescent="0.25">
      <c r="B1593" t="s">
        <v>32</v>
      </c>
      <c r="C1593">
        <v>12</v>
      </c>
      <c r="D1593">
        <v>670</v>
      </c>
      <c r="E1593" s="27">
        <v>45244</v>
      </c>
      <c r="F1593">
        <v>1697.5500000000002</v>
      </c>
      <c r="G1593" t="s">
        <v>91</v>
      </c>
      <c r="H1593">
        <v>0</v>
      </c>
      <c r="I1593" t="str">
        <f>_xlfn.XLOOKUP(data[[#This Row],[flight_speed]],$S$4:$S$6,$T$4:$T$6,,-1)</f>
        <v>fast</v>
      </c>
      <c r="J1593">
        <f>_xlfn.XLOOKUP(data[[#This Row],[Reindeer]],$S$14:$S$18,$T$14:$T$18)</f>
        <v>98</v>
      </c>
      <c r="K1593" t="str" cm="1">
        <f t="array" ref="K1593">_xlfn.IFS(data[[#This Row],[Age]]&lt;=100,"0-100",data[[#This Row],[Age]]&lt;=500,"101-500",data[[#This Row],[Age]]&lt;=1000,"501-1000",1,"&gt;1000")</f>
        <v>0-100</v>
      </c>
      <c r="L1593" t="str">
        <f>REPT(_xlfn.UNICHAR(8203),_xlfn.XLOOKUP(data[[#This Row],[Age group]],$S$23:$S$26,$T$23:$T$26))&amp;data[[#This Row],[Age group]]</f>
        <v>​​​​0-100</v>
      </c>
    </row>
    <row r="1594" spans="2:12" x14ac:dyDescent="0.25">
      <c r="B1594" t="s">
        <v>33</v>
      </c>
      <c r="C1594">
        <v>10</v>
      </c>
      <c r="D1594">
        <v>126</v>
      </c>
      <c r="E1594" s="27">
        <v>45245</v>
      </c>
      <c r="F1594">
        <v>147.94999999999999</v>
      </c>
      <c r="G1594" t="s">
        <v>90</v>
      </c>
      <c r="H1594">
        <v>0</v>
      </c>
      <c r="I1594" t="str">
        <f>_xlfn.XLOOKUP(data[[#This Row],[flight_speed]],$S$4:$S$6,$T$4:$T$6,,-1)</f>
        <v>casual</v>
      </c>
      <c r="J1594">
        <f>_xlfn.XLOOKUP(data[[#This Row],[Reindeer]],$S$14:$S$18,$T$14:$T$18)</f>
        <v>1200</v>
      </c>
      <c r="K1594" t="str" cm="1">
        <f t="array" ref="K1594">_xlfn.IFS(data[[#This Row],[Age]]&lt;=100,"0-100",data[[#This Row],[Age]]&lt;=500,"101-500",data[[#This Row],[Age]]&lt;=1000,"501-1000",1,"&gt;1000")</f>
        <v>&gt;1000</v>
      </c>
      <c r="L1594" t="str">
        <f>REPT(_xlfn.UNICHAR(8203),_xlfn.XLOOKUP(data[[#This Row],[Age group]],$S$23:$S$26,$T$23:$T$26))&amp;data[[#This Row],[Age group]]</f>
        <v>​&gt;1000</v>
      </c>
    </row>
    <row r="1595" spans="2:12" x14ac:dyDescent="0.25">
      <c r="B1595" t="s">
        <v>34</v>
      </c>
      <c r="C1595">
        <v>4</v>
      </c>
      <c r="D1595">
        <v>1320</v>
      </c>
      <c r="E1595" s="27">
        <v>45245</v>
      </c>
      <c r="F1595">
        <v>1111.5</v>
      </c>
      <c r="G1595" t="s">
        <v>91</v>
      </c>
      <c r="H1595">
        <v>0</v>
      </c>
      <c r="I1595" t="str">
        <f>_xlfn.XLOOKUP(data[[#This Row],[flight_speed]],$S$4:$S$6,$T$4:$T$6,,-1)</f>
        <v>fast</v>
      </c>
      <c r="J1595">
        <f>_xlfn.XLOOKUP(data[[#This Row],[Reindeer]],$S$14:$S$18,$T$14:$T$18)</f>
        <v>815</v>
      </c>
      <c r="K1595" t="str" cm="1">
        <f t="array" ref="K1595">_xlfn.IFS(data[[#This Row],[Age]]&lt;=100,"0-100",data[[#This Row],[Age]]&lt;=500,"101-500",data[[#This Row],[Age]]&lt;=1000,"501-1000",1,"&gt;1000")</f>
        <v>501-1000</v>
      </c>
      <c r="L1595" t="str">
        <f>REPT(_xlfn.UNICHAR(8203),_xlfn.XLOOKUP(data[[#This Row],[Age group]],$S$23:$S$26,$T$23:$T$26))&amp;data[[#This Row],[Age group]]</f>
        <v>​​501-1000</v>
      </c>
    </row>
    <row r="1596" spans="2:12" x14ac:dyDescent="0.25">
      <c r="B1596" t="s">
        <v>35</v>
      </c>
      <c r="C1596">
        <v>8</v>
      </c>
      <c r="D1596">
        <v>1050</v>
      </c>
      <c r="E1596" s="27">
        <v>45245</v>
      </c>
      <c r="F1596">
        <v>996</v>
      </c>
      <c r="G1596" t="s">
        <v>91</v>
      </c>
      <c r="H1596">
        <v>0</v>
      </c>
      <c r="I1596" t="str">
        <f>_xlfn.XLOOKUP(data[[#This Row],[flight_speed]],$S$4:$S$6,$T$4:$T$6,,-1)</f>
        <v>fast</v>
      </c>
      <c r="J1596">
        <f>_xlfn.XLOOKUP(data[[#This Row],[Reindeer]],$S$14:$S$18,$T$14:$T$18)</f>
        <v>261</v>
      </c>
      <c r="K1596" t="str" cm="1">
        <f t="array" ref="K1596">_xlfn.IFS(data[[#This Row],[Age]]&lt;=100,"0-100",data[[#This Row],[Age]]&lt;=500,"101-500",data[[#This Row],[Age]]&lt;=1000,"501-1000",1,"&gt;1000")</f>
        <v>101-500</v>
      </c>
      <c r="L1596" t="str">
        <f>REPT(_xlfn.UNICHAR(8203),_xlfn.XLOOKUP(data[[#This Row],[Age group]],$S$23:$S$26,$T$23:$T$26))&amp;data[[#This Row],[Age group]]</f>
        <v>​​​101-500</v>
      </c>
    </row>
    <row r="1597" spans="2:12" x14ac:dyDescent="0.25">
      <c r="B1597" t="s">
        <v>68</v>
      </c>
      <c r="C1597">
        <v>4</v>
      </c>
      <c r="D1597">
        <v>1340</v>
      </c>
      <c r="E1597" s="27">
        <v>45245</v>
      </c>
      <c r="F1597">
        <v>152.69999999999999</v>
      </c>
      <c r="G1597" t="s">
        <v>90</v>
      </c>
      <c r="H1597">
        <v>0</v>
      </c>
      <c r="I1597" t="str">
        <f>_xlfn.XLOOKUP(data[[#This Row],[flight_speed]],$S$4:$S$6,$T$4:$T$6,,-1)</f>
        <v>casual</v>
      </c>
      <c r="J1597">
        <f>_xlfn.XLOOKUP(data[[#This Row],[Reindeer]],$S$14:$S$18,$T$14:$T$18)</f>
        <v>35</v>
      </c>
      <c r="K1597" t="str" cm="1">
        <f t="array" ref="K1597">_xlfn.IFS(data[[#This Row],[Age]]&lt;=100,"0-100",data[[#This Row],[Age]]&lt;=500,"101-500",data[[#This Row],[Age]]&lt;=1000,"501-1000",1,"&gt;1000")</f>
        <v>0-100</v>
      </c>
      <c r="L1597" t="str">
        <f>REPT(_xlfn.UNICHAR(8203),_xlfn.XLOOKUP(data[[#This Row],[Age group]],$S$23:$S$26,$T$23:$T$26))&amp;data[[#This Row],[Age group]]</f>
        <v>​​​​0-100</v>
      </c>
    </row>
    <row r="1598" spans="2:12" x14ac:dyDescent="0.25">
      <c r="B1598" t="s">
        <v>32</v>
      </c>
      <c r="C1598">
        <v>8.8000000000000007</v>
      </c>
      <c r="D1598">
        <v>1460</v>
      </c>
      <c r="E1598" s="27">
        <v>45245</v>
      </c>
      <c r="F1598">
        <v>1006.3199999999999</v>
      </c>
      <c r="G1598" t="s">
        <v>91</v>
      </c>
      <c r="H1598">
        <v>0</v>
      </c>
      <c r="I1598" t="str">
        <f>_xlfn.XLOOKUP(data[[#This Row],[flight_speed]],$S$4:$S$6,$T$4:$T$6,,-1)</f>
        <v>fast</v>
      </c>
      <c r="J1598">
        <f>_xlfn.XLOOKUP(data[[#This Row],[Reindeer]],$S$14:$S$18,$T$14:$T$18)</f>
        <v>98</v>
      </c>
      <c r="K1598" t="str" cm="1">
        <f t="array" ref="K1598">_xlfn.IFS(data[[#This Row],[Age]]&lt;=100,"0-100",data[[#This Row],[Age]]&lt;=500,"101-500",data[[#This Row],[Age]]&lt;=1000,"501-1000",1,"&gt;1000")</f>
        <v>0-100</v>
      </c>
      <c r="L1598" t="str">
        <f>REPT(_xlfn.UNICHAR(8203),_xlfn.XLOOKUP(data[[#This Row],[Age group]],$S$23:$S$26,$T$23:$T$26))&amp;data[[#This Row],[Age group]]</f>
        <v>​​​​0-100</v>
      </c>
    </row>
    <row r="1599" spans="2:12" x14ac:dyDescent="0.25">
      <c r="B1599" t="s">
        <v>33</v>
      </c>
      <c r="C1599">
        <v>12</v>
      </c>
      <c r="D1599">
        <v>124</v>
      </c>
      <c r="E1599" s="27">
        <v>45246</v>
      </c>
      <c r="F1599">
        <v>880.05</v>
      </c>
      <c r="G1599" t="s">
        <v>90</v>
      </c>
      <c r="H1599">
        <v>0</v>
      </c>
      <c r="I1599" t="str">
        <f>_xlfn.XLOOKUP(data[[#This Row],[flight_speed]],$S$4:$S$6,$T$4:$T$6,,-1)</f>
        <v>fast</v>
      </c>
      <c r="J1599">
        <f>_xlfn.XLOOKUP(data[[#This Row],[Reindeer]],$S$14:$S$18,$T$14:$T$18)</f>
        <v>1200</v>
      </c>
      <c r="K1599" t="str" cm="1">
        <f t="array" ref="K1599">_xlfn.IFS(data[[#This Row],[Age]]&lt;=100,"0-100",data[[#This Row],[Age]]&lt;=500,"101-500",data[[#This Row],[Age]]&lt;=1000,"501-1000",1,"&gt;1000")</f>
        <v>&gt;1000</v>
      </c>
      <c r="L1599" t="str">
        <f>REPT(_xlfn.UNICHAR(8203),_xlfn.XLOOKUP(data[[#This Row],[Age group]],$S$23:$S$26,$T$23:$T$26))&amp;data[[#This Row],[Age group]]</f>
        <v>​&gt;1000</v>
      </c>
    </row>
    <row r="1600" spans="2:12" x14ac:dyDescent="0.25">
      <c r="B1600" t="s">
        <v>34</v>
      </c>
      <c r="C1600">
        <v>6.4</v>
      </c>
      <c r="D1600">
        <v>1330</v>
      </c>
      <c r="E1600" s="27">
        <v>45246</v>
      </c>
      <c r="F1600">
        <v>304.40999999999997</v>
      </c>
      <c r="G1600" t="s">
        <v>91</v>
      </c>
      <c r="H1600">
        <v>0</v>
      </c>
      <c r="I1600" t="str">
        <f>_xlfn.XLOOKUP(data[[#This Row],[flight_speed]],$S$4:$S$6,$T$4:$T$6,,-1)</f>
        <v>casual</v>
      </c>
      <c r="J1600">
        <f>_xlfn.XLOOKUP(data[[#This Row],[Reindeer]],$S$14:$S$18,$T$14:$T$18)</f>
        <v>815</v>
      </c>
      <c r="K1600" t="str" cm="1">
        <f t="array" ref="K1600">_xlfn.IFS(data[[#This Row],[Age]]&lt;=100,"0-100",data[[#This Row],[Age]]&lt;=500,"101-500",data[[#This Row],[Age]]&lt;=1000,"501-1000",1,"&gt;1000")</f>
        <v>501-1000</v>
      </c>
      <c r="L1600" t="str">
        <f>REPT(_xlfn.UNICHAR(8203),_xlfn.XLOOKUP(data[[#This Row],[Age group]],$S$23:$S$26,$T$23:$T$26))&amp;data[[#This Row],[Age group]]</f>
        <v>​​501-1000</v>
      </c>
    </row>
    <row r="1601" spans="2:12" x14ac:dyDescent="0.25">
      <c r="B1601" t="s">
        <v>35</v>
      </c>
      <c r="C1601">
        <v>7.2</v>
      </c>
      <c r="D1601">
        <v>1180</v>
      </c>
      <c r="E1601" s="27">
        <v>45246</v>
      </c>
      <c r="F1601">
        <v>2846.58</v>
      </c>
      <c r="G1601" t="s">
        <v>91</v>
      </c>
      <c r="H1601">
        <v>0</v>
      </c>
      <c r="I1601" t="str">
        <f>_xlfn.XLOOKUP(data[[#This Row],[flight_speed]],$S$4:$S$6,$T$4:$T$6,,-1)</f>
        <v>super fast</v>
      </c>
      <c r="J1601">
        <f>_xlfn.XLOOKUP(data[[#This Row],[Reindeer]],$S$14:$S$18,$T$14:$T$18)</f>
        <v>261</v>
      </c>
      <c r="K1601" t="str" cm="1">
        <f t="array" ref="K1601">_xlfn.IFS(data[[#This Row],[Age]]&lt;=100,"0-100",data[[#This Row],[Age]]&lt;=500,"101-500",data[[#This Row],[Age]]&lt;=1000,"501-1000",1,"&gt;1000")</f>
        <v>101-500</v>
      </c>
      <c r="L1601" t="str">
        <f>REPT(_xlfn.UNICHAR(8203),_xlfn.XLOOKUP(data[[#This Row],[Age group]],$S$23:$S$26,$T$23:$T$26))&amp;data[[#This Row],[Age group]]</f>
        <v>​​​101-500</v>
      </c>
    </row>
    <row r="1602" spans="2:12" x14ac:dyDescent="0.25">
      <c r="B1602" t="s">
        <v>68</v>
      </c>
      <c r="C1602">
        <v>10.4</v>
      </c>
      <c r="D1602">
        <v>1170</v>
      </c>
      <c r="E1602" s="27">
        <v>45246</v>
      </c>
      <c r="F1602">
        <v>384.03</v>
      </c>
      <c r="G1602" t="s">
        <v>90</v>
      </c>
      <c r="H1602">
        <v>0</v>
      </c>
      <c r="I1602" t="str">
        <f>_xlfn.XLOOKUP(data[[#This Row],[flight_speed]],$S$4:$S$6,$T$4:$T$6,,-1)</f>
        <v>casual</v>
      </c>
      <c r="J1602">
        <f>_xlfn.XLOOKUP(data[[#This Row],[Reindeer]],$S$14:$S$18,$T$14:$T$18)</f>
        <v>35</v>
      </c>
      <c r="K1602" t="str" cm="1">
        <f t="array" ref="K1602">_xlfn.IFS(data[[#This Row],[Age]]&lt;=100,"0-100",data[[#This Row],[Age]]&lt;=500,"101-500",data[[#This Row],[Age]]&lt;=1000,"501-1000",1,"&gt;1000")</f>
        <v>0-100</v>
      </c>
      <c r="L1602" t="str">
        <f>REPT(_xlfn.UNICHAR(8203),_xlfn.XLOOKUP(data[[#This Row],[Age group]],$S$23:$S$26,$T$23:$T$26))&amp;data[[#This Row],[Age group]]</f>
        <v>​​​​0-100</v>
      </c>
    </row>
    <row r="1603" spans="2:12" x14ac:dyDescent="0.25">
      <c r="B1603" t="s">
        <v>32</v>
      </c>
      <c r="C1603">
        <v>6.4</v>
      </c>
      <c r="D1603">
        <v>1230</v>
      </c>
      <c r="E1603" s="27">
        <v>45246</v>
      </c>
      <c r="F1603">
        <v>1510.32</v>
      </c>
      <c r="G1603" t="s">
        <v>91</v>
      </c>
      <c r="H1603">
        <v>0</v>
      </c>
      <c r="I1603" t="str">
        <f>_xlfn.XLOOKUP(data[[#This Row],[flight_speed]],$S$4:$S$6,$T$4:$T$6,,-1)</f>
        <v>fast</v>
      </c>
      <c r="J1603">
        <f>_xlfn.XLOOKUP(data[[#This Row],[Reindeer]],$S$14:$S$18,$T$14:$T$18)</f>
        <v>98</v>
      </c>
      <c r="K1603" t="str" cm="1">
        <f t="array" ref="K1603">_xlfn.IFS(data[[#This Row],[Age]]&lt;=100,"0-100",data[[#This Row],[Age]]&lt;=500,"101-500",data[[#This Row],[Age]]&lt;=1000,"501-1000",1,"&gt;1000")</f>
        <v>0-100</v>
      </c>
      <c r="L1603" t="str">
        <f>REPT(_xlfn.UNICHAR(8203),_xlfn.XLOOKUP(data[[#This Row],[Age group]],$S$23:$S$26,$T$23:$T$26))&amp;data[[#This Row],[Age group]]</f>
        <v>​​​​0-100</v>
      </c>
    </row>
    <row r="1604" spans="2:12" x14ac:dyDescent="0.25">
      <c r="B1604" t="s">
        <v>33</v>
      </c>
      <c r="C1604">
        <v>6</v>
      </c>
      <c r="D1604">
        <v>65</v>
      </c>
      <c r="E1604" s="27">
        <v>45247</v>
      </c>
      <c r="F1604">
        <v>764.06</v>
      </c>
      <c r="G1604" t="s">
        <v>90</v>
      </c>
      <c r="H1604">
        <v>0</v>
      </c>
      <c r="I1604" t="str">
        <f>_xlfn.XLOOKUP(data[[#This Row],[flight_speed]],$S$4:$S$6,$T$4:$T$6,,-1)</f>
        <v>fast</v>
      </c>
      <c r="J1604">
        <f>_xlfn.XLOOKUP(data[[#This Row],[Reindeer]],$S$14:$S$18,$T$14:$T$18)</f>
        <v>1200</v>
      </c>
      <c r="K1604" t="str" cm="1">
        <f t="array" ref="K1604">_xlfn.IFS(data[[#This Row],[Age]]&lt;=100,"0-100",data[[#This Row],[Age]]&lt;=500,"101-500",data[[#This Row],[Age]]&lt;=1000,"501-1000",1,"&gt;1000")</f>
        <v>&gt;1000</v>
      </c>
      <c r="L1604" t="str">
        <f>REPT(_xlfn.UNICHAR(8203),_xlfn.XLOOKUP(data[[#This Row],[Age group]],$S$23:$S$26,$T$23:$T$26))&amp;data[[#This Row],[Age group]]</f>
        <v>​&gt;1000</v>
      </c>
    </row>
    <row r="1605" spans="2:12" x14ac:dyDescent="0.25">
      <c r="B1605" t="s">
        <v>34</v>
      </c>
      <c r="C1605">
        <v>4.8000000000000007</v>
      </c>
      <c r="D1605">
        <v>820</v>
      </c>
      <c r="E1605" s="27">
        <v>45247</v>
      </c>
      <c r="F1605">
        <v>2991.8999999999996</v>
      </c>
      <c r="G1605" t="s">
        <v>91</v>
      </c>
      <c r="H1605">
        <v>0</v>
      </c>
      <c r="I1605" t="str">
        <f>_xlfn.XLOOKUP(data[[#This Row],[flight_speed]],$S$4:$S$6,$T$4:$T$6,,-1)</f>
        <v>super fast</v>
      </c>
      <c r="J1605">
        <f>_xlfn.XLOOKUP(data[[#This Row],[Reindeer]],$S$14:$S$18,$T$14:$T$18)</f>
        <v>815</v>
      </c>
      <c r="K1605" t="str" cm="1">
        <f t="array" ref="K1605">_xlfn.IFS(data[[#This Row],[Age]]&lt;=100,"0-100",data[[#This Row],[Age]]&lt;=500,"101-500",data[[#This Row],[Age]]&lt;=1000,"501-1000",1,"&gt;1000")</f>
        <v>501-1000</v>
      </c>
      <c r="L1605" t="str">
        <f>REPT(_xlfn.UNICHAR(8203),_xlfn.XLOOKUP(data[[#This Row],[Age group]],$S$23:$S$26,$T$23:$T$26))&amp;data[[#This Row],[Age group]]</f>
        <v>​​501-1000</v>
      </c>
    </row>
    <row r="1606" spans="2:12" x14ac:dyDescent="0.25">
      <c r="B1606" t="s">
        <v>35</v>
      </c>
      <c r="C1606">
        <v>11.200000000000001</v>
      </c>
      <c r="D1606">
        <v>1360</v>
      </c>
      <c r="E1606" s="27">
        <v>45247</v>
      </c>
      <c r="F1606">
        <v>714.12</v>
      </c>
      <c r="G1606" t="s">
        <v>91</v>
      </c>
      <c r="H1606">
        <v>0</v>
      </c>
      <c r="I1606" t="str">
        <f>_xlfn.XLOOKUP(data[[#This Row],[flight_speed]],$S$4:$S$6,$T$4:$T$6,,-1)</f>
        <v>fast</v>
      </c>
      <c r="J1606">
        <f>_xlfn.XLOOKUP(data[[#This Row],[Reindeer]],$S$14:$S$18,$T$14:$T$18)</f>
        <v>261</v>
      </c>
      <c r="K1606" t="str" cm="1">
        <f t="array" ref="K1606">_xlfn.IFS(data[[#This Row],[Age]]&lt;=100,"0-100",data[[#This Row],[Age]]&lt;=500,"101-500",data[[#This Row],[Age]]&lt;=1000,"501-1000",1,"&gt;1000")</f>
        <v>101-500</v>
      </c>
      <c r="L1606" t="str">
        <f>REPT(_xlfn.UNICHAR(8203),_xlfn.XLOOKUP(data[[#This Row],[Age group]],$S$23:$S$26,$T$23:$T$26))&amp;data[[#This Row],[Age group]]</f>
        <v>​​​101-500</v>
      </c>
    </row>
    <row r="1607" spans="2:12" x14ac:dyDescent="0.25">
      <c r="B1607" t="s">
        <v>68</v>
      </c>
      <c r="C1607">
        <v>7.2</v>
      </c>
      <c r="D1607">
        <v>1250</v>
      </c>
      <c r="E1607" s="27">
        <v>45247</v>
      </c>
      <c r="F1607">
        <v>129.87</v>
      </c>
      <c r="G1607" t="s">
        <v>90</v>
      </c>
      <c r="H1607">
        <v>0</v>
      </c>
      <c r="I1607" t="str">
        <f>_xlfn.XLOOKUP(data[[#This Row],[flight_speed]],$S$4:$S$6,$T$4:$T$6,,-1)</f>
        <v>casual</v>
      </c>
      <c r="J1607">
        <f>_xlfn.XLOOKUP(data[[#This Row],[Reindeer]],$S$14:$S$18,$T$14:$T$18)</f>
        <v>35</v>
      </c>
      <c r="K1607" t="str" cm="1">
        <f t="array" ref="K1607">_xlfn.IFS(data[[#This Row],[Age]]&lt;=100,"0-100",data[[#This Row],[Age]]&lt;=500,"101-500",data[[#This Row],[Age]]&lt;=1000,"501-1000",1,"&gt;1000")</f>
        <v>0-100</v>
      </c>
      <c r="L1607" t="str">
        <f>REPT(_xlfn.UNICHAR(8203),_xlfn.XLOOKUP(data[[#This Row],[Age group]],$S$23:$S$26,$T$23:$T$26))&amp;data[[#This Row],[Age group]]</f>
        <v>​​​​0-100</v>
      </c>
    </row>
    <row r="1608" spans="2:12" x14ac:dyDescent="0.25">
      <c r="B1608" t="s">
        <v>32</v>
      </c>
      <c r="C1608">
        <v>11.200000000000001</v>
      </c>
      <c r="D1608">
        <v>1190</v>
      </c>
      <c r="E1608" s="27">
        <v>45247</v>
      </c>
      <c r="F1608">
        <v>1807.92</v>
      </c>
      <c r="G1608" t="s">
        <v>91</v>
      </c>
      <c r="H1608">
        <v>0</v>
      </c>
      <c r="I1608" t="str">
        <f>_xlfn.XLOOKUP(data[[#This Row],[flight_speed]],$S$4:$S$6,$T$4:$T$6,,-1)</f>
        <v>fast</v>
      </c>
      <c r="J1608">
        <f>_xlfn.XLOOKUP(data[[#This Row],[Reindeer]],$S$14:$S$18,$T$14:$T$18)</f>
        <v>98</v>
      </c>
      <c r="K1608" t="str" cm="1">
        <f t="array" ref="K1608">_xlfn.IFS(data[[#This Row],[Age]]&lt;=100,"0-100",data[[#This Row],[Age]]&lt;=500,"101-500",data[[#This Row],[Age]]&lt;=1000,"501-1000",1,"&gt;1000")</f>
        <v>0-100</v>
      </c>
      <c r="L1608" t="str">
        <f>REPT(_xlfn.UNICHAR(8203),_xlfn.XLOOKUP(data[[#This Row],[Age group]],$S$23:$S$26,$T$23:$T$26))&amp;data[[#This Row],[Age group]]</f>
        <v>​​​​0-100</v>
      </c>
    </row>
    <row r="1609" spans="2:12" x14ac:dyDescent="0.25">
      <c r="B1609" t="s">
        <v>33</v>
      </c>
      <c r="C1609">
        <v>10</v>
      </c>
      <c r="D1609">
        <v>112</v>
      </c>
      <c r="E1609" s="27">
        <v>45248</v>
      </c>
      <c r="F1609">
        <v>167.22</v>
      </c>
      <c r="G1609" t="s">
        <v>90</v>
      </c>
      <c r="H1609">
        <v>0</v>
      </c>
      <c r="I1609" t="str">
        <f>_xlfn.XLOOKUP(data[[#This Row],[flight_speed]],$S$4:$S$6,$T$4:$T$6,,-1)</f>
        <v>casual</v>
      </c>
      <c r="J1609">
        <f>_xlfn.XLOOKUP(data[[#This Row],[Reindeer]],$S$14:$S$18,$T$14:$T$18)</f>
        <v>1200</v>
      </c>
      <c r="K1609" t="str" cm="1">
        <f t="array" ref="K1609">_xlfn.IFS(data[[#This Row],[Age]]&lt;=100,"0-100",data[[#This Row],[Age]]&lt;=500,"101-500",data[[#This Row],[Age]]&lt;=1000,"501-1000",1,"&gt;1000")</f>
        <v>&gt;1000</v>
      </c>
      <c r="L1609" t="str">
        <f>REPT(_xlfn.UNICHAR(8203),_xlfn.XLOOKUP(data[[#This Row],[Age group]],$S$23:$S$26,$T$23:$T$26))&amp;data[[#This Row],[Age group]]</f>
        <v>​&gt;1000</v>
      </c>
    </row>
    <row r="1610" spans="2:12" x14ac:dyDescent="0.25">
      <c r="B1610" t="s">
        <v>34</v>
      </c>
      <c r="C1610">
        <v>10.4</v>
      </c>
      <c r="D1610">
        <v>1070</v>
      </c>
      <c r="E1610" s="27">
        <v>45248</v>
      </c>
      <c r="F1610">
        <v>658.47</v>
      </c>
      <c r="G1610" t="s">
        <v>91</v>
      </c>
      <c r="H1610">
        <v>0</v>
      </c>
      <c r="I1610" t="str">
        <f>_xlfn.XLOOKUP(data[[#This Row],[flight_speed]],$S$4:$S$6,$T$4:$T$6,,-1)</f>
        <v>fast</v>
      </c>
      <c r="J1610">
        <f>_xlfn.XLOOKUP(data[[#This Row],[Reindeer]],$S$14:$S$18,$T$14:$T$18)</f>
        <v>815</v>
      </c>
      <c r="K1610" t="str" cm="1">
        <f t="array" ref="K1610">_xlfn.IFS(data[[#This Row],[Age]]&lt;=100,"0-100",data[[#This Row],[Age]]&lt;=500,"101-500",data[[#This Row],[Age]]&lt;=1000,"501-1000",1,"&gt;1000")</f>
        <v>501-1000</v>
      </c>
      <c r="L1610" t="str">
        <f>REPT(_xlfn.UNICHAR(8203),_xlfn.XLOOKUP(data[[#This Row],[Age group]],$S$23:$S$26,$T$23:$T$26))&amp;data[[#This Row],[Age group]]</f>
        <v>​​501-1000</v>
      </c>
    </row>
    <row r="1611" spans="2:12" x14ac:dyDescent="0.25">
      <c r="B1611" t="s">
        <v>35</v>
      </c>
      <c r="C1611">
        <v>10.4</v>
      </c>
      <c r="D1611">
        <v>950</v>
      </c>
      <c r="E1611" s="27">
        <v>45248</v>
      </c>
      <c r="F1611">
        <v>2834.34</v>
      </c>
      <c r="G1611" t="s">
        <v>91</v>
      </c>
      <c r="H1611">
        <v>0</v>
      </c>
      <c r="I1611" t="str">
        <f>_xlfn.XLOOKUP(data[[#This Row],[flight_speed]],$S$4:$S$6,$T$4:$T$6,,-1)</f>
        <v>super fast</v>
      </c>
      <c r="J1611">
        <f>_xlfn.XLOOKUP(data[[#This Row],[Reindeer]],$S$14:$S$18,$T$14:$T$18)</f>
        <v>261</v>
      </c>
      <c r="K1611" t="str" cm="1">
        <f t="array" ref="K1611">_xlfn.IFS(data[[#This Row],[Age]]&lt;=100,"0-100",data[[#This Row],[Age]]&lt;=500,"101-500",data[[#This Row],[Age]]&lt;=1000,"501-1000",1,"&gt;1000")</f>
        <v>101-500</v>
      </c>
      <c r="L1611" t="str">
        <f>REPT(_xlfn.UNICHAR(8203),_xlfn.XLOOKUP(data[[#This Row],[Age group]],$S$23:$S$26,$T$23:$T$26))&amp;data[[#This Row],[Age group]]</f>
        <v>​​​101-500</v>
      </c>
    </row>
    <row r="1612" spans="2:12" x14ac:dyDescent="0.25">
      <c r="B1612" t="s">
        <v>68</v>
      </c>
      <c r="C1612">
        <v>7.2</v>
      </c>
      <c r="D1612">
        <v>840</v>
      </c>
      <c r="E1612" s="27">
        <v>45248</v>
      </c>
      <c r="F1612">
        <v>360.15</v>
      </c>
      <c r="G1612" t="s">
        <v>90</v>
      </c>
      <c r="H1612">
        <v>0</v>
      </c>
      <c r="I1612" t="str">
        <f>_xlfn.XLOOKUP(data[[#This Row],[flight_speed]],$S$4:$S$6,$T$4:$T$6,,-1)</f>
        <v>casual</v>
      </c>
      <c r="J1612">
        <f>_xlfn.XLOOKUP(data[[#This Row],[Reindeer]],$S$14:$S$18,$T$14:$T$18)</f>
        <v>35</v>
      </c>
      <c r="K1612" t="str" cm="1">
        <f t="array" ref="K1612">_xlfn.IFS(data[[#This Row],[Age]]&lt;=100,"0-100",data[[#This Row],[Age]]&lt;=500,"101-500",data[[#This Row],[Age]]&lt;=1000,"501-1000",1,"&gt;1000")</f>
        <v>0-100</v>
      </c>
      <c r="L1612" t="str">
        <f>REPT(_xlfn.UNICHAR(8203),_xlfn.XLOOKUP(data[[#This Row],[Age group]],$S$23:$S$26,$T$23:$T$26))&amp;data[[#This Row],[Age group]]</f>
        <v>​​​​0-100</v>
      </c>
    </row>
    <row r="1613" spans="2:12" x14ac:dyDescent="0.25">
      <c r="B1613" t="s">
        <v>32</v>
      </c>
      <c r="C1613">
        <v>8</v>
      </c>
      <c r="D1613">
        <v>970</v>
      </c>
      <c r="E1613" s="27">
        <v>45248</v>
      </c>
      <c r="F1613">
        <v>1580.4900000000002</v>
      </c>
      <c r="G1613" t="s">
        <v>91</v>
      </c>
      <c r="H1613">
        <v>0</v>
      </c>
      <c r="I1613" t="str">
        <f>_xlfn.XLOOKUP(data[[#This Row],[flight_speed]],$S$4:$S$6,$T$4:$T$6,,-1)</f>
        <v>fast</v>
      </c>
      <c r="J1613">
        <f>_xlfn.XLOOKUP(data[[#This Row],[Reindeer]],$S$14:$S$18,$T$14:$T$18)</f>
        <v>98</v>
      </c>
      <c r="K1613" t="str" cm="1">
        <f t="array" ref="K1613">_xlfn.IFS(data[[#This Row],[Age]]&lt;=100,"0-100",data[[#This Row],[Age]]&lt;=500,"101-500",data[[#This Row],[Age]]&lt;=1000,"501-1000",1,"&gt;1000")</f>
        <v>0-100</v>
      </c>
      <c r="L1613" t="str">
        <f>REPT(_xlfn.UNICHAR(8203),_xlfn.XLOOKUP(data[[#This Row],[Age group]],$S$23:$S$26,$T$23:$T$26))&amp;data[[#This Row],[Age group]]</f>
        <v>​​​​0-100</v>
      </c>
    </row>
    <row r="1614" spans="2:12" x14ac:dyDescent="0.25">
      <c r="B1614" t="s">
        <v>33</v>
      </c>
      <c r="C1614">
        <v>10</v>
      </c>
      <c r="D1614">
        <v>116</v>
      </c>
      <c r="E1614" s="27">
        <v>45249</v>
      </c>
      <c r="F1614">
        <v>597.45000000000005</v>
      </c>
      <c r="G1614" t="s">
        <v>90</v>
      </c>
      <c r="H1614">
        <v>0</v>
      </c>
      <c r="I1614" t="str">
        <f>_xlfn.XLOOKUP(data[[#This Row],[flight_speed]],$S$4:$S$6,$T$4:$T$6,,-1)</f>
        <v>casual</v>
      </c>
      <c r="J1614">
        <f>_xlfn.XLOOKUP(data[[#This Row],[Reindeer]],$S$14:$S$18,$T$14:$T$18)</f>
        <v>1200</v>
      </c>
      <c r="K1614" t="str" cm="1">
        <f t="array" ref="K1614">_xlfn.IFS(data[[#This Row],[Age]]&lt;=100,"0-100",data[[#This Row],[Age]]&lt;=500,"101-500",data[[#This Row],[Age]]&lt;=1000,"501-1000",1,"&gt;1000")</f>
        <v>&gt;1000</v>
      </c>
      <c r="L1614" t="str">
        <f>REPT(_xlfn.UNICHAR(8203),_xlfn.XLOOKUP(data[[#This Row],[Age group]],$S$23:$S$26,$T$23:$T$26))&amp;data[[#This Row],[Age group]]</f>
        <v>​&gt;1000</v>
      </c>
    </row>
    <row r="1615" spans="2:12" x14ac:dyDescent="0.25">
      <c r="B1615" t="s">
        <v>34</v>
      </c>
      <c r="C1615">
        <v>6.4</v>
      </c>
      <c r="D1615">
        <v>1470</v>
      </c>
      <c r="E1615" s="27">
        <v>45249</v>
      </c>
      <c r="F1615">
        <v>200.57999999999998</v>
      </c>
      <c r="G1615" t="s">
        <v>91</v>
      </c>
      <c r="H1615">
        <v>0</v>
      </c>
      <c r="I1615" t="str">
        <f>_xlfn.XLOOKUP(data[[#This Row],[flight_speed]],$S$4:$S$6,$T$4:$T$6,,-1)</f>
        <v>casual</v>
      </c>
      <c r="J1615">
        <f>_xlfn.XLOOKUP(data[[#This Row],[Reindeer]],$S$14:$S$18,$T$14:$T$18)</f>
        <v>815</v>
      </c>
      <c r="K1615" t="str" cm="1">
        <f t="array" ref="K1615">_xlfn.IFS(data[[#This Row],[Age]]&lt;=100,"0-100",data[[#This Row],[Age]]&lt;=500,"101-500",data[[#This Row],[Age]]&lt;=1000,"501-1000",1,"&gt;1000")</f>
        <v>501-1000</v>
      </c>
      <c r="L1615" t="str">
        <f>REPT(_xlfn.UNICHAR(8203),_xlfn.XLOOKUP(data[[#This Row],[Age group]],$S$23:$S$26,$T$23:$T$26))&amp;data[[#This Row],[Age group]]</f>
        <v>​​501-1000</v>
      </c>
    </row>
    <row r="1616" spans="2:12" x14ac:dyDescent="0.25">
      <c r="B1616" t="s">
        <v>35</v>
      </c>
      <c r="C1616">
        <v>9.6000000000000014</v>
      </c>
      <c r="D1616">
        <v>890</v>
      </c>
      <c r="E1616" s="27">
        <v>45249</v>
      </c>
      <c r="F1616">
        <v>651.99</v>
      </c>
      <c r="G1616" t="s">
        <v>91</v>
      </c>
      <c r="H1616">
        <v>0</v>
      </c>
      <c r="I1616" t="str">
        <f>_xlfn.XLOOKUP(data[[#This Row],[flight_speed]],$S$4:$S$6,$T$4:$T$6,,-1)</f>
        <v>fast</v>
      </c>
      <c r="J1616">
        <f>_xlfn.XLOOKUP(data[[#This Row],[Reindeer]],$S$14:$S$18,$T$14:$T$18)</f>
        <v>261</v>
      </c>
      <c r="K1616" t="str" cm="1">
        <f t="array" ref="K1616">_xlfn.IFS(data[[#This Row],[Age]]&lt;=100,"0-100",data[[#This Row],[Age]]&lt;=500,"101-500",data[[#This Row],[Age]]&lt;=1000,"501-1000",1,"&gt;1000")</f>
        <v>101-500</v>
      </c>
      <c r="L1616" t="str">
        <f>REPT(_xlfn.UNICHAR(8203),_xlfn.XLOOKUP(data[[#This Row],[Age group]],$S$23:$S$26,$T$23:$T$26))&amp;data[[#This Row],[Age group]]</f>
        <v>​​​101-500</v>
      </c>
    </row>
    <row r="1617" spans="2:12" x14ac:dyDescent="0.25">
      <c r="B1617" t="s">
        <v>68</v>
      </c>
      <c r="C1617">
        <v>12</v>
      </c>
      <c r="D1617">
        <v>1280</v>
      </c>
      <c r="E1617" s="27">
        <v>45249</v>
      </c>
      <c r="F1617">
        <v>1480.8899999999999</v>
      </c>
      <c r="G1617" t="s">
        <v>90</v>
      </c>
      <c r="H1617">
        <v>0</v>
      </c>
      <c r="I1617" t="str">
        <f>_xlfn.XLOOKUP(data[[#This Row],[flight_speed]],$S$4:$S$6,$T$4:$T$6,,-1)</f>
        <v>fast</v>
      </c>
      <c r="J1617">
        <f>_xlfn.XLOOKUP(data[[#This Row],[Reindeer]],$S$14:$S$18,$T$14:$T$18)</f>
        <v>35</v>
      </c>
      <c r="K1617" t="str" cm="1">
        <f t="array" ref="K1617">_xlfn.IFS(data[[#This Row],[Age]]&lt;=100,"0-100",data[[#This Row],[Age]]&lt;=500,"101-500",data[[#This Row],[Age]]&lt;=1000,"501-1000",1,"&gt;1000")</f>
        <v>0-100</v>
      </c>
      <c r="L1617" t="str">
        <f>REPT(_xlfn.UNICHAR(8203),_xlfn.XLOOKUP(data[[#This Row],[Age group]],$S$23:$S$26,$T$23:$T$26))&amp;data[[#This Row],[Age group]]</f>
        <v>​​​​0-100</v>
      </c>
    </row>
    <row r="1618" spans="2:12" x14ac:dyDescent="0.25">
      <c r="B1618" t="s">
        <v>32</v>
      </c>
      <c r="C1618">
        <v>6.4</v>
      </c>
      <c r="D1618">
        <v>820</v>
      </c>
      <c r="E1618" s="27">
        <v>45249</v>
      </c>
      <c r="F1618">
        <v>1475.94</v>
      </c>
      <c r="G1618" t="s">
        <v>91</v>
      </c>
      <c r="H1618">
        <v>0</v>
      </c>
      <c r="I1618" t="str">
        <f>_xlfn.XLOOKUP(data[[#This Row],[flight_speed]],$S$4:$S$6,$T$4:$T$6,,-1)</f>
        <v>fast</v>
      </c>
      <c r="J1618">
        <f>_xlfn.XLOOKUP(data[[#This Row],[Reindeer]],$S$14:$S$18,$T$14:$T$18)</f>
        <v>98</v>
      </c>
      <c r="K1618" t="str" cm="1">
        <f t="array" ref="K1618">_xlfn.IFS(data[[#This Row],[Age]]&lt;=100,"0-100",data[[#This Row],[Age]]&lt;=500,"101-500",data[[#This Row],[Age]]&lt;=1000,"501-1000",1,"&gt;1000")</f>
        <v>0-100</v>
      </c>
      <c r="L1618" t="str">
        <f>REPT(_xlfn.UNICHAR(8203),_xlfn.XLOOKUP(data[[#This Row],[Age group]],$S$23:$S$26,$T$23:$T$26))&amp;data[[#This Row],[Age group]]</f>
        <v>​​​​0-100</v>
      </c>
    </row>
    <row r="1619" spans="2:12" x14ac:dyDescent="0.25">
      <c r="B1619" t="s">
        <v>33</v>
      </c>
      <c r="C1619">
        <v>8</v>
      </c>
      <c r="D1619">
        <v>131</v>
      </c>
      <c r="E1619" s="27">
        <v>45250</v>
      </c>
      <c r="F1619">
        <v>405.44</v>
      </c>
      <c r="G1619" t="s">
        <v>90</v>
      </c>
      <c r="H1619">
        <v>0</v>
      </c>
      <c r="I1619" t="str">
        <f>_xlfn.XLOOKUP(data[[#This Row],[flight_speed]],$S$4:$S$6,$T$4:$T$6,,-1)</f>
        <v>casual</v>
      </c>
      <c r="J1619">
        <f>_xlfn.XLOOKUP(data[[#This Row],[Reindeer]],$S$14:$S$18,$T$14:$T$18)</f>
        <v>1200</v>
      </c>
      <c r="K1619" t="str" cm="1">
        <f t="array" ref="K1619">_xlfn.IFS(data[[#This Row],[Age]]&lt;=100,"0-100",data[[#This Row],[Age]]&lt;=500,"101-500",data[[#This Row],[Age]]&lt;=1000,"501-1000",1,"&gt;1000")</f>
        <v>&gt;1000</v>
      </c>
      <c r="L1619" t="str">
        <f>REPT(_xlfn.UNICHAR(8203),_xlfn.XLOOKUP(data[[#This Row],[Age group]],$S$23:$S$26,$T$23:$T$26))&amp;data[[#This Row],[Age group]]</f>
        <v>​&gt;1000</v>
      </c>
    </row>
    <row r="1620" spans="2:12" x14ac:dyDescent="0.25">
      <c r="B1620" t="s">
        <v>34</v>
      </c>
      <c r="C1620">
        <v>8.8000000000000007</v>
      </c>
      <c r="D1620">
        <v>650</v>
      </c>
      <c r="E1620" s="27">
        <v>45250</v>
      </c>
      <c r="F1620">
        <v>598.98</v>
      </c>
      <c r="G1620" t="s">
        <v>91</v>
      </c>
      <c r="H1620">
        <v>0</v>
      </c>
      <c r="I1620" t="str">
        <f>_xlfn.XLOOKUP(data[[#This Row],[flight_speed]],$S$4:$S$6,$T$4:$T$6,,-1)</f>
        <v>casual</v>
      </c>
      <c r="J1620">
        <f>_xlfn.XLOOKUP(data[[#This Row],[Reindeer]],$S$14:$S$18,$T$14:$T$18)</f>
        <v>815</v>
      </c>
      <c r="K1620" t="str" cm="1">
        <f t="array" ref="K1620">_xlfn.IFS(data[[#This Row],[Age]]&lt;=100,"0-100",data[[#This Row],[Age]]&lt;=500,"101-500",data[[#This Row],[Age]]&lt;=1000,"501-1000",1,"&gt;1000")</f>
        <v>501-1000</v>
      </c>
      <c r="L1620" t="str">
        <f>REPT(_xlfn.UNICHAR(8203),_xlfn.XLOOKUP(data[[#This Row],[Age group]],$S$23:$S$26,$T$23:$T$26))&amp;data[[#This Row],[Age group]]</f>
        <v>​​501-1000</v>
      </c>
    </row>
    <row r="1621" spans="2:12" x14ac:dyDescent="0.25">
      <c r="B1621" t="s">
        <v>35</v>
      </c>
      <c r="C1621">
        <v>5.6000000000000005</v>
      </c>
      <c r="D1621">
        <v>730</v>
      </c>
      <c r="E1621" s="27">
        <v>45250</v>
      </c>
      <c r="F1621">
        <v>1223.04</v>
      </c>
      <c r="G1621" t="s">
        <v>91</v>
      </c>
      <c r="H1621">
        <v>0</v>
      </c>
      <c r="I1621" t="str">
        <f>_xlfn.XLOOKUP(data[[#This Row],[flight_speed]],$S$4:$S$6,$T$4:$T$6,,-1)</f>
        <v>fast</v>
      </c>
      <c r="J1621">
        <f>_xlfn.XLOOKUP(data[[#This Row],[Reindeer]],$S$14:$S$18,$T$14:$T$18)</f>
        <v>261</v>
      </c>
      <c r="K1621" t="str" cm="1">
        <f t="array" ref="K1621">_xlfn.IFS(data[[#This Row],[Age]]&lt;=100,"0-100",data[[#This Row],[Age]]&lt;=500,"101-500",data[[#This Row],[Age]]&lt;=1000,"501-1000",1,"&gt;1000")</f>
        <v>101-500</v>
      </c>
      <c r="L1621" t="str">
        <f>REPT(_xlfn.UNICHAR(8203),_xlfn.XLOOKUP(data[[#This Row],[Age group]],$S$23:$S$26,$T$23:$T$26))&amp;data[[#This Row],[Age group]]</f>
        <v>​​​101-500</v>
      </c>
    </row>
    <row r="1622" spans="2:12" x14ac:dyDescent="0.25">
      <c r="B1622" t="s">
        <v>68</v>
      </c>
      <c r="C1622">
        <v>8</v>
      </c>
      <c r="D1622">
        <v>630</v>
      </c>
      <c r="E1622" s="27">
        <v>45250</v>
      </c>
      <c r="F1622">
        <v>1544.52</v>
      </c>
      <c r="G1622" t="s">
        <v>90</v>
      </c>
      <c r="H1622">
        <v>0</v>
      </c>
      <c r="I1622" t="str">
        <f>_xlfn.XLOOKUP(data[[#This Row],[flight_speed]],$S$4:$S$6,$T$4:$T$6,,-1)</f>
        <v>fast</v>
      </c>
      <c r="J1622">
        <f>_xlfn.XLOOKUP(data[[#This Row],[Reindeer]],$S$14:$S$18,$T$14:$T$18)</f>
        <v>35</v>
      </c>
      <c r="K1622" t="str" cm="1">
        <f t="array" ref="K1622">_xlfn.IFS(data[[#This Row],[Age]]&lt;=100,"0-100",data[[#This Row],[Age]]&lt;=500,"101-500",data[[#This Row],[Age]]&lt;=1000,"501-1000",1,"&gt;1000")</f>
        <v>0-100</v>
      </c>
      <c r="L1622" t="str">
        <f>REPT(_xlfn.UNICHAR(8203),_xlfn.XLOOKUP(data[[#This Row],[Age group]],$S$23:$S$26,$T$23:$T$26))&amp;data[[#This Row],[Age group]]</f>
        <v>​​​​0-100</v>
      </c>
    </row>
    <row r="1623" spans="2:12" x14ac:dyDescent="0.25">
      <c r="B1623" t="s">
        <v>32</v>
      </c>
      <c r="C1623">
        <v>5.6000000000000005</v>
      </c>
      <c r="D1623">
        <v>660</v>
      </c>
      <c r="E1623" s="27">
        <v>45250</v>
      </c>
      <c r="F1623">
        <v>909.12000000000012</v>
      </c>
      <c r="G1623" t="s">
        <v>91</v>
      </c>
      <c r="H1623">
        <v>0</v>
      </c>
      <c r="I1623" t="str">
        <f>_xlfn.XLOOKUP(data[[#This Row],[flight_speed]],$S$4:$S$6,$T$4:$T$6,,-1)</f>
        <v>fast</v>
      </c>
      <c r="J1623">
        <f>_xlfn.XLOOKUP(data[[#This Row],[Reindeer]],$S$14:$S$18,$T$14:$T$18)</f>
        <v>98</v>
      </c>
      <c r="K1623" t="str" cm="1">
        <f t="array" ref="K1623">_xlfn.IFS(data[[#This Row],[Age]]&lt;=100,"0-100",data[[#This Row],[Age]]&lt;=500,"101-500",data[[#This Row],[Age]]&lt;=1000,"501-1000",1,"&gt;1000")</f>
        <v>0-100</v>
      </c>
      <c r="L1623" t="str">
        <f>REPT(_xlfn.UNICHAR(8203),_xlfn.XLOOKUP(data[[#This Row],[Age group]],$S$23:$S$26,$T$23:$T$26))&amp;data[[#This Row],[Age group]]</f>
        <v>​​​​0-100</v>
      </c>
    </row>
    <row r="1624" spans="2:12" x14ac:dyDescent="0.25">
      <c r="B1624" t="s">
        <v>33</v>
      </c>
      <c r="C1624">
        <v>6</v>
      </c>
      <c r="D1624">
        <v>54</v>
      </c>
      <c r="E1624" s="27">
        <v>45251</v>
      </c>
      <c r="F1624">
        <v>910.87</v>
      </c>
      <c r="G1624" t="s">
        <v>90</v>
      </c>
      <c r="H1624">
        <v>0</v>
      </c>
      <c r="I1624" t="str">
        <f>_xlfn.XLOOKUP(data[[#This Row],[flight_speed]],$S$4:$S$6,$T$4:$T$6,,-1)</f>
        <v>fast</v>
      </c>
      <c r="J1624">
        <f>_xlfn.XLOOKUP(data[[#This Row],[Reindeer]],$S$14:$S$18,$T$14:$T$18)</f>
        <v>1200</v>
      </c>
      <c r="K1624" t="str" cm="1">
        <f t="array" ref="K1624">_xlfn.IFS(data[[#This Row],[Age]]&lt;=100,"0-100",data[[#This Row],[Age]]&lt;=500,"101-500",data[[#This Row],[Age]]&lt;=1000,"501-1000",1,"&gt;1000")</f>
        <v>&gt;1000</v>
      </c>
      <c r="L1624" t="str">
        <f>REPT(_xlfn.UNICHAR(8203),_xlfn.XLOOKUP(data[[#This Row],[Age group]],$S$23:$S$26,$T$23:$T$26))&amp;data[[#This Row],[Age group]]</f>
        <v>​&gt;1000</v>
      </c>
    </row>
    <row r="1625" spans="2:12" x14ac:dyDescent="0.25">
      <c r="B1625" t="s">
        <v>34</v>
      </c>
      <c r="C1625">
        <v>6.4</v>
      </c>
      <c r="D1625">
        <v>1260</v>
      </c>
      <c r="E1625" s="27">
        <v>45251</v>
      </c>
      <c r="F1625">
        <v>2692.7400000000002</v>
      </c>
      <c r="G1625" t="s">
        <v>91</v>
      </c>
      <c r="H1625">
        <v>0</v>
      </c>
      <c r="I1625" t="str">
        <f>_xlfn.XLOOKUP(data[[#This Row],[flight_speed]],$S$4:$S$6,$T$4:$T$6,,-1)</f>
        <v>super fast</v>
      </c>
      <c r="J1625">
        <f>_xlfn.XLOOKUP(data[[#This Row],[Reindeer]],$S$14:$S$18,$T$14:$T$18)</f>
        <v>815</v>
      </c>
      <c r="K1625" t="str" cm="1">
        <f t="array" ref="K1625">_xlfn.IFS(data[[#This Row],[Age]]&lt;=100,"0-100",data[[#This Row],[Age]]&lt;=500,"101-500",data[[#This Row],[Age]]&lt;=1000,"501-1000",1,"&gt;1000")</f>
        <v>501-1000</v>
      </c>
      <c r="L1625" t="str">
        <f>REPT(_xlfn.UNICHAR(8203),_xlfn.XLOOKUP(data[[#This Row],[Age group]],$S$23:$S$26,$T$23:$T$26))&amp;data[[#This Row],[Age group]]</f>
        <v>​​501-1000</v>
      </c>
    </row>
    <row r="1626" spans="2:12" x14ac:dyDescent="0.25">
      <c r="B1626" t="s">
        <v>35</v>
      </c>
      <c r="C1626">
        <v>8</v>
      </c>
      <c r="D1626">
        <v>620</v>
      </c>
      <c r="E1626" s="27">
        <v>45251</v>
      </c>
      <c r="F1626">
        <v>2584.77</v>
      </c>
      <c r="G1626" t="s">
        <v>91</v>
      </c>
      <c r="H1626">
        <v>0</v>
      </c>
      <c r="I1626" t="str">
        <f>_xlfn.XLOOKUP(data[[#This Row],[flight_speed]],$S$4:$S$6,$T$4:$T$6,,-1)</f>
        <v>super fast</v>
      </c>
      <c r="J1626">
        <f>_xlfn.XLOOKUP(data[[#This Row],[Reindeer]],$S$14:$S$18,$T$14:$T$18)</f>
        <v>261</v>
      </c>
      <c r="K1626" t="str" cm="1">
        <f t="array" ref="K1626">_xlfn.IFS(data[[#This Row],[Age]]&lt;=100,"0-100",data[[#This Row],[Age]]&lt;=500,"101-500",data[[#This Row],[Age]]&lt;=1000,"501-1000",1,"&gt;1000")</f>
        <v>101-500</v>
      </c>
      <c r="L1626" t="str">
        <f>REPT(_xlfn.UNICHAR(8203),_xlfn.XLOOKUP(data[[#This Row],[Age group]],$S$23:$S$26,$T$23:$T$26))&amp;data[[#This Row],[Age group]]</f>
        <v>​​​101-500</v>
      </c>
    </row>
    <row r="1627" spans="2:12" x14ac:dyDescent="0.25">
      <c r="B1627" t="s">
        <v>68</v>
      </c>
      <c r="C1627">
        <v>9.6000000000000014</v>
      </c>
      <c r="D1627">
        <v>860</v>
      </c>
      <c r="E1627" s="27">
        <v>45251</v>
      </c>
      <c r="F1627">
        <v>925.29</v>
      </c>
      <c r="G1627" t="s">
        <v>90</v>
      </c>
      <c r="H1627">
        <v>0</v>
      </c>
      <c r="I1627" t="str">
        <f>_xlfn.XLOOKUP(data[[#This Row],[flight_speed]],$S$4:$S$6,$T$4:$T$6,,-1)</f>
        <v>fast</v>
      </c>
      <c r="J1627">
        <f>_xlfn.XLOOKUP(data[[#This Row],[Reindeer]],$S$14:$S$18,$T$14:$T$18)</f>
        <v>35</v>
      </c>
      <c r="K1627" t="str" cm="1">
        <f t="array" ref="K1627">_xlfn.IFS(data[[#This Row],[Age]]&lt;=100,"0-100",data[[#This Row],[Age]]&lt;=500,"101-500",data[[#This Row],[Age]]&lt;=1000,"501-1000",1,"&gt;1000")</f>
        <v>0-100</v>
      </c>
      <c r="L1627" t="str">
        <f>REPT(_xlfn.UNICHAR(8203),_xlfn.XLOOKUP(data[[#This Row],[Age group]],$S$23:$S$26,$T$23:$T$26))&amp;data[[#This Row],[Age group]]</f>
        <v>​​​​0-100</v>
      </c>
    </row>
    <row r="1628" spans="2:12" x14ac:dyDescent="0.25">
      <c r="B1628" t="s">
        <v>32</v>
      </c>
      <c r="C1628">
        <v>5.6000000000000005</v>
      </c>
      <c r="D1628">
        <v>1010</v>
      </c>
      <c r="E1628" s="27">
        <v>45251</v>
      </c>
      <c r="F1628">
        <v>1456.44</v>
      </c>
      <c r="G1628" t="s">
        <v>91</v>
      </c>
      <c r="H1628">
        <v>0</v>
      </c>
      <c r="I1628" t="str">
        <f>_xlfn.XLOOKUP(data[[#This Row],[flight_speed]],$S$4:$S$6,$T$4:$T$6,,-1)</f>
        <v>fast</v>
      </c>
      <c r="J1628">
        <f>_xlfn.XLOOKUP(data[[#This Row],[Reindeer]],$S$14:$S$18,$T$14:$T$18)</f>
        <v>98</v>
      </c>
      <c r="K1628" t="str" cm="1">
        <f t="array" ref="K1628">_xlfn.IFS(data[[#This Row],[Age]]&lt;=100,"0-100",data[[#This Row],[Age]]&lt;=500,"101-500",data[[#This Row],[Age]]&lt;=1000,"501-1000",1,"&gt;1000")</f>
        <v>0-100</v>
      </c>
      <c r="L1628" t="str">
        <f>REPT(_xlfn.UNICHAR(8203),_xlfn.XLOOKUP(data[[#This Row],[Age group]],$S$23:$S$26,$T$23:$T$26))&amp;data[[#This Row],[Age group]]</f>
        <v>​​​​0-100</v>
      </c>
    </row>
    <row r="1629" spans="2:12" x14ac:dyDescent="0.25">
      <c r="B1629" t="s">
        <v>33</v>
      </c>
      <c r="C1629">
        <v>8</v>
      </c>
      <c r="D1629">
        <v>102</v>
      </c>
      <c r="E1629" s="27">
        <v>45252</v>
      </c>
      <c r="F1629">
        <v>488.03</v>
      </c>
      <c r="G1629" t="s">
        <v>90</v>
      </c>
      <c r="H1629">
        <v>0</v>
      </c>
      <c r="I1629" t="str">
        <f>_xlfn.XLOOKUP(data[[#This Row],[flight_speed]],$S$4:$S$6,$T$4:$T$6,,-1)</f>
        <v>casual</v>
      </c>
      <c r="J1629">
        <f>_xlfn.XLOOKUP(data[[#This Row],[Reindeer]],$S$14:$S$18,$T$14:$T$18)</f>
        <v>1200</v>
      </c>
      <c r="K1629" t="str" cm="1">
        <f t="array" ref="K1629">_xlfn.IFS(data[[#This Row],[Age]]&lt;=100,"0-100",data[[#This Row],[Age]]&lt;=500,"101-500",data[[#This Row],[Age]]&lt;=1000,"501-1000",1,"&gt;1000")</f>
        <v>&gt;1000</v>
      </c>
      <c r="L1629" t="str">
        <f>REPT(_xlfn.UNICHAR(8203),_xlfn.XLOOKUP(data[[#This Row],[Age group]],$S$23:$S$26,$T$23:$T$26))&amp;data[[#This Row],[Age group]]</f>
        <v>​&gt;1000</v>
      </c>
    </row>
    <row r="1630" spans="2:12" x14ac:dyDescent="0.25">
      <c r="B1630" t="s">
        <v>34</v>
      </c>
      <c r="C1630">
        <v>11.200000000000001</v>
      </c>
      <c r="D1630">
        <v>700</v>
      </c>
      <c r="E1630" s="27">
        <v>45252</v>
      </c>
      <c r="F1630">
        <v>830.55000000000007</v>
      </c>
      <c r="G1630" t="s">
        <v>91</v>
      </c>
      <c r="H1630">
        <v>0</v>
      </c>
      <c r="I1630" t="str">
        <f>_xlfn.XLOOKUP(data[[#This Row],[flight_speed]],$S$4:$S$6,$T$4:$T$6,,-1)</f>
        <v>fast</v>
      </c>
      <c r="J1630">
        <f>_xlfn.XLOOKUP(data[[#This Row],[Reindeer]],$S$14:$S$18,$T$14:$T$18)</f>
        <v>815</v>
      </c>
      <c r="K1630" t="str" cm="1">
        <f t="array" ref="K1630">_xlfn.IFS(data[[#This Row],[Age]]&lt;=100,"0-100",data[[#This Row],[Age]]&lt;=500,"101-500",data[[#This Row],[Age]]&lt;=1000,"501-1000",1,"&gt;1000")</f>
        <v>501-1000</v>
      </c>
      <c r="L1630" t="str">
        <f>REPT(_xlfn.UNICHAR(8203),_xlfn.XLOOKUP(data[[#This Row],[Age group]],$S$23:$S$26,$T$23:$T$26))&amp;data[[#This Row],[Age group]]</f>
        <v>​​501-1000</v>
      </c>
    </row>
    <row r="1631" spans="2:12" x14ac:dyDescent="0.25">
      <c r="B1631" t="s">
        <v>35</v>
      </c>
      <c r="C1631">
        <v>8</v>
      </c>
      <c r="D1631">
        <v>870</v>
      </c>
      <c r="E1631" s="27">
        <v>45252</v>
      </c>
      <c r="F1631">
        <v>1825.8899999999999</v>
      </c>
      <c r="G1631" t="s">
        <v>91</v>
      </c>
      <c r="H1631">
        <v>0</v>
      </c>
      <c r="I1631" t="str">
        <f>_xlfn.XLOOKUP(data[[#This Row],[flight_speed]],$S$4:$S$6,$T$4:$T$6,,-1)</f>
        <v>fast</v>
      </c>
      <c r="J1631">
        <f>_xlfn.XLOOKUP(data[[#This Row],[Reindeer]],$S$14:$S$18,$T$14:$T$18)</f>
        <v>261</v>
      </c>
      <c r="K1631" t="str" cm="1">
        <f t="array" ref="K1631">_xlfn.IFS(data[[#This Row],[Age]]&lt;=100,"0-100",data[[#This Row],[Age]]&lt;=500,"101-500",data[[#This Row],[Age]]&lt;=1000,"501-1000",1,"&gt;1000")</f>
        <v>101-500</v>
      </c>
      <c r="L1631" t="str">
        <f>REPT(_xlfn.UNICHAR(8203),_xlfn.XLOOKUP(data[[#This Row],[Age group]],$S$23:$S$26,$T$23:$T$26))&amp;data[[#This Row],[Age group]]</f>
        <v>​​​101-500</v>
      </c>
    </row>
    <row r="1632" spans="2:12" x14ac:dyDescent="0.25">
      <c r="B1632" t="s">
        <v>68</v>
      </c>
      <c r="C1632">
        <v>6.4</v>
      </c>
      <c r="D1632">
        <v>800</v>
      </c>
      <c r="E1632" s="27">
        <v>45252</v>
      </c>
      <c r="F1632">
        <v>2586.66</v>
      </c>
      <c r="G1632" t="s">
        <v>90</v>
      </c>
      <c r="H1632">
        <v>0</v>
      </c>
      <c r="I1632" t="str">
        <f>_xlfn.XLOOKUP(data[[#This Row],[flight_speed]],$S$4:$S$6,$T$4:$T$6,,-1)</f>
        <v>super fast</v>
      </c>
      <c r="J1632">
        <f>_xlfn.XLOOKUP(data[[#This Row],[Reindeer]],$S$14:$S$18,$T$14:$T$18)</f>
        <v>35</v>
      </c>
      <c r="K1632" t="str" cm="1">
        <f t="array" ref="K1632">_xlfn.IFS(data[[#This Row],[Age]]&lt;=100,"0-100",data[[#This Row],[Age]]&lt;=500,"101-500",data[[#This Row],[Age]]&lt;=1000,"501-1000",1,"&gt;1000")</f>
        <v>0-100</v>
      </c>
      <c r="L1632" t="str">
        <f>REPT(_xlfn.UNICHAR(8203),_xlfn.XLOOKUP(data[[#This Row],[Age group]],$S$23:$S$26,$T$23:$T$26))&amp;data[[#This Row],[Age group]]</f>
        <v>​​​​0-100</v>
      </c>
    </row>
    <row r="1633" spans="2:12" x14ac:dyDescent="0.25">
      <c r="B1633" t="s">
        <v>32</v>
      </c>
      <c r="C1633">
        <v>12</v>
      </c>
      <c r="D1633">
        <v>1010</v>
      </c>
      <c r="E1633" s="27">
        <v>45252</v>
      </c>
      <c r="F1633">
        <v>1505.52</v>
      </c>
      <c r="G1633" t="s">
        <v>91</v>
      </c>
      <c r="H1633">
        <v>0</v>
      </c>
      <c r="I1633" t="str">
        <f>_xlfn.XLOOKUP(data[[#This Row],[flight_speed]],$S$4:$S$6,$T$4:$T$6,,-1)</f>
        <v>fast</v>
      </c>
      <c r="J1633">
        <f>_xlfn.XLOOKUP(data[[#This Row],[Reindeer]],$S$14:$S$18,$T$14:$T$18)</f>
        <v>98</v>
      </c>
      <c r="K1633" t="str" cm="1">
        <f t="array" ref="K1633">_xlfn.IFS(data[[#This Row],[Age]]&lt;=100,"0-100",data[[#This Row],[Age]]&lt;=500,"101-500",data[[#This Row],[Age]]&lt;=1000,"501-1000",1,"&gt;1000")</f>
        <v>0-100</v>
      </c>
      <c r="L1633" t="str">
        <f>REPT(_xlfn.UNICHAR(8203),_xlfn.XLOOKUP(data[[#This Row],[Age group]],$S$23:$S$26,$T$23:$T$26))&amp;data[[#This Row],[Age group]]</f>
        <v>​​​​0-100</v>
      </c>
    </row>
    <row r="1634" spans="2:12" x14ac:dyDescent="0.25">
      <c r="B1634" t="s">
        <v>33</v>
      </c>
      <c r="C1634">
        <v>10</v>
      </c>
      <c r="D1634">
        <v>102</v>
      </c>
      <c r="E1634" s="27">
        <v>45253</v>
      </c>
      <c r="F1634">
        <v>547.95000000000005</v>
      </c>
      <c r="G1634" t="s">
        <v>90</v>
      </c>
      <c r="H1634">
        <v>0</v>
      </c>
      <c r="I1634" t="str">
        <f>_xlfn.XLOOKUP(data[[#This Row],[flight_speed]],$S$4:$S$6,$T$4:$T$6,,-1)</f>
        <v>casual</v>
      </c>
      <c r="J1634">
        <f>_xlfn.XLOOKUP(data[[#This Row],[Reindeer]],$S$14:$S$18,$T$14:$T$18)</f>
        <v>1200</v>
      </c>
      <c r="K1634" t="str" cm="1">
        <f t="array" ref="K1634">_xlfn.IFS(data[[#This Row],[Age]]&lt;=100,"0-100",data[[#This Row],[Age]]&lt;=500,"101-500",data[[#This Row],[Age]]&lt;=1000,"501-1000",1,"&gt;1000")</f>
        <v>&gt;1000</v>
      </c>
      <c r="L1634" t="str">
        <f>REPT(_xlfn.UNICHAR(8203),_xlfn.XLOOKUP(data[[#This Row],[Age group]],$S$23:$S$26,$T$23:$T$26))&amp;data[[#This Row],[Age group]]</f>
        <v>​&gt;1000</v>
      </c>
    </row>
    <row r="1635" spans="2:12" x14ac:dyDescent="0.25">
      <c r="B1635" t="s">
        <v>34</v>
      </c>
      <c r="C1635">
        <v>9.6000000000000014</v>
      </c>
      <c r="D1635">
        <v>1380</v>
      </c>
      <c r="E1635" s="27">
        <v>45253</v>
      </c>
      <c r="F1635">
        <v>1915.2599999999998</v>
      </c>
      <c r="G1635" t="s">
        <v>91</v>
      </c>
      <c r="H1635">
        <v>0</v>
      </c>
      <c r="I1635" t="str">
        <f>_xlfn.XLOOKUP(data[[#This Row],[flight_speed]],$S$4:$S$6,$T$4:$T$6,,-1)</f>
        <v>fast</v>
      </c>
      <c r="J1635">
        <f>_xlfn.XLOOKUP(data[[#This Row],[Reindeer]],$S$14:$S$18,$T$14:$T$18)</f>
        <v>815</v>
      </c>
      <c r="K1635" t="str" cm="1">
        <f t="array" ref="K1635">_xlfn.IFS(data[[#This Row],[Age]]&lt;=100,"0-100",data[[#This Row],[Age]]&lt;=500,"101-500",data[[#This Row],[Age]]&lt;=1000,"501-1000",1,"&gt;1000")</f>
        <v>501-1000</v>
      </c>
      <c r="L1635" t="str">
        <f>REPT(_xlfn.UNICHAR(8203),_xlfn.XLOOKUP(data[[#This Row],[Age group]],$S$23:$S$26,$T$23:$T$26))&amp;data[[#This Row],[Age group]]</f>
        <v>​​501-1000</v>
      </c>
    </row>
    <row r="1636" spans="2:12" x14ac:dyDescent="0.25">
      <c r="B1636" t="s">
        <v>35</v>
      </c>
      <c r="C1636">
        <v>8.8000000000000007</v>
      </c>
      <c r="D1636">
        <v>700</v>
      </c>
      <c r="E1636" s="27">
        <v>45253</v>
      </c>
      <c r="F1636">
        <v>755.93999999999994</v>
      </c>
      <c r="G1636" t="s">
        <v>91</v>
      </c>
      <c r="H1636">
        <v>0</v>
      </c>
      <c r="I1636" t="str">
        <f>_xlfn.XLOOKUP(data[[#This Row],[flight_speed]],$S$4:$S$6,$T$4:$T$6,,-1)</f>
        <v>fast</v>
      </c>
      <c r="J1636">
        <f>_xlfn.XLOOKUP(data[[#This Row],[Reindeer]],$S$14:$S$18,$T$14:$T$18)</f>
        <v>261</v>
      </c>
      <c r="K1636" t="str" cm="1">
        <f t="array" ref="K1636">_xlfn.IFS(data[[#This Row],[Age]]&lt;=100,"0-100",data[[#This Row],[Age]]&lt;=500,"101-500",data[[#This Row],[Age]]&lt;=1000,"501-1000",1,"&gt;1000")</f>
        <v>101-500</v>
      </c>
      <c r="L1636" t="str">
        <f>REPT(_xlfn.UNICHAR(8203),_xlfn.XLOOKUP(data[[#This Row],[Age group]],$S$23:$S$26,$T$23:$T$26))&amp;data[[#This Row],[Age group]]</f>
        <v>​​​101-500</v>
      </c>
    </row>
    <row r="1637" spans="2:12" x14ac:dyDescent="0.25">
      <c r="B1637" t="s">
        <v>68</v>
      </c>
      <c r="C1637">
        <v>8.8000000000000007</v>
      </c>
      <c r="D1637">
        <v>680</v>
      </c>
      <c r="E1637" s="27">
        <v>45253</v>
      </c>
      <c r="F1637">
        <v>1384.47</v>
      </c>
      <c r="G1637" t="s">
        <v>90</v>
      </c>
      <c r="H1637">
        <v>0</v>
      </c>
      <c r="I1637" t="str">
        <f>_xlfn.XLOOKUP(data[[#This Row],[flight_speed]],$S$4:$S$6,$T$4:$T$6,,-1)</f>
        <v>fast</v>
      </c>
      <c r="J1637">
        <f>_xlfn.XLOOKUP(data[[#This Row],[Reindeer]],$S$14:$S$18,$T$14:$T$18)</f>
        <v>35</v>
      </c>
      <c r="K1637" t="str" cm="1">
        <f t="array" ref="K1637">_xlfn.IFS(data[[#This Row],[Age]]&lt;=100,"0-100",data[[#This Row],[Age]]&lt;=500,"101-500",data[[#This Row],[Age]]&lt;=1000,"501-1000",1,"&gt;1000")</f>
        <v>0-100</v>
      </c>
      <c r="L1637" t="str">
        <f>REPT(_xlfn.UNICHAR(8203),_xlfn.XLOOKUP(data[[#This Row],[Age group]],$S$23:$S$26,$T$23:$T$26))&amp;data[[#This Row],[Age group]]</f>
        <v>​​​​0-100</v>
      </c>
    </row>
    <row r="1638" spans="2:12" x14ac:dyDescent="0.25">
      <c r="B1638" t="s">
        <v>32</v>
      </c>
      <c r="C1638">
        <v>8</v>
      </c>
      <c r="D1638">
        <v>1110</v>
      </c>
      <c r="E1638" s="27">
        <v>45253</v>
      </c>
      <c r="F1638">
        <v>1219.8600000000001</v>
      </c>
      <c r="G1638" t="s">
        <v>91</v>
      </c>
      <c r="H1638">
        <v>0</v>
      </c>
      <c r="I1638" t="str">
        <f>_xlfn.XLOOKUP(data[[#This Row],[flight_speed]],$S$4:$S$6,$T$4:$T$6,,-1)</f>
        <v>fast</v>
      </c>
      <c r="J1638">
        <f>_xlfn.XLOOKUP(data[[#This Row],[Reindeer]],$S$14:$S$18,$T$14:$T$18)</f>
        <v>98</v>
      </c>
      <c r="K1638" t="str" cm="1">
        <f t="array" ref="K1638">_xlfn.IFS(data[[#This Row],[Age]]&lt;=100,"0-100",data[[#This Row],[Age]]&lt;=500,"101-500",data[[#This Row],[Age]]&lt;=1000,"501-1000",1,"&gt;1000")</f>
        <v>0-100</v>
      </c>
      <c r="L1638" t="str">
        <f>REPT(_xlfn.UNICHAR(8203),_xlfn.XLOOKUP(data[[#This Row],[Age group]],$S$23:$S$26,$T$23:$T$26))&amp;data[[#This Row],[Age group]]</f>
        <v>​​​​0-100</v>
      </c>
    </row>
    <row r="1639" spans="2:12" x14ac:dyDescent="0.25">
      <c r="B1639" t="s">
        <v>33</v>
      </c>
      <c r="C1639">
        <v>7</v>
      </c>
      <c r="D1639">
        <v>55</v>
      </c>
      <c r="E1639" s="27">
        <v>45254</v>
      </c>
      <c r="F1639">
        <v>32.89</v>
      </c>
      <c r="G1639" t="s">
        <v>90</v>
      </c>
      <c r="H1639">
        <v>0</v>
      </c>
      <c r="I1639" t="str">
        <f>_xlfn.XLOOKUP(data[[#This Row],[flight_speed]],$S$4:$S$6,$T$4:$T$6,,-1)</f>
        <v>casual</v>
      </c>
      <c r="J1639">
        <f>_xlfn.XLOOKUP(data[[#This Row],[Reindeer]],$S$14:$S$18,$T$14:$T$18)</f>
        <v>1200</v>
      </c>
      <c r="K1639" t="str" cm="1">
        <f t="array" ref="K1639">_xlfn.IFS(data[[#This Row],[Age]]&lt;=100,"0-100",data[[#This Row],[Age]]&lt;=500,"101-500",data[[#This Row],[Age]]&lt;=1000,"501-1000",1,"&gt;1000")</f>
        <v>&gt;1000</v>
      </c>
      <c r="L1639" t="str">
        <f>REPT(_xlfn.UNICHAR(8203),_xlfn.XLOOKUP(data[[#This Row],[Age group]],$S$23:$S$26,$T$23:$T$26))&amp;data[[#This Row],[Age group]]</f>
        <v>​&gt;1000</v>
      </c>
    </row>
    <row r="1640" spans="2:12" x14ac:dyDescent="0.25">
      <c r="B1640" t="s">
        <v>34</v>
      </c>
      <c r="C1640">
        <v>8.8000000000000007</v>
      </c>
      <c r="D1640">
        <v>1140</v>
      </c>
      <c r="E1640" s="27">
        <v>45254</v>
      </c>
      <c r="F1640">
        <v>242.01</v>
      </c>
      <c r="G1640" t="s">
        <v>91</v>
      </c>
      <c r="H1640">
        <v>0</v>
      </c>
      <c r="I1640" t="str">
        <f>_xlfn.XLOOKUP(data[[#This Row],[flight_speed]],$S$4:$S$6,$T$4:$T$6,,-1)</f>
        <v>casual</v>
      </c>
      <c r="J1640">
        <f>_xlfn.XLOOKUP(data[[#This Row],[Reindeer]],$S$14:$S$18,$T$14:$T$18)</f>
        <v>815</v>
      </c>
      <c r="K1640" t="str" cm="1">
        <f t="array" ref="K1640">_xlfn.IFS(data[[#This Row],[Age]]&lt;=100,"0-100",data[[#This Row],[Age]]&lt;=500,"101-500",data[[#This Row],[Age]]&lt;=1000,"501-1000",1,"&gt;1000")</f>
        <v>501-1000</v>
      </c>
      <c r="L1640" t="str">
        <f>REPT(_xlfn.UNICHAR(8203),_xlfn.XLOOKUP(data[[#This Row],[Age group]],$S$23:$S$26,$T$23:$T$26))&amp;data[[#This Row],[Age group]]</f>
        <v>​​501-1000</v>
      </c>
    </row>
    <row r="1641" spans="2:12" x14ac:dyDescent="0.25">
      <c r="B1641" t="s">
        <v>35</v>
      </c>
      <c r="C1641">
        <v>8</v>
      </c>
      <c r="D1641">
        <v>1480</v>
      </c>
      <c r="E1641" s="27">
        <v>45254</v>
      </c>
      <c r="F1641">
        <v>277.29000000000002</v>
      </c>
      <c r="G1641" t="s">
        <v>91</v>
      </c>
      <c r="H1641">
        <v>0</v>
      </c>
      <c r="I1641" t="str">
        <f>_xlfn.XLOOKUP(data[[#This Row],[flight_speed]],$S$4:$S$6,$T$4:$T$6,,-1)</f>
        <v>casual</v>
      </c>
      <c r="J1641">
        <f>_xlfn.XLOOKUP(data[[#This Row],[Reindeer]],$S$14:$S$18,$T$14:$T$18)</f>
        <v>261</v>
      </c>
      <c r="K1641" t="str" cm="1">
        <f t="array" ref="K1641">_xlfn.IFS(data[[#This Row],[Age]]&lt;=100,"0-100",data[[#This Row],[Age]]&lt;=500,"101-500",data[[#This Row],[Age]]&lt;=1000,"501-1000",1,"&gt;1000")</f>
        <v>101-500</v>
      </c>
      <c r="L1641" t="str">
        <f>REPT(_xlfn.UNICHAR(8203),_xlfn.XLOOKUP(data[[#This Row],[Age group]],$S$23:$S$26,$T$23:$T$26))&amp;data[[#This Row],[Age group]]</f>
        <v>​​​101-500</v>
      </c>
    </row>
    <row r="1642" spans="2:12" x14ac:dyDescent="0.25">
      <c r="B1642" t="s">
        <v>68</v>
      </c>
      <c r="C1642">
        <v>8</v>
      </c>
      <c r="D1642">
        <v>840</v>
      </c>
      <c r="E1642" s="27">
        <v>45254</v>
      </c>
      <c r="F1642">
        <v>2201.2200000000003</v>
      </c>
      <c r="G1642" t="s">
        <v>90</v>
      </c>
      <c r="H1642">
        <v>0</v>
      </c>
      <c r="I1642" t="str">
        <f>_xlfn.XLOOKUP(data[[#This Row],[flight_speed]],$S$4:$S$6,$T$4:$T$6,,-1)</f>
        <v>super fast</v>
      </c>
      <c r="J1642">
        <f>_xlfn.XLOOKUP(data[[#This Row],[Reindeer]],$S$14:$S$18,$T$14:$T$18)</f>
        <v>35</v>
      </c>
      <c r="K1642" t="str" cm="1">
        <f t="array" ref="K1642">_xlfn.IFS(data[[#This Row],[Age]]&lt;=100,"0-100",data[[#This Row],[Age]]&lt;=500,"101-500",data[[#This Row],[Age]]&lt;=1000,"501-1000",1,"&gt;1000")</f>
        <v>0-100</v>
      </c>
      <c r="L1642" t="str">
        <f>REPT(_xlfn.UNICHAR(8203),_xlfn.XLOOKUP(data[[#This Row],[Age group]],$S$23:$S$26,$T$23:$T$26))&amp;data[[#This Row],[Age group]]</f>
        <v>​​​​0-100</v>
      </c>
    </row>
    <row r="1643" spans="2:12" x14ac:dyDescent="0.25">
      <c r="B1643" t="s">
        <v>32</v>
      </c>
      <c r="C1643">
        <v>7.2</v>
      </c>
      <c r="D1643">
        <v>1280</v>
      </c>
      <c r="E1643" s="27">
        <v>45254</v>
      </c>
      <c r="F1643">
        <v>2497.56</v>
      </c>
      <c r="G1643" t="s">
        <v>91</v>
      </c>
      <c r="H1643">
        <v>0</v>
      </c>
      <c r="I1643" t="str">
        <f>_xlfn.XLOOKUP(data[[#This Row],[flight_speed]],$S$4:$S$6,$T$4:$T$6,,-1)</f>
        <v>super fast</v>
      </c>
      <c r="J1643">
        <f>_xlfn.XLOOKUP(data[[#This Row],[Reindeer]],$S$14:$S$18,$T$14:$T$18)</f>
        <v>98</v>
      </c>
      <c r="K1643" t="str" cm="1">
        <f t="array" ref="K1643">_xlfn.IFS(data[[#This Row],[Age]]&lt;=100,"0-100",data[[#This Row],[Age]]&lt;=500,"101-500",data[[#This Row],[Age]]&lt;=1000,"501-1000",1,"&gt;1000")</f>
        <v>0-100</v>
      </c>
      <c r="L1643" t="str">
        <f>REPT(_xlfn.UNICHAR(8203),_xlfn.XLOOKUP(data[[#This Row],[Age group]],$S$23:$S$26,$T$23:$T$26))&amp;data[[#This Row],[Age group]]</f>
        <v>​​​​0-100</v>
      </c>
    </row>
    <row r="1644" spans="2:12" x14ac:dyDescent="0.25">
      <c r="B1644" t="s">
        <v>33</v>
      </c>
      <c r="C1644">
        <v>8</v>
      </c>
      <c r="D1644">
        <v>63</v>
      </c>
      <c r="E1644" s="27">
        <v>45255</v>
      </c>
      <c r="F1644">
        <v>140.96</v>
      </c>
      <c r="G1644" t="s">
        <v>90</v>
      </c>
      <c r="H1644">
        <v>0</v>
      </c>
      <c r="I1644" t="str">
        <f>_xlfn.XLOOKUP(data[[#This Row],[flight_speed]],$S$4:$S$6,$T$4:$T$6,,-1)</f>
        <v>casual</v>
      </c>
      <c r="J1644">
        <f>_xlfn.XLOOKUP(data[[#This Row],[Reindeer]],$S$14:$S$18,$T$14:$T$18)</f>
        <v>1200</v>
      </c>
      <c r="K1644" t="str" cm="1">
        <f t="array" ref="K1644">_xlfn.IFS(data[[#This Row],[Age]]&lt;=100,"0-100",data[[#This Row],[Age]]&lt;=500,"101-500",data[[#This Row],[Age]]&lt;=1000,"501-1000",1,"&gt;1000")</f>
        <v>&gt;1000</v>
      </c>
      <c r="L1644" t="str">
        <f>REPT(_xlfn.UNICHAR(8203),_xlfn.XLOOKUP(data[[#This Row],[Age group]],$S$23:$S$26,$T$23:$T$26))&amp;data[[#This Row],[Age group]]</f>
        <v>​&gt;1000</v>
      </c>
    </row>
    <row r="1645" spans="2:12" x14ac:dyDescent="0.25">
      <c r="B1645" t="s">
        <v>34</v>
      </c>
      <c r="C1645">
        <v>8.8000000000000007</v>
      </c>
      <c r="D1645">
        <v>960</v>
      </c>
      <c r="E1645" s="27">
        <v>45255</v>
      </c>
      <c r="F1645">
        <v>1893.72</v>
      </c>
      <c r="G1645" t="s">
        <v>91</v>
      </c>
      <c r="H1645">
        <v>0</v>
      </c>
      <c r="I1645" t="str">
        <f>_xlfn.XLOOKUP(data[[#This Row],[flight_speed]],$S$4:$S$6,$T$4:$T$6,,-1)</f>
        <v>fast</v>
      </c>
      <c r="J1645">
        <f>_xlfn.XLOOKUP(data[[#This Row],[Reindeer]],$S$14:$S$18,$T$14:$T$18)</f>
        <v>815</v>
      </c>
      <c r="K1645" t="str" cm="1">
        <f t="array" ref="K1645">_xlfn.IFS(data[[#This Row],[Age]]&lt;=100,"0-100",data[[#This Row],[Age]]&lt;=500,"101-500",data[[#This Row],[Age]]&lt;=1000,"501-1000",1,"&gt;1000")</f>
        <v>501-1000</v>
      </c>
      <c r="L1645" t="str">
        <f>REPT(_xlfn.UNICHAR(8203),_xlfn.XLOOKUP(data[[#This Row],[Age group]],$S$23:$S$26,$T$23:$T$26))&amp;data[[#This Row],[Age group]]</f>
        <v>​​501-1000</v>
      </c>
    </row>
    <row r="1646" spans="2:12" x14ac:dyDescent="0.25">
      <c r="B1646" t="s">
        <v>35</v>
      </c>
      <c r="C1646">
        <v>4.8000000000000007</v>
      </c>
      <c r="D1646">
        <v>700</v>
      </c>
      <c r="E1646" s="27">
        <v>45255</v>
      </c>
      <c r="F1646">
        <v>2910</v>
      </c>
      <c r="G1646" t="s">
        <v>91</v>
      </c>
      <c r="H1646">
        <v>0</v>
      </c>
      <c r="I1646" t="str">
        <f>_xlfn.XLOOKUP(data[[#This Row],[flight_speed]],$S$4:$S$6,$T$4:$T$6,,-1)</f>
        <v>super fast</v>
      </c>
      <c r="J1646">
        <f>_xlfn.XLOOKUP(data[[#This Row],[Reindeer]],$S$14:$S$18,$T$14:$T$18)</f>
        <v>261</v>
      </c>
      <c r="K1646" t="str" cm="1">
        <f t="array" ref="K1646">_xlfn.IFS(data[[#This Row],[Age]]&lt;=100,"0-100",data[[#This Row],[Age]]&lt;=500,"101-500",data[[#This Row],[Age]]&lt;=1000,"501-1000",1,"&gt;1000")</f>
        <v>101-500</v>
      </c>
      <c r="L1646" t="str">
        <f>REPT(_xlfn.UNICHAR(8203),_xlfn.XLOOKUP(data[[#This Row],[Age group]],$S$23:$S$26,$T$23:$T$26))&amp;data[[#This Row],[Age group]]</f>
        <v>​​​101-500</v>
      </c>
    </row>
    <row r="1647" spans="2:12" x14ac:dyDescent="0.25">
      <c r="B1647" t="s">
        <v>68</v>
      </c>
      <c r="C1647">
        <v>4.8000000000000007</v>
      </c>
      <c r="D1647">
        <v>650</v>
      </c>
      <c r="E1647" s="27">
        <v>45255</v>
      </c>
      <c r="F1647">
        <v>1173.99</v>
      </c>
      <c r="G1647" t="s">
        <v>90</v>
      </c>
      <c r="H1647">
        <v>0</v>
      </c>
      <c r="I1647" t="str">
        <f>_xlfn.XLOOKUP(data[[#This Row],[flight_speed]],$S$4:$S$6,$T$4:$T$6,,-1)</f>
        <v>fast</v>
      </c>
      <c r="J1647">
        <f>_xlfn.XLOOKUP(data[[#This Row],[Reindeer]],$S$14:$S$18,$T$14:$T$18)</f>
        <v>35</v>
      </c>
      <c r="K1647" t="str" cm="1">
        <f t="array" ref="K1647">_xlfn.IFS(data[[#This Row],[Age]]&lt;=100,"0-100",data[[#This Row],[Age]]&lt;=500,"101-500",data[[#This Row],[Age]]&lt;=1000,"501-1000",1,"&gt;1000")</f>
        <v>0-100</v>
      </c>
      <c r="L1647" t="str">
        <f>REPT(_xlfn.UNICHAR(8203),_xlfn.XLOOKUP(data[[#This Row],[Age group]],$S$23:$S$26,$T$23:$T$26))&amp;data[[#This Row],[Age group]]</f>
        <v>​​​​0-100</v>
      </c>
    </row>
    <row r="1648" spans="2:12" x14ac:dyDescent="0.25">
      <c r="B1648" t="s">
        <v>32</v>
      </c>
      <c r="C1648">
        <v>4</v>
      </c>
      <c r="D1648">
        <v>560</v>
      </c>
      <c r="E1648" s="27">
        <v>45255</v>
      </c>
      <c r="F1648">
        <v>2167.71</v>
      </c>
      <c r="G1648" t="s">
        <v>91</v>
      </c>
      <c r="H1648">
        <v>0</v>
      </c>
      <c r="I1648" t="str">
        <f>_xlfn.XLOOKUP(data[[#This Row],[flight_speed]],$S$4:$S$6,$T$4:$T$6,,-1)</f>
        <v>super fast</v>
      </c>
      <c r="J1648">
        <f>_xlfn.XLOOKUP(data[[#This Row],[Reindeer]],$S$14:$S$18,$T$14:$T$18)</f>
        <v>98</v>
      </c>
      <c r="K1648" t="str" cm="1">
        <f t="array" ref="K1648">_xlfn.IFS(data[[#This Row],[Age]]&lt;=100,"0-100",data[[#This Row],[Age]]&lt;=500,"101-500",data[[#This Row],[Age]]&lt;=1000,"501-1000",1,"&gt;1000")</f>
        <v>0-100</v>
      </c>
      <c r="L1648" t="str">
        <f>REPT(_xlfn.UNICHAR(8203),_xlfn.XLOOKUP(data[[#This Row],[Age group]],$S$23:$S$26,$T$23:$T$26))&amp;data[[#This Row],[Age group]]</f>
        <v>​​​​0-100</v>
      </c>
    </row>
    <row r="1649" spans="2:12" x14ac:dyDescent="0.25">
      <c r="B1649" t="s">
        <v>33</v>
      </c>
      <c r="C1649">
        <v>14</v>
      </c>
      <c r="D1649">
        <v>141</v>
      </c>
      <c r="E1649" s="27">
        <v>45256</v>
      </c>
      <c r="F1649">
        <v>366.9</v>
      </c>
      <c r="G1649" t="s">
        <v>90</v>
      </c>
      <c r="H1649">
        <v>0</v>
      </c>
      <c r="I1649" t="str">
        <f>_xlfn.XLOOKUP(data[[#This Row],[flight_speed]],$S$4:$S$6,$T$4:$T$6,,-1)</f>
        <v>casual</v>
      </c>
      <c r="J1649">
        <f>_xlfn.XLOOKUP(data[[#This Row],[Reindeer]],$S$14:$S$18,$T$14:$T$18)</f>
        <v>1200</v>
      </c>
      <c r="K1649" t="str" cm="1">
        <f t="array" ref="K1649">_xlfn.IFS(data[[#This Row],[Age]]&lt;=100,"0-100",data[[#This Row],[Age]]&lt;=500,"101-500",data[[#This Row],[Age]]&lt;=1000,"501-1000",1,"&gt;1000")</f>
        <v>&gt;1000</v>
      </c>
      <c r="L1649" t="str">
        <f>REPT(_xlfn.UNICHAR(8203),_xlfn.XLOOKUP(data[[#This Row],[Age group]],$S$23:$S$26,$T$23:$T$26))&amp;data[[#This Row],[Age group]]</f>
        <v>​&gt;1000</v>
      </c>
    </row>
    <row r="1650" spans="2:12" x14ac:dyDescent="0.25">
      <c r="B1650" t="s">
        <v>34</v>
      </c>
      <c r="C1650">
        <v>9.6000000000000014</v>
      </c>
      <c r="D1650">
        <v>1370</v>
      </c>
      <c r="E1650" s="27">
        <v>45256</v>
      </c>
      <c r="F1650">
        <v>2312.94</v>
      </c>
      <c r="G1650" t="s">
        <v>91</v>
      </c>
      <c r="H1650">
        <v>0</v>
      </c>
      <c r="I1650" t="str">
        <f>_xlfn.XLOOKUP(data[[#This Row],[flight_speed]],$S$4:$S$6,$T$4:$T$6,,-1)</f>
        <v>super fast</v>
      </c>
      <c r="J1650">
        <f>_xlfn.XLOOKUP(data[[#This Row],[Reindeer]],$S$14:$S$18,$T$14:$T$18)</f>
        <v>815</v>
      </c>
      <c r="K1650" t="str" cm="1">
        <f t="array" ref="K1650">_xlfn.IFS(data[[#This Row],[Age]]&lt;=100,"0-100",data[[#This Row],[Age]]&lt;=500,"101-500",data[[#This Row],[Age]]&lt;=1000,"501-1000",1,"&gt;1000")</f>
        <v>501-1000</v>
      </c>
      <c r="L1650" t="str">
        <f>REPT(_xlfn.UNICHAR(8203),_xlfn.XLOOKUP(data[[#This Row],[Age group]],$S$23:$S$26,$T$23:$T$26))&amp;data[[#This Row],[Age group]]</f>
        <v>​​501-1000</v>
      </c>
    </row>
    <row r="1651" spans="2:12" x14ac:dyDescent="0.25">
      <c r="B1651" t="s">
        <v>35</v>
      </c>
      <c r="C1651">
        <v>4</v>
      </c>
      <c r="D1651">
        <v>1460</v>
      </c>
      <c r="E1651" s="27">
        <v>45256</v>
      </c>
      <c r="F1651">
        <v>1324.23</v>
      </c>
      <c r="G1651" t="s">
        <v>91</v>
      </c>
      <c r="H1651">
        <v>0</v>
      </c>
      <c r="I1651" t="str">
        <f>_xlfn.XLOOKUP(data[[#This Row],[flight_speed]],$S$4:$S$6,$T$4:$T$6,,-1)</f>
        <v>fast</v>
      </c>
      <c r="J1651">
        <f>_xlfn.XLOOKUP(data[[#This Row],[Reindeer]],$S$14:$S$18,$T$14:$T$18)</f>
        <v>261</v>
      </c>
      <c r="K1651" t="str" cm="1">
        <f t="array" ref="K1651">_xlfn.IFS(data[[#This Row],[Age]]&lt;=100,"0-100",data[[#This Row],[Age]]&lt;=500,"101-500",data[[#This Row],[Age]]&lt;=1000,"501-1000",1,"&gt;1000")</f>
        <v>101-500</v>
      </c>
      <c r="L1651" t="str">
        <f>REPT(_xlfn.UNICHAR(8203),_xlfn.XLOOKUP(data[[#This Row],[Age group]],$S$23:$S$26,$T$23:$T$26))&amp;data[[#This Row],[Age group]]</f>
        <v>​​​101-500</v>
      </c>
    </row>
    <row r="1652" spans="2:12" x14ac:dyDescent="0.25">
      <c r="B1652" t="s">
        <v>68</v>
      </c>
      <c r="C1652">
        <v>5.6000000000000005</v>
      </c>
      <c r="D1652">
        <v>770</v>
      </c>
      <c r="E1652" s="27">
        <v>45256</v>
      </c>
      <c r="F1652">
        <v>2432.31</v>
      </c>
      <c r="G1652" t="s">
        <v>90</v>
      </c>
      <c r="H1652">
        <v>0</v>
      </c>
      <c r="I1652" t="str">
        <f>_xlfn.XLOOKUP(data[[#This Row],[flight_speed]],$S$4:$S$6,$T$4:$T$6,,-1)</f>
        <v>super fast</v>
      </c>
      <c r="J1652">
        <f>_xlfn.XLOOKUP(data[[#This Row],[Reindeer]],$S$14:$S$18,$T$14:$T$18)</f>
        <v>35</v>
      </c>
      <c r="K1652" t="str" cm="1">
        <f t="array" ref="K1652">_xlfn.IFS(data[[#This Row],[Age]]&lt;=100,"0-100",data[[#This Row],[Age]]&lt;=500,"101-500",data[[#This Row],[Age]]&lt;=1000,"501-1000",1,"&gt;1000")</f>
        <v>0-100</v>
      </c>
      <c r="L1652" t="str">
        <f>REPT(_xlfn.UNICHAR(8203),_xlfn.XLOOKUP(data[[#This Row],[Age group]],$S$23:$S$26,$T$23:$T$26))&amp;data[[#This Row],[Age group]]</f>
        <v>​​​​0-100</v>
      </c>
    </row>
    <row r="1653" spans="2:12" x14ac:dyDescent="0.25">
      <c r="B1653" t="s">
        <v>32</v>
      </c>
      <c r="C1653">
        <v>11.200000000000001</v>
      </c>
      <c r="D1653">
        <v>1140</v>
      </c>
      <c r="E1653" s="27">
        <v>45256</v>
      </c>
      <c r="F1653">
        <v>632.97</v>
      </c>
      <c r="G1653" t="s">
        <v>91</v>
      </c>
      <c r="H1653">
        <v>0</v>
      </c>
      <c r="I1653" t="str">
        <f>_xlfn.XLOOKUP(data[[#This Row],[flight_speed]],$S$4:$S$6,$T$4:$T$6,,-1)</f>
        <v>fast</v>
      </c>
      <c r="J1653">
        <f>_xlfn.XLOOKUP(data[[#This Row],[Reindeer]],$S$14:$S$18,$T$14:$T$18)</f>
        <v>98</v>
      </c>
      <c r="K1653" t="str" cm="1">
        <f t="array" ref="K1653">_xlfn.IFS(data[[#This Row],[Age]]&lt;=100,"0-100",data[[#This Row],[Age]]&lt;=500,"101-500",data[[#This Row],[Age]]&lt;=1000,"501-1000",1,"&gt;1000")</f>
        <v>0-100</v>
      </c>
      <c r="L1653" t="str">
        <f>REPT(_xlfn.UNICHAR(8203),_xlfn.XLOOKUP(data[[#This Row],[Age group]],$S$23:$S$26,$T$23:$T$26))&amp;data[[#This Row],[Age group]]</f>
        <v>​​​​0-100</v>
      </c>
    </row>
    <row r="1654" spans="2:12" x14ac:dyDescent="0.25">
      <c r="B1654" t="s">
        <v>33</v>
      </c>
      <c r="C1654">
        <v>12</v>
      </c>
      <c r="D1654">
        <v>112</v>
      </c>
      <c r="E1654" s="27">
        <v>45257</v>
      </c>
      <c r="F1654">
        <v>953.31</v>
      </c>
      <c r="G1654" t="s">
        <v>90</v>
      </c>
      <c r="H1654">
        <v>0</v>
      </c>
      <c r="I1654" t="str">
        <f>_xlfn.XLOOKUP(data[[#This Row],[flight_speed]],$S$4:$S$6,$T$4:$T$6,,-1)</f>
        <v>fast</v>
      </c>
      <c r="J1654">
        <f>_xlfn.XLOOKUP(data[[#This Row],[Reindeer]],$S$14:$S$18,$T$14:$T$18)</f>
        <v>1200</v>
      </c>
      <c r="K1654" t="str" cm="1">
        <f t="array" ref="K1654">_xlfn.IFS(data[[#This Row],[Age]]&lt;=100,"0-100",data[[#This Row],[Age]]&lt;=500,"101-500",data[[#This Row],[Age]]&lt;=1000,"501-1000",1,"&gt;1000")</f>
        <v>&gt;1000</v>
      </c>
      <c r="L1654" t="str">
        <f>REPT(_xlfn.UNICHAR(8203),_xlfn.XLOOKUP(data[[#This Row],[Age group]],$S$23:$S$26,$T$23:$T$26))&amp;data[[#This Row],[Age group]]</f>
        <v>​&gt;1000</v>
      </c>
    </row>
    <row r="1655" spans="2:12" x14ac:dyDescent="0.25">
      <c r="B1655" t="s">
        <v>34</v>
      </c>
      <c r="C1655">
        <v>12</v>
      </c>
      <c r="D1655">
        <v>1280</v>
      </c>
      <c r="E1655" s="27">
        <v>45257</v>
      </c>
      <c r="F1655">
        <v>737.31000000000006</v>
      </c>
      <c r="G1655" t="s">
        <v>91</v>
      </c>
      <c r="H1655">
        <v>0</v>
      </c>
      <c r="I1655" t="str">
        <f>_xlfn.XLOOKUP(data[[#This Row],[flight_speed]],$S$4:$S$6,$T$4:$T$6,,-1)</f>
        <v>fast</v>
      </c>
      <c r="J1655">
        <f>_xlfn.XLOOKUP(data[[#This Row],[Reindeer]],$S$14:$S$18,$T$14:$T$18)</f>
        <v>815</v>
      </c>
      <c r="K1655" t="str" cm="1">
        <f t="array" ref="K1655">_xlfn.IFS(data[[#This Row],[Age]]&lt;=100,"0-100",data[[#This Row],[Age]]&lt;=500,"101-500",data[[#This Row],[Age]]&lt;=1000,"501-1000",1,"&gt;1000")</f>
        <v>501-1000</v>
      </c>
      <c r="L1655" t="str">
        <f>REPT(_xlfn.UNICHAR(8203),_xlfn.XLOOKUP(data[[#This Row],[Age group]],$S$23:$S$26,$T$23:$T$26))&amp;data[[#This Row],[Age group]]</f>
        <v>​​501-1000</v>
      </c>
    </row>
    <row r="1656" spans="2:12" x14ac:dyDescent="0.25">
      <c r="B1656" t="s">
        <v>35</v>
      </c>
      <c r="C1656">
        <v>12</v>
      </c>
      <c r="D1656">
        <v>1110</v>
      </c>
      <c r="E1656" s="27">
        <v>45257</v>
      </c>
      <c r="F1656">
        <v>1181.5500000000002</v>
      </c>
      <c r="G1656" t="s">
        <v>91</v>
      </c>
      <c r="H1656">
        <v>0</v>
      </c>
      <c r="I1656" t="str">
        <f>_xlfn.XLOOKUP(data[[#This Row],[flight_speed]],$S$4:$S$6,$T$4:$T$6,,-1)</f>
        <v>fast</v>
      </c>
      <c r="J1656">
        <f>_xlfn.XLOOKUP(data[[#This Row],[Reindeer]],$S$14:$S$18,$T$14:$T$18)</f>
        <v>261</v>
      </c>
      <c r="K1656" t="str" cm="1">
        <f t="array" ref="K1656">_xlfn.IFS(data[[#This Row],[Age]]&lt;=100,"0-100",data[[#This Row],[Age]]&lt;=500,"101-500",data[[#This Row],[Age]]&lt;=1000,"501-1000",1,"&gt;1000")</f>
        <v>101-500</v>
      </c>
      <c r="L1656" t="str">
        <f>REPT(_xlfn.UNICHAR(8203),_xlfn.XLOOKUP(data[[#This Row],[Age group]],$S$23:$S$26,$T$23:$T$26))&amp;data[[#This Row],[Age group]]</f>
        <v>​​​101-500</v>
      </c>
    </row>
    <row r="1657" spans="2:12" x14ac:dyDescent="0.25">
      <c r="B1657" t="s">
        <v>68</v>
      </c>
      <c r="C1657">
        <v>8</v>
      </c>
      <c r="D1657">
        <v>690</v>
      </c>
      <c r="E1657" s="27">
        <v>45257</v>
      </c>
      <c r="F1657">
        <v>1633.0500000000002</v>
      </c>
      <c r="G1657" t="s">
        <v>90</v>
      </c>
      <c r="H1657">
        <v>0</v>
      </c>
      <c r="I1657" t="str">
        <f>_xlfn.XLOOKUP(data[[#This Row],[flight_speed]],$S$4:$S$6,$T$4:$T$6,,-1)</f>
        <v>fast</v>
      </c>
      <c r="J1657">
        <f>_xlfn.XLOOKUP(data[[#This Row],[Reindeer]],$S$14:$S$18,$T$14:$T$18)</f>
        <v>35</v>
      </c>
      <c r="K1657" t="str" cm="1">
        <f t="array" ref="K1657">_xlfn.IFS(data[[#This Row],[Age]]&lt;=100,"0-100",data[[#This Row],[Age]]&lt;=500,"101-500",data[[#This Row],[Age]]&lt;=1000,"501-1000",1,"&gt;1000")</f>
        <v>0-100</v>
      </c>
      <c r="L1657" t="str">
        <f>REPT(_xlfn.UNICHAR(8203),_xlfn.XLOOKUP(data[[#This Row],[Age group]],$S$23:$S$26,$T$23:$T$26))&amp;data[[#This Row],[Age group]]</f>
        <v>​​​​0-100</v>
      </c>
    </row>
    <row r="1658" spans="2:12" x14ac:dyDescent="0.25">
      <c r="B1658" t="s">
        <v>32</v>
      </c>
      <c r="C1658">
        <v>9.6000000000000014</v>
      </c>
      <c r="D1658">
        <v>880</v>
      </c>
      <c r="E1658" s="27">
        <v>45257</v>
      </c>
      <c r="F1658">
        <v>1161.42</v>
      </c>
      <c r="G1658" t="s">
        <v>91</v>
      </c>
      <c r="H1658">
        <v>0</v>
      </c>
      <c r="I1658" t="str">
        <f>_xlfn.XLOOKUP(data[[#This Row],[flight_speed]],$S$4:$S$6,$T$4:$T$6,,-1)</f>
        <v>fast</v>
      </c>
      <c r="J1658">
        <f>_xlfn.XLOOKUP(data[[#This Row],[Reindeer]],$S$14:$S$18,$T$14:$T$18)</f>
        <v>98</v>
      </c>
      <c r="K1658" t="str" cm="1">
        <f t="array" ref="K1658">_xlfn.IFS(data[[#This Row],[Age]]&lt;=100,"0-100",data[[#This Row],[Age]]&lt;=500,"101-500",data[[#This Row],[Age]]&lt;=1000,"501-1000",1,"&gt;1000")</f>
        <v>0-100</v>
      </c>
      <c r="L1658" t="str">
        <f>REPT(_xlfn.UNICHAR(8203),_xlfn.XLOOKUP(data[[#This Row],[Age group]],$S$23:$S$26,$T$23:$T$26))&amp;data[[#This Row],[Age group]]</f>
        <v>​​​​0-100</v>
      </c>
    </row>
    <row r="1659" spans="2:12" x14ac:dyDescent="0.25">
      <c r="B1659" t="s">
        <v>33</v>
      </c>
      <c r="C1659">
        <v>14</v>
      </c>
      <c r="D1659">
        <v>74</v>
      </c>
      <c r="E1659" s="27">
        <v>45258</v>
      </c>
      <c r="F1659">
        <v>827.03</v>
      </c>
      <c r="G1659" t="s">
        <v>90</v>
      </c>
      <c r="H1659">
        <v>0</v>
      </c>
      <c r="I1659" t="str">
        <f>_xlfn.XLOOKUP(data[[#This Row],[flight_speed]],$S$4:$S$6,$T$4:$T$6,,-1)</f>
        <v>fast</v>
      </c>
      <c r="J1659">
        <f>_xlfn.XLOOKUP(data[[#This Row],[Reindeer]],$S$14:$S$18,$T$14:$T$18)</f>
        <v>1200</v>
      </c>
      <c r="K1659" t="str" cm="1">
        <f t="array" ref="K1659">_xlfn.IFS(data[[#This Row],[Age]]&lt;=100,"0-100",data[[#This Row],[Age]]&lt;=500,"101-500",data[[#This Row],[Age]]&lt;=1000,"501-1000",1,"&gt;1000")</f>
        <v>&gt;1000</v>
      </c>
      <c r="L1659" t="str">
        <f>REPT(_xlfn.UNICHAR(8203),_xlfn.XLOOKUP(data[[#This Row],[Age group]],$S$23:$S$26,$T$23:$T$26))&amp;data[[#This Row],[Age group]]</f>
        <v>​&gt;1000</v>
      </c>
    </row>
    <row r="1660" spans="2:12" x14ac:dyDescent="0.25">
      <c r="B1660" t="s">
        <v>34</v>
      </c>
      <c r="C1660">
        <v>4</v>
      </c>
      <c r="D1660">
        <v>860</v>
      </c>
      <c r="E1660" s="27">
        <v>45258</v>
      </c>
      <c r="F1660">
        <v>1291.23</v>
      </c>
      <c r="G1660" t="s">
        <v>91</v>
      </c>
      <c r="H1660">
        <v>0</v>
      </c>
      <c r="I1660" t="str">
        <f>_xlfn.XLOOKUP(data[[#This Row],[flight_speed]],$S$4:$S$6,$T$4:$T$6,,-1)</f>
        <v>fast</v>
      </c>
      <c r="J1660">
        <f>_xlfn.XLOOKUP(data[[#This Row],[Reindeer]],$S$14:$S$18,$T$14:$T$18)</f>
        <v>815</v>
      </c>
      <c r="K1660" t="str" cm="1">
        <f t="array" ref="K1660">_xlfn.IFS(data[[#This Row],[Age]]&lt;=100,"0-100",data[[#This Row],[Age]]&lt;=500,"101-500",data[[#This Row],[Age]]&lt;=1000,"501-1000",1,"&gt;1000")</f>
        <v>501-1000</v>
      </c>
      <c r="L1660" t="str">
        <f>REPT(_xlfn.UNICHAR(8203),_xlfn.XLOOKUP(data[[#This Row],[Age group]],$S$23:$S$26,$T$23:$T$26))&amp;data[[#This Row],[Age group]]</f>
        <v>​​501-1000</v>
      </c>
    </row>
    <row r="1661" spans="2:12" x14ac:dyDescent="0.25">
      <c r="B1661" t="s">
        <v>35</v>
      </c>
      <c r="C1661">
        <v>9.6000000000000014</v>
      </c>
      <c r="D1661">
        <v>790</v>
      </c>
      <c r="E1661" s="27">
        <v>45258</v>
      </c>
      <c r="F1661">
        <v>1160.8799999999999</v>
      </c>
      <c r="G1661" t="s">
        <v>91</v>
      </c>
      <c r="H1661">
        <v>0</v>
      </c>
      <c r="I1661" t="str">
        <f>_xlfn.XLOOKUP(data[[#This Row],[flight_speed]],$S$4:$S$6,$T$4:$T$6,,-1)</f>
        <v>fast</v>
      </c>
      <c r="J1661">
        <f>_xlfn.XLOOKUP(data[[#This Row],[Reindeer]],$S$14:$S$18,$T$14:$T$18)</f>
        <v>261</v>
      </c>
      <c r="K1661" t="str" cm="1">
        <f t="array" ref="K1661">_xlfn.IFS(data[[#This Row],[Age]]&lt;=100,"0-100",data[[#This Row],[Age]]&lt;=500,"101-500",data[[#This Row],[Age]]&lt;=1000,"501-1000",1,"&gt;1000")</f>
        <v>101-500</v>
      </c>
      <c r="L1661" t="str">
        <f>REPT(_xlfn.UNICHAR(8203),_xlfn.XLOOKUP(data[[#This Row],[Age group]],$S$23:$S$26,$T$23:$T$26))&amp;data[[#This Row],[Age group]]</f>
        <v>​​​101-500</v>
      </c>
    </row>
    <row r="1662" spans="2:12" x14ac:dyDescent="0.25">
      <c r="B1662" t="s">
        <v>68</v>
      </c>
      <c r="C1662">
        <v>4</v>
      </c>
      <c r="D1662">
        <v>790</v>
      </c>
      <c r="E1662" s="27">
        <v>45258</v>
      </c>
      <c r="F1662">
        <v>2255.13</v>
      </c>
      <c r="G1662" t="s">
        <v>90</v>
      </c>
      <c r="H1662">
        <v>0</v>
      </c>
      <c r="I1662" t="str">
        <f>_xlfn.XLOOKUP(data[[#This Row],[flight_speed]],$S$4:$S$6,$T$4:$T$6,,-1)</f>
        <v>super fast</v>
      </c>
      <c r="J1662">
        <f>_xlfn.XLOOKUP(data[[#This Row],[Reindeer]],$S$14:$S$18,$T$14:$T$18)</f>
        <v>35</v>
      </c>
      <c r="K1662" t="str" cm="1">
        <f t="array" ref="K1662">_xlfn.IFS(data[[#This Row],[Age]]&lt;=100,"0-100",data[[#This Row],[Age]]&lt;=500,"101-500",data[[#This Row],[Age]]&lt;=1000,"501-1000",1,"&gt;1000")</f>
        <v>0-100</v>
      </c>
      <c r="L1662" t="str">
        <f>REPT(_xlfn.UNICHAR(8203),_xlfn.XLOOKUP(data[[#This Row],[Age group]],$S$23:$S$26,$T$23:$T$26))&amp;data[[#This Row],[Age group]]</f>
        <v>​​​​0-100</v>
      </c>
    </row>
    <row r="1663" spans="2:12" x14ac:dyDescent="0.25">
      <c r="B1663" t="s">
        <v>32</v>
      </c>
      <c r="C1663">
        <v>4</v>
      </c>
      <c r="D1663">
        <v>1080</v>
      </c>
      <c r="E1663" s="27">
        <v>45258</v>
      </c>
      <c r="F1663">
        <v>2417.16</v>
      </c>
      <c r="G1663" t="s">
        <v>91</v>
      </c>
      <c r="H1663">
        <v>0</v>
      </c>
      <c r="I1663" t="str">
        <f>_xlfn.XLOOKUP(data[[#This Row],[flight_speed]],$S$4:$S$6,$T$4:$T$6,,-1)</f>
        <v>super fast</v>
      </c>
      <c r="J1663">
        <f>_xlfn.XLOOKUP(data[[#This Row],[Reindeer]],$S$14:$S$18,$T$14:$T$18)</f>
        <v>98</v>
      </c>
      <c r="K1663" t="str" cm="1">
        <f t="array" ref="K1663">_xlfn.IFS(data[[#This Row],[Age]]&lt;=100,"0-100",data[[#This Row],[Age]]&lt;=500,"101-500",data[[#This Row],[Age]]&lt;=1000,"501-1000",1,"&gt;1000")</f>
        <v>0-100</v>
      </c>
      <c r="L1663" t="str">
        <f>REPT(_xlfn.UNICHAR(8203),_xlfn.XLOOKUP(data[[#This Row],[Age group]],$S$23:$S$26,$T$23:$T$26))&amp;data[[#This Row],[Age group]]</f>
        <v>​​​​0-100</v>
      </c>
    </row>
    <row r="1664" spans="2:12" x14ac:dyDescent="0.25">
      <c r="B1664" t="s">
        <v>33</v>
      </c>
      <c r="C1664">
        <v>11</v>
      </c>
      <c r="D1664">
        <v>122</v>
      </c>
      <c r="E1664" s="27">
        <v>45259</v>
      </c>
      <c r="F1664">
        <v>685.9</v>
      </c>
      <c r="G1664" t="s">
        <v>90</v>
      </c>
      <c r="H1664">
        <v>0</v>
      </c>
      <c r="I1664" t="str">
        <f>_xlfn.XLOOKUP(data[[#This Row],[flight_speed]],$S$4:$S$6,$T$4:$T$6,,-1)</f>
        <v>fast</v>
      </c>
      <c r="J1664">
        <f>_xlfn.XLOOKUP(data[[#This Row],[Reindeer]],$S$14:$S$18,$T$14:$T$18)</f>
        <v>1200</v>
      </c>
      <c r="K1664" t="str" cm="1">
        <f t="array" ref="K1664">_xlfn.IFS(data[[#This Row],[Age]]&lt;=100,"0-100",data[[#This Row],[Age]]&lt;=500,"101-500",data[[#This Row],[Age]]&lt;=1000,"501-1000",1,"&gt;1000")</f>
        <v>&gt;1000</v>
      </c>
      <c r="L1664" t="str">
        <f>REPT(_xlfn.UNICHAR(8203),_xlfn.XLOOKUP(data[[#This Row],[Age group]],$S$23:$S$26,$T$23:$T$26))&amp;data[[#This Row],[Age group]]</f>
        <v>​&gt;1000</v>
      </c>
    </row>
    <row r="1665" spans="2:12" x14ac:dyDescent="0.25">
      <c r="B1665" t="s">
        <v>34</v>
      </c>
      <c r="C1665">
        <v>8.8000000000000007</v>
      </c>
      <c r="D1665">
        <v>660</v>
      </c>
      <c r="E1665" s="27">
        <v>45259</v>
      </c>
      <c r="F1665">
        <v>1596.1499999999999</v>
      </c>
      <c r="G1665" t="s">
        <v>91</v>
      </c>
      <c r="H1665">
        <v>0</v>
      </c>
      <c r="I1665" t="str">
        <f>_xlfn.XLOOKUP(data[[#This Row],[flight_speed]],$S$4:$S$6,$T$4:$T$6,,-1)</f>
        <v>fast</v>
      </c>
      <c r="J1665">
        <f>_xlfn.XLOOKUP(data[[#This Row],[Reindeer]],$S$14:$S$18,$T$14:$T$18)</f>
        <v>815</v>
      </c>
      <c r="K1665" t="str" cm="1">
        <f t="array" ref="K1665">_xlfn.IFS(data[[#This Row],[Age]]&lt;=100,"0-100",data[[#This Row],[Age]]&lt;=500,"101-500",data[[#This Row],[Age]]&lt;=1000,"501-1000",1,"&gt;1000")</f>
        <v>501-1000</v>
      </c>
      <c r="L1665" t="str">
        <f>REPT(_xlfn.UNICHAR(8203),_xlfn.XLOOKUP(data[[#This Row],[Age group]],$S$23:$S$26,$T$23:$T$26))&amp;data[[#This Row],[Age group]]</f>
        <v>​​501-1000</v>
      </c>
    </row>
    <row r="1666" spans="2:12" x14ac:dyDescent="0.25">
      <c r="B1666" t="s">
        <v>35</v>
      </c>
      <c r="C1666">
        <v>8.8000000000000007</v>
      </c>
      <c r="D1666">
        <v>1490</v>
      </c>
      <c r="E1666" s="27">
        <v>45259</v>
      </c>
      <c r="F1666">
        <v>2331.7200000000003</v>
      </c>
      <c r="G1666" t="s">
        <v>91</v>
      </c>
      <c r="H1666">
        <v>0</v>
      </c>
      <c r="I1666" t="str">
        <f>_xlfn.XLOOKUP(data[[#This Row],[flight_speed]],$S$4:$S$6,$T$4:$T$6,,-1)</f>
        <v>super fast</v>
      </c>
      <c r="J1666">
        <f>_xlfn.XLOOKUP(data[[#This Row],[Reindeer]],$S$14:$S$18,$T$14:$T$18)</f>
        <v>261</v>
      </c>
      <c r="K1666" t="str" cm="1">
        <f t="array" ref="K1666">_xlfn.IFS(data[[#This Row],[Age]]&lt;=100,"0-100",data[[#This Row],[Age]]&lt;=500,"101-500",data[[#This Row],[Age]]&lt;=1000,"501-1000",1,"&gt;1000")</f>
        <v>101-500</v>
      </c>
      <c r="L1666" t="str">
        <f>REPT(_xlfn.UNICHAR(8203),_xlfn.XLOOKUP(data[[#This Row],[Age group]],$S$23:$S$26,$T$23:$T$26))&amp;data[[#This Row],[Age group]]</f>
        <v>​​​101-500</v>
      </c>
    </row>
    <row r="1667" spans="2:12" x14ac:dyDescent="0.25">
      <c r="B1667" t="s">
        <v>68</v>
      </c>
      <c r="C1667">
        <v>11.200000000000001</v>
      </c>
      <c r="D1667">
        <v>520</v>
      </c>
      <c r="E1667" s="27">
        <v>45259</v>
      </c>
      <c r="F1667">
        <v>1306.23</v>
      </c>
      <c r="G1667" t="s">
        <v>90</v>
      </c>
      <c r="H1667">
        <v>0</v>
      </c>
      <c r="I1667" t="str">
        <f>_xlfn.XLOOKUP(data[[#This Row],[flight_speed]],$S$4:$S$6,$T$4:$T$6,,-1)</f>
        <v>fast</v>
      </c>
      <c r="J1667">
        <f>_xlfn.XLOOKUP(data[[#This Row],[Reindeer]],$S$14:$S$18,$T$14:$T$18)</f>
        <v>35</v>
      </c>
      <c r="K1667" t="str" cm="1">
        <f t="array" ref="K1667">_xlfn.IFS(data[[#This Row],[Age]]&lt;=100,"0-100",data[[#This Row],[Age]]&lt;=500,"101-500",data[[#This Row],[Age]]&lt;=1000,"501-1000",1,"&gt;1000")</f>
        <v>0-100</v>
      </c>
      <c r="L1667" t="str">
        <f>REPT(_xlfn.UNICHAR(8203),_xlfn.XLOOKUP(data[[#This Row],[Age group]],$S$23:$S$26,$T$23:$T$26))&amp;data[[#This Row],[Age group]]</f>
        <v>​​​​0-100</v>
      </c>
    </row>
    <row r="1668" spans="2:12" x14ac:dyDescent="0.25">
      <c r="B1668" t="s">
        <v>32</v>
      </c>
      <c r="C1668">
        <v>6.4</v>
      </c>
      <c r="D1668">
        <v>1030</v>
      </c>
      <c r="E1668" s="27">
        <v>45259</v>
      </c>
      <c r="F1668">
        <v>2274.2400000000002</v>
      </c>
      <c r="G1668" t="s">
        <v>91</v>
      </c>
      <c r="H1668">
        <v>0</v>
      </c>
      <c r="I1668" t="str">
        <f>_xlfn.XLOOKUP(data[[#This Row],[flight_speed]],$S$4:$S$6,$T$4:$T$6,,-1)</f>
        <v>super fast</v>
      </c>
      <c r="J1668">
        <f>_xlfn.XLOOKUP(data[[#This Row],[Reindeer]],$S$14:$S$18,$T$14:$T$18)</f>
        <v>98</v>
      </c>
      <c r="K1668" t="str" cm="1">
        <f t="array" ref="K1668">_xlfn.IFS(data[[#This Row],[Age]]&lt;=100,"0-100",data[[#This Row],[Age]]&lt;=500,"101-500",data[[#This Row],[Age]]&lt;=1000,"501-1000",1,"&gt;1000")</f>
        <v>0-100</v>
      </c>
      <c r="L1668" t="str">
        <f>REPT(_xlfn.UNICHAR(8203),_xlfn.XLOOKUP(data[[#This Row],[Age group]],$S$23:$S$26,$T$23:$T$26))&amp;data[[#This Row],[Age group]]</f>
        <v>​​​​0-100</v>
      </c>
    </row>
    <row r="1669" spans="2:12" x14ac:dyDescent="0.25">
      <c r="B1669" t="s">
        <v>33</v>
      </c>
      <c r="C1669">
        <v>15</v>
      </c>
      <c r="D1669">
        <v>65</v>
      </c>
      <c r="E1669" s="27">
        <v>45260</v>
      </c>
      <c r="F1669">
        <v>933.14</v>
      </c>
      <c r="G1669" t="s">
        <v>90</v>
      </c>
      <c r="H1669">
        <v>0</v>
      </c>
      <c r="I1669" t="str">
        <f>_xlfn.XLOOKUP(data[[#This Row],[flight_speed]],$S$4:$S$6,$T$4:$T$6,,-1)</f>
        <v>fast</v>
      </c>
      <c r="J1669">
        <f>_xlfn.XLOOKUP(data[[#This Row],[Reindeer]],$S$14:$S$18,$T$14:$T$18)</f>
        <v>1200</v>
      </c>
      <c r="K1669" t="str" cm="1">
        <f t="array" ref="K1669">_xlfn.IFS(data[[#This Row],[Age]]&lt;=100,"0-100",data[[#This Row],[Age]]&lt;=500,"101-500",data[[#This Row],[Age]]&lt;=1000,"501-1000",1,"&gt;1000")</f>
        <v>&gt;1000</v>
      </c>
      <c r="L1669" t="str">
        <f>REPT(_xlfn.UNICHAR(8203),_xlfn.XLOOKUP(data[[#This Row],[Age group]],$S$23:$S$26,$T$23:$T$26))&amp;data[[#This Row],[Age group]]</f>
        <v>​&gt;1000</v>
      </c>
    </row>
    <row r="1670" spans="2:12" x14ac:dyDescent="0.25">
      <c r="B1670" t="s">
        <v>34</v>
      </c>
      <c r="C1670">
        <v>9.6000000000000014</v>
      </c>
      <c r="D1670">
        <v>1420</v>
      </c>
      <c r="E1670" s="27">
        <v>45260</v>
      </c>
      <c r="F1670">
        <v>2095.4700000000003</v>
      </c>
      <c r="G1670" t="s">
        <v>91</v>
      </c>
      <c r="H1670">
        <v>0</v>
      </c>
      <c r="I1670" t="str">
        <f>_xlfn.XLOOKUP(data[[#This Row],[flight_speed]],$S$4:$S$6,$T$4:$T$6,,-1)</f>
        <v>super fast</v>
      </c>
      <c r="J1670">
        <f>_xlfn.XLOOKUP(data[[#This Row],[Reindeer]],$S$14:$S$18,$T$14:$T$18)</f>
        <v>815</v>
      </c>
      <c r="K1670" t="str" cm="1">
        <f t="array" ref="K1670">_xlfn.IFS(data[[#This Row],[Age]]&lt;=100,"0-100",data[[#This Row],[Age]]&lt;=500,"101-500",data[[#This Row],[Age]]&lt;=1000,"501-1000",1,"&gt;1000")</f>
        <v>501-1000</v>
      </c>
      <c r="L1670" t="str">
        <f>REPT(_xlfn.UNICHAR(8203),_xlfn.XLOOKUP(data[[#This Row],[Age group]],$S$23:$S$26,$T$23:$T$26))&amp;data[[#This Row],[Age group]]</f>
        <v>​​501-1000</v>
      </c>
    </row>
    <row r="1671" spans="2:12" x14ac:dyDescent="0.25">
      <c r="B1671" t="s">
        <v>35</v>
      </c>
      <c r="C1671">
        <v>4.8000000000000007</v>
      </c>
      <c r="D1671">
        <v>1190</v>
      </c>
      <c r="E1671" s="27">
        <v>45260</v>
      </c>
      <c r="F1671">
        <v>647.46</v>
      </c>
      <c r="G1671" t="s">
        <v>91</v>
      </c>
      <c r="H1671">
        <v>0</v>
      </c>
      <c r="I1671" t="str">
        <f>_xlfn.XLOOKUP(data[[#This Row],[flight_speed]],$S$4:$S$6,$T$4:$T$6,,-1)</f>
        <v>fast</v>
      </c>
      <c r="J1671">
        <f>_xlfn.XLOOKUP(data[[#This Row],[Reindeer]],$S$14:$S$18,$T$14:$T$18)</f>
        <v>261</v>
      </c>
      <c r="K1671" t="str" cm="1">
        <f t="array" ref="K1671">_xlfn.IFS(data[[#This Row],[Age]]&lt;=100,"0-100",data[[#This Row],[Age]]&lt;=500,"101-500",data[[#This Row],[Age]]&lt;=1000,"501-1000",1,"&gt;1000")</f>
        <v>101-500</v>
      </c>
      <c r="L1671" t="str">
        <f>REPT(_xlfn.UNICHAR(8203),_xlfn.XLOOKUP(data[[#This Row],[Age group]],$S$23:$S$26,$T$23:$T$26))&amp;data[[#This Row],[Age group]]</f>
        <v>​​​101-500</v>
      </c>
    </row>
    <row r="1672" spans="2:12" x14ac:dyDescent="0.25">
      <c r="B1672" t="s">
        <v>68</v>
      </c>
      <c r="C1672">
        <v>7.2</v>
      </c>
      <c r="D1672">
        <v>950</v>
      </c>
      <c r="E1672" s="27">
        <v>45260</v>
      </c>
      <c r="F1672">
        <v>131.10000000000002</v>
      </c>
      <c r="G1672" t="s">
        <v>90</v>
      </c>
      <c r="H1672">
        <v>0</v>
      </c>
      <c r="I1672" t="str">
        <f>_xlfn.XLOOKUP(data[[#This Row],[flight_speed]],$S$4:$S$6,$T$4:$T$6,,-1)</f>
        <v>casual</v>
      </c>
      <c r="J1672">
        <f>_xlfn.XLOOKUP(data[[#This Row],[Reindeer]],$S$14:$S$18,$T$14:$T$18)</f>
        <v>35</v>
      </c>
      <c r="K1672" t="str" cm="1">
        <f t="array" ref="K1672">_xlfn.IFS(data[[#This Row],[Age]]&lt;=100,"0-100",data[[#This Row],[Age]]&lt;=500,"101-500",data[[#This Row],[Age]]&lt;=1000,"501-1000",1,"&gt;1000")</f>
        <v>0-100</v>
      </c>
      <c r="L1672" t="str">
        <f>REPT(_xlfn.UNICHAR(8203),_xlfn.XLOOKUP(data[[#This Row],[Age group]],$S$23:$S$26,$T$23:$T$26))&amp;data[[#This Row],[Age group]]</f>
        <v>​​​​0-100</v>
      </c>
    </row>
    <row r="1673" spans="2:12" x14ac:dyDescent="0.25">
      <c r="B1673" t="s">
        <v>32</v>
      </c>
      <c r="C1673">
        <v>12</v>
      </c>
      <c r="D1673">
        <v>990</v>
      </c>
      <c r="E1673" s="27">
        <v>45260</v>
      </c>
      <c r="F1673">
        <v>2261.19</v>
      </c>
      <c r="G1673" t="s">
        <v>91</v>
      </c>
      <c r="H1673">
        <v>0</v>
      </c>
      <c r="I1673" t="str">
        <f>_xlfn.XLOOKUP(data[[#This Row],[flight_speed]],$S$4:$S$6,$T$4:$T$6,,-1)</f>
        <v>super fast</v>
      </c>
      <c r="J1673">
        <f>_xlfn.XLOOKUP(data[[#This Row],[Reindeer]],$S$14:$S$18,$T$14:$T$18)</f>
        <v>98</v>
      </c>
      <c r="K1673" t="str" cm="1">
        <f t="array" ref="K1673">_xlfn.IFS(data[[#This Row],[Age]]&lt;=100,"0-100",data[[#This Row],[Age]]&lt;=500,"101-500",data[[#This Row],[Age]]&lt;=1000,"501-1000",1,"&gt;1000")</f>
        <v>0-100</v>
      </c>
      <c r="L1673" t="str">
        <f>REPT(_xlfn.UNICHAR(8203),_xlfn.XLOOKUP(data[[#This Row],[Age group]],$S$23:$S$26,$T$23:$T$26))&amp;data[[#This Row],[Age group]]</f>
        <v>​​​​0-100</v>
      </c>
    </row>
    <row r="1674" spans="2:12" x14ac:dyDescent="0.25">
      <c r="B1674" t="s">
        <v>33</v>
      </c>
      <c r="C1674">
        <v>6</v>
      </c>
      <c r="D1674">
        <v>110</v>
      </c>
      <c r="E1674" s="27">
        <v>45261</v>
      </c>
      <c r="F1674">
        <v>237.72</v>
      </c>
      <c r="G1674" t="s">
        <v>90</v>
      </c>
      <c r="H1674">
        <v>3415</v>
      </c>
      <c r="I1674" t="str">
        <f>_xlfn.XLOOKUP(data[[#This Row],[flight_speed]],$S$4:$S$6,$T$4:$T$6,,-1)</f>
        <v>casual</v>
      </c>
      <c r="J1674">
        <f>_xlfn.XLOOKUP(data[[#This Row],[Reindeer]],$S$14:$S$18,$T$14:$T$18)</f>
        <v>1200</v>
      </c>
      <c r="K1674" t="str" cm="1">
        <f t="array" ref="K1674">_xlfn.IFS(data[[#This Row],[Age]]&lt;=100,"0-100",data[[#This Row],[Age]]&lt;=500,"101-500",data[[#This Row],[Age]]&lt;=1000,"501-1000",1,"&gt;1000")</f>
        <v>&gt;1000</v>
      </c>
      <c r="L1674" t="str">
        <f>REPT(_xlfn.UNICHAR(8203),_xlfn.XLOOKUP(data[[#This Row],[Age group]],$S$23:$S$26,$T$23:$T$26))&amp;data[[#This Row],[Age group]]</f>
        <v>​&gt;1000</v>
      </c>
    </row>
    <row r="1675" spans="2:12" x14ac:dyDescent="0.25">
      <c r="B1675" t="s">
        <v>34</v>
      </c>
      <c r="C1675">
        <v>11.200000000000001</v>
      </c>
      <c r="D1675">
        <v>650</v>
      </c>
      <c r="E1675" s="27">
        <v>45261</v>
      </c>
      <c r="F1675">
        <v>2472.39</v>
      </c>
      <c r="G1675" t="s">
        <v>91</v>
      </c>
      <c r="H1675">
        <v>8764</v>
      </c>
      <c r="I1675" t="str">
        <f>_xlfn.XLOOKUP(data[[#This Row],[flight_speed]],$S$4:$S$6,$T$4:$T$6,,-1)</f>
        <v>super fast</v>
      </c>
      <c r="J1675">
        <f>_xlfn.XLOOKUP(data[[#This Row],[Reindeer]],$S$14:$S$18,$T$14:$T$18)</f>
        <v>815</v>
      </c>
      <c r="K1675" t="str" cm="1">
        <f t="array" ref="K1675">_xlfn.IFS(data[[#This Row],[Age]]&lt;=100,"0-100",data[[#This Row],[Age]]&lt;=500,"101-500",data[[#This Row],[Age]]&lt;=1000,"501-1000",1,"&gt;1000")</f>
        <v>501-1000</v>
      </c>
      <c r="L1675" t="str">
        <f>REPT(_xlfn.UNICHAR(8203),_xlfn.XLOOKUP(data[[#This Row],[Age group]],$S$23:$S$26,$T$23:$T$26))&amp;data[[#This Row],[Age group]]</f>
        <v>​​501-1000</v>
      </c>
    </row>
    <row r="1676" spans="2:12" x14ac:dyDescent="0.25">
      <c r="B1676" t="s">
        <v>35</v>
      </c>
      <c r="C1676">
        <v>11.200000000000001</v>
      </c>
      <c r="D1676">
        <v>1490</v>
      </c>
      <c r="E1676" s="27">
        <v>45261</v>
      </c>
      <c r="F1676">
        <v>1235.5500000000002</v>
      </c>
      <c r="G1676" t="s">
        <v>91</v>
      </c>
      <c r="H1676">
        <v>391</v>
      </c>
      <c r="I1676" t="str">
        <f>_xlfn.XLOOKUP(data[[#This Row],[flight_speed]],$S$4:$S$6,$T$4:$T$6,,-1)</f>
        <v>fast</v>
      </c>
      <c r="J1676">
        <f>_xlfn.XLOOKUP(data[[#This Row],[Reindeer]],$S$14:$S$18,$T$14:$T$18)</f>
        <v>261</v>
      </c>
      <c r="K1676" t="str" cm="1">
        <f t="array" ref="K1676">_xlfn.IFS(data[[#This Row],[Age]]&lt;=100,"0-100",data[[#This Row],[Age]]&lt;=500,"101-500",data[[#This Row],[Age]]&lt;=1000,"501-1000",1,"&gt;1000")</f>
        <v>101-500</v>
      </c>
      <c r="L1676" t="str">
        <f>REPT(_xlfn.UNICHAR(8203),_xlfn.XLOOKUP(data[[#This Row],[Age group]],$S$23:$S$26,$T$23:$T$26))&amp;data[[#This Row],[Age group]]</f>
        <v>​​​101-500</v>
      </c>
    </row>
    <row r="1677" spans="2:12" x14ac:dyDescent="0.25">
      <c r="B1677" t="s">
        <v>68</v>
      </c>
      <c r="C1677">
        <v>5.6000000000000005</v>
      </c>
      <c r="D1677">
        <v>870</v>
      </c>
      <c r="E1677" s="27">
        <v>45261</v>
      </c>
      <c r="F1677">
        <v>1664.0099999999998</v>
      </c>
      <c r="G1677" t="s">
        <v>90</v>
      </c>
      <c r="H1677">
        <v>7322</v>
      </c>
      <c r="I1677" t="str">
        <f>_xlfn.XLOOKUP(data[[#This Row],[flight_speed]],$S$4:$S$6,$T$4:$T$6,,-1)</f>
        <v>fast</v>
      </c>
      <c r="J1677">
        <f>_xlfn.XLOOKUP(data[[#This Row],[Reindeer]],$S$14:$S$18,$T$14:$T$18)</f>
        <v>35</v>
      </c>
      <c r="K1677" t="str" cm="1">
        <f t="array" ref="K1677">_xlfn.IFS(data[[#This Row],[Age]]&lt;=100,"0-100",data[[#This Row],[Age]]&lt;=500,"101-500",data[[#This Row],[Age]]&lt;=1000,"501-1000",1,"&gt;1000")</f>
        <v>0-100</v>
      </c>
      <c r="L1677" t="str">
        <f>REPT(_xlfn.UNICHAR(8203),_xlfn.XLOOKUP(data[[#This Row],[Age group]],$S$23:$S$26,$T$23:$T$26))&amp;data[[#This Row],[Age group]]</f>
        <v>​​​​0-100</v>
      </c>
    </row>
    <row r="1678" spans="2:12" x14ac:dyDescent="0.25">
      <c r="B1678" t="s">
        <v>32</v>
      </c>
      <c r="C1678">
        <v>8.8000000000000007</v>
      </c>
      <c r="D1678">
        <v>580</v>
      </c>
      <c r="E1678" s="27">
        <v>45261</v>
      </c>
      <c r="F1678">
        <v>2318.3999999999996</v>
      </c>
      <c r="G1678" t="s">
        <v>91</v>
      </c>
      <c r="H1678">
        <v>1875</v>
      </c>
      <c r="I1678" t="str">
        <f>_xlfn.XLOOKUP(data[[#This Row],[flight_speed]],$S$4:$S$6,$T$4:$T$6,,-1)</f>
        <v>super fast</v>
      </c>
      <c r="J1678">
        <f>_xlfn.XLOOKUP(data[[#This Row],[Reindeer]],$S$14:$S$18,$T$14:$T$18)</f>
        <v>98</v>
      </c>
      <c r="K1678" t="str" cm="1">
        <f t="array" ref="K1678">_xlfn.IFS(data[[#This Row],[Age]]&lt;=100,"0-100",data[[#This Row],[Age]]&lt;=500,"101-500",data[[#This Row],[Age]]&lt;=1000,"501-1000",1,"&gt;1000")</f>
        <v>0-100</v>
      </c>
      <c r="L1678" t="str">
        <f>REPT(_xlfn.UNICHAR(8203),_xlfn.XLOOKUP(data[[#This Row],[Age group]],$S$23:$S$26,$T$23:$T$26))&amp;data[[#This Row],[Age group]]</f>
        <v>​​​​0-100</v>
      </c>
    </row>
    <row r="1679" spans="2:12" x14ac:dyDescent="0.25">
      <c r="B1679" t="s">
        <v>33</v>
      </c>
      <c r="C1679">
        <v>7</v>
      </c>
      <c r="D1679">
        <v>125</v>
      </c>
      <c r="E1679" s="27">
        <v>45262</v>
      </c>
      <c r="F1679">
        <v>161.05000000000001</v>
      </c>
      <c r="G1679" t="s">
        <v>90</v>
      </c>
      <c r="H1679">
        <v>5000</v>
      </c>
      <c r="I1679" t="str">
        <f>_xlfn.XLOOKUP(data[[#This Row],[flight_speed]],$S$4:$S$6,$T$4:$T$6,,-1)</f>
        <v>casual</v>
      </c>
      <c r="J1679">
        <f>_xlfn.XLOOKUP(data[[#This Row],[Reindeer]],$S$14:$S$18,$T$14:$T$18)</f>
        <v>1200</v>
      </c>
      <c r="K1679" t="str" cm="1">
        <f t="array" ref="K1679">_xlfn.IFS(data[[#This Row],[Age]]&lt;=100,"0-100",data[[#This Row],[Age]]&lt;=500,"101-500",data[[#This Row],[Age]]&lt;=1000,"501-1000",1,"&gt;1000")</f>
        <v>&gt;1000</v>
      </c>
      <c r="L1679" t="str">
        <f>REPT(_xlfn.UNICHAR(8203),_xlfn.XLOOKUP(data[[#This Row],[Age group]],$S$23:$S$26,$T$23:$T$26))&amp;data[[#This Row],[Age group]]</f>
        <v>​&gt;1000</v>
      </c>
    </row>
    <row r="1680" spans="2:12" x14ac:dyDescent="0.25">
      <c r="B1680" t="s">
        <v>34</v>
      </c>
      <c r="C1680">
        <v>8</v>
      </c>
      <c r="D1680">
        <v>510</v>
      </c>
      <c r="E1680" s="27">
        <v>45262</v>
      </c>
      <c r="F1680">
        <v>2350.89</v>
      </c>
      <c r="G1680" t="s">
        <v>91</v>
      </c>
      <c r="H1680">
        <v>8990</v>
      </c>
      <c r="I1680" t="str">
        <f>_xlfn.XLOOKUP(data[[#This Row],[flight_speed]],$S$4:$S$6,$T$4:$T$6,,-1)</f>
        <v>super fast</v>
      </c>
      <c r="J1680">
        <f>_xlfn.XLOOKUP(data[[#This Row],[Reindeer]],$S$14:$S$18,$T$14:$T$18)</f>
        <v>815</v>
      </c>
      <c r="K1680" t="str" cm="1">
        <f t="array" ref="K1680">_xlfn.IFS(data[[#This Row],[Age]]&lt;=100,"0-100",data[[#This Row],[Age]]&lt;=500,"101-500",data[[#This Row],[Age]]&lt;=1000,"501-1000",1,"&gt;1000")</f>
        <v>501-1000</v>
      </c>
      <c r="L1680" t="str">
        <f>REPT(_xlfn.UNICHAR(8203),_xlfn.XLOOKUP(data[[#This Row],[Age group]],$S$23:$S$26,$T$23:$T$26))&amp;data[[#This Row],[Age group]]</f>
        <v>​​501-1000</v>
      </c>
    </row>
    <row r="1681" spans="2:12" x14ac:dyDescent="0.25">
      <c r="B1681" t="s">
        <v>35</v>
      </c>
      <c r="C1681">
        <v>7.2</v>
      </c>
      <c r="D1681">
        <v>1000</v>
      </c>
      <c r="E1681" s="27">
        <v>45262</v>
      </c>
      <c r="F1681">
        <v>511.08000000000004</v>
      </c>
      <c r="G1681" t="s">
        <v>91</v>
      </c>
      <c r="H1681">
        <v>3137</v>
      </c>
      <c r="I1681" t="str">
        <f>_xlfn.XLOOKUP(data[[#This Row],[flight_speed]],$S$4:$S$6,$T$4:$T$6,,-1)</f>
        <v>casual</v>
      </c>
      <c r="J1681">
        <f>_xlfn.XLOOKUP(data[[#This Row],[Reindeer]],$S$14:$S$18,$T$14:$T$18)</f>
        <v>261</v>
      </c>
      <c r="K1681" t="str" cm="1">
        <f t="array" ref="K1681">_xlfn.IFS(data[[#This Row],[Age]]&lt;=100,"0-100",data[[#This Row],[Age]]&lt;=500,"101-500",data[[#This Row],[Age]]&lt;=1000,"501-1000",1,"&gt;1000")</f>
        <v>101-500</v>
      </c>
      <c r="L1681" t="str">
        <f>REPT(_xlfn.UNICHAR(8203),_xlfn.XLOOKUP(data[[#This Row],[Age group]],$S$23:$S$26,$T$23:$T$26))&amp;data[[#This Row],[Age group]]</f>
        <v>​​​101-500</v>
      </c>
    </row>
    <row r="1682" spans="2:12" x14ac:dyDescent="0.25">
      <c r="B1682" t="s">
        <v>68</v>
      </c>
      <c r="C1682">
        <v>12</v>
      </c>
      <c r="D1682">
        <v>720</v>
      </c>
      <c r="E1682" s="27">
        <v>45262</v>
      </c>
      <c r="F1682">
        <v>2430.39</v>
      </c>
      <c r="G1682" t="s">
        <v>90</v>
      </c>
      <c r="H1682">
        <v>6145</v>
      </c>
      <c r="I1682" t="str">
        <f>_xlfn.XLOOKUP(data[[#This Row],[flight_speed]],$S$4:$S$6,$T$4:$T$6,,-1)</f>
        <v>super fast</v>
      </c>
      <c r="J1682">
        <f>_xlfn.XLOOKUP(data[[#This Row],[Reindeer]],$S$14:$S$18,$T$14:$T$18)</f>
        <v>35</v>
      </c>
      <c r="K1682" t="str" cm="1">
        <f t="array" ref="K1682">_xlfn.IFS(data[[#This Row],[Age]]&lt;=100,"0-100",data[[#This Row],[Age]]&lt;=500,"101-500",data[[#This Row],[Age]]&lt;=1000,"501-1000",1,"&gt;1000")</f>
        <v>0-100</v>
      </c>
      <c r="L1682" t="str">
        <f>REPT(_xlfn.UNICHAR(8203),_xlfn.XLOOKUP(data[[#This Row],[Age group]],$S$23:$S$26,$T$23:$T$26))&amp;data[[#This Row],[Age group]]</f>
        <v>​​​​0-100</v>
      </c>
    </row>
    <row r="1683" spans="2:12" x14ac:dyDescent="0.25">
      <c r="B1683" t="s">
        <v>32</v>
      </c>
      <c r="C1683">
        <v>8</v>
      </c>
      <c r="D1683">
        <v>520</v>
      </c>
      <c r="E1683" s="27">
        <v>45262</v>
      </c>
      <c r="F1683">
        <v>2852.2200000000003</v>
      </c>
      <c r="G1683" t="s">
        <v>91</v>
      </c>
      <c r="H1683">
        <v>4949</v>
      </c>
      <c r="I1683" t="str">
        <f>_xlfn.XLOOKUP(data[[#This Row],[flight_speed]],$S$4:$S$6,$T$4:$T$6,,-1)</f>
        <v>super fast</v>
      </c>
      <c r="J1683">
        <f>_xlfn.XLOOKUP(data[[#This Row],[Reindeer]],$S$14:$S$18,$T$14:$T$18)</f>
        <v>98</v>
      </c>
      <c r="K1683" t="str" cm="1">
        <f t="array" ref="K1683">_xlfn.IFS(data[[#This Row],[Age]]&lt;=100,"0-100",data[[#This Row],[Age]]&lt;=500,"101-500",data[[#This Row],[Age]]&lt;=1000,"501-1000",1,"&gt;1000")</f>
        <v>0-100</v>
      </c>
      <c r="L1683" t="str">
        <f>REPT(_xlfn.UNICHAR(8203),_xlfn.XLOOKUP(data[[#This Row],[Age group]],$S$23:$S$26,$T$23:$T$26))&amp;data[[#This Row],[Age group]]</f>
        <v>​​​​0-100</v>
      </c>
    </row>
    <row r="1684" spans="2:12" x14ac:dyDescent="0.25">
      <c r="B1684" t="s">
        <v>33</v>
      </c>
      <c r="C1684">
        <v>14</v>
      </c>
      <c r="D1684">
        <v>90</v>
      </c>
      <c r="E1684" s="27">
        <v>45263</v>
      </c>
      <c r="F1684">
        <v>354.34</v>
      </c>
      <c r="G1684" t="s">
        <v>90</v>
      </c>
      <c r="H1684">
        <v>2147</v>
      </c>
      <c r="I1684" t="str">
        <f>_xlfn.XLOOKUP(data[[#This Row],[flight_speed]],$S$4:$S$6,$T$4:$T$6,,-1)</f>
        <v>casual</v>
      </c>
      <c r="J1684">
        <f>_xlfn.XLOOKUP(data[[#This Row],[Reindeer]],$S$14:$S$18,$T$14:$T$18)</f>
        <v>1200</v>
      </c>
      <c r="K1684" t="str" cm="1">
        <f t="array" ref="K1684">_xlfn.IFS(data[[#This Row],[Age]]&lt;=100,"0-100",data[[#This Row],[Age]]&lt;=500,"101-500",data[[#This Row],[Age]]&lt;=1000,"501-1000",1,"&gt;1000")</f>
        <v>&gt;1000</v>
      </c>
      <c r="L1684" t="str">
        <f>REPT(_xlfn.UNICHAR(8203),_xlfn.XLOOKUP(data[[#This Row],[Age group]],$S$23:$S$26,$T$23:$T$26))&amp;data[[#This Row],[Age group]]</f>
        <v>​&gt;1000</v>
      </c>
    </row>
    <row r="1685" spans="2:12" x14ac:dyDescent="0.25">
      <c r="B1685" t="s">
        <v>34</v>
      </c>
      <c r="C1685">
        <v>8</v>
      </c>
      <c r="D1685">
        <v>660</v>
      </c>
      <c r="E1685" s="27">
        <v>45263</v>
      </c>
      <c r="F1685">
        <v>352.68</v>
      </c>
      <c r="G1685" t="s">
        <v>91</v>
      </c>
      <c r="H1685">
        <v>9917</v>
      </c>
      <c r="I1685" t="str">
        <f>_xlfn.XLOOKUP(data[[#This Row],[flight_speed]],$S$4:$S$6,$T$4:$T$6,,-1)</f>
        <v>casual</v>
      </c>
      <c r="J1685">
        <f>_xlfn.XLOOKUP(data[[#This Row],[Reindeer]],$S$14:$S$18,$T$14:$T$18)</f>
        <v>815</v>
      </c>
      <c r="K1685" t="str" cm="1">
        <f t="array" ref="K1685">_xlfn.IFS(data[[#This Row],[Age]]&lt;=100,"0-100",data[[#This Row],[Age]]&lt;=500,"101-500",data[[#This Row],[Age]]&lt;=1000,"501-1000",1,"&gt;1000")</f>
        <v>501-1000</v>
      </c>
      <c r="L1685" t="str">
        <f>REPT(_xlfn.UNICHAR(8203),_xlfn.XLOOKUP(data[[#This Row],[Age group]],$S$23:$S$26,$T$23:$T$26))&amp;data[[#This Row],[Age group]]</f>
        <v>​​501-1000</v>
      </c>
    </row>
    <row r="1686" spans="2:12" x14ac:dyDescent="0.25">
      <c r="B1686" t="s">
        <v>35</v>
      </c>
      <c r="C1686">
        <v>4</v>
      </c>
      <c r="D1686">
        <v>560</v>
      </c>
      <c r="E1686" s="27">
        <v>45263</v>
      </c>
      <c r="F1686">
        <v>300.54000000000002</v>
      </c>
      <c r="G1686" t="s">
        <v>91</v>
      </c>
      <c r="H1686">
        <v>6129</v>
      </c>
      <c r="I1686" t="str">
        <f>_xlfn.XLOOKUP(data[[#This Row],[flight_speed]],$S$4:$S$6,$T$4:$T$6,,-1)</f>
        <v>casual</v>
      </c>
      <c r="J1686">
        <f>_xlfn.XLOOKUP(data[[#This Row],[Reindeer]],$S$14:$S$18,$T$14:$T$18)</f>
        <v>261</v>
      </c>
      <c r="K1686" t="str" cm="1">
        <f t="array" ref="K1686">_xlfn.IFS(data[[#This Row],[Age]]&lt;=100,"0-100",data[[#This Row],[Age]]&lt;=500,"101-500",data[[#This Row],[Age]]&lt;=1000,"501-1000",1,"&gt;1000")</f>
        <v>101-500</v>
      </c>
      <c r="L1686" t="str">
        <f>REPT(_xlfn.UNICHAR(8203),_xlfn.XLOOKUP(data[[#This Row],[Age group]],$S$23:$S$26,$T$23:$T$26))&amp;data[[#This Row],[Age group]]</f>
        <v>​​​101-500</v>
      </c>
    </row>
    <row r="1687" spans="2:12" x14ac:dyDescent="0.25">
      <c r="B1687" t="s">
        <v>68</v>
      </c>
      <c r="C1687">
        <v>10.4</v>
      </c>
      <c r="D1687">
        <v>750</v>
      </c>
      <c r="E1687" s="27">
        <v>45263</v>
      </c>
      <c r="F1687">
        <v>2336.91</v>
      </c>
      <c r="G1687" t="s">
        <v>90</v>
      </c>
      <c r="H1687">
        <v>4337</v>
      </c>
      <c r="I1687" t="str">
        <f>_xlfn.XLOOKUP(data[[#This Row],[flight_speed]],$S$4:$S$6,$T$4:$T$6,,-1)</f>
        <v>super fast</v>
      </c>
      <c r="J1687">
        <f>_xlfn.XLOOKUP(data[[#This Row],[Reindeer]],$S$14:$S$18,$T$14:$T$18)</f>
        <v>35</v>
      </c>
      <c r="K1687" t="str" cm="1">
        <f t="array" ref="K1687">_xlfn.IFS(data[[#This Row],[Age]]&lt;=100,"0-100",data[[#This Row],[Age]]&lt;=500,"101-500",data[[#This Row],[Age]]&lt;=1000,"501-1000",1,"&gt;1000")</f>
        <v>0-100</v>
      </c>
      <c r="L1687" t="str">
        <f>REPT(_xlfn.UNICHAR(8203),_xlfn.XLOOKUP(data[[#This Row],[Age group]],$S$23:$S$26,$T$23:$T$26))&amp;data[[#This Row],[Age group]]</f>
        <v>​​​​0-100</v>
      </c>
    </row>
    <row r="1688" spans="2:12" x14ac:dyDescent="0.25">
      <c r="B1688" t="s">
        <v>32</v>
      </c>
      <c r="C1688">
        <v>6.4</v>
      </c>
      <c r="D1688">
        <v>980</v>
      </c>
      <c r="E1688" s="27">
        <v>45263</v>
      </c>
      <c r="F1688">
        <v>1679.6999999999998</v>
      </c>
      <c r="G1688" t="s">
        <v>91</v>
      </c>
      <c r="H1688">
        <v>1733</v>
      </c>
      <c r="I1688" t="str">
        <f>_xlfn.XLOOKUP(data[[#This Row],[flight_speed]],$S$4:$S$6,$T$4:$T$6,,-1)</f>
        <v>fast</v>
      </c>
      <c r="J1688">
        <f>_xlfn.XLOOKUP(data[[#This Row],[Reindeer]],$S$14:$S$18,$T$14:$T$18)</f>
        <v>98</v>
      </c>
      <c r="K1688" t="str" cm="1">
        <f t="array" ref="K1688">_xlfn.IFS(data[[#This Row],[Age]]&lt;=100,"0-100",data[[#This Row],[Age]]&lt;=500,"101-500",data[[#This Row],[Age]]&lt;=1000,"501-1000",1,"&gt;1000")</f>
        <v>0-100</v>
      </c>
      <c r="L1688" t="str">
        <f>REPT(_xlfn.UNICHAR(8203),_xlfn.XLOOKUP(data[[#This Row],[Age group]],$S$23:$S$26,$T$23:$T$26))&amp;data[[#This Row],[Age group]]</f>
        <v>​​​​0-100</v>
      </c>
    </row>
    <row r="1689" spans="2:12" x14ac:dyDescent="0.25">
      <c r="B1689" t="s">
        <v>33</v>
      </c>
      <c r="C1689">
        <v>11</v>
      </c>
      <c r="D1689">
        <v>78</v>
      </c>
      <c r="E1689" s="27">
        <v>45264</v>
      </c>
      <c r="F1689">
        <v>785.36</v>
      </c>
      <c r="G1689" t="s">
        <v>90</v>
      </c>
      <c r="H1689">
        <v>911</v>
      </c>
      <c r="I1689" t="str">
        <f>_xlfn.XLOOKUP(data[[#This Row],[flight_speed]],$S$4:$S$6,$T$4:$T$6,,-1)</f>
        <v>fast</v>
      </c>
      <c r="J1689">
        <f>_xlfn.XLOOKUP(data[[#This Row],[Reindeer]],$S$14:$S$18,$T$14:$T$18)</f>
        <v>1200</v>
      </c>
      <c r="K1689" t="str" cm="1">
        <f t="array" ref="K1689">_xlfn.IFS(data[[#This Row],[Age]]&lt;=100,"0-100",data[[#This Row],[Age]]&lt;=500,"101-500",data[[#This Row],[Age]]&lt;=1000,"501-1000",1,"&gt;1000")</f>
        <v>&gt;1000</v>
      </c>
      <c r="L1689" t="str">
        <f>REPT(_xlfn.UNICHAR(8203),_xlfn.XLOOKUP(data[[#This Row],[Age group]],$S$23:$S$26,$T$23:$T$26))&amp;data[[#This Row],[Age group]]</f>
        <v>​&gt;1000</v>
      </c>
    </row>
    <row r="1690" spans="2:12" x14ac:dyDescent="0.25">
      <c r="B1690" t="s">
        <v>34</v>
      </c>
      <c r="C1690">
        <v>9.6000000000000014</v>
      </c>
      <c r="D1690">
        <v>750</v>
      </c>
      <c r="E1690" s="27">
        <v>45264</v>
      </c>
      <c r="F1690">
        <v>894.36</v>
      </c>
      <c r="G1690" t="s">
        <v>91</v>
      </c>
      <c r="H1690">
        <v>9276</v>
      </c>
      <c r="I1690" t="str">
        <f>_xlfn.XLOOKUP(data[[#This Row],[flight_speed]],$S$4:$S$6,$T$4:$T$6,,-1)</f>
        <v>fast</v>
      </c>
      <c r="J1690">
        <f>_xlfn.XLOOKUP(data[[#This Row],[Reindeer]],$S$14:$S$18,$T$14:$T$18)</f>
        <v>815</v>
      </c>
      <c r="K1690" t="str" cm="1">
        <f t="array" ref="K1690">_xlfn.IFS(data[[#This Row],[Age]]&lt;=100,"0-100",data[[#This Row],[Age]]&lt;=500,"101-500",data[[#This Row],[Age]]&lt;=1000,"501-1000",1,"&gt;1000")</f>
        <v>501-1000</v>
      </c>
      <c r="L1690" t="str">
        <f>REPT(_xlfn.UNICHAR(8203),_xlfn.XLOOKUP(data[[#This Row],[Age group]],$S$23:$S$26,$T$23:$T$26))&amp;data[[#This Row],[Age group]]</f>
        <v>​​501-1000</v>
      </c>
    </row>
    <row r="1691" spans="2:12" x14ac:dyDescent="0.25">
      <c r="B1691" t="s">
        <v>35</v>
      </c>
      <c r="C1691">
        <v>8.8000000000000007</v>
      </c>
      <c r="D1691">
        <v>530</v>
      </c>
      <c r="E1691" s="27">
        <v>45264</v>
      </c>
      <c r="F1691">
        <v>2596.56</v>
      </c>
      <c r="G1691" t="s">
        <v>91</v>
      </c>
      <c r="H1691">
        <v>6467</v>
      </c>
      <c r="I1691" t="str">
        <f>_xlfn.XLOOKUP(data[[#This Row],[flight_speed]],$S$4:$S$6,$T$4:$T$6,,-1)</f>
        <v>super fast</v>
      </c>
      <c r="J1691">
        <f>_xlfn.XLOOKUP(data[[#This Row],[Reindeer]],$S$14:$S$18,$T$14:$T$18)</f>
        <v>261</v>
      </c>
      <c r="K1691" t="str" cm="1">
        <f t="array" ref="K1691">_xlfn.IFS(data[[#This Row],[Age]]&lt;=100,"0-100",data[[#This Row],[Age]]&lt;=500,"101-500",data[[#This Row],[Age]]&lt;=1000,"501-1000",1,"&gt;1000")</f>
        <v>101-500</v>
      </c>
      <c r="L1691" t="str">
        <f>REPT(_xlfn.UNICHAR(8203),_xlfn.XLOOKUP(data[[#This Row],[Age group]],$S$23:$S$26,$T$23:$T$26))&amp;data[[#This Row],[Age group]]</f>
        <v>​​​101-500</v>
      </c>
    </row>
    <row r="1692" spans="2:12" x14ac:dyDescent="0.25">
      <c r="B1692" t="s">
        <v>68</v>
      </c>
      <c r="C1692">
        <v>7.2</v>
      </c>
      <c r="D1692">
        <v>610</v>
      </c>
      <c r="E1692" s="27">
        <v>45264</v>
      </c>
      <c r="F1692">
        <v>24</v>
      </c>
      <c r="G1692" t="s">
        <v>90</v>
      </c>
      <c r="H1692">
        <v>3067</v>
      </c>
      <c r="I1692" t="str">
        <f>_xlfn.XLOOKUP(data[[#This Row],[flight_speed]],$S$4:$S$6,$T$4:$T$6,,-1)</f>
        <v>casual</v>
      </c>
      <c r="J1692">
        <f>_xlfn.XLOOKUP(data[[#This Row],[Reindeer]],$S$14:$S$18,$T$14:$T$18)</f>
        <v>35</v>
      </c>
      <c r="K1692" t="str" cm="1">
        <f t="array" ref="K1692">_xlfn.IFS(data[[#This Row],[Age]]&lt;=100,"0-100",data[[#This Row],[Age]]&lt;=500,"101-500",data[[#This Row],[Age]]&lt;=1000,"501-1000",1,"&gt;1000")</f>
        <v>0-100</v>
      </c>
      <c r="L1692" t="str">
        <f>REPT(_xlfn.UNICHAR(8203),_xlfn.XLOOKUP(data[[#This Row],[Age group]],$S$23:$S$26,$T$23:$T$26))&amp;data[[#This Row],[Age group]]</f>
        <v>​​​​0-100</v>
      </c>
    </row>
    <row r="1693" spans="2:12" x14ac:dyDescent="0.25">
      <c r="B1693" t="s">
        <v>32</v>
      </c>
      <c r="C1693">
        <v>12</v>
      </c>
      <c r="D1693">
        <v>1290</v>
      </c>
      <c r="E1693" s="27">
        <v>45264</v>
      </c>
      <c r="F1693">
        <v>2102.7599999999998</v>
      </c>
      <c r="G1693" t="s">
        <v>91</v>
      </c>
      <c r="H1693">
        <v>1941</v>
      </c>
      <c r="I1693" t="str">
        <f>_xlfn.XLOOKUP(data[[#This Row],[flight_speed]],$S$4:$S$6,$T$4:$T$6,,-1)</f>
        <v>super fast</v>
      </c>
      <c r="J1693">
        <f>_xlfn.XLOOKUP(data[[#This Row],[Reindeer]],$S$14:$S$18,$T$14:$T$18)</f>
        <v>98</v>
      </c>
      <c r="K1693" t="str" cm="1">
        <f t="array" ref="K1693">_xlfn.IFS(data[[#This Row],[Age]]&lt;=100,"0-100",data[[#This Row],[Age]]&lt;=500,"101-500",data[[#This Row],[Age]]&lt;=1000,"501-1000",1,"&gt;1000")</f>
        <v>0-100</v>
      </c>
      <c r="L1693" t="str">
        <f>REPT(_xlfn.UNICHAR(8203),_xlfn.XLOOKUP(data[[#This Row],[Age group]],$S$23:$S$26,$T$23:$T$26))&amp;data[[#This Row],[Age group]]</f>
        <v>​​​​0-100</v>
      </c>
    </row>
    <row r="1694" spans="2:12" x14ac:dyDescent="0.25">
      <c r="B1694" t="s">
        <v>33</v>
      </c>
      <c r="C1694">
        <v>6</v>
      </c>
      <c r="D1694">
        <v>110</v>
      </c>
      <c r="E1694" s="27">
        <v>45265</v>
      </c>
      <c r="F1694">
        <v>220.57</v>
      </c>
      <c r="G1694" t="s">
        <v>90</v>
      </c>
      <c r="H1694">
        <v>6048</v>
      </c>
      <c r="I1694" t="str">
        <f>_xlfn.XLOOKUP(data[[#This Row],[flight_speed]],$S$4:$S$6,$T$4:$T$6,,-1)</f>
        <v>casual</v>
      </c>
      <c r="J1694">
        <f>_xlfn.XLOOKUP(data[[#This Row],[Reindeer]],$S$14:$S$18,$T$14:$T$18)</f>
        <v>1200</v>
      </c>
      <c r="K1694" t="str" cm="1">
        <f t="array" ref="K1694">_xlfn.IFS(data[[#This Row],[Age]]&lt;=100,"0-100",data[[#This Row],[Age]]&lt;=500,"101-500",data[[#This Row],[Age]]&lt;=1000,"501-1000",1,"&gt;1000")</f>
        <v>&gt;1000</v>
      </c>
      <c r="L1694" t="str">
        <f>REPT(_xlfn.UNICHAR(8203),_xlfn.XLOOKUP(data[[#This Row],[Age group]],$S$23:$S$26,$T$23:$T$26))&amp;data[[#This Row],[Age group]]</f>
        <v>​&gt;1000</v>
      </c>
    </row>
    <row r="1695" spans="2:12" x14ac:dyDescent="0.25">
      <c r="B1695" t="s">
        <v>34</v>
      </c>
      <c r="C1695">
        <v>7.2</v>
      </c>
      <c r="D1695">
        <v>600</v>
      </c>
      <c r="E1695" s="27">
        <v>45265</v>
      </c>
      <c r="F1695">
        <v>1057.1100000000001</v>
      </c>
      <c r="G1695" t="s">
        <v>91</v>
      </c>
      <c r="H1695">
        <v>2133</v>
      </c>
      <c r="I1695" t="str">
        <f>_xlfn.XLOOKUP(data[[#This Row],[flight_speed]],$S$4:$S$6,$T$4:$T$6,,-1)</f>
        <v>fast</v>
      </c>
      <c r="J1695">
        <f>_xlfn.XLOOKUP(data[[#This Row],[Reindeer]],$S$14:$S$18,$T$14:$T$18)</f>
        <v>815</v>
      </c>
      <c r="K1695" t="str" cm="1">
        <f t="array" ref="K1695">_xlfn.IFS(data[[#This Row],[Age]]&lt;=100,"0-100",data[[#This Row],[Age]]&lt;=500,"101-500",data[[#This Row],[Age]]&lt;=1000,"501-1000",1,"&gt;1000")</f>
        <v>501-1000</v>
      </c>
      <c r="L1695" t="str">
        <f>REPT(_xlfn.UNICHAR(8203),_xlfn.XLOOKUP(data[[#This Row],[Age group]],$S$23:$S$26,$T$23:$T$26))&amp;data[[#This Row],[Age group]]</f>
        <v>​​501-1000</v>
      </c>
    </row>
    <row r="1696" spans="2:12" x14ac:dyDescent="0.25">
      <c r="B1696" t="s">
        <v>35</v>
      </c>
      <c r="C1696">
        <v>6.4</v>
      </c>
      <c r="D1696">
        <v>1300</v>
      </c>
      <c r="E1696" s="27">
        <v>45265</v>
      </c>
      <c r="F1696">
        <v>2398.4700000000003</v>
      </c>
      <c r="G1696" t="s">
        <v>91</v>
      </c>
      <c r="H1696">
        <v>5392</v>
      </c>
      <c r="I1696" t="str">
        <f>_xlfn.XLOOKUP(data[[#This Row],[flight_speed]],$S$4:$S$6,$T$4:$T$6,,-1)</f>
        <v>super fast</v>
      </c>
      <c r="J1696">
        <f>_xlfn.XLOOKUP(data[[#This Row],[Reindeer]],$S$14:$S$18,$T$14:$T$18)</f>
        <v>261</v>
      </c>
      <c r="K1696" t="str" cm="1">
        <f t="array" ref="K1696">_xlfn.IFS(data[[#This Row],[Age]]&lt;=100,"0-100",data[[#This Row],[Age]]&lt;=500,"101-500",data[[#This Row],[Age]]&lt;=1000,"501-1000",1,"&gt;1000")</f>
        <v>101-500</v>
      </c>
      <c r="L1696" t="str">
        <f>REPT(_xlfn.UNICHAR(8203),_xlfn.XLOOKUP(data[[#This Row],[Age group]],$S$23:$S$26,$T$23:$T$26))&amp;data[[#This Row],[Age group]]</f>
        <v>​​​101-500</v>
      </c>
    </row>
    <row r="1697" spans="2:12" x14ac:dyDescent="0.25">
      <c r="B1697" t="s">
        <v>68</v>
      </c>
      <c r="C1697">
        <v>6.4</v>
      </c>
      <c r="D1697">
        <v>500</v>
      </c>
      <c r="E1697" s="27">
        <v>45265</v>
      </c>
      <c r="F1697">
        <v>561.78</v>
      </c>
      <c r="G1697" t="s">
        <v>90</v>
      </c>
      <c r="H1697">
        <v>5684</v>
      </c>
      <c r="I1697" t="str">
        <f>_xlfn.XLOOKUP(data[[#This Row],[flight_speed]],$S$4:$S$6,$T$4:$T$6,,-1)</f>
        <v>casual</v>
      </c>
      <c r="J1697">
        <f>_xlfn.XLOOKUP(data[[#This Row],[Reindeer]],$S$14:$S$18,$T$14:$T$18)</f>
        <v>35</v>
      </c>
      <c r="K1697" t="str" cm="1">
        <f t="array" ref="K1697">_xlfn.IFS(data[[#This Row],[Age]]&lt;=100,"0-100",data[[#This Row],[Age]]&lt;=500,"101-500",data[[#This Row],[Age]]&lt;=1000,"501-1000",1,"&gt;1000")</f>
        <v>0-100</v>
      </c>
      <c r="L1697" t="str">
        <f>REPT(_xlfn.UNICHAR(8203),_xlfn.XLOOKUP(data[[#This Row],[Age group]],$S$23:$S$26,$T$23:$T$26))&amp;data[[#This Row],[Age group]]</f>
        <v>​​​​0-100</v>
      </c>
    </row>
    <row r="1698" spans="2:12" x14ac:dyDescent="0.25">
      <c r="B1698" t="s">
        <v>32</v>
      </c>
      <c r="C1698">
        <v>7.2</v>
      </c>
      <c r="D1698">
        <v>660</v>
      </c>
      <c r="E1698" s="27">
        <v>45265</v>
      </c>
      <c r="F1698">
        <v>2726.07</v>
      </c>
      <c r="G1698" t="s">
        <v>91</v>
      </c>
      <c r="H1698">
        <v>6371</v>
      </c>
      <c r="I1698" t="str">
        <f>_xlfn.XLOOKUP(data[[#This Row],[flight_speed]],$S$4:$S$6,$T$4:$T$6,,-1)</f>
        <v>super fast</v>
      </c>
      <c r="J1698">
        <f>_xlfn.XLOOKUP(data[[#This Row],[Reindeer]],$S$14:$S$18,$T$14:$T$18)</f>
        <v>98</v>
      </c>
      <c r="K1698" t="str" cm="1">
        <f t="array" ref="K1698">_xlfn.IFS(data[[#This Row],[Age]]&lt;=100,"0-100",data[[#This Row],[Age]]&lt;=500,"101-500",data[[#This Row],[Age]]&lt;=1000,"501-1000",1,"&gt;1000")</f>
        <v>0-100</v>
      </c>
      <c r="L1698" t="str">
        <f>REPT(_xlfn.UNICHAR(8203),_xlfn.XLOOKUP(data[[#This Row],[Age group]],$S$23:$S$26,$T$23:$T$26))&amp;data[[#This Row],[Age group]]</f>
        <v>​​​​0-100</v>
      </c>
    </row>
    <row r="1699" spans="2:12" x14ac:dyDescent="0.25">
      <c r="B1699" t="s">
        <v>33</v>
      </c>
      <c r="C1699">
        <v>5</v>
      </c>
      <c r="D1699">
        <v>106</v>
      </c>
      <c r="E1699" s="27">
        <v>45266</v>
      </c>
      <c r="F1699">
        <v>153.03</v>
      </c>
      <c r="G1699" t="s">
        <v>90</v>
      </c>
      <c r="H1699">
        <v>2832</v>
      </c>
      <c r="I1699" t="str">
        <f>_xlfn.XLOOKUP(data[[#This Row],[flight_speed]],$S$4:$S$6,$T$4:$T$6,,-1)</f>
        <v>casual</v>
      </c>
      <c r="J1699">
        <f>_xlfn.XLOOKUP(data[[#This Row],[Reindeer]],$S$14:$S$18,$T$14:$T$18)</f>
        <v>1200</v>
      </c>
      <c r="K1699" t="str" cm="1">
        <f t="array" ref="K1699">_xlfn.IFS(data[[#This Row],[Age]]&lt;=100,"0-100",data[[#This Row],[Age]]&lt;=500,"101-500",data[[#This Row],[Age]]&lt;=1000,"501-1000",1,"&gt;1000")</f>
        <v>&gt;1000</v>
      </c>
      <c r="L1699" t="str">
        <f>REPT(_xlfn.UNICHAR(8203),_xlfn.XLOOKUP(data[[#This Row],[Age group]],$S$23:$S$26,$T$23:$T$26))&amp;data[[#This Row],[Age group]]</f>
        <v>​&gt;1000</v>
      </c>
    </row>
    <row r="1700" spans="2:12" x14ac:dyDescent="0.25">
      <c r="B1700" t="s">
        <v>34</v>
      </c>
      <c r="C1700">
        <v>6.4</v>
      </c>
      <c r="D1700">
        <v>550</v>
      </c>
      <c r="E1700" s="27">
        <v>45266</v>
      </c>
      <c r="F1700">
        <v>1536.9900000000002</v>
      </c>
      <c r="G1700" t="s">
        <v>91</v>
      </c>
      <c r="H1700">
        <v>1526</v>
      </c>
      <c r="I1700" t="str">
        <f>_xlfn.XLOOKUP(data[[#This Row],[flight_speed]],$S$4:$S$6,$T$4:$T$6,,-1)</f>
        <v>fast</v>
      </c>
      <c r="J1700">
        <f>_xlfn.XLOOKUP(data[[#This Row],[Reindeer]],$S$14:$S$18,$T$14:$T$18)</f>
        <v>815</v>
      </c>
      <c r="K1700" t="str" cm="1">
        <f t="array" ref="K1700">_xlfn.IFS(data[[#This Row],[Age]]&lt;=100,"0-100",data[[#This Row],[Age]]&lt;=500,"101-500",data[[#This Row],[Age]]&lt;=1000,"501-1000",1,"&gt;1000")</f>
        <v>501-1000</v>
      </c>
      <c r="L1700" t="str">
        <f>REPT(_xlfn.UNICHAR(8203),_xlfn.XLOOKUP(data[[#This Row],[Age group]],$S$23:$S$26,$T$23:$T$26))&amp;data[[#This Row],[Age group]]</f>
        <v>​​501-1000</v>
      </c>
    </row>
    <row r="1701" spans="2:12" x14ac:dyDescent="0.25">
      <c r="B1701" t="s">
        <v>35</v>
      </c>
      <c r="C1701">
        <v>4</v>
      </c>
      <c r="D1701">
        <v>650</v>
      </c>
      <c r="E1701" s="27">
        <v>45266</v>
      </c>
      <c r="F1701">
        <v>2273.8500000000004</v>
      </c>
      <c r="G1701" t="s">
        <v>91</v>
      </c>
      <c r="H1701">
        <v>7001</v>
      </c>
      <c r="I1701" t="str">
        <f>_xlfn.XLOOKUP(data[[#This Row],[flight_speed]],$S$4:$S$6,$T$4:$T$6,,-1)</f>
        <v>super fast</v>
      </c>
      <c r="J1701">
        <f>_xlfn.XLOOKUP(data[[#This Row],[Reindeer]],$S$14:$S$18,$T$14:$T$18)</f>
        <v>261</v>
      </c>
      <c r="K1701" t="str" cm="1">
        <f t="array" ref="K1701">_xlfn.IFS(data[[#This Row],[Age]]&lt;=100,"0-100",data[[#This Row],[Age]]&lt;=500,"101-500",data[[#This Row],[Age]]&lt;=1000,"501-1000",1,"&gt;1000")</f>
        <v>101-500</v>
      </c>
      <c r="L1701" t="str">
        <f>REPT(_xlfn.UNICHAR(8203),_xlfn.XLOOKUP(data[[#This Row],[Age group]],$S$23:$S$26,$T$23:$T$26))&amp;data[[#This Row],[Age group]]</f>
        <v>​​​101-500</v>
      </c>
    </row>
    <row r="1702" spans="2:12" x14ac:dyDescent="0.25">
      <c r="B1702" t="s">
        <v>68</v>
      </c>
      <c r="C1702">
        <v>6.4</v>
      </c>
      <c r="D1702">
        <v>1370</v>
      </c>
      <c r="E1702" s="27">
        <v>45266</v>
      </c>
      <c r="F1702">
        <v>581.43000000000006</v>
      </c>
      <c r="G1702" t="s">
        <v>90</v>
      </c>
      <c r="H1702">
        <v>8144</v>
      </c>
      <c r="I1702" t="str">
        <f>_xlfn.XLOOKUP(data[[#This Row],[flight_speed]],$S$4:$S$6,$T$4:$T$6,,-1)</f>
        <v>casual</v>
      </c>
      <c r="J1702">
        <f>_xlfn.XLOOKUP(data[[#This Row],[Reindeer]],$S$14:$S$18,$T$14:$T$18)</f>
        <v>35</v>
      </c>
      <c r="K1702" t="str" cm="1">
        <f t="array" ref="K1702">_xlfn.IFS(data[[#This Row],[Age]]&lt;=100,"0-100",data[[#This Row],[Age]]&lt;=500,"101-500",data[[#This Row],[Age]]&lt;=1000,"501-1000",1,"&gt;1000")</f>
        <v>0-100</v>
      </c>
      <c r="L1702" t="str">
        <f>REPT(_xlfn.UNICHAR(8203),_xlfn.XLOOKUP(data[[#This Row],[Age group]],$S$23:$S$26,$T$23:$T$26))&amp;data[[#This Row],[Age group]]</f>
        <v>​​​​0-100</v>
      </c>
    </row>
    <row r="1703" spans="2:12" x14ac:dyDescent="0.25">
      <c r="B1703" t="s">
        <v>32</v>
      </c>
      <c r="C1703">
        <v>11.200000000000001</v>
      </c>
      <c r="D1703">
        <v>1090</v>
      </c>
      <c r="E1703" s="27">
        <v>45266</v>
      </c>
      <c r="F1703">
        <v>1638.3899999999999</v>
      </c>
      <c r="G1703" t="s">
        <v>91</v>
      </c>
      <c r="H1703">
        <v>5727</v>
      </c>
      <c r="I1703" t="str">
        <f>_xlfn.XLOOKUP(data[[#This Row],[flight_speed]],$S$4:$S$6,$T$4:$T$6,,-1)</f>
        <v>fast</v>
      </c>
      <c r="J1703">
        <f>_xlfn.XLOOKUP(data[[#This Row],[Reindeer]],$S$14:$S$18,$T$14:$T$18)</f>
        <v>98</v>
      </c>
      <c r="K1703" t="str" cm="1">
        <f t="array" ref="K1703">_xlfn.IFS(data[[#This Row],[Age]]&lt;=100,"0-100",data[[#This Row],[Age]]&lt;=500,"101-500",data[[#This Row],[Age]]&lt;=1000,"501-1000",1,"&gt;1000")</f>
        <v>0-100</v>
      </c>
      <c r="L1703" t="str">
        <f>REPT(_xlfn.UNICHAR(8203),_xlfn.XLOOKUP(data[[#This Row],[Age group]],$S$23:$S$26,$T$23:$T$26))&amp;data[[#This Row],[Age group]]</f>
        <v>​​​​0-100</v>
      </c>
    </row>
    <row r="1704" spans="2:12" x14ac:dyDescent="0.25">
      <c r="B1704" t="s">
        <v>33</v>
      </c>
      <c r="C1704">
        <v>9</v>
      </c>
      <c r="D1704">
        <v>138</v>
      </c>
      <c r="E1704" s="27">
        <v>45267</v>
      </c>
      <c r="F1704">
        <v>23.91</v>
      </c>
      <c r="G1704" t="s">
        <v>90</v>
      </c>
      <c r="H1704">
        <v>8568</v>
      </c>
      <c r="I1704" t="str">
        <f>_xlfn.XLOOKUP(data[[#This Row],[flight_speed]],$S$4:$S$6,$T$4:$T$6,,-1)</f>
        <v>casual</v>
      </c>
      <c r="J1704">
        <f>_xlfn.XLOOKUP(data[[#This Row],[Reindeer]],$S$14:$S$18,$T$14:$T$18)</f>
        <v>1200</v>
      </c>
      <c r="K1704" t="str" cm="1">
        <f t="array" ref="K1704">_xlfn.IFS(data[[#This Row],[Age]]&lt;=100,"0-100",data[[#This Row],[Age]]&lt;=500,"101-500",data[[#This Row],[Age]]&lt;=1000,"501-1000",1,"&gt;1000")</f>
        <v>&gt;1000</v>
      </c>
      <c r="L1704" t="str">
        <f>REPT(_xlfn.UNICHAR(8203),_xlfn.XLOOKUP(data[[#This Row],[Age group]],$S$23:$S$26,$T$23:$T$26))&amp;data[[#This Row],[Age group]]</f>
        <v>​&gt;1000</v>
      </c>
    </row>
    <row r="1705" spans="2:12" x14ac:dyDescent="0.25">
      <c r="B1705" t="s">
        <v>34</v>
      </c>
      <c r="C1705">
        <v>8.8000000000000007</v>
      </c>
      <c r="D1705">
        <v>700</v>
      </c>
      <c r="E1705" s="27">
        <v>45267</v>
      </c>
      <c r="F1705">
        <v>488.15999999999997</v>
      </c>
      <c r="G1705" t="s">
        <v>91</v>
      </c>
      <c r="H1705">
        <v>8433</v>
      </c>
      <c r="I1705" t="str">
        <f>_xlfn.XLOOKUP(data[[#This Row],[flight_speed]],$S$4:$S$6,$T$4:$T$6,,-1)</f>
        <v>casual</v>
      </c>
      <c r="J1705">
        <f>_xlfn.XLOOKUP(data[[#This Row],[Reindeer]],$S$14:$S$18,$T$14:$T$18)</f>
        <v>815</v>
      </c>
      <c r="K1705" t="str" cm="1">
        <f t="array" ref="K1705">_xlfn.IFS(data[[#This Row],[Age]]&lt;=100,"0-100",data[[#This Row],[Age]]&lt;=500,"101-500",data[[#This Row],[Age]]&lt;=1000,"501-1000",1,"&gt;1000")</f>
        <v>501-1000</v>
      </c>
      <c r="L1705" t="str">
        <f>REPT(_xlfn.UNICHAR(8203),_xlfn.XLOOKUP(data[[#This Row],[Age group]],$S$23:$S$26,$T$23:$T$26))&amp;data[[#This Row],[Age group]]</f>
        <v>​​501-1000</v>
      </c>
    </row>
    <row r="1706" spans="2:12" x14ac:dyDescent="0.25">
      <c r="B1706" t="s">
        <v>35</v>
      </c>
      <c r="C1706">
        <v>8.8000000000000007</v>
      </c>
      <c r="D1706">
        <v>590</v>
      </c>
      <c r="E1706" s="27">
        <v>45267</v>
      </c>
      <c r="F1706">
        <v>1396.35</v>
      </c>
      <c r="G1706" t="s">
        <v>91</v>
      </c>
      <c r="H1706">
        <v>8904</v>
      </c>
      <c r="I1706" t="str">
        <f>_xlfn.XLOOKUP(data[[#This Row],[flight_speed]],$S$4:$S$6,$T$4:$T$6,,-1)</f>
        <v>fast</v>
      </c>
      <c r="J1706">
        <f>_xlfn.XLOOKUP(data[[#This Row],[Reindeer]],$S$14:$S$18,$T$14:$T$18)</f>
        <v>261</v>
      </c>
      <c r="K1706" t="str" cm="1">
        <f t="array" ref="K1706">_xlfn.IFS(data[[#This Row],[Age]]&lt;=100,"0-100",data[[#This Row],[Age]]&lt;=500,"101-500",data[[#This Row],[Age]]&lt;=1000,"501-1000",1,"&gt;1000")</f>
        <v>101-500</v>
      </c>
      <c r="L1706" t="str">
        <f>REPT(_xlfn.UNICHAR(8203),_xlfn.XLOOKUP(data[[#This Row],[Age group]],$S$23:$S$26,$T$23:$T$26))&amp;data[[#This Row],[Age group]]</f>
        <v>​​​101-500</v>
      </c>
    </row>
    <row r="1707" spans="2:12" x14ac:dyDescent="0.25">
      <c r="B1707" t="s">
        <v>68</v>
      </c>
      <c r="C1707">
        <v>4.8000000000000007</v>
      </c>
      <c r="D1707">
        <v>1390</v>
      </c>
      <c r="E1707" s="27">
        <v>45267</v>
      </c>
      <c r="F1707">
        <v>1936.8000000000002</v>
      </c>
      <c r="G1707" t="s">
        <v>90</v>
      </c>
      <c r="H1707">
        <v>8299</v>
      </c>
      <c r="I1707" t="str">
        <f>_xlfn.XLOOKUP(data[[#This Row],[flight_speed]],$S$4:$S$6,$T$4:$T$6,,-1)</f>
        <v>fast</v>
      </c>
      <c r="J1707">
        <f>_xlfn.XLOOKUP(data[[#This Row],[Reindeer]],$S$14:$S$18,$T$14:$T$18)</f>
        <v>35</v>
      </c>
      <c r="K1707" t="str" cm="1">
        <f t="array" ref="K1707">_xlfn.IFS(data[[#This Row],[Age]]&lt;=100,"0-100",data[[#This Row],[Age]]&lt;=500,"101-500",data[[#This Row],[Age]]&lt;=1000,"501-1000",1,"&gt;1000")</f>
        <v>0-100</v>
      </c>
      <c r="L1707" t="str">
        <f>REPT(_xlfn.UNICHAR(8203),_xlfn.XLOOKUP(data[[#This Row],[Age group]],$S$23:$S$26,$T$23:$T$26))&amp;data[[#This Row],[Age group]]</f>
        <v>​​​​0-100</v>
      </c>
    </row>
    <row r="1708" spans="2:12" x14ac:dyDescent="0.25">
      <c r="B1708" t="s">
        <v>32</v>
      </c>
      <c r="C1708">
        <v>11.200000000000001</v>
      </c>
      <c r="D1708">
        <v>940</v>
      </c>
      <c r="E1708" s="27">
        <v>45267</v>
      </c>
      <c r="F1708">
        <v>2441.67</v>
      </c>
      <c r="G1708" t="s">
        <v>91</v>
      </c>
      <c r="H1708">
        <v>4302</v>
      </c>
      <c r="I1708" t="str">
        <f>_xlfn.XLOOKUP(data[[#This Row],[flight_speed]],$S$4:$S$6,$T$4:$T$6,,-1)</f>
        <v>super fast</v>
      </c>
      <c r="J1708">
        <f>_xlfn.XLOOKUP(data[[#This Row],[Reindeer]],$S$14:$S$18,$T$14:$T$18)</f>
        <v>98</v>
      </c>
      <c r="K1708" t="str" cm="1">
        <f t="array" ref="K1708">_xlfn.IFS(data[[#This Row],[Age]]&lt;=100,"0-100",data[[#This Row],[Age]]&lt;=500,"101-500",data[[#This Row],[Age]]&lt;=1000,"501-1000",1,"&gt;1000")</f>
        <v>0-100</v>
      </c>
      <c r="L1708" t="str">
        <f>REPT(_xlfn.UNICHAR(8203),_xlfn.XLOOKUP(data[[#This Row],[Age group]],$S$23:$S$26,$T$23:$T$26))&amp;data[[#This Row],[Age group]]</f>
        <v>​​​​0-100</v>
      </c>
    </row>
    <row r="1709" spans="2:12" x14ac:dyDescent="0.25">
      <c r="B1709" t="s">
        <v>33</v>
      </c>
      <c r="C1709">
        <v>12</v>
      </c>
      <c r="D1709">
        <v>143</v>
      </c>
      <c r="E1709" s="27">
        <v>45268</v>
      </c>
      <c r="F1709">
        <v>499.27</v>
      </c>
      <c r="G1709" t="s">
        <v>90</v>
      </c>
      <c r="H1709">
        <v>11058</v>
      </c>
      <c r="I1709" t="str">
        <f>_xlfn.XLOOKUP(data[[#This Row],[flight_speed]],$S$4:$S$6,$T$4:$T$6,,-1)</f>
        <v>casual</v>
      </c>
      <c r="J1709">
        <f>_xlfn.XLOOKUP(data[[#This Row],[Reindeer]],$S$14:$S$18,$T$14:$T$18)</f>
        <v>1200</v>
      </c>
      <c r="K1709" t="str" cm="1">
        <f t="array" ref="K1709">_xlfn.IFS(data[[#This Row],[Age]]&lt;=100,"0-100",data[[#This Row],[Age]]&lt;=500,"101-500",data[[#This Row],[Age]]&lt;=1000,"501-1000",1,"&gt;1000")</f>
        <v>&gt;1000</v>
      </c>
      <c r="L1709" t="str">
        <f>REPT(_xlfn.UNICHAR(8203),_xlfn.XLOOKUP(data[[#This Row],[Age group]],$S$23:$S$26,$T$23:$T$26))&amp;data[[#This Row],[Age group]]</f>
        <v>​&gt;1000</v>
      </c>
    </row>
    <row r="1710" spans="2:12" x14ac:dyDescent="0.25">
      <c r="B1710" t="s">
        <v>34</v>
      </c>
      <c r="C1710">
        <v>4</v>
      </c>
      <c r="D1710">
        <v>900</v>
      </c>
      <c r="E1710" s="27">
        <v>45268</v>
      </c>
      <c r="F1710">
        <v>114.51</v>
      </c>
      <c r="G1710" t="s">
        <v>91</v>
      </c>
      <c r="H1710">
        <v>8751</v>
      </c>
      <c r="I1710" t="str">
        <f>_xlfn.XLOOKUP(data[[#This Row],[flight_speed]],$S$4:$S$6,$T$4:$T$6,,-1)</f>
        <v>casual</v>
      </c>
      <c r="J1710">
        <f>_xlfn.XLOOKUP(data[[#This Row],[Reindeer]],$S$14:$S$18,$T$14:$T$18)</f>
        <v>815</v>
      </c>
      <c r="K1710" t="str" cm="1">
        <f t="array" ref="K1710">_xlfn.IFS(data[[#This Row],[Age]]&lt;=100,"0-100",data[[#This Row],[Age]]&lt;=500,"101-500",data[[#This Row],[Age]]&lt;=1000,"501-1000",1,"&gt;1000")</f>
        <v>501-1000</v>
      </c>
      <c r="L1710" t="str">
        <f>REPT(_xlfn.UNICHAR(8203),_xlfn.XLOOKUP(data[[#This Row],[Age group]],$S$23:$S$26,$T$23:$T$26))&amp;data[[#This Row],[Age group]]</f>
        <v>​​501-1000</v>
      </c>
    </row>
    <row r="1711" spans="2:12" x14ac:dyDescent="0.25">
      <c r="B1711" t="s">
        <v>35</v>
      </c>
      <c r="C1711">
        <v>4</v>
      </c>
      <c r="D1711">
        <v>540</v>
      </c>
      <c r="E1711" s="27">
        <v>45268</v>
      </c>
      <c r="F1711">
        <v>970.19999999999993</v>
      </c>
      <c r="G1711" t="s">
        <v>91</v>
      </c>
      <c r="H1711">
        <v>13512</v>
      </c>
      <c r="I1711" t="str">
        <f>_xlfn.XLOOKUP(data[[#This Row],[flight_speed]],$S$4:$S$6,$T$4:$T$6,,-1)</f>
        <v>fast</v>
      </c>
      <c r="J1711">
        <f>_xlfn.XLOOKUP(data[[#This Row],[Reindeer]],$S$14:$S$18,$T$14:$T$18)</f>
        <v>261</v>
      </c>
      <c r="K1711" t="str" cm="1">
        <f t="array" ref="K1711">_xlfn.IFS(data[[#This Row],[Age]]&lt;=100,"0-100",data[[#This Row],[Age]]&lt;=500,"101-500",data[[#This Row],[Age]]&lt;=1000,"501-1000",1,"&gt;1000")</f>
        <v>101-500</v>
      </c>
      <c r="L1711" t="str">
        <f>REPT(_xlfn.UNICHAR(8203),_xlfn.XLOOKUP(data[[#This Row],[Age group]],$S$23:$S$26,$T$23:$T$26))&amp;data[[#This Row],[Age group]]</f>
        <v>​​​101-500</v>
      </c>
    </row>
    <row r="1712" spans="2:12" x14ac:dyDescent="0.25">
      <c r="B1712" t="s">
        <v>68</v>
      </c>
      <c r="C1712">
        <v>11.200000000000001</v>
      </c>
      <c r="D1712">
        <v>1480</v>
      </c>
      <c r="E1712" s="27">
        <v>45268</v>
      </c>
      <c r="F1712">
        <v>929.97</v>
      </c>
      <c r="G1712" t="s">
        <v>90</v>
      </c>
      <c r="H1712">
        <v>18975</v>
      </c>
      <c r="I1712" t="str">
        <f>_xlfn.XLOOKUP(data[[#This Row],[flight_speed]],$S$4:$S$6,$T$4:$T$6,,-1)</f>
        <v>fast</v>
      </c>
      <c r="J1712">
        <f>_xlfn.XLOOKUP(data[[#This Row],[Reindeer]],$S$14:$S$18,$T$14:$T$18)</f>
        <v>35</v>
      </c>
      <c r="K1712" t="str" cm="1">
        <f t="array" ref="K1712">_xlfn.IFS(data[[#This Row],[Age]]&lt;=100,"0-100",data[[#This Row],[Age]]&lt;=500,"101-500",data[[#This Row],[Age]]&lt;=1000,"501-1000",1,"&gt;1000")</f>
        <v>0-100</v>
      </c>
      <c r="L1712" t="str">
        <f>REPT(_xlfn.UNICHAR(8203),_xlfn.XLOOKUP(data[[#This Row],[Age group]],$S$23:$S$26,$T$23:$T$26))&amp;data[[#This Row],[Age group]]</f>
        <v>​​​​0-100</v>
      </c>
    </row>
    <row r="1713" spans="2:12" x14ac:dyDescent="0.25">
      <c r="B1713" t="s">
        <v>32</v>
      </c>
      <c r="C1713">
        <v>5.6000000000000005</v>
      </c>
      <c r="D1713">
        <v>1080</v>
      </c>
      <c r="E1713" s="27">
        <v>45268</v>
      </c>
      <c r="F1713">
        <v>1044.06</v>
      </c>
      <c r="G1713" t="s">
        <v>91</v>
      </c>
      <c r="H1713">
        <v>2628</v>
      </c>
      <c r="I1713" t="str">
        <f>_xlfn.XLOOKUP(data[[#This Row],[flight_speed]],$S$4:$S$6,$T$4:$T$6,,-1)</f>
        <v>fast</v>
      </c>
      <c r="J1713">
        <f>_xlfn.XLOOKUP(data[[#This Row],[Reindeer]],$S$14:$S$18,$T$14:$T$18)</f>
        <v>98</v>
      </c>
      <c r="K1713" t="str" cm="1">
        <f t="array" ref="K1713">_xlfn.IFS(data[[#This Row],[Age]]&lt;=100,"0-100",data[[#This Row],[Age]]&lt;=500,"101-500",data[[#This Row],[Age]]&lt;=1000,"501-1000",1,"&gt;1000")</f>
        <v>0-100</v>
      </c>
      <c r="L1713" t="str">
        <f>REPT(_xlfn.UNICHAR(8203),_xlfn.XLOOKUP(data[[#This Row],[Age group]],$S$23:$S$26,$T$23:$T$26))&amp;data[[#This Row],[Age group]]</f>
        <v>​​​​0-100</v>
      </c>
    </row>
    <row r="1714" spans="2:12" x14ac:dyDescent="0.25">
      <c r="B1714" t="s">
        <v>33</v>
      </c>
      <c r="C1714">
        <v>15</v>
      </c>
      <c r="D1714">
        <v>120</v>
      </c>
      <c r="E1714" s="27">
        <v>45269</v>
      </c>
      <c r="F1714">
        <v>267.10000000000002</v>
      </c>
      <c r="G1714" t="s">
        <v>90</v>
      </c>
      <c r="H1714">
        <v>14930</v>
      </c>
      <c r="I1714" t="str">
        <f>_xlfn.XLOOKUP(data[[#This Row],[flight_speed]],$S$4:$S$6,$T$4:$T$6,,-1)</f>
        <v>casual</v>
      </c>
      <c r="J1714">
        <f>_xlfn.XLOOKUP(data[[#This Row],[Reindeer]],$S$14:$S$18,$T$14:$T$18)</f>
        <v>1200</v>
      </c>
      <c r="K1714" t="str" cm="1">
        <f t="array" ref="K1714">_xlfn.IFS(data[[#This Row],[Age]]&lt;=100,"0-100",data[[#This Row],[Age]]&lt;=500,"101-500",data[[#This Row],[Age]]&lt;=1000,"501-1000",1,"&gt;1000")</f>
        <v>&gt;1000</v>
      </c>
      <c r="L1714" t="str">
        <f>REPT(_xlfn.UNICHAR(8203),_xlfn.XLOOKUP(data[[#This Row],[Age group]],$S$23:$S$26,$T$23:$T$26))&amp;data[[#This Row],[Age group]]</f>
        <v>​&gt;1000</v>
      </c>
    </row>
    <row r="1715" spans="2:12" x14ac:dyDescent="0.25">
      <c r="B1715" t="s">
        <v>34</v>
      </c>
      <c r="C1715">
        <v>10.4</v>
      </c>
      <c r="D1715">
        <v>800</v>
      </c>
      <c r="E1715" s="27">
        <v>45269</v>
      </c>
      <c r="F1715">
        <v>626.84999999999991</v>
      </c>
      <c r="G1715" t="s">
        <v>91</v>
      </c>
      <c r="H1715">
        <v>1984</v>
      </c>
      <c r="I1715" t="str">
        <f>_xlfn.XLOOKUP(data[[#This Row],[flight_speed]],$S$4:$S$6,$T$4:$T$6,,-1)</f>
        <v>fast</v>
      </c>
      <c r="J1715">
        <f>_xlfn.XLOOKUP(data[[#This Row],[Reindeer]],$S$14:$S$18,$T$14:$T$18)</f>
        <v>815</v>
      </c>
      <c r="K1715" t="str" cm="1">
        <f t="array" ref="K1715">_xlfn.IFS(data[[#This Row],[Age]]&lt;=100,"0-100",data[[#This Row],[Age]]&lt;=500,"101-500",data[[#This Row],[Age]]&lt;=1000,"501-1000",1,"&gt;1000")</f>
        <v>501-1000</v>
      </c>
      <c r="L1715" t="str">
        <f>REPT(_xlfn.UNICHAR(8203),_xlfn.XLOOKUP(data[[#This Row],[Age group]],$S$23:$S$26,$T$23:$T$26))&amp;data[[#This Row],[Age group]]</f>
        <v>​​501-1000</v>
      </c>
    </row>
    <row r="1716" spans="2:12" x14ac:dyDescent="0.25">
      <c r="B1716" t="s">
        <v>35</v>
      </c>
      <c r="C1716">
        <v>9.6000000000000014</v>
      </c>
      <c r="D1716">
        <v>670</v>
      </c>
      <c r="E1716" s="27">
        <v>45269</v>
      </c>
      <c r="F1716">
        <v>817.19999999999993</v>
      </c>
      <c r="G1716" t="s">
        <v>91</v>
      </c>
      <c r="H1716">
        <v>12259</v>
      </c>
      <c r="I1716" t="str">
        <f>_xlfn.XLOOKUP(data[[#This Row],[flight_speed]],$S$4:$S$6,$T$4:$T$6,,-1)</f>
        <v>fast</v>
      </c>
      <c r="J1716">
        <f>_xlfn.XLOOKUP(data[[#This Row],[Reindeer]],$S$14:$S$18,$T$14:$T$18)</f>
        <v>261</v>
      </c>
      <c r="K1716" t="str" cm="1">
        <f t="array" ref="K1716">_xlfn.IFS(data[[#This Row],[Age]]&lt;=100,"0-100",data[[#This Row],[Age]]&lt;=500,"101-500",data[[#This Row],[Age]]&lt;=1000,"501-1000",1,"&gt;1000")</f>
        <v>101-500</v>
      </c>
      <c r="L1716" t="str">
        <f>REPT(_xlfn.UNICHAR(8203),_xlfn.XLOOKUP(data[[#This Row],[Age group]],$S$23:$S$26,$T$23:$T$26))&amp;data[[#This Row],[Age group]]</f>
        <v>​​​101-500</v>
      </c>
    </row>
    <row r="1717" spans="2:12" x14ac:dyDescent="0.25">
      <c r="B1717" t="s">
        <v>68</v>
      </c>
      <c r="C1717">
        <v>10.4</v>
      </c>
      <c r="D1717">
        <v>550</v>
      </c>
      <c r="E1717" s="27">
        <v>45269</v>
      </c>
      <c r="F1717">
        <v>2761.32</v>
      </c>
      <c r="G1717" t="s">
        <v>90</v>
      </c>
      <c r="H1717">
        <v>19430</v>
      </c>
      <c r="I1717" t="str">
        <f>_xlfn.XLOOKUP(data[[#This Row],[flight_speed]],$S$4:$S$6,$T$4:$T$6,,-1)</f>
        <v>super fast</v>
      </c>
      <c r="J1717">
        <f>_xlfn.XLOOKUP(data[[#This Row],[Reindeer]],$S$14:$S$18,$T$14:$T$18)</f>
        <v>35</v>
      </c>
      <c r="K1717" t="str" cm="1">
        <f t="array" ref="K1717">_xlfn.IFS(data[[#This Row],[Age]]&lt;=100,"0-100",data[[#This Row],[Age]]&lt;=500,"101-500",data[[#This Row],[Age]]&lt;=1000,"501-1000",1,"&gt;1000")</f>
        <v>0-100</v>
      </c>
      <c r="L1717" t="str">
        <f>REPT(_xlfn.UNICHAR(8203),_xlfn.XLOOKUP(data[[#This Row],[Age group]],$S$23:$S$26,$T$23:$T$26))&amp;data[[#This Row],[Age group]]</f>
        <v>​​​​0-100</v>
      </c>
    </row>
    <row r="1718" spans="2:12" x14ac:dyDescent="0.25">
      <c r="B1718" t="s">
        <v>32</v>
      </c>
      <c r="C1718">
        <v>5.6000000000000005</v>
      </c>
      <c r="D1718">
        <v>720</v>
      </c>
      <c r="E1718" s="27">
        <v>45269</v>
      </c>
      <c r="F1718">
        <v>2063.0700000000002</v>
      </c>
      <c r="G1718" t="s">
        <v>91</v>
      </c>
      <c r="H1718">
        <v>13928</v>
      </c>
      <c r="I1718" t="str">
        <f>_xlfn.XLOOKUP(data[[#This Row],[flight_speed]],$S$4:$S$6,$T$4:$T$6,,-1)</f>
        <v>super fast</v>
      </c>
      <c r="J1718">
        <f>_xlfn.XLOOKUP(data[[#This Row],[Reindeer]],$S$14:$S$18,$T$14:$T$18)</f>
        <v>98</v>
      </c>
      <c r="K1718" t="str" cm="1">
        <f t="array" ref="K1718">_xlfn.IFS(data[[#This Row],[Age]]&lt;=100,"0-100",data[[#This Row],[Age]]&lt;=500,"101-500",data[[#This Row],[Age]]&lt;=1000,"501-1000",1,"&gt;1000")</f>
        <v>0-100</v>
      </c>
      <c r="L1718" t="str">
        <f>REPT(_xlfn.UNICHAR(8203),_xlfn.XLOOKUP(data[[#This Row],[Age group]],$S$23:$S$26,$T$23:$T$26))&amp;data[[#This Row],[Age group]]</f>
        <v>​​​​0-100</v>
      </c>
    </row>
    <row r="1719" spans="2:12" x14ac:dyDescent="0.25">
      <c r="B1719" t="s">
        <v>33</v>
      </c>
      <c r="C1719">
        <v>10</v>
      </c>
      <c r="D1719">
        <v>135</v>
      </c>
      <c r="E1719" s="27">
        <v>45270</v>
      </c>
      <c r="F1719">
        <v>582.51</v>
      </c>
      <c r="G1719" t="s">
        <v>90</v>
      </c>
      <c r="H1719">
        <v>1961</v>
      </c>
      <c r="I1719" t="str">
        <f>_xlfn.XLOOKUP(data[[#This Row],[flight_speed]],$S$4:$S$6,$T$4:$T$6,,-1)</f>
        <v>casual</v>
      </c>
      <c r="J1719">
        <f>_xlfn.XLOOKUP(data[[#This Row],[Reindeer]],$S$14:$S$18,$T$14:$T$18)</f>
        <v>1200</v>
      </c>
      <c r="K1719" t="str" cm="1">
        <f t="array" ref="K1719">_xlfn.IFS(data[[#This Row],[Age]]&lt;=100,"0-100",data[[#This Row],[Age]]&lt;=500,"101-500",data[[#This Row],[Age]]&lt;=1000,"501-1000",1,"&gt;1000")</f>
        <v>&gt;1000</v>
      </c>
      <c r="L1719" t="str">
        <f>REPT(_xlfn.UNICHAR(8203),_xlfn.XLOOKUP(data[[#This Row],[Age group]],$S$23:$S$26,$T$23:$T$26))&amp;data[[#This Row],[Age group]]</f>
        <v>​&gt;1000</v>
      </c>
    </row>
    <row r="1720" spans="2:12" x14ac:dyDescent="0.25">
      <c r="B1720" t="s">
        <v>34</v>
      </c>
      <c r="C1720">
        <v>6.4</v>
      </c>
      <c r="D1720">
        <v>1140</v>
      </c>
      <c r="E1720" s="27">
        <v>45270</v>
      </c>
      <c r="F1720">
        <v>797.84999999999991</v>
      </c>
      <c r="G1720" t="s">
        <v>91</v>
      </c>
      <c r="H1720">
        <v>14587</v>
      </c>
      <c r="I1720" t="str">
        <f>_xlfn.XLOOKUP(data[[#This Row],[flight_speed]],$S$4:$S$6,$T$4:$T$6,,-1)</f>
        <v>fast</v>
      </c>
      <c r="J1720">
        <f>_xlfn.XLOOKUP(data[[#This Row],[Reindeer]],$S$14:$S$18,$T$14:$T$18)</f>
        <v>815</v>
      </c>
      <c r="K1720" t="str" cm="1">
        <f t="array" ref="K1720">_xlfn.IFS(data[[#This Row],[Age]]&lt;=100,"0-100",data[[#This Row],[Age]]&lt;=500,"101-500",data[[#This Row],[Age]]&lt;=1000,"501-1000",1,"&gt;1000")</f>
        <v>501-1000</v>
      </c>
      <c r="L1720" t="str">
        <f>REPT(_xlfn.UNICHAR(8203),_xlfn.XLOOKUP(data[[#This Row],[Age group]],$S$23:$S$26,$T$23:$T$26))&amp;data[[#This Row],[Age group]]</f>
        <v>​​501-1000</v>
      </c>
    </row>
    <row r="1721" spans="2:12" x14ac:dyDescent="0.25">
      <c r="B1721" t="s">
        <v>35</v>
      </c>
      <c r="C1721">
        <v>6.4</v>
      </c>
      <c r="D1721">
        <v>650</v>
      </c>
      <c r="E1721" s="27">
        <v>45270</v>
      </c>
      <c r="F1721">
        <v>2466.75</v>
      </c>
      <c r="G1721" t="s">
        <v>91</v>
      </c>
      <c r="H1721">
        <v>3845</v>
      </c>
      <c r="I1721" t="str">
        <f>_xlfn.XLOOKUP(data[[#This Row],[flight_speed]],$S$4:$S$6,$T$4:$T$6,,-1)</f>
        <v>super fast</v>
      </c>
      <c r="J1721">
        <f>_xlfn.XLOOKUP(data[[#This Row],[Reindeer]],$S$14:$S$18,$T$14:$T$18)</f>
        <v>261</v>
      </c>
      <c r="K1721" t="str" cm="1">
        <f t="array" ref="K1721">_xlfn.IFS(data[[#This Row],[Age]]&lt;=100,"0-100",data[[#This Row],[Age]]&lt;=500,"101-500",data[[#This Row],[Age]]&lt;=1000,"501-1000",1,"&gt;1000")</f>
        <v>101-500</v>
      </c>
      <c r="L1721" t="str">
        <f>REPT(_xlfn.UNICHAR(8203),_xlfn.XLOOKUP(data[[#This Row],[Age group]],$S$23:$S$26,$T$23:$T$26))&amp;data[[#This Row],[Age group]]</f>
        <v>​​​101-500</v>
      </c>
    </row>
    <row r="1722" spans="2:12" x14ac:dyDescent="0.25">
      <c r="B1722" t="s">
        <v>68</v>
      </c>
      <c r="C1722">
        <v>6.4</v>
      </c>
      <c r="D1722">
        <v>890</v>
      </c>
      <c r="E1722" s="27">
        <v>45270</v>
      </c>
      <c r="F1722">
        <v>839.52</v>
      </c>
      <c r="G1722" t="s">
        <v>90</v>
      </c>
      <c r="H1722">
        <v>14340</v>
      </c>
      <c r="I1722" t="str">
        <f>_xlfn.XLOOKUP(data[[#This Row],[flight_speed]],$S$4:$S$6,$T$4:$T$6,,-1)</f>
        <v>fast</v>
      </c>
      <c r="J1722">
        <f>_xlfn.XLOOKUP(data[[#This Row],[Reindeer]],$S$14:$S$18,$T$14:$T$18)</f>
        <v>35</v>
      </c>
      <c r="K1722" t="str" cm="1">
        <f t="array" ref="K1722">_xlfn.IFS(data[[#This Row],[Age]]&lt;=100,"0-100",data[[#This Row],[Age]]&lt;=500,"101-500",data[[#This Row],[Age]]&lt;=1000,"501-1000",1,"&gt;1000")</f>
        <v>0-100</v>
      </c>
      <c r="L1722" t="str">
        <f>REPT(_xlfn.UNICHAR(8203),_xlfn.XLOOKUP(data[[#This Row],[Age group]],$S$23:$S$26,$T$23:$T$26))&amp;data[[#This Row],[Age group]]</f>
        <v>​​​​0-100</v>
      </c>
    </row>
    <row r="1723" spans="2:12" x14ac:dyDescent="0.25">
      <c r="B1723" t="s">
        <v>32</v>
      </c>
      <c r="C1723">
        <v>4.8000000000000007</v>
      </c>
      <c r="D1723">
        <v>900</v>
      </c>
      <c r="E1723" s="27">
        <v>45270</v>
      </c>
      <c r="F1723">
        <v>1980.69</v>
      </c>
      <c r="G1723" t="s">
        <v>91</v>
      </c>
      <c r="H1723">
        <v>6554</v>
      </c>
      <c r="I1723" t="str">
        <f>_xlfn.XLOOKUP(data[[#This Row],[flight_speed]],$S$4:$S$6,$T$4:$T$6,,-1)</f>
        <v>fast</v>
      </c>
      <c r="J1723">
        <f>_xlfn.XLOOKUP(data[[#This Row],[Reindeer]],$S$14:$S$18,$T$14:$T$18)</f>
        <v>98</v>
      </c>
      <c r="K1723" t="str" cm="1">
        <f t="array" ref="K1723">_xlfn.IFS(data[[#This Row],[Age]]&lt;=100,"0-100",data[[#This Row],[Age]]&lt;=500,"101-500",data[[#This Row],[Age]]&lt;=1000,"501-1000",1,"&gt;1000")</f>
        <v>0-100</v>
      </c>
      <c r="L1723" t="str">
        <f>REPT(_xlfn.UNICHAR(8203),_xlfn.XLOOKUP(data[[#This Row],[Age group]],$S$23:$S$26,$T$23:$T$26))&amp;data[[#This Row],[Age group]]</f>
        <v>​​​​0-100</v>
      </c>
    </row>
    <row r="1724" spans="2:12" x14ac:dyDescent="0.25">
      <c r="B1724" t="s">
        <v>33</v>
      </c>
      <c r="C1724">
        <v>9</v>
      </c>
      <c r="D1724">
        <v>64</v>
      </c>
      <c r="E1724" s="27">
        <v>45271</v>
      </c>
      <c r="F1724">
        <v>66.58</v>
      </c>
      <c r="G1724" t="s">
        <v>90</v>
      </c>
      <c r="H1724">
        <v>19216</v>
      </c>
      <c r="I1724" t="str">
        <f>_xlfn.XLOOKUP(data[[#This Row],[flight_speed]],$S$4:$S$6,$T$4:$T$6,,-1)</f>
        <v>casual</v>
      </c>
      <c r="J1724">
        <f>_xlfn.XLOOKUP(data[[#This Row],[Reindeer]],$S$14:$S$18,$T$14:$T$18)</f>
        <v>1200</v>
      </c>
      <c r="K1724" t="str" cm="1">
        <f t="array" ref="K1724">_xlfn.IFS(data[[#This Row],[Age]]&lt;=100,"0-100",data[[#This Row],[Age]]&lt;=500,"101-500",data[[#This Row],[Age]]&lt;=1000,"501-1000",1,"&gt;1000")</f>
        <v>&gt;1000</v>
      </c>
      <c r="L1724" t="str">
        <f>REPT(_xlfn.UNICHAR(8203),_xlfn.XLOOKUP(data[[#This Row],[Age group]],$S$23:$S$26,$T$23:$T$26))&amp;data[[#This Row],[Age group]]</f>
        <v>​&gt;1000</v>
      </c>
    </row>
    <row r="1725" spans="2:12" x14ac:dyDescent="0.25">
      <c r="B1725" t="s">
        <v>34</v>
      </c>
      <c r="C1725">
        <v>4.8000000000000007</v>
      </c>
      <c r="D1725">
        <v>1230</v>
      </c>
      <c r="E1725" s="27">
        <v>45271</v>
      </c>
      <c r="F1725">
        <v>170.79</v>
      </c>
      <c r="G1725" t="s">
        <v>91</v>
      </c>
      <c r="H1725">
        <v>11528</v>
      </c>
      <c r="I1725" t="str">
        <f>_xlfn.XLOOKUP(data[[#This Row],[flight_speed]],$S$4:$S$6,$T$4:$T$6,,-1)</f>
        <v>casual</v>
      </c>
      <c r="J1725">
        <f>_xlfn.XLOOKUP(data[[#This Row],[Reindeer]],$S$14:$S$18,$T$14:$T$18)</f>
        <v>815</v>
      </c>
      <c r="K1725" t="str" cm="1">
        <f t="array" ref="K1725">_xlfn.IFS(data[[#This Row],[Age]]&lt;=100,"0-100",data[[#This Row],[Age]]&lt;=500,"101-500",data[[#This Row],[Age]]&lt;=1000,"501-1000",1,"&gt;1000")</f>
        <v>501-1000</v>
      </c>
      <c r="L1725" t="str">
        <f>REPT(_xlfn.UNICHAR(8203),_xlfn.XLOOKUP(data[[#This Row],[Age group]],$S$23:$S$26,$T$23:$T$26))&amp;data[[#This Row],[Age group]]</f>
        <v>​​501-1000</v>
      </c>
    </row>
    <row r="1726" spans="2:12" x14ac:dyDescent="0.25">
      <c r="B1726" t="s">
        <v>35</v>
      </c>
      <c r="C1726">
        <v>9.6000000000000014</v>
      </c>
      <c r="D1726">
        <v>960</v>
      </c>
      <c r="E1726" s="27">
        <v>45271</v>
      </c>
      <c r="F1726">
        <v>908.69999999999993</v>
      </c>
      <c r="G1726" t="s">
        <v>91</v>
      </c>
      <c r="H1726">
        <v>19598</v>
      </c>
      <c r="I1726" t="str">
        <f>_xlfn.XLOOKUP(data[[#This Row],[flight_speed]],$S$4:$S$6,$T$4:$T$6,,-1)</f>
        <v>fast</v>
      </c>
      <c r="J1726">
        <f>_xlfn.XLOOKUP(data[[#This Row],[Reindeer]],$S$14:$S$18,$T$14:$T$18)</f>
        <v>261</v>
      </c>
      <c r="K1726" t="str" cm="1">
        <f t="array" ref="K1726">_xlfn.IFS(data[[#This Row],[Age]]&lt;=100,"0-100",data[[#This Row],[Age]]&lt;=500,"101-500",data[[#This Row],[Age]]&lt;=1000,"501-1000",1,"&gt;1000")</f>
        <v>101-500</v>
      </c>
      <c r="L1726" t="str">
        <f>REPT(_xlfn.UNICHAR(8203),_xlfn.XLOOKUP(data[[#This Row],[Age group]],$S$23:$S$26,$T$23:$T$26))&amp;data[[#This Row],[Age group]]</f>
        <v>​​​101-500</v>
      </c>
    </row>
    <row r="1727" spans="2:12" x14ac:dyDescent="0.25">
      <c r="B1727" t="s">
        <v>68</v>
      </c>
      <c r="C1727">
        <v>4</v>
      </c>
      <c r="D1727">
        <v>1280</v>
      </c>
      <c r="E1727" s="27">
        <v>45271</v>
      </c>
      <c r="F1727">
        <v>1503</v>
      </c>
      <c r="G1727" t="s">
        <v>90</v>
      </c>
      <c r="H1727">
        <v>9306</v>
      </c>
      <c r="I1727" t="str">
        <f>_xlfn.XLOOKUP(data[[#This Row],[flight_speed]],$S$4:$S$6,$T$4:$T$6,,-1)</f>
        <v>fast</v>
      </c>
      <c r="J1727">
        <f>_xlfn.XLOOKUP(data[[#This Row],[Reindeer]],$S$14:$S$18,$T$14:$T$18)</f>
        <v>35</v>
      </c>
      <c r="K1727" t="str" cm="1">
        <f t="array" ref="K1727">_xlfn.IFS(data[[#This Row],[Age]]&lt;=100,"0-100",data[[#This Row],[Age]]&lt;=500,"101-500",data[[#This Row],[Age]]&lt;=1000,"501-1000",1,"&gt;1000")</f>
        <v>0-100</v>
      </c>
      <c r="L1727" t="str">
        <f>REPT(_xlfn.UNICHAR(8203),_xlfn.XLOOKUP(data[[#This Row],[Age group]],$S$23:$S$26,$T$23:$T$26))&amp;data[[#This Row],[Age group]]</f>
        <v>​​​​0-100</v>
      </c>
    </row>
    <row r="1728" spans="2:12" x14ac:dyDescent="0.25">
      <c r="B1728" t="s">
        <v>32</v>
      </c>
      <c r="C1728">
        <v>5.6000000000000005</v>
      </c>
      <c r="D1728">
        <v>1110</v>
      </c>
      <c r="E1728" s="27">
        <v>45271</v>
      </c>
      <c r="F1728">
        <v>1322.6399999999999</v>
      </c>
      <c r="G1728" t="s">
        <v>91</v>
      </c>
      <c r="H1728">
        <v>14277</v>
      </c>
      <c r="I1728" t="str">
        <f>_xlfn.XLOOKUP(data[[#This Row],[flight_speed]],$S$4:$S$6,$T$4:$T$6,,-1)</f>
        <v>fast</v>
      </c>
      <c r="J1728">
        <f>_xlfn.XLOOKUP(data[[#This Row],[Reindeer]],$S$14:$S$18,$T$14:$T$18)</f>
        <v>98</v>
      </c>
      <c r="K1728" t="str" cm="1">
        <f t="array" ref="K1728">_xlfn.IFS(data[[#This Row],[Age]]&lt;=100,"0-100",data[[#This Row],[Age]]&lt;=500,"101-500",data[[#This Row],[Age]]&lt;=1000,"501-1000",1,"&gt;1000")</f>
        <v>0-100</v>
      </c>
      <c r="L1728" t="str">
        <f>REPT(_xlfn.UNICHAR(8203),_xlfn.XLOOKUP(data[[#This Row],[Age group]],$S$23:$S$26,$T$23:$T$26))&amp;data[[#This Row],[Age group]]</f>
        <v>​​​​0-100</v>
      </c>
    </row>
    <row r="1729" spans="2:12" x14ac:dyDescent="0.25">
      <c r="B1729" t="s">
        <v>33</v>
      </c>
      <c r="C1729">
        <v>14</v>
      </c>
      <c r="D1729">
        <v>69</v>
      </c>
      <c r="E1729" s="27">
        <v>45272</v>
      </c>
      <c r="F1729">
        <v>357.89</v>
      </c>
      <c r="G1729" t="s">
        <v>90</v>
      </c>
      <c r="H1729">
        <v>19920</v>
      </c>
      <c r="I1729" t="str">
        <f>_xlfn.XLOOKUP(data[[#This Row],[flight_speed]],$S$4:$S$6,$T$4:$T$6,,-1)</f>
        <v>casual</v>
      </c>
      <c r="J1729">
        <f>_xlfn.XLOOKUP(data[[#This Row],[Reindeer]],$S$14:$S$18,$T$14:$T$18)</f>
        <v>1200</v>
      </c>
      <c r="K1729" t="str" cm="1">
        <f t="array" ref="K1729">_xlfn.IFS(data[[#This Row],[Age]]&lt;=100,"0-100",data[[#This Row],[Age]]&lt;=500,"101-500",data[[#This Row],[Age]]&lt;=1000,"501-1000",1,"&gt;1000")</f>
        <v>&gt;1000</v>
      </c>
      <c r="L1729" t="str">
        <f>REPT(_xlfn.UNICHAR(8203),_xlfn.XLOOKUP(data[[#This Row],[Age group]],$S$23:$S$26,$T$23:$T$26))&amp;data[[#This Row],[Age group]]</f>
        <v>​&gt;1000</v>
      </c>
    </row>
    <row r="1730" spans="2:12" x14ac:dyDescent="0.25">
      <c r="B1730" t="s">
        <v>34</v>
      </c>
      <c r="C1730">
        <v>8.8000000000000007</v>
      </c>
      <c r="D1730">
        <v>1060</v>
      </c>
      <c r="E1730" s="27">
        <v>45272</v>
      </c>
      <c r="F1730">
        <v>2481.7799999999997</v>
      </c>
      <c r="G1730" t="s">
        <v>91</v>
      </c>
      <c r="H1730">
        <v>16325</v>
      </c>
      <c r="I1730" t="str">
        <f>_xlfn.XLOOKUP(data[[#This Row],[flight_speed]],$S$4:$S$6,$T$4:$T$6,,-1)</f>
        <v>super fast</v>
      </c>
      <c r="J1730">
        <f>_xlfn.XLOOKUP(data[[#This Row],[Reindeer]],$S$14:$S$18,$T$14:$T$18)</f>
        <v>815</v>
      </c>
      <c r="K1730" t="str" cm="1">
        <f t="array" ref="K1730">_xlfn.IFS(data[[#This Row],[Age]]&lt;=100,"0-100",data[[#This Row],[Age]]&lt;=500,"101-500",data[[#This Row],[Age]]&lt;=1000,"501-1000",1,"&gt;1000")</f>
        <v>501-1000</v>
      </c>
      <c r="L1730" t="str">
        <f>REPT(_xlfn.UNICHAR(8203),_xlfn.XLOOKUP(data[[#This Row],[Age group]],$S$23:$S$26,$T$23:$T$26))&amp;data[[#This Row],[Age group]]</f>
        <v>​​501-1000</v>
      </c>
    </row>
    <row r="1731" spans="2:12" x14ac:dyDescent="0.25">
      <c r="B1731" t="s">
        <v>35</v>
      </c>
      <c r="C1731">
        <v>9.6000000000000014</v>
      </c>
      <c r="D1731">
        <v>720</v>
      </c>
      <c r="E1731" s="27">
        <v>45272</v>
      </c>
      <c r="F1731">
        <v>335.15999999999997</v>
      </c>
      <c r="G1731" t="s">
        <v>91</v>
      </c>
      <c r="H1731">
        <v>11952</v>
      </c>
      <c r="I1731" t="str">
        <f>_xlfn.XLOOKUP(data[[#This Row],[flight_speed]],$S$4:$S$6,$T$4:$T$6,,-1)</f>
        <v>casual</v>
      </c>
      <c r="J1731">
        <f>_xlfn.XLOOKUP(data[[#This Row],[Reindeer]],$S$14:$S$18,$T$14:$T$18)</f>
        <v>261</v>
      </c>
      <c r="K1731" t="str" cm="1">
        <f t="array" ref="K1731">_xlfn.IFS(data[[#This Row],[Age]]&lt;=100,"0-100",data[[#This Row],[Age]]&lt;=500,"101-500",data[[#This Row],[Age]]&lt;=1000,"501-1000",1,"&gt;1000")</f>
        <v>101-500</v>
      </c>
      <c r="L1731" t="str">
        <f>REPT(_xlfn.UNICHAR(8203),_xlfn.XLOOKUP(data[[#This Row],[Age group]],$S$23:$S$26,$T$23:$T$26))&amp;data[[#This Row],[Age group]]</f>
        <v>​​​101-500</v>
      </c>
    </row>
    <row r="1732" spans="2:12" x14ac:dyDescent="0.25">
      <c r="B1732" t="s">
        <v>68</v>
      </c>
      <c r="C1732">
        <v>10.4</v>
      </c>
      <c r="D1732">
        <v>860</v>
      </c>
      <c r="E1732" s="27">
        <v>45272</v>
      </c>
      <c r="F1732">
        <v>759.66</v>
      </c>
      <c r="G1732" t="s">
        <v>90</v>
      </c>
      <c r="H1732">
        <v>4302</v>
      </c>
      <c r="I1732" t="str">
        <f>_xlfn.XLOOKUP(data[[#This Row],[flight_speed]],$S$4:$S$6,$T$4:$T$6,,-1)</f>
        <v>fast</v>
      </c>
      <c r="J1732">
        <f>_xlfn.XLOOKUP(data[[#This Row],[Reindeer]],$S$14:$S$18,$T$14:$T$18)</f>
        <v>35</v>
      </c>
      <c r="K1732" t="str" cm="1">
        <f t="array" ref="K1732">_xlfn.IFS(data[[#This Row],[Age]]&lt;=100,"0-100",data[[#This Row],[Age]]&lt;=500,"101-500",data[[#This Row],[Age]]&lt;=1000,"501-1000",1,"&gt;1000")</f>
        <v>0-100</v>
      </c>
      <c r="L1732" t="str">
        <f>REPT(_xlfn.UNICHAR(8203),_xlfn.XLOOKUP(data[[#This Row],[Age group]],$S$23:$S$26,$T$23:$T$26))&amp;data[[#This Row],[Age group]]</f>
        <v>​​​​0-100</v>
      </c>
    </row>
    <row r="1733" spans="2:12" x14ac:dyDescent="0.25">
      <c r="B1733" t="s">
        <v>32</v>
      </c>
      <c r="C1733">
        <v>12</v>
      </c>
      <c r="D1733">
        <v>590</v>
      </c>
      <c r="E1733" s="27">
        <v>45272</v>
      </c>
      <c r="F1733">
        <v>2773.5</v>
      </c>
      <c r="G1733" t="s">
        <v>91</v>
      </c>
      <c r="H1733">
        <v>2015</v>
      </c>
      <c r="I1733" t="str">
        <f>_xlfn.XLOOKUP(data[[#This Row],[flight_speed]],$S$4:$S$6,$T$4:$T$6,,-1)</f>
        <v>super fast</v>
      </c>
      <c r="J1733">
        <f>_xlfn.XLOOKUP(data[[#This Row],[Reindeer]],$S$14:$S$18,$T$14:$T$18)</f>
        <v>98</v>
      </c>
      <c r="K1733" t="str" cm="1">
        <f t="array" ref="K1733">_xlfn.IFS(data[[#This Row],[Age]]&lt;=100,"0-100",data[[#This Row],[Age]]&lt;=500,"101-500",data[[#This Row],[Age]]&lt;=1000,"501-1000",1,"&gt;1000")</f>
        <v>0-100</v>
      </c>
      <c r="L1733" t="str">
        <f>REPT(_xlfn.UNICHAR(8203),_xlfn.XLOOKUP(data[[#This Row],[Age group]],$S$23:$S$26,$T$23:$T$26))&amp;data[[#This Row],[Age group]]</f>
        <v>​​​​0-100</v>
      </c>
    </row>
    <row r="1734" spans="2:12" x14ac:dyDescent="0.25">
      <c r="B1734" t="s">
        <v>33</v>
      </c>
      <c r="C1734">
        <v>9</v>
      </c>
      <c r="D1734">
        <v>104</v>
      </c>
      <c r="E1734" s="27">
        <v>45273</v>
      </c>
      <c r="F1734">
        <v>642.33000000000004</v>
      </c>
      <c r="G1734" t="s">
        <v>90</v>
      </c>
      <c r="H1734">
        <v>15564</v>
      </c>
      <c r="I1734" t="str">
        <f>_xlfn.XLOOKUP(data[[#This Row],[flight_speed]],$S$4:$S$6,$T$4:$T$6,,-1)</f>
        <v>fast</v>
      </c>
      <c r="J1734">
        <f>_xlfn.XLOOKUP(data[[#This Row],[Reindeer]],$S$14:$S$18,$T$14:$T$18)</f>
        <v>1200</v>
      </c>
      <c r="K1734" t="str" cm="1">
        <f t="array" ref="K1734">_xlfn.IFS(data[[#This Row],[Age]]&lt;=100,"0-100",data[[#This Row],[Age]]&lt;=500,"101-500",data[[#This Row],[Age]]&lt;=1000,"501-1000",1,"&gt;1000")</f>
        <v>&gt;1000</v>
      </c>
      <c r="L1734" t="str">
        <f>REPT(_xlfn.UNICHAR(8203),_xlfn.XLOOKUP(data[[#This Row],[Age group]],$S$23:$S$26,$T$23:$T$26))&amp;data[[#This Row],[Age group]]</f>
        <v>​&gt;1000</v>
      </c>
    </row>
    <row r="1735" spans="2:12" x14ac:dyDescent="0.25">
      <c r="B1735" t="s">
        <v>34</v>
      </c>
      <c r="C1735">
        <v>5.6000000000000005</v>
      </c>
      <c r="D1735">
        <v>1340</v>
      </c>
      <c r="E1735" s="27">
        <v>45273</v>
      </c>
      <c r="F1735">
        <v>2359.3200000000002</v>
      </c>
      <c r="G1735" t="s">
        <v>91</v>
      </c>
      <c r="H1735">
        <v>13598</v>
      </c>
      <c r="I1735" t="str">
        <f>_xlfn.XLOOKUP(data[[#This Row],[flight_speed]],$S$4:$S$6,$T$4:$T$6,,-1)</f>
        <v>super fast</v>
      </c>
      <c r="J1735">
        <f>_xlfn.XLOOKUP(data[[#This Row],[Reindeer]],$S$14:$S$18,$T$14:$T$18)</f>
        <v>815</v>
      </c>
      <c r="K1735" t="str" cm="1">
        <f t="array" ref="K1735">_xlfn.IFS(data[[#This Row],[Age]]&lt;=100,"0-100",data[[#This Row],[Age]]&lt;=500,"101-500",data[[#This Row],[Age]]&lt;=1000,"501-1000",1,"&gt;1000")</f>
        <v>501-1000</v>
      </c>
      <c r="L1735" t="str">
        <f>REPT(_xlfn.UNICHAR(8203),_xlfn.XLOOKUP(data[[#This Row],[Age group]],$S$23:$S$26,$T$23:$T$26))&amp;data[[#This Row],[Age group]]</f>
        <v>​​501-1000</v>
      </c>
    </row>
    <row r="1736" spans="2:12" x14ac:dyDescent="0.25">
      <c r="B1736" t="s">
        <v>35</v>
      </c>
      <c r="C1736">
        <v>4.8000000000000007</v>
      </c>
      <c r="D1736">
        <v>1410</v>
      </c>
      <c r="E1736" s="27">
        <v>45273</v>
      </c>
      <c r="F1736">
        <v>1921.2599999999998</v>
      </c>
      <c r="G1736" t="s">
        <v>91</v>
      </c>
      <c r="H1736">
        <v>17082</v>
      </c>
      <c r="I1736" t="str">
        <f>_xlfn.XLOOKUP(data[[#This Row],[flight_speed]],$S$4:$S$6,$T$4:$T$6,,-1)</f>
        <v>fast</v>
      </c>
      <c r="J1736">
        <f>_xlfn.XLOOKUP(data[[#This Row],[Reindeer]],$S$14:$S$18,$T$14:$T$18)</f>
        <v>261</v>
      </c>
      <c r="K1736" t="str" cm="1">
        <f t="array" ref="K1736">_xlfn.IFS(data[[#This Row],[Age]]&lt;=100,"0-100",data[[#This Row],[Age]]&lt;=500,"101-500",data[[#This Row],[Age]]&lt;=1000,"501-1000",1,"&gt;1000")</f>
        <v>101-500</v>
      </c>
      <c r="L1736" t="str">
        <f>REPT(_xlfn.UNICHAR(8203),_xlfn.XLOOKUP(data[[#This Row],[Age group]],$S$23:$S$26,$T$23:$T$26))&amp;data[[#This Row],[Age group]]</f>
        <v>​​​101-500</v>
      </c>
    </row>
    <row r="1737" spans="2:12" x14ac:dyDescent="0.25">
      <c r="B1737" t="s">
        <v>68</v>
      </c>
      <c r="C1737">
        <v>12</v>
      </c>
      <c r="D1737">
        <v>1400</v>
      </c>
      <c r="E1737" s="27">
        <v>45273</v>
      </c>
      <c r="F1737">
        <v>2163.75</v>
      </c>
      <c r="G1737" t="s">
        <v>90</v>
      </c>
      <c r="H1737">
        <v>12437</v>
      </c>
      <c r="I1737" t="str">
        <f>_xlfn.XLOOKUP(data[[#This Row],[flight_speed]],$S$4:$S$6,$T$4:$T$6,,-1)</f>
        <v>super fast</v>
      </c>
      <c r="J1737">
        <f>_xlfn.XLOOKUP(data[[#This Row],[Reindeer]],$S$14:$S$18,$T$14:$T$18)</f>
        <v>35</v>
      </c>
      <c r="K1737" t="str" cm="1">
        <f t="array" ref="K1737">_xlfn.IFS(data[[#This Row],[Age]]&lt;=100,"0-100",data[[#This Row],[Age]]&lt;=500,"101-500",data[[#This Row],[Age]]&lt;=1000,"501-1000",1,"&gt;1000")</f>
        <v>0-100</v>
      </c>
      <c r="L1737" t="str">
        <f>REPT(_xlfn.UNICHAR(8203),_xlfn.XLOOKUP(data[[#This Row],[Age group]],$S$23:$S$26,$T$23:$T$26))&amp;data[[#This Row],[Age group]]</f>
        <v>​​​​0-100</v>
      </c>
    </row>
    <row r="1738" spans="2:12" x14ac:dyDescent="0.25">
      <c r="B1738" t="s">
        <v>32</v>
      </c>
      <c r="C1738">
        <v>8.8000000000000007</v>
      </c>
      <c r="D1738">
        <v>520</v>
      </c>
      <c r="E1738" s="27">
        <v>45273</v>
      </c>
      <c r="F1738">
        <v>797.81999999999994</v>
      </c>
      <c r="G1738" t="s">
        <v>91</v>
      </c>
      <c r="H1738">
        <v>4305</v>
      </c>
      <c r="I1738" t="str">
        <f>_xlfn.XLOOKUP(data[[#This Row],[flight_speed]],$S$4:$S$6,$T$4:$T$6,,-1)</f>
        <v>fast</v>
      </c>
      <c r="J1738">
        <f>_xlfn.XLOOKUP(data[[#This Row],[Reindeer]],$S$14:$S$18,$T$14:$T$18)</f>
        <v>98</v>
      </c>
      <c r="K1738" t="str" cm="1">
        <f t="array" ref="K1738">_xlfn.IFS(data[[#This Row],[Age]]&lt;=100,"0-100",data[[#This Row],[Age]]&lt;=500,"101-500",data[[#This Row],[Age]]&lt;=1000,"501-1000",1,"&gt;1000")</f>
        <v>0-100</v>
      </c>
      <c r="L1738" t="str">
        <f>REPT(_xlfn.UNICHAR(8203),_xlfn.XLOOKUP(data[[#This Row],[Age group]],$S$23:$S$26,$T$23:$T$26))&amp;data[[#This Row],[Age group]]</f>
        <v>​​​​0-100</v>
      </c>
    </row>
    <row r="1739" spans="2:12" x14ac:dyDescent="0.25">
      <c r="B1739" t="s">
        <v>33</v>
      </c>
      <c r="C1739">
        <v>12</v>
      </c>
      <c r="D1739">
        <v>110</v>
      </c>
      <c r="E1739" s="27">
        <v>45274</v>
      </c>
      <c r="F1739">
        <v>70.19</v>
      </c>
      <c r="G1739" t="s">
        <v>90</v>
      </c>
      <c r="H1739">
        <v>15448</v>
      </c>
      <c r="I1739" t="str">
        <f>_xlfn.XLOOKUP(data[[#This Row],[flight_speed]],$S$4:$S$6,$T$4:$T$6,,-1)</f>
        <v>casual</v>
      </c>
      <c r="J1739">
        <f>_xlfn.XLOOKUP(data[[#This Row],[Reindeer]],$S$14:$S$18,$T$14:$T$18)</f>
        <v>1200</v>
      </c>
      <c r="K1739" t="str" cm="1">
        <f t="array" ref="K1739">_xlfn.IFS(data[[#This Row],[Age]]&lt;=100,"0-100",data[[#This Row],[Age]]&lt;=500,"101-500",data[[#This Row],[Age]]&lt;=1000,"501-1000",1,"&gt;1000")</f>
        <v>&gt;1000</v>
      </c>
      <c r="L1739" t="str">
        <f>REPT(_xlfn.UNICHAR(8203),_xlfn.XLOOKUP(data[[#This Row],[Age group]],$S$23:$S$26,$T$23:$T$26))&amp;data[[#This Row],[Age group]]</f>
        <v>​&gt;1000</v>
      </c>
    </row>
    <row r="1740" spans="2:12" x14ac:dyDescent="0.25">
      <c r="B1740" t="s">
        <v>34</v>
      </c>
      <c r="C1740">
        <v>8.8000000000000007</v>
      </c>
      <c r="D1740">
        <v>830</v>
      </c>
      <c r="E1740" s="27">
        <v>45274</v>
      </c>
      <c r="F1740">
        <v>585.39</v>
      </c>
      <c r="G1740" t="s">
        <v>91</v>
      </c>
      <c r="H1740">
        <v>17396</v>
      </c>
      <c r="I1740" t="str">
        <f>_xlfn.XLOOKUP(data[[#This Row],[flight_speed]],$S$4:$S$6,$T$4:$T$6,,-1)</f>
        <v>casual</v>
      </c>
      <c r="J1740">
        <f>_xlfn.XLOOKUP(data[[#This Row],[Reindeer]],$S$14:$S$18,$T$14:$T$18)</f>
        <v>815</v>
      </c>
      <c r="K1740" t="str" cm="1">
        <f t="array" ref="K1740">_xlfn.IFS(data[[#This Row],[Age]]&lt;=100,"0-100",data[[#This Row],[Age]]&lt;=500,"101-500",data[[#This Row],[Age]]&lt;=1000,"501-1000",1,"&gt;1000")</f>
        <v>501-1000</v>
      </c>
      <c r="L1740" t="str">
        <f>REPT(_xlfn.UNICHAR(8203),_xlfn.XLOOKUP(data[[#This Row],[Age group]],$S$23:$S$26,$T$23:$T$26))&amp;data[[#This Row],[Age group]]</f>
        <v>​​501-1000</v>
      </c>
    </row>
    <row r="1741" spans="2:12" x14ac:dyDescent="0.25">
      <c r="B1741" t="s">
        <v>35</v>
      </c>
      <c r="C1741">
        <v>4.8000000000000007</v>
      </c>
      <c r="D1741">
        <v>840</v>
      </c>
      <c r="E1741" s="27">
        <v>45274</v>
      </c>
      <c r="F1741">
        <v>211.35000000000002</v>
      </c>
      <c r="G1741" t="s">
        <v>91</v>
      </c>
      <c r="H1741">
        <v>3684</v>
      </c>
      <c r="I1741" t="str">
        <f>_xlfn.XLOOKUP(data[[#This Row],[flight_speed]],$S$4:$S$6,$T$4:$T$6,,-1)</f>
        <v>casual</v>
      </c>
      <c r="J1741">
        <f>_xlfn.XLOOKUP(data[[#This Row],[Reindeer]],$S$14:$S$18,$T$14:$T$18)</f>
        <v>261</v>
      </c>
      <c r="K1741" t="str" cm="1">
        <f t="array" ref="K1741">_xlfn.IFS(data[[#This Row],[Age]]&lt;=100,"0-100",data[[#This Row],[Age]]&lt;=500,"101-500",data[[#This Row],[Age]]&lt;=1000,"501-1000",1,"&gt;1000")</f>
        <v>101-500</v>
      </c>
      <c r="L1741" t="str">
        <f>REPT(_xlfn.UNICHAR(8203),_xlfn.XLOOKUP(data[[#This Row],[Age group]],$S$23:$S$26,$T$23:$T$26))&amp;data[[#This Row],[Age group]]</f>
        <v>​​​101-500</v>
      </c>
    </row>
    <row r="1742" spans="2:12" x14ac:dyDescent="0.25">
      <c r="B1742" t="s">
        <v>68</v>
      </c>
      <c r="C1742">
        <v>10.4</v>
      </c>
      <c r="D1742">
        <v>900</v>
      </c>
      <c r="E1742" s="27">
        <v>45274</v>
      </c>
      <c r="F1742">
        <v>1695.2400000000002</v>
      </c>
      <c r="G1742" t="s">
        <v>90</v>
      </c>
      <c r="H1742">
        <v>17914</v>
      </c>
      <c r="I1742" t="str">
        <f>_xlfn.XLOOKUP(data[[#This Row],[flight_speed]],$S$4:$S$6,$T$4:$T$6,,-1)</f>
        <v>fast</v>
      </c>
      <c r="J1742">
        <f>_xlfn.XLOOKUP(data[[#This Row],[Reindeer]],$S$14:$S$18,$T$14:$T$18)</f>
        <v>35</v>
      </c>
      <c r="K1742" t="str" cm="1">
        <f t="array" ref="K1742">_xlfn.IFS(data[[#This Row],[Age]]&lt;=100,"0-100",data[[#This Row],[Age]]&lt;=500,"101-500",data[[#This Row],[Age]]&lt;=1000,"501-1000",1,"&gt;1000")</f>
        <v>0-100</v>
      </c>
      <c r="L1742" t="str">
        <f>REPT(_xlfn.UNICHAR(8203),_xlfn.XLOOKUP(data[[#This Row],[Age group]],$S$23:$S$26,$T$23:$T$26))&amp;data[[#This Row],[Age group]]</f>
        <v>​​​​0-100</v>
      </c>
    </row>
    <row r="1743" spans="2:12" x14ac:dyDescent="0.25">
      <c r="B1743" t="s">
        <v>32</v>
      </c>
      <c r="C1743">
        <v>5.6000000000000005</v>
      </c>
      <c r="D1743">
        <v>1320</v>
      </c>
      <c r="E1743" s="27">
        <v>45274</v>
      </c>
      <c r="F1743">
        <v>1233.27</v>
      </c>
      <c r="G1743" t="s">
        <v>91</v>
      </c>
      <c r="H1743">
        <v>17989</v>
      </c>
      <c r="I1743" t="str">
        <f>_xlfn.XLOOKUP(data[[#This Row],[flight_speed]],$S$4:$S$6,$T$4:$T$6,,-1)</f>
        <v>fast</v>
      </c>
      <c r="J1743">
        <f>_xlfn.XLOOKUP(data[[#This Row],[Reindeer]],$S$14:$S$18,$T$14:$T$18)</f>
        <v>98</v>
      </c>
      <c r="K1743" t="str" cm="1">
        <f t="array" ref="K1743">_xlfn.IFS(data[[#This Row],[Age]]&lt;=100,"0-100",data[[#This Row],[Age]]&lt;=500,"101-500",data[[#This Row],[Age]]&lt;=1000,"501-1000",1,"&gt;1000")</f>
        <v>0-100</v>
      </c>
      <c r="L1743" t="str">
        <f>REPT(_xlfn.UNICHAR(8203),_xlfn.XLOOKUP(data[[#This Row],[Age group]],$S$23:$S$26,$T$23:$T$26))&amp;data[[#This Row],[Age group]]</f>
        <v>​​​​0-100</v>
      </c>
    </row>
    <row r="1744" spans="2:12" x14ac:dyDescent="0.25">
      <c r="B1744" t="s">
        <v>33</v>
      </c>
      <c r="C1744">
        <v>6</v>
      </c>
      <c r="D1744">
        <v>123</v>
      </c>
      <c r="E1744" s="27">
        <v>45275</v>
      </c>
      <c r="F1744">
        <v>283.73</v>
      </c>
      <c r="G1744" t="s">
        <v>90</v>
      </c>
      <c r="H1744">
        <v>12132</v>
      </c>
      <c r="I1744" t="str">
        <f>_xlfn.XLOOKUP(data[[#This Row],[flight_speed]],$S$4:$S$6,$T$4:$T$6,,-1)</f>
        <v>casual</v>
      </c>
      <c r="J1744">
        <f>_xlfn.XLOOKUP(data[[#This Row],[Reindeer]],$S$14:$S$18,$T$14:$T$18)</f>
        <v>1200</v>
      </c>
      <c r="K1744" t="str" cm="1">
        <f t="array" ref="K1744">_xlfn.IFS(data[[#This Row],[Age]]&lt;=100,"0-100",data[[#This Row],[Age]]&lt;=500,"101-500",data[[#This Row],[Age]]&lt;=1000,"501-1000",1,"&gt;1000")</f>
        <v>&gt;1000</v>
      </c>
      <c r="L1744" t="str">
        <f>REPT(_xlfn.UNICHAR(8203),_xlfn.XLOOKUP(data[[#This Row],[Age group]],$S$23:$S$26,$T$23:$T$26))&amp;data[[#This Row],[Age group]]</f>
        <v>​&gt;1000</v>
      </c>
    </row>
    <row r="1745" spans="2:12" x14ac:dyDescent="0.25">
      <c r="B1745" t="s">
        <v>34</v>
      </c>
      <c r="C1745">
        <v>8</v>
      </c>
      <c r="D1745">
        <v>1200</v>
      </c>
      <c r="E1745" s="27">
        <v>45275</v>
      </c>
      <c r="F1745">
        <v>771.99</v>
      </c>
      <c r="G1745" t="s">
        <v>91</v>
      </c>
      <c r="H1745">
        <v>9370</v>
      </c>
      <c r="I1745" t="str">
        <f>_xlfn.XLOOKUP(data[[#This Row],[flight_speed]],$S$4:$S$6,$T$4:$T$6,,-1)</f>
        <v>fast</v>
      </c>
      <c r="J1745">
        <f>_xlfn.XLOOKUP(data[[#This Row],[Reindeer]],$S$14:$S$18,$T$14:$T$18)</f>
        <v>815</v>
      </c>
      <c r="K1745" t="str" cm="1">
        <f t="array" ref="K1745">_xlfn.IFS(data[[#This Row],[Age]]&lt;=100,"0-100",data[[#This Row],[Age]]&lt;=500,"101-500",data[[#This Row],[Age]]&lt;=1000,"501-1000",1,"&gt;1000")</f>
        <v>501-1000</v>
      </c>
      <c r="L1745" t="str">
        <f>REPT(_xlfn.UNICHAR(8203),_xlfn.XLOOKUP(data[[#This Row],[Age group]],$S$23:$S$26,$T$23:$T$26))&amp;data[[#This Row],[Age group]]</f>
        <v>​​501-1000</v>
      </c>
    </row>
    <row r="1746" spans="2:12" x14ac:dyDescent="0.25">
      <c r="B1746" t="s">
        <v>35</v>
      </c>
      <c r="C1746">
        <v>11.200000000000001</v>
      </c>
      <c r="D1746">
        <v>720</v>
      </c>
      <c r="E1746" s="27">
        <v>45275</v>
      </c>
      <c r="F1746">
        <v>2415</v>
      </c>
      <c r="G1746" t="s">
        <v>91</v>
      </c>
      <c r="H1746">
        <v>17908</v>
      </c>
      <c r="I1746" t="str">
        <f>_xlfn.XLOOKUP(data[[#This Row],[flight_speed]],$S$4:$S$6,$T$4:$T$6,,-1)</f>
        <v>super fast</v>
      </c>
      <c r="J1746">
        <f>_xlfn.XLOOKUP(data[[#This Row],[Reindeer]],$S$14:$S$18,$T$14:$T$18)</f>
        <v>261</v>
      </c>
      <c r="K1746" t="str" cm="1">
        <f t="array" ref="K1746">_xlfn.IFS(data[[#This Row],[Age]]&lt;=100,"0-100",data[[#This Row],[Age]]&lt;=500,"101-500",data[[#This Row],[Age]]&lt;=1000,"501-1000",1,"&gt;1000")</f>
        <v>101-500</v>
      </c>
      <c r="L1746" t="str">
        <f>REPT(_xlfn.UNICHAR(8203),_xlfn.XLOOKUP(data[[#This Row],[Age group]],$S$23:$S$26,$T$23:$T$26))&amp;data[[#This Row],[Age group]]</f>
        <v>​​​101-500</v>
      </c>
    </row>
    <row r="1747" spans="2:12" x14ac:dyDescent="0.25">
      <c r="B1747" t="s">
        <v>68</v>
      </c>
      <c r="C1747">
        <v>4</v>
      </c>
      <c r="D1747">
        <v>820</v>
      </c>
      <c r="E1747" s="27">
        <v>45275</v>
      </c>
      <c r="F1747">
        <v>355.17</v>
      </c>
      <c r="G1747" t="s">
        <v>90</v>
      </c>
      <c r="H1747">
        <v>15888</v>
      </c>
      <c r="I1747" t="str">
        <f>_xlfn.XLOOKUP(data[[#This Row],[flight_speed]],$S$4:$S$6,$T$4:$T$6,,-1)</f>
        <v>casual</v>
      </c>
      <c r="J1747">
        <f>_xlfn.XLOOKUP(data[[#This Row],[Reindeer]],$S$14:$S$18,$T$14:$T$18)</f>
        <v>35</v>
      </c>
      <c r="K1747" t="str" cm="1">
        <f t="array" ref="K1747">_xlfn.IFS(data[[#This Row],[Age]]&lt;=100,"0-100",data[[#This Row],[Age]]&lt;=500,"101-500",data[[#This Row],[Age]]&lt;=1000,"501-1000",1,"&gt;1000")</f>
        <v>0-100</v>
      </c>
      <c r="L1747" t="str">
        <f>REPT(_xlfn.UNICHAR(8203),_xlfn.XLOOKUP(data[[#This Row],[Age group]],$S$23:$S$26,$T$23:$T$26))&amp;data[[#This Row],[Age group]]</f>
        <v>​​​​0-100</v>
      </c>
    </row>
    <row r="1748" spans="2:12" x14ac:dyDescent="0.25">
      <c r="B1748" t="s">
        <v>32</v>
      </c>
      <c r="C1748">
        <v>7.2</v>
      </c>
      <c r="D1748">
        <v>510</v>
      </c>
      <c r="E1748" s="27">
        <v>45275</v>
      </c>
      <c r="F1748">
        <v>1405.23</v>
      </c>
      <c r="G1748" t="s">
        <v>91</v>
      </c>
      <c r="H1748">
        <v>5438</v>
      </c>
      <c r="I1748" t="str">
        <f>_xlfn.XLOOKUP(data[[#This Row],[flight_speed]],$S$4:$S$6,$T$4:$T$6,,-1)</f>
        <v>fast</v>
      </c>
      <c r="J1748">
        <f>_xlfn.XLOOKUP(data[[#This Row],[Reindeer]],$S$14:$S$18,$T$14:$T$18)</f>
        <v>98</v>
      </c>
      <c r="K1748" t="str" cm="1">
        <f t="array" ref="K1748">_xlfn.IFS(data[[#This Row],[Age]]&lt;=100,"0-100",data[[#This Row],[Age]]&lt;=500,"101-500",data[[#This Row],[Age]]&lt;=1000,"501-1000",1,"&gt;1000")</f>
        <v>0-100</v>
      </c>
      <c r="L1748" t="str">
        <f>REPT(_xlfn.UNICHAR(8203),_xlfn.XLOOKUP(data[[#This Row],[Age group]],$S$23:$S$26,$T$23:$T$26))&amp;data[[#This Row],[Age group]]</f>
        <v>​​​​0-100</v>
      </c>
    </row>
    <row r="1749" spans="2:12" x14ac:dyDescent="0.25">
      <c r="B1749" t="s">
        <v>33</v>
      </c>
      <c r="C1749">
        <v>10</v>
      </c>
      <c r="D1749">
        <v>146</v>
      </c>
      <c r="E1749" s="27">
        <v>45276</v>
      </c>
      <c r="F1749">
        <v>409.68</v>
      </c>
      <c r="G1749" t="s">
        <v>90</v>
      </c>
      <c r="H1749">
        <v>7286</v>
      </c>
      <c r="I1749" t="str">
        <f>_xlfn.XLOOKUP(data[[#This Row],[flight_speed]],$S$4:$S$6,$T$4:$T$6,,-1)</f>
        <v>casual</v>
      </c>
      <c r="J1749">
        <f>_xlfn.XLOOKUP(data[[#This Row],[Reindeer]],$S$14:$S$18,$T$14:$T$18)</f>
        <v>1200</v>
      </c>
      <c r="K1749" t="str" cm="1">
        <f t="array" ref="K1749">_xlfn.IFS(data[[#This Row],[Age]]&lt;=100,"0-100",data[[#This Row],[Age]]&lt;=500,"101-500",data[[#This Row],[Age]]&lt;=1000,"501-1000",1,"&gt;1000")</f>
        <v>&gt;1000</v>
      </c>
      <c r="L1749" t="str">
        <f>REPT(_xlfn.UNICHAR(8203),_xlfn.XLOOKUP(data[[#This Row],[Age group]],$S$23:$S$26,$T$23:$T$26))&amp;data[[#This Row],[Age group]]</f>
        <v>​&gt;1000</v>
      </c>
    </row>
    <row r="1750" spans="2:12" x14ac:dyDescent="0.25">
      <c r="B1750" t="s">
        <v>34</v>
      </c>
      <c r="C1750">
        <v>6.4</v>
      </c>
      <c r="D1750">
        <v>760</v>
      </c>
      <c r="E1750" s="27">
        <v>45276</v>
      </c>
      <c r="F1750">
        <v>1436.91</v>
      </c>
      <c r="G1750" t="s">
        <v>91</v>
      </c>
      <c r="H1750">
        <v>19724</v>
      </c>
      <c r="I1750" t="str">
        <f>_xlfn.XLOOKUP(data[[#This Row],[flight_speed]],$S$4:$S$6,$T$4:$T$6,,-1)</f>
        <v>fast</v>
      </c>
      <c r="J1750">
        <f>_xlfn.XLOOKUP(data[[#This Row],[Reindeer]],$S$14:$S$18,$T$14:$T$18)</f>
        <v>815</v>
      </c>
      <c r="K1750" t="str" cm="1">
        <f t="array" ref="K1750">_xlfn.IFS(data[[#This Row],[Age]]&lt;=100,"0-100",data[[#This Row],[Age]]&lt;=500,"101-500",data[[#This Row],[Age]]&lt;=1000,"501-1000",1,"&gt;1000")</f>
        <v>501-1000</v>
      </c>
      <c r="L1750" t="str">
        <f>REPT(_xlfn.UNICHAR(8203),_xlfn.XLOOKUP(data[[#This Row],[Age group]],$S$23:$S$26,$T$23:$T$26))&amp;data[[#This Row],[Age group]]</f>
        <v>​​501-1000</v>
      </c>
    </row>
    <row r="1751" spans="2:12" x14ac:dyDescent="0.25">
      <c r="B1751" t="s">
        <v>35</v>
      </c>
      <c r="C1751">
        <v>4</v>
      </c>
      <c r="D1751">
        <v>1210</v>
      </c>
      <c r="E1751" s="27">
        <v>45276</v>
      </c>
      <c r="F1751">
        <v>2450.13</v>
      </c>
      <c r="G1751" t="s">
        <v>91</v>
      </c>
      <c r="H1751">
        <v>2374</v>
      </c>
      <c r="I1751" t="str">
        <f>_xlfn.XLOOKUP(data[[#This Row],[flight_speed]],$S$4:$S$6,$T$4:$T$6,,-1)</f>
        <v>super fast</v>
      </c>
      <c r="J1751">
        <f>_xlfn.XLOOKUP(data[[#This Row],[Reindeer]],$S$14:$S$18,$T$14:$T$18)</f>
        <v>261</v>
      </c>
      <c r="K1751" t="str" cm="1">
        <f t="array" ref="K1751">_xlfn.IFS(data[[#This Row],[Age]]&lt;=100,"0-100",data[[#This Row],[Age]]&lt;=500,"101-500",data[[#This Row],[Age]]&lt;=1000,"501-1000",1,"&gt;1000")</f>
        <v>101-500</v>
      </c>
      <c r="L1751" t="str">
        <f>REPT(_xlfn.UNICHAR(8203),_xlfn.XLOOKUP(data[[#This Row],[Age group]],$S$23:$S$26,$T$23:$T$26))&amp;data[[#This Row],[Age group]]</f>
        <v>​​​101-500</v>
      </c>
    </row>
    <row r="1752" spans="2:12" x14ac:dyDescent="0.25">
      <c r="B1752" t="s">
        <v>68</v>
      </c>
      <c r="C1752">
        <v>4</v>
      </c>
      <c r="D1752">
        <v>560</v>
      </c>
      <c r="E1752" s="27">
        <v>45276</v>
      </c>
      <c r="F1752">
        <v>343.11</v>
      </c>
      <c r="G1752" t="s">
        <v>90</v>
      </c>
      <c r="H1752">
        <v>2220</v>
      </c>
      <c r="I1752" t="str">
        <f>_xlfn.XLOOKUP(data[[#This Row],[flight_speed]],$S$4:$S$6,$T$4:$T$6,,-1)</f>
        <v>casual</v>
      </c>
      <c r="J1752">
        <f>_xlfn.XLOOKUP(data[[#This Row],[Reindeer]],$S$14:$S$18,$T$14:$T$18)</f>
        <v>35</v>
      </c>
      <c r="K1752" t="str" cm="1">
        <f t="array" ref="K1752">_xlfn.IFS(data[[#This Row],[Age]]&lt;=100,"0-100",data[[#This Row],[Age]]&lt;=500,"101-500",data[[#This Row],[Age]]&lt;=1000,"501-1000",1,"&gt;1000")</f>
        <v>0-100</v>
      </c>
      <c r="L1752" t="str">
        <f>REPT(_xlfn.UNICHAR(8203),_xlfn.XLOOKUP(data[[#This Row],[Age group]],$S$23:$S$26,$T$23:$T$26))&amp;data[[#This Row],[Age group]]</f>
        <v>​​​​0-100</v>
      </c>
    </row>
    <row r="1753" spans="2:12" x14ac:dyDescent="0.25">
      <c r="B1753" t="s">
        <v>32</v>
      </c>
      <c r="C1753">
        <v>4.8000000000000007</v>
      </c>
      <c r="D1753">
        <v>610</v>
      </c>
      <c r="E1753" s="27">
        <v>45276</v>
      </c>
      <c r="F1753">
        <v>238.59</v>
      </c>
      <c r="G1753" t="s">
        <v>91</v>
      </c>
      <c r="H1753">
        <v>10847</v>
      </c>
      <c r="I1753" t="str">
        <f>_xlfn.XLOOKUP(data[[#This Row],[flight_speed]],$S$4:$S$6,$T$4:$T$6,,-1)</f>
        <v>casual</v>
      </c>
      <c r="J1753">
        <f>_xlfn.XLOOKUP(data[[#This Row],[Reindeer]],$S$14:$S$18,$T$14:$T$18)</f>
        <v>98</v>
      </c>
      <c r="K1753" t="str" cm="1">
        <f t="array" ref="K1753">_xlfn.IFS(data[[#This Row],[Age]]&lt;=100,"0-100",data[[#This Row],[Age]]&lt;=500,"101-500",data[[#This Row],[Age]]&lt;=1000,"501-1000",1,"&gt;1000")</f>
        <v>0-100</v>
      </c>
      <c r="L1753" t="str">
        <f>REPT(_xlfn.UNICHAR(8203),_xlfn.XLOOKUP(data[[#This Row],[Age group]],$S$23:$S$26,$T$23:$T$26))&amp;data[[#This Row],[Age group]]</f>
        <v>​​​​0-100</v>
      </c>
    </row>
    <row r="1754" spans="2:12" x14ac:dyDescent="0.25">
      <c r="B1754" t="s">
        <v>33</v>
      </c>
      <c r="C1754">
        <v>12</v>
      </c>
      <c r="D1754">
        <v>95</v>
      </c>
      <c r="E1754" s="27">
        <v>45277</v>
      </c>
      <c r="F1754">
        <v>113.23</v>
      </c>
      <c r="G1754" t="s">
        <v>90</v>
      </c>
      <c r="H1754">
        <v>5481</v>
      </c>
      <c r="I1754" t="str">
        <f>_xlfn.XLOOKUP(data[[#This Row],[flight_speed]],$S$4:$S$6,$T$4:$T$6,,-1)</f>
        <v>casual</v>
      </c>
      <c r="J1754">
        <f>_xlfn.XLOOKUP(data[[#This Row],[Reindeer]],$S$14:$S$18,$T$14:$T$18)</f>
        <v>1200</v>
      </c>
      <c r="K1754" t="str" cm="1">
        <f t="array" ref="K1754">_xlfn.IFS(data[[#This Row],[Age]]&lt;=100,"0-100",data[[#This Row],[Age]]&lt;=500,"101-500",data[[#This Row],[Age]]&lt;=1000,"501-1000",1,"&gt;1000")</f>
        <v>&gt;1000</v>
      </c>
      <c r="L1754" t="str">
        <f>REPT(_xlfn.UNICHAR(8203),_xlfn.XLOOKUP(data[[#This Row],[Age group]],$S$23:$S$26,$T$23:$T$26))&amp;data[[#This Row],[Age group]]</f>
        <v>​&gt;1000</v>
      </c>
    </row>
    <row r="1755" spans="2:12" x14ac:dyDescent="0.25">
      <c r="B1755" t="s">
        <v>34</v>
      </c>
      <c r="C1755">
        <v>9.6000000000000014</v>
      </c>
      <c r="D1755">
        <v>610</v>
      </c>
      <c r="E1755" s="27">
        <v>45277</v>
      </c>
      <c r="F1755">
        <v>702.75</v>
      </c>
      <c r="G1755" t="s">
        <v>91</v>
      </c>
      <c r="H1755">
        <v>4377</v>
      </c>
      <c r="I1755" t="str">
        <f>_xlfn.XLOOKUP(data[[#This Row],[flight_speed]],$S$4:$S$6,$T$4:$T$6,,-1)</f>
        <v>fast</v>
      </c>
      <c r="J1755">
        <f>_xlfn.XLOOKUP(data[[#This Row],[Reindeer]],$S$14:$S$18,$T$14:$T$18)</f>
        <v>815</v>
      </c>
      <c r="K1755" t="str" cm="1">
        <f t="array" ref="K1755">_xlfn.IFS(data[[#This Row],[Age]]&lt;=100,"0-100",data[[#This Row],[Age]]&lt;=500,"101-500",data[[#This Row],[Age]]&lt;=1000,"501-1000",1,"&gt;1000")</f>
        <v>501-1000</v>
      </c>
      <c r="L1755" t="str">
        <f>REPT(_xlfn.UNICHAR(8203),_xlfn.XLOOKUP(data[[#This Row],[Age group]],$S$23:$S$26,$T$23:$T$26))&amp;data[[#This Row],[Age group]]</f>
        <v>​​501-1000</v>
      </c>
    </row>
    <row r="1756" spans="2:12" x14ac:dyDescent="0.25">
      <c r="B1756" t="s">
        <v>35</v>
      </c>
      <c r="C1756">
        <v>4</v>
      </c>
      <c r="D1756">
        <v>1390</v>
      </c>
      <c r="E1756" s="27">
        <v>45277</v>
      </c>
      <c r="F1756">
        <v>909.69</v>
      </c>
      <c r="G1756" t="s">
        <v>91</v>
      </c>
      <c r="H1756">
        <v>15887</v>
      </c>
      <c r="I1756" t="str">
        <f>_xlfn.XLOOKUP(data[[#This Row],[flight_speed]],$S$4:$S$6,$T$4:$T$6,,-1)</f>
        <v>fast</v>
      </c>
      <c r="J1756">
        <f>_xlfn.XLOOKUP(data[[#This Row],[Reindeer]],$S$14:$S$18,$T$14:$T$18)</f>
        <v>261</v>
      </c>
      <c r="K1756" t="str" cm="1">
        <f t="array" ref="K1756">_xlfn.IFS(data[[#This Row],[Age]]&lt;=100,"0-100",data[[#This Row],[Age]]&lt;=500,"101-500",data[[#This Row],[Age]]&lt;=1000,"501-1000",1,"&gt;1000")</f>
        <v>101-500</v>
      </c>
      <c r="L1756" t="str">
        <f>REPT(_xlfn.UNICHAR(8203),_xlfn.XLOOKUP(data[[#This Row],[Age group]],$S$23:$S$26,$T$23:$T$26))&amp;data[[#This Row],[Age group]]</f>
        <v>​​​101-500</v>
      </c>
    </row>
    <row r="1757" spans="2:12" x14ac:dyDescent="0.25">
      <c r="B1757" t="s">
        <v>68</v>
      </c>
      <c r="C1757">
        <v>10.4</v>
      </c>
      <c r="D1757">
        <v>1120</v>
      </c>
      <c r="E1757" s="27">
        <v>45277</v>
      </c>
      <c r="F1757">
        <v>1801.38</v>
      </c>
      <c r="G1757" t="s">
        <v>90</v>
      </c>
      <c r="H1757">
        <v>18329</v>
      </c>
      <c r="I1757" t="str">
        <f>_xlfn.XLOOKUP(data[[#This Row],[flight_speed]],$S$4:$S$6,$T$4:$T$6,,-1)</f>
        <v>fast</v>
      </c>
      <c r="J1757">
        <f>_xlfn.XLOOKUP(data[[#This Row],[Reindeer]],$S$14:$S$18,$T$14:$T$18)</f>
        <v>35</v>
      </c>
      <c r="K1757" t="str" cm="1">
        <f t="array" ref="K1757">_xlfn.IFS(data[[#This Row],[Age]]&lt;=100,"0-100",data[[#This Row],[Age]]&lt;=500,"101-500",data[[#This Row],[Age]]&lt;=1000,"501-1000",1,"&gt;1000")</f>
        <v>0-100</v>
      </c>
      <c r="L1757" t="str">
        <f>REPT(_xlfn.UNICHAR(8203),_xlfn.XLOOKUP(data[[#This Row],[Age group]],$S$23:$S$26,$T$23:$T$26))&amp;data[[#This Row],[Age group]]</f>
        <v>​​​​0-100</v>
      </c>
    </row>
    <row r="1758" spans="2:12" x14ac:dyDescent="0.25">
      <c r="B1758" t="s">
        <v>32</v>
      </c>
      <c r="C1758">
        <v>4</v>
      </c>
      <c r="D1758">
        <v>910</v>
      </c>
      <c r="E1758" s="27">
        <v>45277</v>
      </c>
      <c r="F1758">
        <v>1774.38</v>
      </c>
      <c r="G1758" t="s">
        <v>91</v>
      </c>
      <c r="H1758">
        <v>8809</v>
      </c>
      <c r="I1758" t="str">
        <f>_xlfn.XLOOKUP(data[[#This Row],[flight_speed]],$S$4:$S$6,$T$4:$T$6,,-1)</f>
        <v>fast</v>
      </c>
      <c r="J1758">
        <f>_xlfn.XLOOKUP(data[[#This Row],[Reindeer]],$S$14:$S$18,$T$14:$T$18)</f>
        <v>98</v>
      </c>
      <c r="K1758" t="str" cm="1">
        <f t="array" ref="K1758">_xlfn.IFS(data[[#This Row],[Age]]&lt;=100,"0-100",data[[#This Row],[Age]]&lt;=500,"101-500",data[[#This Row],[Age]]&lt;=1000,"501-1000",1,"&gt;1000")</f>
        <v>0-100</v>
      </c>
      <c r="L1758" t="str">
        <f>REPT(_xlfn.UNICHAR(8203),_xlfn.XLOOKUP(data[[#This Row],[Age group]],$S$23:$S$26,$T$23:$T$26))&amp;data[[#This Row],[Age group]]</f>
        <v>​​​​0-100</v>
      </c>
    </row>
    <row r="1759" spans="2:12" x14ac:dyDescent="0.25">
      <c r="B1759" t="s">
        <v>33</v>
      </c>
      <c r="C1759">
        <v>6</v>
      </c>
      <c r="D1759">
        <v>54</v>
      </c>
      <c r="E1759" s="27">
        <v>45278</v>
      </c>
      <c r="F1759">
        <v>138.72999999999999</v>
      </c>
      <c r="G1759" t="s">
        <v>90</v>
      </c>
      <c r="H1759">
        <v>3166</v>
      </c>
      <c r="I1759" t="str">
        <f>_xlfn.XLOOKUP(data[[#This Row],[flight_speed]],$S$4:$S$6,$T$4:$T$6,,-1)</f>
        <v>casual</v>
      </c>
      <c r="J1759">
        <f>_xlfn.XLOOKUP(data[[#This Row],[Reindeer]],$S$14:$S$18,$T$14:$T$18)</f>
        <v>1200</v>
      </c>
      <c r="K1759" t="str" cm="1">
        <f t="array" ref="K1759">_xlfn.IFS(data[[#This Row],[Age]]&lt;=100,"0-100",data[[#This Row],[Age]]&lt;=500,"101-500",data[[#This Row],[Age]]&lt;=1000,"501-1000",1,"&gt;1000")</f>
        <v>&gt;1000</v>
      </c>
      <c r="L1759" t="str">
        <f>REPT(_xlfn.UNICHAR(8203),_xlfn.XLOOKUP(data[[#This Row],[Age group]],$S$23:$S$26,$T$23:$T$26))&amp;data[[#This Row],[Age group]]</f>
        <v>​&gt;1000</v>
      </c>
    </row>
    <row r="1760" spans="2:12" x14ac:dyDescent="0.25">
      <c r="B1760" t="s">
        <v>34</v>
      </c>
      <c r="C1760">
        <v>6.4</v>
      </c>
      <c r="D1760">
        <v>1180</v>
      </c>
      <c r="E1760" s="27">
        <v>45278</v>
      </c>
      <c r="F1760">
        <v>2654.43</v>
      </c>
      <c r="G1760" t="s">
        <v>91</v>
      </c>
      <c r="H1760">
        <v>11680</v>
      </c>
      <c r="I1760" t="str">
        <f>_xlfn.XLOOKUP(data[[#This Row],[flight_speed]],$S$4:$S$6,$T$4:$T$6,,-1)</f>
        <v>super fast</v>
      </c>
      <c r="J1760">
        <f>_xlfn.XLOOKUP(data[[#This Row],[Reindeer]],$S$14:$S$18,$T$14:$T$18)</f>
        <v>815</v>
      </c>
      <c r="K1760" t="str" cm="1">
        <f t="array" ref="K1760">_xlfn.IFS(data[[#This Row],[Age]]&lt;=100,"0-100",data[[#This Row],[Age]]&lt;=500,"101-500",data[[#This Row],[Age]]&lt;=1000,"501-1000",1,"&gt;1000")</f>
        <v>501-1000</v>
      </c>
      <c r="L1760" t="str">
        <f>REPT(_xlfn.UNICHAR(8203),_xlfn.XLOOKUP(data[[#This Row],[Age group]],$S$23:$S$26,$T$23:$T$26))&amp;data[[#This Row],[Age group]]</f>
        <v>​​501-1000</v>
      </c>
    </row>
    <row r="1761" spans="2:12" x14ac:dyDescent="0.25">
      <c r="B1761" t="s">
        <v>35</v>
      </c>
      <c r="C1761">
        <v>11.200000000000001</v>
      </c>
      <c r="D1761">
        <v>1280</v>
      </c>
      <c r="E1761" s="27">
        <v>45278</v>
      </c>
      <c r="F1761">
        <v>1704.6000000000001</v>
      </c>
      <c r="G1761" t="s">
        <v>91</v>
      </c>
      <c r="H1761">
        <v>3527</v>
      </c>
      <c r="I1761" t="str">
        <f>_xlfn.XLOOKUP(data[[#This Row],[flight_speed]],$S$4:$S$6,$T$4:$T$6,,-1)</f>
        <v>fast</v>
      </c>
      <c r="J1761">
        <f>_xlfn.XLOOKUP(data[[#This Row],[Reindeer]],$S$14:$S$18,$T$14:$T$18)</f>
        <v>261</v>
      </c>
      <c r="K1761" t="str" cm="1">
        <f t="array" ref="K1761">_xlfn.IFS(data[[#This Row],[Age]]&lt;=100,"0-100",data[[#This Row],[Age]]&lt;=500,"101-500",data[[#This Row],[Age]]&lt;=1000,"501-1000",1,"&gt;1000")</f>
        <v>101-500</v>
      </c>
      <c r="L1761" t="str">
        <f>REPT(_xlfn.UNICHAR(8203),_xlfn.XLOOKUP(data[[#This Row],[Age group]],$S$23:$S$26,$T$23:$T$26))&amp;data[[#This Row],[Age group]]</f>
        <v>​​​101-500</v>
      </c>
    </row>
    <row r="1762" spans="2:12" x14ac:dyDescent="0.25">
      <c r="B1762" t="s">
        <v>68</v>
      </c>
      <c r="C1762">
        <v>4</v>
      </c>
      <c r="D1762">
        <v>1450</v>
      </c>
      <c r="E1762" s="27">
        <v>45278</v>
      </c>
      <c r="F1762">
        <v>2739.12</v>
      </c>
      <c r="G1762" t="s">
        <v>90</v>
      </c>
      <c r="H1762">
        <v>17331</v>
      </c>
      <c r="I1762" t="str">
        <f>_xlfn.XLOOKUP(data[[#This Row],[flight_speed]],$S$4:$S$6,$T$4:$T$6,,-1)</f>
        <v>super fast</v>
      </c>
      <c r="J1762">
        <f>_xlfn.XLOOKUP(data[[#This Row],[Reindeer]],$S$14:$S$18,$T$14:$T$18)</f>
        <v>35</v>
      </c>
      <c r="K1762" t="str" cm="1">
        <f t="array" ref="K1762">_xlfn.IFS(data[[#This Row],[Age]]&lt;=100,"0-100",data[[#This Row],[Age]]&lt;=500,"101-500",data[[#This Row],[Age]]&lt;=1000,"501-1000",1,"&gt;1000")</f>
        <v>0-100</v>
      </c>
      <c r="L1762" t="str">
        <f>REPT(_xlfn.UNICHAR(8203),_xlfn.XLOOKUP(data[[#This Row],[Age group]],$S$23:$S$26,$T$23:$T$26))&amp;data[[#This Row],[Age group]]</f>
        <v>​​​​0-100</v>
      </c>
    </row>
    <row r="1763" spans="2:12" x14ac:dyDescent="0.25">
      <c r="B1763" t="s">
        <v>32</v>
      </c>
      <c r="C1763">
        <v>9.6000000000000014</v>
      </c>
      <c r="D1763">
        <v>600</v>
      </c>
      <c r="E1763" s="27">
        <v>45278</v>
      </c>
      <c r="F1763">
        <v>1374.81</v>
      </c>
      <c r="G1763" t="s">
        <v>91</v>
      </c>
      <c r="H1763">
        <v>8769</v>
      </c>
      <c r="I1763" t="str">
        <f>_xlfn.XLOOKUP(data[[#This Row],[flight_speed]],$S$4:$S$6,$T$4:$T$6,,-1)</f>
        <v>fast</v>
      </c>
      <c r="J1763">
        <f>_xlfn.XLOOKUP(data[[#This Row],[Reindeer]],$S$14:$S$18,$T$14:$T$18)</f>
        <v>98</v>
      </c>
      <c r="K1763" t="str" cm="1">
        <f t="array" ref="K1763">_xlfn.IFS(data[[#This Row],[Age]]&lt;=100,"0-100",data[[#This Row],[Age]]&lt;=500,"101-500",data[[#This Row],[Age]]&lt;=1000,"501-1000",1,"&gt;1000")</f>
        <v>0-100</v>
      </c>
      <c r="L1763" t="str">
        <f>REPT(_xlfn.UNICHAR(8203),_xlfn.XLOOKUP(data[[#This Row],[Age group]],$S$23:$S$26,$T$23:$T$26))&amp;data[[#This Row],[Age group]]</f>
        <v>​​​​0-100</v>
      </c>
    </row>
    <row r="1764" spans="2:12" x14ac:dyDescent="0.25">
      <c r="B1764" t="s">
        <v>33</v>
      </c>
      <c r="C1764">
        <v>9</v>
      </c>
      <c r="D1764">
        <v>85</v>
      </c>
      <c r="E1764" s="27">
        <v>45279</v>
      </c>
      <c r="F1764">
        <v>85.92</v>
      </c>
      <c r="G1764" t="s">
        <v>90</v>
      </c>
      <c r="H1764">
        <v>14891</v>
      </c>
      <c r="I1764" t="str">
        <f>_xlfn.XLOOKUP(data[[#This Row],[flight_speed]],$S$4:$S$6,$T$4:$T$6,,-1)</f>
        <v>casual</v>
      </c>
      <c r="J1764">
        <f>_xlfn.XLOOKUP(data[[#This Row],[Reindeer]],$S$14:$S$18,$T$14:$T$18)</f>
        <v>1200</v>
      </c>
      <c r="K1764" t="str" cm="1">
        <f t="array" ref="K1764">_xlfn.IFS(data[[#This Row],[Age]]&lt;=100,"0-100",data[[#This Row],[Age]]&lt;=500,"101-500",data[[#This Row],[Age]]&lt;=1000,"501-1000",1,"&gt;1000")</f>
        <v>&gt;1000</v>
      </c>
      <c r="L1764" t="str">
        <f>REPT(_xlfn.UNICHAR(8203),_xlfn.XLOOKUP(data[[#This Row],[Age group]],$S$23:$S$26,$T$23:$T$26))&amp;data[[#This Row],[Age group]]</f>
        <v>​&gt;1000</v>
      </c>
    </row>
    <row r="1765" spans="2:12" x14ac:dyDescent="0.25">
      <c r="B1765" t="s">
        <v>34</v>
      </c>
      <c r="C1765">
        <v>8.8000000000000007</v>
      </c>
      <c r="D1765">
        <v>540</v>
      </c>
      <c r="E1765" s="27">
        <v>45279</v>
      </c>
      <c r="F1765">
        <v>866.01</v>
      </c>
      <c r="G1765" t="s">
        <v>91</v>
      </c>
      <c r="H1765">
        <v>17939</v>
      </c>
      <c r="I1765" t="str">
        <f>_xlfn.XLOOKUP(data[[#This Row],[flight_speed]],$S$4:$S$6,$T$4:$T$6,,-1)</f>
        <v>fast</v>
      </c>
      <c r="J1765">
        <f>_xlfn.XLOOKUP(data[[#This Row],[Reindeer]],$S$14:$S$18,$T$14:$T$18)</f>
        <v>815</v>
      </c>
      <c r="K1765" t="str" cm="1">
        <f t="array" ref="K1765">_xlfn.IFS(data[[#This Row],[Age]]&lt;=100,"0-100",data[[#This Row],[Age]]&lt;=500,"101-500",data[[#This Row],[Age]]&lt;=1000,"501-1000",1,"&gt;1000")</f>
        <v>501-1000</v>
      </c>
      <c r="L1765" t="str">
        <f>REPT(_xlfn.UNICHAR(8203),_xlfn.XLOOKUP(data[[#This Row],[Age group]],$S$23:$S$26,$T$23:$T$26))&amp;data[[#This Row],[Age group]]</f>
        <v>​​501-1000</v>
      </c>
    </row>
    <row r="1766" spans="2:12" x14ac:dyDescent="0.25">
      <c r="B1766" t="s">
        <v>35</v>
      </c>
      <c r="C1766">
        <v>6.4</v>
      </c>
      <c r="D1766">
        <v>920</v>
      </c>
      <c r="E1766" s="27">
        <v>45279</v>
      </c>
      <c r="F1766">
        <v>2746.86</v>
      </c>
      <c r="G1766" t="s">
        <v>91</v>
      </c>
      <c r="H1766">
        <v>6637</v>
      </c>
      <c r="I1766" t="str">
        <f>_xlfn.XLOOKUP(data[[#This Row],[flight_speed]],$S$4:$S$6,$T$4:$T$6,,-1)</f>
        <v>super fast</v>
      </c>
      <c r="J1766">
        <f>_xlfn.XLOOKUP(data[[#This Row],[Reindeer]],$S$14:$S$18,$T$14:$T$18)</f>
        <v>261</v>
      </c>
      <c r="K1766" t="str" cm="1">
        <f t="array" ref="K1766">_xlfn.IFS(data[[#This Row],[Age]]&lt;=100,"0-100",data[[#This Row],[Age]]&lt;=500,"101-500",data[[#This Row],[Age]]&lt;=1000,"501-1000",1,"&gt;1000")</f>
        <v>101-500</v>
      </c>
      <c r="L1766" t="str">
        <f>REPT(_xlfn.UNICHAR(8203),_xlfn.XLOOKUP(data[[#This Row],[Age group]],$S$23:$S$26,$T$23:$T$26))&amp;data[[#This Row],[Age group]]</f>
        <v>​​​101-500</v>
      </c>
    </row>
    <row r="1767" spans="2:12" x14ac:dyDescent="0.25">
      <c r="B1767" t="s">
        <v>68</v>
      </c>
      <c r="C1767">
        <v>10.4</v>
      </c>
      <c r="D1767">
        <v>1050</v>
      </c>
      <c r="E1767" s="27">
        <v>45279</v>
      </c>
      <c r="F1767">
        <v>1818.75</v>
      </c>
      <c r="G1767" t="s">
        <v>90</v>
      </c>
      <c r="H1767">
        <v>19759</v>
      </c>
      <c r="I1767" t="str">
        <f>_xlfn.XLOOKUP(data[[#This Row],[flight_speed]],$S$4:$S$6,$T$4:$T$6,,-1)</f>
        <v>fast</v>
      </c>
      <c r="J1767">
        <f>_xlfn.XLOOKUP(data[[#This Row],[Reindeer]],$S$14:$S$18,$T$14:$T$18)</f>
        <v>35</v>
      </c>
      <c r="K1767" t="str" cm="1">
        <f t="array" ref="K1767">_xlfn.IFS(data[[#This Row],[Age]]&lt;=100,"0-100",data[[#This Row],[Age]]&lt;=500,"101-500",data[[#This Row],[Age]]&lt;=1000,"501-1000",1,"&gt;1000")</f>
        <v>0-100</v>
      </c>
      <c r="L1767" t="str">
        <f>REPT(_xlfn.UNICHAR(8203),_xlfn.XLOOKUP(data[[#This Row],[Age group]],$S$23:$S$26,$T$23:$T$26))&amp;data[[#This Row],[Age group]]</f>
        <v>​​​​0-100</v>
      </c>
    </row>
    <row r="1768" spans="2:12" x14ac:dyDescent="0.25">
      <c r="B1768" t="s">
        <v>32</v>
      </c>
      <c r="C1768">
        <v>7.2</v>
      </c>
      <c r="D1768">
        <v>570</v>
      </c>
      <c r="E1768" s="27">
        <v>45279</v>
      </c>
      <c r="F1768">
        <v>2226.9299999999998</v>
      </c>
      <c r="G1768" t="s">
        <v>91</v>
      </c>
      <c r="H1768">
        <v>3952</v>
      </c>
      <c r="I1768" t="str">
        <f>_xlfn.XLOOKUP(data[[#This Row],[flight_speed]],$S$4:$S$6,$T$4:$T$6,,-1)</f>
        <v>super fast</v>
      </c>
      <c r="J1768">
        <f>_xlfn.XLOOKUP(data[[#This Row],[Reindeer]],$S$14:$S$18,$T$14:$T$18)</f>
        <v>98</v>
      </c>
      <c r="K1768" t="str" cm="1">
        <f t="array" ref="K1768">_xlfn.IFS(data[[#This Row],[Age]]&lt;=100,"0-100",data[[#This Row],[Age]]&lt;=500,"101-500",data[[#This Row],[Age]]&lt;=1000,"501-1000",1,"&gt;1000")</f>
        <v>0-100</v>
      </c>
      <c r="L1768" t="str">
        <f>REPT(_xlfn.UNICHAR(8203),_xlfn.XLOOKUP(data[[#This Row],[Age group]],$S$23:$S$26,$T$23:$T$26))&amp;data[[#This Row],[Age group]]</f>
        <v>​​​​0-100</v>
      </c>
    </row>
    <row r="1769" spans="2:12" x14ac:dyDescent="0.25">
      <c r="B1769" t="s">
        <v>33</v>
      </c>
      <c r="C1769">
        <v>10</v>
      </c>
      <c r="D1769">
        <v>87</v>
      </c>
      <c r="E1769" s="27">
        <v>45280</v>
      </c>
      <c r="F1769">
        <v>823.93</v>
      </c>
      <c r="G1769" t="s">
        <v>90</v>
      </c>
      <c r="H1769">
        <v>10643</v>
      </c>
      <c r="I1769" t="str">
        <f>_xlfn.XLOOKUP(data[[#This Row],[flight_speed]],$S$4:$S$6,$T$4:$T$6,,-1)</f>
        <v>fast</v>
      </c>
      <c r="J1769">
        <f>_xlfn.XLOOKUP(data[[#This Row],[Reindeer]],$S$14:$S$18,$T$14:$T$18)</f>
        <v>1200</v>
      </c>
      <c r="K1769" t="str" cm="1">
        <f t="array" ref="K1769">_xlfn.IFS(data[[#This Row],[Age]]&lt;=100,"0-100",data[[#This Row],[Age]]&lt;=500,"101-500",data[[#This Row],[Age]]&lt;=1000,"501-1000",1,"&gt;1000")</f>
        <v>&gt;1000</v>
      </c>
      <c r="L1769" t="str">
        <f>REPT(_xlfn.UNICHAR(8203),_xlfn.XLOOKUP(data[[#This Row],[Age group]],$S$23:$S$26,$T$23:$T$26))&amp;data[[#This Row],[Age group]]</f>
        <v>​&gt;1000</v>
      </c>
    </row>
    <row r="1770" spans="2:12" x14ac:dyDescent="0.25">
      <c r="B1770" t="s">
        <v>34</v>
      </c>
      <c r="C1770">
        <v>9.6000000000000014</v>
      </c>
      <c r="D1770">
        <v>720</v>
      </c>
      <c r="E1770" s="27">
        <v>45280</v>
      </c>
      <c r="F1770">
        <v>2658.21</v>
      </c>
      <c r="G1770" t="s">
        <v>91</v>
      </c>
      <c r="H1770">
        <v>14670</v>
      </c>
      <c r="I1770" t="str">
        <f>_xlfn.XLOOKUP(data[[#This Row],[flight_speed]],$S$4:$S$6,$T$4:$T$6,,-1)</f>
        <v>super fast</v>
      </c>
      <c r="J1770">
        <f>_xlfn.XLOOKUP(data[[#This Row],[Reindeer]],$S$14:$S$18,$T$14:$T$18)</f>
        <v>815</v>
      </c>
      <c r="K1770" t="str" cm="1">
        <f t="array" ref="K1770">_xlfn.IFS(data[[#This Row],[Age]]&lt;=100,"0-100",data[[#This Row],[Age]]&lt;=500,"101-500",data[[#This Row],[Age]]&lt;=1000,"501-1000",1,"&gt;1000")</f>
        <v>501-1000</v>
      </c>
      <c r="L1770" t="str">
        <f>REPT(_xlfn.UNICHAR(8203),_xlfn.XLOOKUP(data[[#This Row],[Age group]],$S$23:$S$26,$T$23:$T$26))&amp;data[[#This Row],[Age group]]</f>
        <v>​​501-1000</v>
      </c>
    </row>
    <row r="1771" spans="2:12" x14ac:dyDescent="0.25">
      <c r="B1771" t="s">
        <v>35</v>
      </c>
      <c r="C1771">
        <v>11.200000000000001</v>
      </c>
      <c r="D1771">
        <v>1460</v>
      </c>
      <c r="E1771" s="27">
        <v>45280</v>
      </c>
      <c r="F1771">
        <v>1238.8499999999999</v>
      </c>
      <c r="G1771" t="s">
        <v>91</v>
      </c>
      <c r="H1771">
        <v>3375</v>
      </c>
      <c r="I1771" t="str">
        <f>_xlfn.XLOOKUP(data[[#This Row],[flight_speed]],$S$4:$S$6,$T$4:$T$6,,-1)</f>
        <v>fast</v>
      </c>
      <c r="J1771">
        <f>_xlfn.XLOOKUP(data[[#This Row],[Reindeer]],$S$14:$S$18,$T$14:$T$18)</f>
        <v>261</v>
      </c>
      <c r="K1771" t="str" cm="1">
        <f t="array" ref="K1771">_xlfn.IFS(data[[#This Row],[Age]]&lt;=100,"0-100",data[[#This Row],[Age]]&lt;=500,"101-500",data[[#This Row],[Age]]&lt;=1000,"501-1000",1,"&gt;1000")</f>
        <v>101-500</v>
      </c>
      <c r="L1771" t="str">
        <f>REPT(_xlfn.UNICHAR(8203),_xlfn.XLOOKUP(data[[#This Row],[Age group]],$S$23:$S$26,$T$23:$T$26))&amp;data[[#This Row],[Age group]]</f>
        <v>​​​101-500</v>
      </c>
    </row>
    <row r="1772" spans="2:12" x14ac:dyDescent="0.25">
      <c r="B1772" t="s">
        <v>68</v>
      </c>
      <c r="C1772">
        <v>5.6000000000000005</v>
      </c>
      <c r="D1772">
        <v>830</v>
      </c>
      <c r="E1772" s="27">
        <v>45280</v>
      </c>
      <c r="F1772">
        <v>1572.3600000000001</v>
      </c>
      <c r="G1772" t="s">
        <v>90</v>
      </c>
      <c r="H1772">
        <v>4489</v>
      </c>
      <c r="I1772" t="str">
        <f>_xlfn.XLOOKUP(data[[#This Row],[flight_speed]],$S$4:$S$6,$T$4:$T$6,,-1)</f>
        <v>fast</v>
      </c>
      <c r="J1772">
        <f>_xlfn.XLOOKUP(data[[#This Row],[Reindeer]],$S$14:$S$18,$T$14:$T$18)</f>
        <v>35</v>
      </c>
      <c r="K1772" t="str" cm="1">
        <f t="array" ref="K1772">_xlfn.IFS(data[[#This Row],[Age]]&lt;=100,"0-100",data[[#This Row],[Age]]&lt;=500,"101-500",data[[#This Row],[Age]]&lt;=1000,"501-1000",1,"&gt;1000")</f>
        <v>0-100</v>
      </c>
      <c r="L1772" t="str">
        <f>REPT(_xlfn.UNICHAR(8203),_xlfn.XLOOKUP(data[[#This Row],[Age group]],$S$23:$S$26,$T$23:$T$26))&amp;data[[#This Row],[Age group]]</f>
        <v>​​​​0-100</v>
      </c>
    </row>
    <row r="1773" spans="2:12" x14ac:dyDescent="0.25">
      <c r="B1773" t="s">
        <v>32</v>
      </c>
      <c r="C1773">
        <v>11.200000000000001</v>
      </c>
      <c r="D1773">
        <v>860</v>
      </c>
      <c r="E1773" s="27">
        <v>45280</v>
      </c>
      <c r="F1773">
        <v>1143.8399999999999</v>
      </c>
      <c r="G1773" t="s">
        <v>91</v>
      </c>
      <c r="H1773">
        <v>17300</v>
      </c>
      <c r="I1773" t="str">
        <f>_xlfn.XLOOKUP(data[[#This Row],[flight_speed]],$S$4:$S$6,$T$4:$T$6,,-1)</f>
        <v>fast</v>
      </c>
      <c r="J1773">
        <f>_xlfn.XLOOKUP(data[[#This Row],[Reindeer]],$S$14:$S$18,$T$14:$T$18)</f>
        <v>98</v>
      </c>
      <c r="K1773" t="str" cm="1">
        <f t="array" ref="K1773">_xlfn.IFS(data[[#This Row],[Age]]&lt;=100,"0-100",data[[#This Row],[Age]]&lt;=500,"101-500",data[[#This Row],[Age]]&lt;=1000,"501-1000",1,"&gt;1000")</f>
        <v>0-100</v>
      </c>
      <c r="L1773" t="str">
        <f>REPT(_xlfn.UNICHAR(8203),_xlfn.XLOOKUP(data[[#This Row],[Age group]],$S$23:$S$26,$T$23:$T$26))&amp;data[[#This Row],[Age group]]</f>
        <v>​​​​0-100</v>
      </c>
    </row>
    <row r="1774" spans="2:12" x14ac:dyDescent="0.25">
      <c r="B1774" t="s">
        <v>33</v>
      </c>
      <c r="C1774">
        <v>12</v>
      </c>
      <c r="D1774">
        <v>104</v>
      </c>
      <c r="E1774" s="27">
        <v>45281</v>
      </c>
      <c r="F1774">
        <v>604.30999999999995</v>
      </c>
      <c r="G1774" t="s">
        <v>90</v>
      </c>
      <c r="H1774">
        <v>649954</v>
      </c>
      <c r="I1774" t="str">
        <f>_xlfn.XLOOKUP(data[[#This Row],[flight_speed]],$S$4:$S$6,$T$4:$T$6,,-1)</f>
        <v>fast</v>
      </c>
      <c r="J1774">
        <f>_xlfn.XLOOKUP(data[[#This Row],[Reindeer]],$S$14:$S$18,$T$14:$T$18)</f>
        <v>1200</v>
      </c>
      <c r="K1774" t="str" cm="1">
        <f t="array" ref="K1774">_xlfn.IFS(data[[#This Row],[Age]]&lt;=100,"0-100",data[[#This Row],[Age]]&lt;=500,"101-500",data[[#This Row],[Age]]&lt;=1000,"501-1000",1,"&gt;1000")</f>
        <v>&gt;1000</v>
      </c>
      <c r="L1774" t="str">
        <f>REPT(_xlfn.UNICHAR(8203),_xlfn.XLOOKUP(data[[#This Row],[Age group]],$S$23:$S$26,$T$23:$T$26))&amp;data[[#This Row],[Age group]]</f>
        <v>​&gt;1000</v>
      </c>
    </row>
    <row r="1775" spans="2:12" x14ac:dyDescent="0.25">
      <c r="B1775" t="s">
        <v>34</v>
      </c>
      <c r="C1775">
        <v>5.6000000000000005</v>
      </c>
      <c r="D1775">
        <v>730</v>
      </c>
      <c r="E1775" s="27">
        <v>45281</v>
      </c>
      <c r="F1775">
        <v>203.79000000000002</v>
      </c>
      <c r="G1775" t="s">
        <v>91</v>
      </c>
      <c r="H1775">
        <v>1184009</v>
      </c>
      <c r="I1775" t="str">
        <f>_xlfn.XLOOKUP(data[[#This Row],[flight_speed]],$S$4:$S$6,$T$4:$T$6,,-1)</f>
        <v>casual</v>
      </c>
      <c r="J1775">
        <f>_xlfn.XLOOKUP(data[[#This Row],[Reindeer]],$S$14:$S$18,$T$14:$T$18)</f>
        <v>815</v>
      </c>
      <c r="K1775" t="str" cm="1">
        <f t="array" ref="K1775">_xlfn.IFS(data[[#This Row],[Age]]&lt;=100,"0-100",data[[#This Row],[Age]]&lt;=500,"101-500",data[[#This Row],[Age]]&lt;=1000,"501-1000",1,"&gt;1000")</f>
        <v>501-1000</v>
      </c>
      <c r="L1775" t="str">
        <f>REPT(_xlfn.UNICHAR(8203),_xlfn.XLOOKUP(data[[#This Row],[Age group]],$S$23:$S$26,$T$23:$T$26))&amp;data[[#This Row],[Age group]]</f>
        <v>​​501-1000</v>
      </c>
    </row>
    <row r="1776" spans="2:12" x14ac:dyDescent="0.25">
      <c r="B1776" t="s">
        <v>35</v>
      </c>
      <c r="C1776">
        <v>6.4</v>
      </c>
      <c r="D1776">
        <v>580</v>
      </c>
      <c r="E1776" s="27">
        <v>45281</v>
      </c>
      <c r="F1776">
        <v>2717.37</v>
      </c>
      <c r="G1776" t="s">
        <v>91</v>
      </c>
      <c r="H1776">
        <v>656399</v>
      </c>
      <c r="I1776" t="str">
        <f>_xlfn.XLOOKUP(data[[#This Row],[flight_speed]],$S$4:$S$6,$T$4:$T$6,,-1)</f>
        <v>super fast</v>
      </c>
      <c r="J1776">
        <f>_xlfn.XLOOKUP(data[[#This Row],[Reindeer]],$S$14:$S$18,$T$14:$T$18)</f>
        <v>261</v>
      </c>
      <c r="K1776" t="str" cm="1">
        <f t="array" ref="K1776">_xlfn.IFS(data[[#This Row],[Age]]&lt;=100,"0-100",data[[#This Row],[Age]]&lt;=500,"101-500",data[[#This Row],[Age]]&lt;=1000,"501-1000",1,"&gt;1000")</f>
        <v>101-500</v>
      </c>
      <c r="L1776" t="str">
        <f>REPT(_xlfn.UNICHAR(8203),_xlfn.XLOOKUP(data[[#This Row],[Age group]],$S$23:$S$26,$T$23:$T$26))&amp;data[[#This Row],[Age group]]</f>
        <v>​​​101-500</v>
      </c>
    </row>
    <row r="1777" spans="2:12" x14ac:dyDescent="0.25">
      <c r="B1777" t="s">
        <v>68</v>
      </c>
      <c r="C1777">
        <v>4</v>
      </c>
      <c r="D1777">
        <v>1330</v>
      </c>
      <c r="E1777" s="27">
        <v>45281</v>
      </c>
      <c r="F1777">
        <v>269.43</v>
      </c>
      <c r="G1777" t="s">
        <v>90</v>
      </c>
      <c r="H1777">
        <v>857263</v>
      </c>
      <c r="I1777" t="str">
        <f>_xlfn.XLOOKUP(data[[#This Row],[flight_speed]],$S$4:$S$6,$T$4:$T$6,,-1)</f>
        <v>casual</v>
      </c>
      <c r="J1777">
        <f>_xlfn.XLOOKUP(data[[#This Row],[Reindeer]],$S$14:$S$18,$T$14:$T$18)</f>
        <v>35</v>
      </c>
      <c r="K1777" t="str" cm="1">
        <f t="array" ref="K1777">_xlfn.IFS(data[[#This Row],[Age]]&lt;=100,"0-100",data[[#This Row],[Age]]&lt;=500,"101-500",data[[#This Row],[Age]]&lt;=1000,"501-1000",1,"&gt;1000")</f>
        <v>0-100</v>
      </c>
      <c r="L1777" t="str">
        <f>REPT(_xlfn.UNICHAR(8203),_xlfn.XLOOKUP(data[[#This Row],[Age group]],$S$23:$S$26,$T$23:$T$26))&amp;data[[#This Row],[Age group]]</f>
        <v>​​​​0-100</v>
      </c>
    </row>
    <row r="1778" spans="2:12" x14ac:dyDescent="0.25">
      <c r="B1778" t="s">
        <v>32</v>
      </c>
      <c r="C1778">
        <v>8</v>
      </c>
      <c r="D1778">
        <v>760</v>
      </c>
      <c r="E1778" s="27">
        <v>45281</v>
      </c>
      <c r="F1778">
        <v>2805.48</v>
      </c>
      <c r="G1778" t="s">
        <v>91</v>
      </c>
      <c r="H1778">
        <v>605745</v>
      </c>
      <c r="I1778" t="str">
        <f>_xlfn.XLOOKUP(data[[#This Row],[flight_speed]],$S$4:$S$6,$T$4:$T$6,,-1)</f>
        <v>super fast</v>
      </c>
      <c r="J1778">
        <f>_xlfn.XLOOKUP(data[[#This Row],[Reindeer]],$S$14:$S$18,$T$14:$T$18)</f>
        <v>98</v>
      </c>
      <c r="K1778" t="str" cm="1">
        <f t="array" ref="K1778">_xlfn.IFS(data[[#This Row],[Age]]&lt;=100,"0-100",data[[#This Row],[Age]]&lt;=500,"101-500",data[[#This Row],[Age]]&lt;=1000,"501-1000",1,"&gt;1000")</f>
        <v>0-100</v>
      </c>
      <c r="L1778" t="str">
        <f>REPT(_xlfn.UNICHAR(8203),_xlfn.XLOOKUP(data[[#This Row],[Age group]],$S$23:$S$26,$T$23:$T$26))&amp;data[[#This Row],[Age group]]</f>
        <v>​​​​0-100</v>
      </c>
    </row>
    <row r="1779" spans="2:12" x14ac:dyDescent="0.25">
      <c r="B1779" t="s">
        <v>33</v>
      </c>
      <c r="C1779">
        <v>14</v>
      </c>
      <c r="D1779">
        <v>112</v>
      </c>
      <c r="E1779" s="27">
        <v>45282</v>
      </c>
      <c r="F1779">
        <v>738.2</v>
      </c>
      <c r="G1779" t="s">
        <v>90</v>
      </c>
      <c r="H1779">
        <v>1163271</v>
      </c>
      <c r="I1779" t="str">
        <f>_xlfn.XLOOKUP(data[[#This Row],[flight_speed]],$S$4:$S$6,$T$4:$T$6,,-1)</f>
        <v>fast</v>
      </c>
      <c r="J1779">
        <f>_xlfn.XLOOKUP(data[[#This Row],[Reindeer]],$S$14:$S$18,$T$14:$T$18)</f>
        <v>1200</v>
      </c>
      <c r="K1779" t="str" cm="1">
        <f t="array" ref="K1779">_xlfn.IFS(data[[#This Row],[Age]]&lt;=100,"0-100",data[[#This Row],[Age]]&lt;=500,"101-500",data[[#This Row],[Age]]&lt;=1000,"501-1000",1,"&gt;1000")</f>
        <v>&gt;1000</v>
      </c>
      <c r="L1779" t="str">
        <f>REPT(_xlfn.UNICHAR(8203),_xlfn.XLOOKUP(data[[#This Row],[Age group]],$S$23:$S$26,$T$23:$T$26))&amp;data[[#This Row],[Age group]]</f>
        <v>​&gt;1000</v>
      </c>
    </row>
    <row r="1780" spans="2:12" x14ac:dyDescent="0.25">
      <c r="B1780" t="s">
        <v>34</v>
      </c>
      <c r="C1780">
        <v>5.6000000000000005</v>
      </c>
      <c r="D1780">
        <v>1180</v>
      </c>
      <c r="E1780" s="27">
        <v>45282</v>
      </c>
      <c r="F1780">
        <v>767.40000000000009</v>
      </c>
      <c r="G1780" t="s">
        <v>91</v>
      </c>
      <c r="H1780">
        <v>1015349</v>
      </c>
      <c r="I1780" t="str">
        <f>_xlfn.XLOOKUP(data[[#This Row],[flight_speed]],$S$4:$S$6,$T$4:$T$6,,-1)</f>
        <v>fast</v>
      </c>
      <c r="J1780">
        <f>_xlfn.XLOOKUP(data[[#This Row],[Reindeer]],$S$14:$S$18,$T$14:$T$18)</f>
        <v>815</v>
      </c>
      <c r="K1780" t="str" cm="1">
        <f t="array" ref="K1780">_xlfn.IFS(data[[#This Row],[Age]]&lt;=100,"0-100",data[[#This Row],[Age]]&lt;=500,"101-500",data[[#This Row],[Age]]&lt;=1000,"501-1000",1,"&gt;1000")</f>
        <v>501-1000</v>
      </c>
      <c r="L1780" t="str">
        <f>REPT(_xlfn.UNICHAR(8203),_xlfn.XLOOKUP(data[[#This Row],[Age group]],$S$23:$S$26,$T$23:$T$26))&amp;data[[#This Row],[Age group]]</f>
        <v>​​501-1000</v>
      </c>
    </row>
    <row r="1781" spans="2:12" x14ac:dyDescent="0.25">
      <c r="B1781" t="s">
        <v>35</v>
      </c>
      <c r="C1781">
        <v>9.6000000000000014</v>
      </c>
      <c r="D1781">
        <v>910</v>
      </c>
      <c r="E1781" s="27">
        <v>45282</v>
      </c>
      <c r="F1781">
        <v>1533.6</v>
      </c>
      <c r="G1781" t="s">
        <v>91</v>
      </c>
      <c r="H1781">
        <v>819309</v>
      </c>
      <c r="I1781" t="str">
        <f>_xlfn.XLOOKUP(data[[#This Row],[flight_speed]],$S$4:$S$6,$T$4:$T$6,,-1)</f>
        <v>fast</v>
      </c>
      <c r="J1781">
        <f>_xlfn.XLOOKUP(data[[#This Row],[Reindeer]],$S$14:$S$18,$T$14:$T$18)</f>
        <v>261</v>
      </c>
      <c r="K1781" t="str" cm="1">
        <f t="array" ref="K1781">_xlfn.IFS(data[[#This Row],[Age]]&lt;=100,"0-100",data[[#This Row],[Age]]&lt;=500,"101-500",data[[#This Row],[Age]]&lt;=1000,"501-1000",1,"&gt;1000")</f>
        <v>101-500</v>
      </c>
      <c r="L1781" t="str">
        <f>REPT(_xlfn.UNICHAR(8203),_xlfn.XLOOKUP(data[[#This Row],[Age group]],$S$23:$S$26,$T$23:$T$26))&amp;data[[#This Row],[Age group]]</f>
        <v>​​​101-500</v>
      </c>
    </row>
    <row r="1782" spans="2:12" x14ac:dyDescent="0.25">
      <c r="B1782" t="s">
        <v>68</v>
      </c>
      <c r="C1782">
        <v>5.6000000000000005</v>
      </c>
      <c r="D1782">
        <v>1290</v>
      </c>
      <c r="E1782" s="27">
        <v>45282</v>
      </c>
      <c r="F1782">
        <v>620.93999999999994</v>
      </c>
      <c r="G1782" t="s">
        <v>90</v>
      </c>
      <c r="H1782">
        <v>1186581</v>
      </c>
      <c r="I1782" t="str">
        <f>_xlfn.XLOOKUP(data[[#This Row],[flight_speed]],$S$4:$S$6,$T$4:$T$6,,-1)</f>
        <v>fast</v>
      </c>
      <c r="J1782">
        <f>_xlfn.XLOOKUP(data[[#This Row],[Reindeer]],$S$14:$S$18,$T$14:$T$18)</f>
        <v>35</v>
      </c>
      <c r="K1782" t="str" cm="1">
        <f t="array" ref="K1782">_xlfn.IFS(data[[#This Row],[Age]]&lt;=100,"0-100",data[[#This Row],[Age]]&lt;=500,"101-500",data[[#This Row],[Age]]&lt;=1000,"501-1000",1,"&gt;1000")</f>
        <v>0-100</v>
      </c>
      <c r="L1782" t="str">
        <f>REPT(_xlfn.UNICHAR(8203),_xlfn.XLOOKUP(data[[#This Row],[Age group]],$S$23:$S$26,$T$23:$T$26))&amp;data[[#This Row],[Age group]]</f>
        <v>​​​​0-100</v>
      </c>
    </row>
    <row r="1783" spans="2:12" x14ac:dyDescent="0.25">
      <c r="B1783" t="s">
        <v>32</v>
      </c>
      <c r="C1783">
        <v>11.200000000000001</v>
      </c>
      <c r="D1783">
        <v>1500</v>
      </c>
      <c r="E1783" s="27">
        <v>45282</v>
      </c>
      <c r="F1783">
        <v>382.65</v>
      </c>
      <c r="G1783" t="s">
        <v>91</v>
      </c>
      <c r="H1783">
        <v>717119</v>
      </c>
      <c r="I1783" t="str">
        <f>_xlfn.XLOOKUP(data[[#This Row],[flight_speed]],$S$4:$S$6,$T$4:$T$6,,-1)</f>
        <v>casual</v>
      </c>
      <c r="J1783">
        <f>_xlfn.XLOOKUP(data[[#This Row],[Reindeer]],$S$14:$S$18,$T$14:$T$18)</f>
        <v>98</v>
      </c>
      <c r="K1783" t="str" cm="1">
        <f t="array" ref="K1783">_xlfn.IFS(data[[#This Row],[Age]]&lt;=100,"0-100",data[[#This Row],[Age]]&lt;=500,"101-500",data[[#This Row],[Age]]&lt;=1000,"501-1000",1,"&gt;1000")</f>
        <v>0-100</v>
      </c>
      <c r="L1783" t="str">
        <f>REPT(_xlfn.UNICHAR(8203),_xlfn.XLOOKUP(data[[#This Row],[Age group]],$S$23:$S$26,$T$23:$T$26))&amp;data[[#This Row],[Age group]]</f>
        <v>​​​​0-100</v>
      </c>
    </row>
    <row r="1784" spans="2:12" x14ac:dyDescent="0.25">
      <c r="B1784" t="s">
        <v>33</v>
      </c>
      <c r="C1784">
        <v>8</v>
      </c>
      <c r="D1784">
        <v>1420</v>
      </c>
      <c r="E1784" s="27">
        <v>45283</v>
      </c>
      <c r="F1784">
        <v>399</v>
      </c>
      <c r="G1784" t="s">
        <v>90</v>
      </c>
      <c r="H1784">
        <v>1162428</v>
      </c>
      <c r="I1784" t="str">
        <f>_xlfn.XLOOKUP(data[[#This Row],[flight_speed]],$S$4:$S$6,$T$4:$T$6,,-1)</f>
        <v>casual</v>
      </c>
      <c r="J1784">
        <f>_xlfn.XLOOKUP(data[[#This Row],[Reindeer]],$S$14:$S$18,$T$14:$T$18)</f>
        <v>1200</v>
      </c>
      <c r="K1784" t="str" cm="1">
        <f t="array" ref="K1784">_xlfn.IFS(data[[#This Row],[Age]]&lt;=100,"0-100",data[[#This Row],[Age]]&lt;=500,"101-500",data[[#This Row],[Age]]&lt;=1000,"501-1000",1,"&gt;1000")</f>
        <v>&gt;1000</v>
      </c>
      <c r="L1784" t="str">
        <f>REPT(_xlfn.UNICHAR(8203),_xlfn.XLOOKUP(data[[#This Row],[Age group]],$S$23:$S$26,$T$23:$T$26))&amp;data[[#This Row],[Age group]]</f>
        <v>​&gt;1000</v>
      </c>
    </row>
    <row r="1785" spans="2:12" x14ac:dyDescent="0.25">
      <c r="B1785" t="s">
        <v>34</v>
      </c>
      <c r="C1785">
        <v>8</v>
      </c>
      <c r="D1785">
        <v>1190</v>
      </c>
      <c r="E1785" s="27">
        <v>45283</v>
      </c>
      <c r="F1785">
        <v>2241.66</v>
      </c>
      <c r="G1785" t="s">
        <v>91</v>
      </c>
      <c r="H1785">
        <v>819723</v>
      </c>
      <c r="I1785" t="str">
        <f>_xlfn.XLOOKUP(data[[#This Row],[flight_speed]],$S$4:$S$6,$T$4:$T$6,,-1)</f>
        <v>super fast</v>
      </c>
      <c r="J1785">
        <f>_xlfn.XLOOKUP(data[[#This Row],[Reindeer]],$S$14:$S$18,$T$14:$T$18)</f>
        <v>815</v>
      </c>
      <c r="K1785" t="str" cm="1">
        <f t="array" ref="K1785">_xlfn.IFS(data[[#This Row],[Age]]&lt;=100,"0-100",data[[#This Row],[Age]]&lt;=500,"101-500",data[[#This Row],[Age]]&lt;=1000,"501-1000",1,"&gt;1000")</f>
        <v>501-1000</v>
      </c>
      <c r="L1785" t="str">
        <f>REPT(_xlfn.UNICHAR(8203),_xlfn.XLOOKUP(data[[#This Row],[Age group]],$S$23:$S$26,$T$23:$T$26))&amp;data[[#This Row],[Age group]]</f>
        <v>​​501-1000</v>
      </c>
    </row>
    <row r="1786" spans="2:12" x14ac:dyDescent="0.25">
      <c r="B1786" t="s">
        <v>35</v>
      </c>
      <c r="C1786">
        <v>7.2</v>
      </c>
      <c r="D1786">
        <v>870</v>
      </c>
      <c r="E1786" s="27">
        <v>45283</v>
      </c>
      <c r="F1786">
        <v>2316.48</v>
      </c>
      <c r="G1786" t="s">
        <v>91</v>
      </c>
      <c r="H1786">
        <v>829399</v>
      </c>
      <c r="I1786" t="str">
        <f>_xlfn.XLOOKUP(data[[#This Row],[flight_speed]],$S$4:$S$6,$T$4:$T$6,,-1)</f>
        <v>super fast</v>
      </c>
      <c r="J1786">
        <f>_xlfn.XLOOKUP(data[[#This Row],[Reindeer]],$S$14:$S$18,$T$14:$T$18)</f>
        <v>261</v>
      </c>
      <c r="K1786" t="str" cm="1">
        <f t="array" ref="K1786">_xlfn.IFS(data[[#This Row],[Age]]&lt;=100,"0-100",data[[#This Row],[Age]]&lt;=500,"101-500",data[[#This Row],[Age]]&lt;=1000,"501-1000",1,"&gt;1000")</f>
        <v>101-500</v>
      </c>
      <c r="L1786" t="str">
        <f>REPT(_xlfn.UNICHAR(8203),_xlfn.XLOOKUP(data[[#This Row],[Age group]],$S$23:$S$26,$T$23:$T$26))&amp;data[[#This Row],[Age group]]</f>
        <v>​​​101-500</v>
      </c>
    </row>
    <row r="1787" spans="2:12" x14ac:dyDescent="0.25">
      <c r="B1787" t="s">
        <v>68</v>
      </c>
      <c r="C1787">
        <v>7.2</v>
      </c>
      <c r="D1787">
        <v>1440</v>
      </c>
      <c r="E1787" s="27">
        <v>45283</v>
      </c>
      <c r="F1787">
        <v>1618.0500000000002</v>
      </c>
      <c r="G1787" t="s">
        <v>90</v>
      </c>
      <c r="H1787">
        <v>1144329</v>
      </c>
      <c r="I1787" t="str">
        <f>_xlfn.XLOOKUP(data[[#This Row],[flight_speed]],$S$4:$S$6,$T$4:$T$6,,-1)</f>
        <v>fast</v>
      </c>
      <c r="J1787">
        <f>_xlfn.XLOOKUP(data[[#This Row],[Reindeer]],$S$14:$S$18,$T$14:$T$18)</f>
        <v>35</v>
      </c>
      <c r="K1787" t="str" cm="1">
        <f t="array" ref="K1787">_xlfn.IFS(data[[#This Row],[Age]]&lt;=100,"0-100",data[[#This Row],[Age]]&lt;=500,"101-500",data[[#This Row],[Age]]&lt;=1000,"501-1000",1,"&gt;1000")</f>
        <v>0-100</v>
      </c>
      <c r="L1787" t="str">
        <f>REPT(_xlfn.UNICHAR(8203),_xlfn.XLOOKUP(data[[#This Row],[Age group]],$S$23:$S$26,$T$23:$T$26))&amp;data[[#This Row],[Age group]]</f>
        <v>​​​​0-100</v>
      </c>
    </row>
    <row r="1788" spans="2:12" x14ac:dyDescent="0.25">
      <c r="B1788" t="s">
        <v>32</v>
      </c>
      <c r="C1788">
        <v>8</v>
      </c>
      <c r="D1788">
        <v>530</v>
      </c>
      <c r="E1788" s="27">
        <v>45283</v>
      </c>
      <c r="F1788">
        <v>1941.27</v>
      </c>
      <c r="G1788" t="s">
        <v>91</v>
      </c>
      <c r="H1788">
        <v>933891</v>
      </c>
      <c r="I1788" t="str">
        <f>_xlfn.XLOOKUP(data[[#This Row],[flight_speed]],$S$4:$S$6,$T$4:$T$6,,-1)</f>
        <v>fast</v>
      </c>
      <c r="J1788">
        <f>_xlfn.XLOOKUP(data[[#This Row],[Reindeer]],$S$14:$S$18,$T$14:$T$18)</f>
        <v>98</v>
      </c>
      <c r="K1788" t="str" cm="1">
        <f t="array" ref="K1788">_xlfn.IFS(data[[#This Row],[Age]]&lt;=100,"0-100",data[[#This Row],[Age]]&lt;=500,"101-500",data[[#This Row],[Age]]&lt;=1000,"501-1000",1,"&gt;1000")</f>
        <v>0-100</v>
      </c>
      <c r="L1788" t="str">
        <f>REPT(_xlfn.UNICHAR(8203),_xlfn.XLOOKUP(data[[#This Row],[Age group]],$S$23:$S$26,$T$23:$T$26))&amp;data[[#This Row],[Age group]]</f>
        <v>​​​​0-100</v>
      </c>
    </row>
    <row r="1789" spans="2:12" x14ac:dyDescent="0.25">
      <c r="B1789" t="s">
        <v>33</v>
      </c>
      <c r="C1789">
        <v>7.2</v>
      </c>
      <c r="D1789">
        <v>710</v>
      </c>
      <c r="E1789" s="27">
        <v>45284</v>
      </c>
      <c r="F1789">
        <v>714.06000000000006</v>
      </c>
      <c r="G1789" t="s">
        <v>90</v>
      </c>
      <c r="H1789">
        <v>690436</v>
      </c>
      <c r="I1789" t="str">
        <f>_xlfn.XLOOKUP(data[[#This Row],[flight_speed]],$S$4:$S$6,$T$4:$T$6,,-1)</f>
        <v>fast</v>
      </c>
      <c r="J1789">
        <f>_xlfn.XLOOKUP(data[[#This Row],[Reindeer]],$S$14:$S$18,$T$14:$T$18)</f>
        <v>1200</v>
      </c>
      <c r="K1789" t="str" cm="1">
        <f t="array" ref="K1789">_xlfn.IFS(data[[#This Row],[Age]]&lt;=100,"0-100",data[[#This Row],[Age]]&lt;=500,"101-500",data[[#This Row],[Age]]&lt;=1000,"501-1000",1,"&gt;1000")</f>
        <v>&gt;1000</v>
      </c>
      <c r="L1789" t="str">
        <f>REPT(_xlfn.UNICHAR(8203),_xlfn.XLOOKUP(data[[#This Row],[Age group]],$S$23:$S$26,$T$23:$T$26))&amp;data[[#This Row],[Age group]]</f>
        <v>​&gt;1000</v>
      </c>
    </row>
    <row r="1790" spans="2:12" x14ac:dyDescent="0.25">
      <c r="B1790" t="s">
        <v>34</v>
      </c>
      <c r="C1790">
        <v>4.8000000000000007</v>
      </c>
      <c r="D1790">
        <v>1020</v>
      </c>
      <c r="E1790" s="27">
        <v>45284</v>
      </c>
      <c r="F1790">
        <v>1195.74</v>
      </c>
      <c r="G1790" t="s">
        <v>91</v>
      </c>
      <c r="H1790">
        <v>1031774</v>
      </c>
      <c r="I1790" t="str">
        <f>_xlfn.XLOOKUP(data[[#This Row],[flight_speed]],$S$4:$S$6,$T$4:$T$6,,-1)</f>
        <v>fast</v>
      </c>
      <c r="J1790">
        <f>_xlfn.XLOOKUP(data[[#This Row],[Reindeer]],$S$14:$S$18,$T$14:$T$18)</f>
        <v>815</v>
      </c>
      <c r="K1790" t="str" cm="1">
        <f t="array" ref="K1790">_xlfn.IFS(data[[#This Row],[Age]]&lt;=100,"0-100",data[[#This Row],[Age]]&lt;=500,"101-500",data[[#This Row],[Age]]&lt;=1000,"501-1000",1,"&gt;1000")</f>
        <v>501-1000</v>
      </c>
      <c r="L1790" t="str">
        <f>REPT(_xlfn.UNICHAR(8203),_xlfn.XLOOKUP(data[[#This Row],[Age group]],$S$23:$S$26,$T$23:$T$26))&amp;data[[#This Row],[Age group]]</f>
        <v>​​501-1000</v>
      </c>
    </row>
    <row r="1791" spans="2:12" x14ac:dyDescent="0.25">
      <c r="B1791" t="s">
        <v>35</v>
      </c>
      <c r="C1791">
        <v>4.8000000000000007</v>
      </c>
      <c r="D1791">
        <v>530</v>
      </c>
      <c r="E1791" s="27">
        <v>45284</v>
      </c>
      <c r="F1791">
        <v>117.99</v>
      </c>
      <c r="G1791" t="s">
        <v>91</v>
      </c>
      <c r="H1791">
        <v>625741</v>
      </c>
      <c r="I1791" t="str">
        <f>_xlfn.XLOOKUP(data[[#This Row],[flight_speed]],$S$4:$S$6,$T$4:$T$6,,-1)</f>
        <v>casual</v>
      </c>
      <c r="J1791">
        <f>_xlfn.XLOOKUP(data[[#This Row],[Reindeer]],$S$14:$S$18,$T$14:$T$18)</f>
        <v>261</v>
      </c>
      <c r="K1791" t="str" cm="1">
        <f t="array" ref="K1791">_xlfn.IFS(data[[#This Row],[Age]]&lt;=100,"0-100",data[[#This Row],[Age]]&lt;=500,"101-500",data[[#This Row],[Age]]&lt;=1000,"501-1000",1,"&gt;1000")</f>
        <v>101-500</v>
      </c>
      <c r="L1791" t="str">
        <f>REPT(_xlfn.UNICHAR(8203),_xlfn.XLOOKUP(data[[#This Row],[Age group]],$S$23:$S$26,$T$23:$T$26))&amp;data[[#This Row],[Age group]]</f>
        <v>​​​101-500</v>
      </c>
    </row>
    <row r="1792" spans="2:12" x14ac:dyDescent="0.25">
      <c r="B1792" t="s">
        <v>68</v>
      </c>
      <c r="C1792">
        <v>4</v>
      </c>
      <c r="D1792">
        <v>500</v>
      </c>
      <c r="E1792" s="27">
        <v>45284</v>
      </c>
      <c r="F1792">
        <v>637.02</v>
      </c>
      <c r="G1792" t="s">
        <v>90</v>
      </c>
      <c r="H1792">
        <v>638838</v>
      </c>
      <c r="I1792" t="str">
        <f>_xlfn.XLOOKUP(data[[#This Row],[flight_speed]],$S$4:$S$6,$T$4:$T$6,,-1)</f>
        <v>fast</v>
      </c>
      <c r="J1792">
        <f>_xlfn.XLOOKUP(data[[#This Row],[Reindeer]],$S$14:$S$18,$T$14:$T$18)</f>
        <v>35</v>
      </c>
      <c r="K1792" t="str" cm="1">
        <f t="array" ref="K1792">_xlfn.IFS(data[[#This Row],[Age]]&lt;=100,"0-100",data[[#This Row],[Age]]&lt;=500,"101-500",data[[#This Row],[Age]]&lt;=1000,"501-1000",1,"&gt;1000")</f>
        <v>0-100</v>
      </c>
      <c r="L1792" t="str">
        <f>REPT(_xlfn.UNICHAR(8203),_xlfn.XLOOKUP(data[[#This Row],[Age group]],$S$23:$S$26,$T$23:$T$26))&amp;data[[#This Row],[Age group]]</f>
        <v>​​​​0-100</v>
      </c>
    </row>
    <row r="1793" spans="2:12" x14ac:dyDescent="0.25">
      <c r="B1793" t="s">
        <v>32</v>
      </c>
      <c r="C1793">
        <v>9.6000000000000014</v>
      </c>
      <c r="D1793">
        <v>770</v>
      </c>
      <c r="E1793" s="27">
        <v>45284</v>
      </c>
      <c r="F1793">
        <v>767.67</v>
      </c>
      <c r="G1793" t="s">
        <v>91</v>
      </c>
      <c r="H1793">
        <v>1077181</v>
      </c>
      <c r="I1793" t="str">
        <f>_xlfn.XLOOKUP(data[[#This Row],[flight_speed]],$S$4:$S$6,$T$4:$T$6,,-1)</f>
        <v>fast</v>
      </c>
      <c r="J1793">
        <f>_xlfn.XLOOKUP(data[[#This Row],[Reindeer]],$S$14:$S$18,$T$14:$T$18)</f>
        <v>98</v>
      </c>
      <c r="K1793" t="str" cm="1">
        <f t="array" ref="K1793">_xlfn.IFS(data[[#This Row],[Age]]&lt;=100,"0-100",data[[#This Row],[Age]]&lt;=500,"101-500",data[[#This Row],[Age]]&lt;=1000,"501-1000",1,"&gt;1000")</f>
        <v>0-100</v>
      </c>
      <c r="L1793" t="str">
        <f>REPT(_xlfn.UNICHAR(8203),_xlfn.XLOOKUP(data[[#This Row],[Age group]],$S$23:$S$26,$T$23:$T$26))&amp;data[[#This Row],[Age group]]</f>
        <v>​​​​0-100</v>
      </c>
    </row>
    <row r="1794" spans="2:12" x14ac:dyDescent="0.25">
      <c r="B1794" t="s">
        <v>33</v>
      </c>
      <c r="C1794">
        <v>12</v>
      </c>
      <c r="D1794">
        <v>990</v>
      </c>
      <c r="E1794" s="27">
        <v>45285</v>
      </c>
      <c r="F1794">
        <v>939.78</v>
      </c>
      <c r="G1794" t="s">
        <v>90</v>
      </c>
      <c r="H1794">
        <v>1055332</v>
      </c>
      <c r="I1794" t="str">
        <f>_xlfn.XLOOKUP(data[[#This Row],[flight_speed]],$S$4:$S$6,$T$4:$T$6,,-1)</f>
        <v>fast</v>
      </c>
      <c r="J1794">
        <f>_xlfn.XLOOKUP(data[[#This Row],[Reindeer]],$S$14:$S$18,$T$14:$T$18)</f>
        <v>1200</v>
      </c>
      <c r="K1794" t="str" cm="1">
        <f t="array" ref="K1794">_xlfn.IFS(data[[#This Row],[Age]]&lt;=100,"0-100",data[[#This Row],[Age]]&lt;=500,"101-500",data[[#This Row],[Age]]&lt;=1000,"501-1000",1,"&gt;1000")</f>
        <v>&gt;1000</v>
      </c>
      <c r="L1794" t="str">
        <f>REPT(_xlfn.UNICHAR(8203),_xlfn.XLOOKUP(data[[#This Row],[Age group]],$S$23:$S$26,$T$23:$T$26))&amp;data[[#This Row],[Age group]]</f>
        <v>​&gt;1000</v>
      </c>
    </row>
    <row r="1795" spans="2:12" x14ac:dyDescent="0.25">
      <c r="B1795" t="s">
        <v>34</v>
      </c>
      <c r="C1795">
        <v>10.4</v>
      </c>
      <c r="D1795">
        <v>550</v>
      </c>
      <c r="E1795" s="27">
        <v>45285</v>
      </c>
      <c r="F1795">
        <v>576.06000000000006</v>
      </c>
      <c r="G1795" t="s">
        <v>91</v>
      </c>
      <c r="H1795">
        <v>969413</v>
      </c>
      <c r="I1795" t="str">
        <f>_xlfn.XLOOKUP(data[[#This Row],[flight_speed]],$S$4:$S$6,$T$4:$T$6,,-1)</f>
        <v>casual</v>
      </c>
      <c r="J1795">
        <f>_xlfn.XLOOKUP(data[[#This Row],[Reindeer]],$S$14:$S$18,$T$14:$T$18)</f>
        <v>815</v>
      </c>
      <c r="K1795" t="str" cm="1">
        <f t="array" ref="K1795">_xlfn.IFS(data[[#This Row],[Age]]&lt;=100,"0-100",data[[#This Row],[Age]]&lt;=500,"101-500",data[[#This Row],[Age]]&lt;=1000,"501-1000",1,"&gt;1000")</f>
        <v>501-1000</v>
      </c>
      <c r="L1795" t="str">
        <f>REPT(_xlfn.UNICHAR(8203),_xlfn.XLOOKUP(data[[#This Row],[Age group]],$S$23:$S$26,$T$23:$T$26))&amp;data[[#This Row],[Age group]]</f>
        <v>​​501-1000</v>
      </c>
    </row>
    <row r="1796" spans="2:12" x14ac:dyDescent="0.25">
      <c r="B1796" t="s">
        <v>35</v>
      </c>
      <c r="C1796">
        <v>10.4</v>
      </c>
      <c r="D1796">
        <v>1200</v>
      </c>
      <c r="E1796" s="27">
        <v>45285</v>
      </c>
      <c r="F1796">
        <v>2904.42</v>
      </c>
      <c r="G1796" t="s">
        <v>91</v>
      </c>
      <c r="H1796">
        <v>710780</v>
      </c>
      <c r="I1796" t="str">
        <f>_xlfn.XLOOKUP(data[[#This Row],[flight_speed]],$S$4:$S$6,$T$4:$T$6,,-1)</f>
        <v>super fast</v>
      </c>
      <c r="J1796">
        <f>_xlfn.XLOOKUP(data[[#This Row],[Reindeer]],$S$14:$S$18,$T$14:$T$18)</f>
        <v>261</v>
      </c>
      <c r="K1796" t="str" cm="1">
        <f t="array" ref="K1796">_xlfn.IFS(data[[#This Row],[Age]]&lt;=100,"0-100",data[[#This Row],[Age]]&lt;=500,"101-500",data[[#This Row],[Age]]&lt;=1000,"501-1000",1,"&gt;1000")</f>
        <v>101-500</v>
      </c>
      <c r="L1796" t="str">
        <f>REPT(_xlfn.UNICHAR(8203),_xlfn.XLOOKUP(data[[#This Row],[Age group]],$S$23:$S$26,$T$23:$T$26))&amp;data[[#This Row],[Age group]]</f>
        <v>​​​101-500</v>
      </c>
    </row>
    <row r="1797" spans="2:12" x14ac:dyDescent="0.25">
      <c r="B1797" t="s">
        <v>68</v>
      </c>
      <c r="C1797">
        <v>9.6000000000000014</v>
      </c>
      <c r="D1797">
        <v>730</v>
      </c>
      <c r="E1797" s="27">
        <v>45285</v>
      </c>
      <c r="F1797">
        <v>2287.92</v>
      </c>
      <c r="G1797" t="s">
        <v>90</v>
      </c>
      <c r="H1797">
        <v>841727</v>
      </c>
      <c r="I1797" t="str">
        <f>_xlfn.XLOOKUP(data[[#This Row],[flight_speed]],$S$4:$S$6,$T$4:$T$6,,-1)</f>
        <v>super fast</v>
      </c>
      <c r="J1797">
        <f>_xlfn.XLOOKUP(data[[#This Row],[Reindeer]],$S$14:$S$18,$T$14:$T$18)</f>
        <v>35</v>
      </c>
      <c r="K1797" t="str" cm="1">
        <f t="array" ref="K1797">_xlfn.IFS(data[[#This Row],[Age]]&lt;=100,"0-100",data[[#This Row],[Age]]&lt;=500,"101-500",data[[#This Row],[Age]]&lt;=1000,"501-1000",1,"&gt;1000")</f>
        <v>0-100</v>
      </c>
      <c r="L1797" t="str">
        <f>REPT(_xlfn.UNICHAR(8203),_xlfn.XLOOKUP(data[[#This Row],[Age group]],$S$23:$S$26,$T$23:$T$26))&amp;data[[#This Row],[Age group]]</f>
        <v>​​​​0-100</v>
      </c>
    </row>
    <row r="1798" spans="2:12" x14ac:dyDescent="0.25">
      <c r="B1798" t="s">
        <v>32</v>
      </c>
      <c r="C1798">
        <v>8.8000000000000007</v>
      </c>
      <c r="D1798">
        <v>1040</v>
      </c>
      <c r="E1798" s="27">
        <v>45285</v>
      </c>
      <c r="F1798">
        <v>401.76</v>
      </c>
      <c r="G1798" t="s">
        <v>91</v>
      </c>
      <c r="H1798">
        <v>694386</v>
      </c>
      <c r="I1798" t="str">
        <f>_xlfn.XLOOKUP(data[[#This Row],[flight_speed]],$S$4:$S$6,$T$4:$T$6,,-1)</f>
        <v>casual</v>
      </c>
      <c r="J1798">
        <f>_xlfn.XLOOKUP(data[[#This Row],[Reindeer]],$S$14:$S$18,$T$14:$T$18)</f>
        <v>98</v>
      </c>
      <c r="K1798" t="str" cm="1">
        <f t="array" ref="K1798">_xlfn.IFS(data[[#This Row],[Age]]&lt;=100,"0-100",data[[#This Row],[Age]]&lt;=500,"101-500",data[[#This Row],[Age]]&lt;=1000,"501-1000",1,"&gt;1000")</f>
        <v>0-100</v>
      </c>
      <c r="L1798" t="str">
        <f>REPT(_xlfn.UNICHAR(8203),_xlfn.XLOOKUP(data[[#This Row],[Age group]],$S$23:$S$26,$T$23:$T$26))&amp;data[[#This Row],[Age group]]</f>
        <v>​​​​0-100</v>
      </c>
    </row>
    <row r="1799" spans="2:12" x14ac:dyDescent="0.25">
      <c r="B1799" t="s">
        <v>33</v>
      </c>
      <c r="C1799">
        <v>4.8000000000000007</v>
      </c>
      <c r="D1799">
        <v>610</v>
      </c>
      <c r="E1799" s="27">
        <v>45286</v>
      </c>
      <c r="F1799">
        <v>2225.9700000000003</v>
      </c>
      <c r="G1799" t="s">
        <v>90</v>
      </c>
      <c r="H1799">
        <v>813898</v>
      </c>
      <c r="I1799" t="str">
        <f>_xlfn.XLOOKUP(data[[#This Row],[flight_speed]],$S$4:$S$6,$T$4:$T$6,,-1)</f>
        <v>super fast</v>
      </c>
      <c r="J1799">
        <f>_xlfn.XLOOKUP(data[[#This Row],[Reindeer]],$S$14:$S$18,$T$14:$T$18)</f>
        <v>1200</v>
      </c>
      <c r="K1799" t="str" cm="1">
        <f t="array" ref="K1799">_xlfn.IFS(data[[#This Row],[Age]]&lt;=100,"0-100",data[[#This Row],[Age]]&lt;=500,"101-500",data[[#This Row],[Age]]&lt;=1000,"501-1000",1,"&gt;1000")</f>
        <v>&gt;1000</v>
      </c>
      <c r="L1799" t="str">
        <f>REPT(_xlfn.UNICHAR(8203),_xlfn.XLOOKUP(data[[#This Row],[Age group]],$S$23:$S$26,$T$23:$T$26))&amp;data[[#This Row],[Age group]]</f>
        <v>​&gt;1000</v>
      </c>
    </row>
    <row r="1800" spans="2:12" x14ac:dyDescent="0.25">
      <c r="B1800" t="s">
        <v>34</v>
      </c>
      <c r="C1800">
        <v>10.4</v>
      </c>
      <c r="D1800">
        <v>690</v>
      </c>
      <c r="E1800" s="27">
        <v>45286</v>
      </c>
      <c r="F1800">
        <v>667.89</v>
      </c>
      <c r="G1800" t="s">
        <v>91</v>
      </c>
      <c r="H1800">
        <v>832659</v>
      </c>
      <c r="I1800" t="str">
        <f>_xlfn.XLOOKUP(data[[#This Row],[flight_speed]],$S$4:$S$6,$T$4:$T$6,,-1)</f>
        <v>fast</v>
      </c>
      <c r="J1800">
        <f>_xlfn.XLOOKUP(data[[#This Row],[Reindeer]],$S$14:$S$18,$T$14:$T$18)</f>
        <v>815</v>
      </c>
      <c r="K1800" t="str" cm="1">
        <f t="array" ref="K1800">_xlfn.IFS(data[[#This Row],[Age]]&lt;=100,"0-100",data[[#This Row],[Age]]&lt;=500,"101-500",data[[#This Row],[Age]]&lt;=1000,"501-1000",1,"&gt;1000")</f>
        <v>501-1000</v>
      </c>
      <c r="L1800" t="str">
        <f>REPT(_xlfn.UNICHAR(8203),_xlfn.XLOOKUP(data[[#This Row],[Age group]],$S$23:$S$26,$T$23:$T$26))&amp;data[[#This Row],[Age group]]</f>
        <v>​​501-1000</v>
      </c>
    </row>
    <row r="1801" spans="2:12" x14ac:dyDescent="0.25">
      <c r="B1801" t="s">
        <v>35</v>
      </c>
      <c r="C1801">
        <v>9.6000000000000014</v>
      </c>
      <c r="D1801">
        <v>500</v>
      </c>
      <c r="E1801" s="27">
        <v>45286</v>
      </c>
      <c r="F1801">
        <v>2882.3999999999996</v>
      </c>
      <c r="G1801" t="s">
        <v>91</v>
      </c>
      <c r="H1801">
        <v>787569</v>
      </c>
      <c r="I1801" t="str">
        <f>_xlfn.XLOOKUP(data[[#This Row],[flight_speed]],$S$4:$S$6,$T$4:$T$6,,-1)</f>
        <v>super fast</v>
      </c>
      <c r="J1801">
        <f>_xlfn.XLOOKUP(data[[#This Row],[Reindeer]],$S$14:$S$18,$T$14:$T$18)</f>
        <v>261</v>
      </c>
      <c r="K1801" t="str" cm="1">
        <f t="array" ref="K1801">_xlfn.IFS(data[[#This Row],[Age]]&lt;=100,"0-100",data[[#This Row],[Age]]&lt;=500,"101-500",data[[#This Row],[Age]]&lt;=1000,"501-1000",1,"&gt;1000")</f>
        <v>101-500</v>
      </c>
      <c r="L1801" t="str">
        <f>REPT(_xlfn.UNICHAR(8203),_xlfn.XLOOKUP(data[[#This Row],[Age group]],$S$23:$S$26,$T$23:$T$26))&amp;data[[#This Row],[Age group]]</f>
        <v>​​​101-500</v>
      </c>
    </row>
    <row r="1802" spans="2:12" x14ac:dyDescent="0.25">
      <c r="B1802" t="s">
        <v>68</v>
      </c>
      <c r="C1802">
        <v>12</v>
      </c>
      <c r="D1802">
        <v>860</v>
      </c>
      <c r="E1802" s="27">
        <v>45286</v>
      </c>
      <c r="F1802">
        <v>163.59</v>
      </c>
      <c r="G1802" t="s">
        <v>90</v>
      </c>
      <c r="H1802">
        <v>1172527</v>
      </c>
      <c r="I1802" t="str">
        <f>_xlfn.XLOOKUP(data[[#This Row],[flight_speed]],$S$4:$S$6,$T$4:$T$6,,-1)</f>
        <v>casual</v>
      </c>
      <c r="J1802">
        <f>_xlfn.XLOOKUP(data[[#This Row],[Reindeer]],$S$14:$S$18,$T$14:$T$18)</f>
        <v>35</v>
      </c>
      <c r="K1802" t="str" cm="1">
        <f t="array" ref="K1802">_xlfn.IFS(data[[#This Row],[Age]]&lt;=100,"0-100",data[[#This Row],[Age]]&lt;=500,"101-500",data[[#This Row],[Age]]&lt;=1000,"501-1000",1,"&gt;1000")</f>
        <v>0-100</v>
      </c>
      <c r="L1802" t="str">
        <f>REPT(_xlfn.UNICHAR(8203),_xlfn.XLOOKUP(data[[#This Row],[Age group]],$S$23:$S$26,$T$23:$T$26))&amp;data[[#This Row],[Age group]]</f>
        <v>​​​​0-100</v>
      </c>
    </row>
    <row r="1803" spans="2:12" x14ac:dyDescent="0.25">
      <c r="B1803" t="s">
        <v>32</v>
      </c>
      <c r="C1803">
        <v>5.6000000000000005</v>
      </c>
      <c r="D1803">
        <v>850</v>
      </c>
      <c r="E1803" s="27">
        <v>45286</v>
      </c>
      <c r="F1803">
        <v>1455.6</v>
      </c>
      <c r="G1803" t="s">
        <v>91</v>
      </c>
      <c r="H1803">
        <v>933360</v>
      </c>
      <c r="I1803" t="str">
        <f>_xlfn.XLOOKUP(data[[#This Row],[flight_speed]],$S$4:$S$6,$T$4:$T$6,,-1)</f>
        <v>fast</v>
      </c>
      <c r="J1803">
        <f>_xlfn.XLOOKUP(data[[#This Row],[Reindeer]],$S$14:$S$18,$T$14:$T$18)</f>
        <v>98</v>
      </c>
      <c r="K1803" t="str" cm="1">
        <f t="array" ref="K1803">_xlfn.IFS(data[[#This Row],[Age]]&lt;=100,"0-100",data[[#This Row],[Age]]&lt;=500,"101-500",data[[#This Row],[Age]]&lt;=1000,"501-1000",1,"&gt;1000")</f>
        <v>0-100</v>
      </c>
      <c r="L1803" t="str">
        <f>REPT(_xlfn.UNICHAR(8203),_xlfn.XLOOKUP(data[[#This Row],[Age group]],$S$23:$S$26,$T$23:$T$26))&amp;data[[#This Row],[Age group]]</f>
        <v>​​​​0-100</v>
      </c>
    </row>
    <row r="1804" spans="2:12" x14ac:dyDescent="0.25">
      <c r="B1804" t="s">
        <v>33</v>
      </c>
      <c r="C1804">
        <v>4</v>
      </c>
      <c r="D1804">
        <v>1220</v>
      </c>
      <c r="E1804" s="27">
        <v>45287</v>
      </c>
      <c r="F1804">
        <v>1503.6299999999999</v>
      </c>
      <c r="G1804" t="s">
        <v>90</v>
      </c>
      <c r="H1804">
        <v>4340</v>
      </c>
      <c r="I1804" t="str">
        <f>_xlfn.XLOOKUP(data[[#This Row],[flight_speed]],$S$4:$S$6,$T$4:$T$6,,-1)</f>
        <v>fast</v>
      </c>
      <c r="J1804">
        <f>_xlfn.XLOOKUP(data[[#This Row],[Reindeer]],$S$14:$S$18,$T$14:$T$18)</f>
        <v>1200</v>
      </c>
      <c r="K1804" t="str" cm="1">
        <f t="array" ref="K1804">_xlfn.IFS(data[[#This Row],[Age]]&lt;=100,"0-100",data[[#This Row],[Age]]&lt;=500,"101-500",data[[#This Row],[Age]]&lt;=1000,"501-1000",1,"&gt;1000")</f>
        <v>&gt;1000</v>
      </c>
      <c r="L1804" t="str">
        <f>REPT(_xlfn.UNICHAR(8203),_xlfn.XLOOKUP(data[[#This Row],[Age group]],$S$23:$S$26,$T$23:$T$26))&amp;data[[#This Row],[Age group]]</f>
        <v>​&gt;1000</v>
      </c>
    </row>
    <row r="1805" spans="2:12" x14ac:dyDescent="0.25">
      <c r="B1805" t="s">
        <v>34</v>
      </c>
      <c r="C1805">
        <v>8.8000000000000007</v>
      </c>
      <c r="D1805">
        <v>790</v>
      </c>
      <c r="E1805" s="27">
        <v>45287</v>
      </c>
      <c r="F1805">
        <v>2311.11</v>
      </c>
      <c r="G1805" t="s">
        <v>91</v>
      </c>
      <c r="H1805">
        <v>1205</v>
      </c>
      <c r="I1805" t="str">
        <f>_xlfn.XLOOKUP(data[[#This Row],[flight_speed]],$S$4:$S$6,$T$4:$T$6,,-1)</f>
        <v>super fast</v>
      </c>
      <c r="J1805">
        <f>_xlfn.XLOOKUP(data[[#This Row],[Reindeer]],$S$14:$S$18,$T$14:$T$18)</f>
        <v>815</v>
      </c>
      <c r="K1805" t="str" cm="1">
        <f t="array" ref="K1805">_xlfn.IFS(data[[#This Row],[Age]]&lt;=100,"0-100",data[[#This Row],[Age]]&lt;=500,"101-500",data[[#This Row],[Age]]&lt;=1000,"501-1000",1,"&gt;1000")</f>
        <v>501-1000</v>
      </c>
      <c r="L1805" t="str">
        <f>REPT(_xlfn.UNICHAR(8203),_xlfn.XLOOKUP(data[[#This Row],[Age group]],$S$23:$S$26,$T$23:$T$26))&amp;data[[#This Row],[Age group]]</f>
        <v>​​501-1000</v>
      </c>
    </row>
    <row r="1806" spans="2:12" x14ac:dyDescent="0.25">
      <c r="B1806" t="s">
        <v>35</v>
      </c>
      <c r="C1806">
        <v>9.6000000000000014</v>
      </c>
      <c r="D1806">
        <v>670</v>
      </c>
      <c r="E1806" s="27">
        <v>45287</v>
      </c>
      <c r="F1806">
        <v>2883.18</v>
      </c>
      <c r="G1806" t="s">
        <v>91</v>
      </c>
      <c r="H1806">
        <v>9464</v>
      </c>
      <c r="I1806" t="str">
        <f>_xlfn.XLOOKUP(data[[#This Row],[flight_speed]],$S$4:$S$6,$T$4:$T$6,,-1)</f>
        <v>super fast</v>
      </c>
      <c r="J1806">
        <f>_xlfn.XLOOKUP(data[[#This Row],[Reindeer]],$S$14:$S$18,$T$14:$T$18)</f>
        <v>261</v>
      </c>
      <c r="K1806" t="str" cm="1">
        <f t="array" ref="K1806">_xlfn.IFS(data[[#This Row],[Age]]&lt;=100,"0-100",data[[#This Row],[Age]]&lt;=500,"101-500",data[[#This Row],[Age]]&lt;=1000,"501-1000",1,"&gt;1000")</f>
        <v>101-500</v>
      </c>
      <c r="L1806" t="str">
        <f>REPT(_xlfn.UNICHAR(8203),_xlfn.XLOOKUP(data[[#This Row],[Age group]],$S$23:$S$26,$T$23:$T$26))&amp;data[[#This Row],[Age group]]</f>
        <v>​​​101-500</v>
      </c>
    </row>
    <row r="1807" spans="2:12" x14ac:dyDescent="0.25">
      <c r="B1807" t="s">
        <v>68</v>
      </c>
      <c r="C1807">
        <v>8</v>
      </c>
      <c r="D1807">
        <v>1260</v>
      </c>
      <c r="E1807" s="27">
        <v>45287</v>
      </c>
      <c r="F1807">
        <v>2851.77</v>
      </c>
      <c r="G1807" t="s">
        <v>90</v>
      </c>
      <c r="H1807">
        <v>9336</v>
      </c>
      <c r="I1807" t="str">
        <f>_xlfn.XLOOKUP(data[[#This Row],[flight_speed]],$S$4:$S$6,$T$4:$T$6,,-1)</f>
        <v>super fast</v>
      </c>
      <c r="J1807">
        <f>_xlfn.XLOOKUP(data[[#This Row],[Reindeer]],$S$14:$S$18,$T$14:$T$18)</f>
        <v>35</v>
      </c>
      <c r="K1807" t="str" cm="1">
        <f t="array" ref="K1807">_xlfn.IFS(data[[#This Row],[Age]]&lt;=100,"0-100",data[[#This Row],[Age]]&lt;=500,"101-500",data[[#This Row],[Age]]&lt;=1000,"501-1000",1,"&gt;1000")</f>
        <v>0-100</v>
      </c>
      <c r="L1807" t="str">
        <f>REPT(_xlfn.UNICHAR(8203),_xlfn.XLOOKUP(data[[#This Row],[Age group]],$S$23:$S$26,$T$23:$T$26))&amp;data[[#This Row],[Age group]]</f>
        <v>​​​​0-100</v>
      </c>
    </row>
    <row r="1808" spans="2:12" x14ac:dyDescent="0.25">
      <c r="B1808" t="s">
        <v>32</v>
      </c>
      <c r="C1808">
        <v>6.4</v>
      </c>
      <c r="D1808">
        <v>960</v>
      </c>
      <c r="E1808" s="27">
        <v>45287</v>
      </c>
      <c r="F1808">
        <v>2532.0299999999997</v>
      </c>
      <c r="G1808" t="s">
        <v>91</v>
      </c>
      <c r="H1808">
        <v>8984</v>
      </c>
      <c r="I1808" t="str">
        <f>_xlfn.XLOOKUP(data[[#This Row],[flight_speed]],$S$4:$S$6,$T$4:$T$6,,-1)</f>
        <v>super fast</v>
      </c>
      <c r="J1808">
        <f>_xlfn.XLOOKUP(data[[#This Row],[Reindeer]],$S$14:$S$18,$T$14:$T$18)</f>
        <v>98</v>
      </c>
      <c r="K1808" t="str" cm="1">
        <f t="array" ref="K1808">_xlfn.IFS(data[[#This Row],[Age]]&lt;=100,"0-100",data[[#This Row],[Age]]&lt;=500,"101-500",data[[#This Row],[Age]]&lt;=1000,"501-1000",1,"&gt;1000")</f>
        <v>0-100</v>
      </c>
      <c r="L1808" t="str">
        <f>REPT(_xlfn.UNICHAR(8203),_xlfn.XLOOKUP(data[[#This Row],[Age group]],$S$23:$S$26,$T$23:$T$26))&amp;data[[#This Row],[Age group]]</f>
        <v>​​​​0-100</v>
      </c>
    </row>
    <row r="1809" spans="2:12" x14ac:dyDescent="0.25">
      <c r="B1809" t="s">
        <v>33</v>
      </c>
      <c r="C1809">
        <v>7.2</v>
      </c>
      <c r="D1809">
        <v>900</v>
      </c>
      <c r="E1809" s="27">
        <v>45288</v>
      </c>
      <c r="F1809">
        <v>1842.3600000000001</v>
      </c>
      <c r="G1809" t="s">
        <v>90</v>
      </c>
      <c r="H1809">
        <v>7105</v>
      </c>
      <c r="I1809" t="str">
        <f>_xlfn.XLOOKUP(data[[#This Row],[flight_speed]],$S$4:$S$6,$T$4:$T$6,,-1)</f>
        <v>fast</v>
      </c>
      <c r="J1809">
        <f>_xlfn.XLOOKUP(data[[#This Row],[Reindeer]],$S$14:$S$18,$T$14:$T$18)</f>
        <v>1200</v>
      </c>
      <c r="K1809" t="str" cm="1">
        <f t="array" ref="K1809">_xlfn.IFS(data[[#This Row],[Age]]&lt;=100,"0-100",data[[#This Row],[Age]]&lt;=500,"101-500",data[[#This Row],[Age]]&lt;=1000,"501-1000",1,"&gt;1000")</f>
        <v>&gt;1000</v>
      </c>
      <c r="L1809" t="str">
        <f>REPT(_xlfn.UNICHAR(8203),_xlfn.XLOOKUP(data[[#This Row],[Age group]],$S$23:$S$26,$T$23:$T$26))&amp;data[[#This Row],[Age group]]</f>
        <v>​&gt;1000</v>
      </c>
    </row>
    <row r="1810" spans="2:12" x14ac:dyDescent="0.25">
      <c r="B1810" t="s">
        <v>34</v>
      </c>
      <c r="C1810">
        <v>4.8000000000000007</v>
      </c>
      <c r="D1810">
        <v>1160</v>
      </c>
      <c r="E1810" s="27">
        <v>45288</v>
      </c>
      <c r="F1810">
        <v>2041.7400000000002</v>
      </c>
      <c r="G1810" t="s">
        <v>91</v>
      </c>
      <c r="H1810">
        <v>6502</v>
      </c>
      <c r="I1810" t="str">
        <f>_xlfn.XLOOKUP(data[[#This Row],[flight_speed]],$S$4:$S$6,$T$4:$T$6,,-1)</f>
        <v>super fast</v>
      </c>
      <c r="J1810">
        <f>_xlfn.XLOOKUP(data[[#This Row],[Reindeer]],$S$14:$S$18,$T$14:$T$18)</f>
        <v>815</v>
      </c>
      <c r="K1810" t="str" cm="1">
        <f t="array" ref="K1810">_xlfn.IFS(data[[#This Row],[Age]]&lt;=100,"0-100",data[[#This Row],[Age]]&lt;=500,"101-500",data[[#This Row],[Age]]&lt;=1000,"501-1000",1,"&gt;1000")</f>
        <v>501-1000</v>
      </c>
      <c r="L1810" t="str">
        <f>REPT(_xlfn.UNICHAR(8203),_xlfn.XLOOKUP(data[[#This Row],[Age group]],$S$23:$S$26,$T$23:$T$26))&amp;data[[#This Row],[Age group]]</f>
        <v>​​501-1000</v>
      </c>
    </row>
    <row r="1811" spans="2:12" x14ac:dyDescent="0.25">
      <c r="B1811" t="s">
        <v>35</v>
      </c>
      <c r="C1811">
        <v>7.2</v>
      </c>
      <c r="D1811">
        <v>700</v>
      </c>
      <c r="E1811" s="27">
        <v>45288</v>
      </c>
      <c r="F1811">
        <v>260.45999999999998</v>
      </c>
      <c r="G1811" t="s">
        <v>91</v>
      </c>
      <c r="H1811">
        <v>6195</v>
      </c>
      <c r="I1811" t="str">
        <f>_xlfn.XLOOKUP(data[[#This Row],[flight_speed]],$S$4:$S$6,$T$4:$T$6,,-1)</f>
        <v>casual</v>
      </c>
      <c r="J1811">
        <f>_xlfn.XLOOKUP(data[[#This Row],[Reindeer]],$S$14:$S$18,$T$14:$T$18)</f>
        <v>261</v>
      </c>
      <c r="K1811" t="str" cm="1">
        <f t="array" ref="K1811">_xlfn.IFS(data[[#This Row],[Age]]&lt;=100,"0-100",data[[#This Row],[Age]]&lt;=500,"101-500",data[[#This Row],[Age]]&lt;=1000,"501-1000",1,"&gt;1000")</f>
        <v>101-500</v>
      </c>
      <c r="L1811" t="str">
        <f>REPT(_xlfn.UNICHAR(8203),_xlfn.XLOOKUP(data[[#This Row],[Age group]],$S$23:$S$26,$T$23:$T$26))&amp;data[[#This Row],[Age group]]</f>
        <v>​​​101-500</v>
      </c>
    </row>
    <row r="1812" spans="2:12" x14ac:dyDescent="0.25">
      <c r="B1812" t="s">
        <v>68</v>
      </c>
      <c r="C1812">
        <v>8</v>
      </c>
      <c r="D1812">
        <v>1210</v>
      </c>
      <c r="E1812" s="27">
        <v>45288</v>
      </c>
      <c r="F1812">
        <v>658.31999999999994</v>
      </c>
      <c r="G1812" t="s">
        <v>90</v>
      </c>
      <c r="H1812">
        <v>2105</v>
      </c>
      <c r="I1812" t="str">
        <f>_xlfn.XLOOKUP(data[[#This Row],[flight_speed]],$S$4:$S$6,$T$4:$T$6,,-1)</f>
        <v>fast</v>
      </c>
      <c r="J1812">
        <f>_xlfn.XLOOKUP(data[[#This Row],[Reindeer]],$S$14:$S$18,$T$14:$T$18)</f>
        <v>35</v>
      </c>
      <c r="K1812" t="str" cm="1">
        <f t="array" ref="K1812">_xlfn.IFS(data[[#This Row],[Age]]&lt;=100,"0-100",data[[#This Row],[Age]]&lt;=500,"101-500",data[[#This Row],[Age]]&lt;=1000,"501-1000",1,"&gt;1000")</f>
        <v>0-100</v>
      </c>
      <c r="L1812" t="str">
        <f>REPT(_xlfn.UNICHAR(8203),_xlfn.XLOOKUP(data[[#This Row],[Age group]],$S$23:$S$26,$T$23:$T$26))&amp;data[[#This Row],[Age group]]</f>
        <v>​​​​0-100</v>
      </c>
    </row>
    <row r="1813" spans="2:12" x14ac:dyDescent="0.25">
      <c r="B1813" t="s">
        <v>32</v>
      </c>
      <c r="C1813">
        <v>9.6000000000000014</v>
      </c>
      <c r="D1813">
        <v>1450</v>
      </c>
      <c r="E1813" s="27">
        <v>45288</v>
      </c>
      <c r="F1813">
        <v>2024.8500000000001</v>
      </c>
      <c r="G1813" t="s">
        <v>91</v>
      </c>
      <c r="H1813">
        <v>9070</v>
      </c>
      <c r="I1813" t="str">
        <f>_xlfn.XLOOKUP(data[[#This Row],[flight_speed]],$S$4:$S$6,$T$4:$T$6,,-1)</f>
        <v>super fast</v>
      </c>
      <c r="J1813">
        <f>_xlfn.XLOOKUP(data[[#This Row],[Reindeer]],$S$14:$S$18,$T$14:$T$18)</f>
        <v>98</v>
      </c>
      <c r="K1813" t="str" cm="1">
        <f t="array" ref="K1813">_xlfn.IFS(data[[#This Row],[Age]]&lt;=100,"0-100",data[[#This Row],[Age]]&lt;=500,"101-500",data[[#This Row],[Age]]&lt;=1000,"501-1000",1,"&gt;1000")</f>
        <v>0-100</v>
      </c>
      <c r="L1813" t="str">
        <f>REPT(_xlfn.UNICHAR(8203),_xlfn.XLOOKUP(data[[#This Row],[Age group]],$S$23:$S$26,$T$23:$T$26))&amp;data[[#This Row],[Age group]]</f>
        <v>​​​​0-100</v>
      </c>
    </row>
    <row r="1814" spans="2:12" x14ac:dyDescent="0.25">
      <c r="B1814" t="s">
        <v>33</v>
      </c>
      <c r="C1814">
        <v>6.4</v>
      </c>
      <c r="D1814">
        <v>1040</v>
      </c>
      <c r="E1814" s="27">
        <v>45289</v>
      </c>
      <c r="F1814">
        <v>720.09</v>
      </c>
      <c r="G1814" t="s">
        <v>90</v>
      </c>
      <c r="H1814">
        <v>6696</v>
      </c>
      <c r="I1814" t="str">
        <f>_xlfn.XLOOKUP(data[[#This Row],[flight_speed]],$S$4:$S$6,$T$4:$T$6,,-1)</f>
        <v>fast</v>
      </c>
      <c r="J1814">
        <f>_xlfn.XLOOKUP(data[[#This Row],[Reindeer]],$S$14:$S$18,$T$14:$T$18)</f>
        <v>1200</v>
      </c>
      <c r="K1814" t="str" cm="1">
        <f t="array" ref="K1814">_xlfn.IFS(data[[#This Row],[Age]]&lt;=100,"0-100",data[[#This Row],[Age]]&lt;=500,"101-500",data[[#This Row],[Age]]&lt;=1000,"501-1000",1,"&gt;1000")</f>
        <v>&gt;1000</v>
      </c>
      <c r="L1814" t="str">
        <f>REPT(_xlfn.UNICHAR(8203),_xlfn.XLOOKUP(data[[#This Row],[Age group]],$S$23:$S$26,$T$23:$T$26))&amp;data[[#This Row],[Age group]]</f>
        <v>​&gt;1000</v>
      </c>
    </row>
    <row r="1815" spans="2:12" x14ac:dyDescent="0.25">
      <c r="B1815" t="s">
        <v>34</v>
      </c>
      <c r="C1815">
        <v>4.8000000000000007</v>
      </c>
      <c r="D1815">
        <v>660</v>
      </c>
      <c r="E1815" s="27">
        <v>45289</v>
      </c>
      <c r="F1815">
        <v>1440.3899999999999</v>
      </c>
      <c r="G1815" t="s">
        <v>91</v>
      </c>
      <c r="H1815">
        <v>7296</v>
      </c>
      <c r="I1815" t="str">
        <f>_xlfn.XLOOKUP(data[[#This Row],[flight_speed]],$S$4:$S$6,$T$4:$T$6,,-1)</f>
        <v>fast</v>
      </c>
      <c r="J1815">
        <f>_xlfn.XLOOKUP(data[[#This Row],[Reindeer]],$S$14:$S$18,$T$14:$T$18)</f>
        <v>815</v>
      </c>
      <c r="K1815" t="str" cm="1">
        <f t="array" ref="K1815">_xlfn.IFS(data[[#This Row],[Age]]&lt;=100,"0-100",data[[#This Row],[Age]]&lt;=500,"101-500",data[[#This Row],[Age]]&lt;=1000,"501-1000",1,"&gt;1000")</f>
        <v>501-1000</v>
      </c>
      <c r="L1815" t="str">
        <f>REPT(_xlfn.UNICHAR(8203),_xlfn.XLOOKUP(data[[#This Row],[Age group]],$S$23:$S$26,$T$23:$T$26))&amp;data[[#This Row],[Age group]]</f>
        <v>​​501-1000</v>
      </c>
    </row>
    <row r="1816" spans="2:12" x14ac:dyDescent="0.25">
      <c r="B1816" t="s">
        <v>35</v>
      </c>
      <c r="C1816">
        <v>12</v>
      </c>
      <c r="D1816">
        <v>1380</v>
      </c>
      <c r="E1816" s="27">
        <v>45289</v>
      </c>
      <c r="F1816">
        <v>2000.31</v>
      </c>
      <c r="G1816" t="s">
        <v>91</v>
      </c>
      <c r="H1816">
        <v>9624</v>
      </c>
      <c r="I1816" t="str">
        <f>_xlfn.XLOOKUP(data[[#This Row],[flight_speed]],$S$4:$S$6,$T$4:$T$6,,-1)</f>
        <v>super fast</v>
      </c>
      <c r="J1816">
        <f>_xlfn.XLOOKUP(data[[#This Row],[Reindeer]],$S$14:$S$18,$T$14:$T$18)</f>
        <v>261</v>
      </c>
      <c r="K1816" t="str" cm="1">
        <f t="array" ref="K1816">_xlfn.IFS(data[[#This Row],[Age]]&lt;=100,"0-100",data[[#This Row],[Age]]&lt;=500,"101-500",data[[#This Row],[Age]]&lt;=1000,"501-1000",1,"&gt;1000")</f>
        <v>101-500</v>
      </c>
      <c r="L1816" t="str">
        <f>REPT(_xlfn.UNICHAR(8203),_xlfn.XLOOKUP(data[[#This Row],[Age group]],$S$23:$S$26,$T$23:$T$26))&amp;data[[#This Row],[Age group]]</f>
        <v>​​​101-500</v>
      </c>
    </row>
    <row r="1817" spans="2:12" x14ac:dyDescent="0.25">
      <c r="B1817" t="s">
        <v>68</v>
      </c>
      <c r="C1817">
        <v>7.2</v>
      </c>
      <c r="D1817">
        <v>920</v>
      </c>
      <c r="E1817" s="27">
        <v>45289</v>
      </c>
      <c r="F1817">
        <v>2764.95</v>
      </c>
      <c r="G1817" t="s">
        <v>90</v>
      </c>
      <c r="H1817">
        <v>6464</v>
      </c>
      <c r="I1817" t="str">
        <f>_xlfn.XLOOKUP(data[[#This Row],[flight_speed]],$S$4:$S$6,$T$4:$T$6,,-1)</f>
        <v>super fast</v>
      </c>
      <c r="J1817">
        <f>_xlfn.XLOOKUP(data[[#This Row],[Reindeer]],$S$14:$S$18,$T$14:$T$18)</f>
        <v>35</v>
      </c>
      <c r="K1817" t="str" cm="1">
        <f t="array" ref="K1817">_xlfn.IFS(data[[#This Row],[Age]]&lt;=100,"0-100",data[[#This Row],[Age]]&lt;=500,"101-500",data[[#This Row],[Age]]&lt;=1000,"501-1000",1,"&gt;1000")</f>
        <v>0-100</v>
      </c>
      <c r="L1817" t="str">
        <f>REPT(_xlfn.UNICHAR(8203),_xlfn.XLOOKUP(data[[#This Row],[Age group]],$S$23:$S$26,$T$23:$T$26))&amp;data[[#This Row],[Age group]]</f>
        <v>​​​​0-100</v>
      </c>
    </row>
    <row r="1818" spans="2:12" x14ac:dyDescent="0.25">
      <c r="B1818" t="s">
        <v>32</v>
      </c>
      <c r="C1818">
        <v>6.4</v>
      </c>
      <c r="D1818">
        <v>500</v>
      </c>
      <c r="E1818" s="27">
        <v>45289</v>
      </c>
      <c r="F1818">
        <v>248.04000000000002</v>
      </c>
      <c r="G1818" t="s">
        <v>91</v>
      </c>
      <c r="H1818">
        <v>7714</v>
      </c>
      <c r="I1818" t="str">
        <f>_xlfn.XLOOKUP(data[[#This Row],[flight_speed]],$S$4:$S$6,$T$4:$T$6,,-1)</f>
        <v>casual</v>
      </c>
      <c r="J1818">
        <f>_xlfn.XLOOKUP(data[[#This Row],[Reindeer]],$S$14:$S$18,$T$14:$T$18)</f>
        <v>98</v>
      </c>
      <c r="K1818" t="str" cm="1">
        <f t="array" ref="K1818">_xlfn.IFS(data[[#This Row],[Age]]&lt;=100,"0-100",data[[#This Row],[Age]]&lt;=500,"101-500",data[[#This Row],[Age]]&lt;=1000,"501-1000",1,"&gt;1000")</f>
        <v>0-100</v>
      </c>
      <c r="L1818" t="str">
        <f>REPT(_xlfn.UNICHAR(8203),_xlfn.XLOOKUP(data[[#This Row],[Age group]],$S$23:$S$26,$T$23:$T$26))&amp;data[[#This Row],[Age group]]</f>
        <v>​​​​0-100</v>
      </c>
    </row>
    <row r="1819" spans="2:12" x14ac:dyDescent="0.25">
      <c r="B1819" t="s">
        <v>33</v>
      </c>
      <c r="C1819">
        <v>11.200000000000001</v>
      </c>
      <c r="D1819">
        <v>660</v>
      </c>
      <c r="E1819" s="27">
        <v>45290</v>
      </c>
      <c r="F1819">
        <v>1944.6000000000001</v>
      </c>
      <c r="G1819" t="s">
        <v>90</v>
      </c>
      <c r="H1819">
        <v>7943</v>
      </c>
      <c r="I1819" t="str">
        <f>_xlfn.XLOOKUP(data[[#This Row],[flight_speed]],$S$4:$S$6,$T$4:$T$6,,-1)</f>
        <v>fast</v>
      </c>
      <c r="J1819">
        <f>_xlfn.XLOOKUP(data[[#This Row],[Reindeer]],$S$14:$S$18,$T$14:$T$18)</f>
        <v>1200</v>
      </c>
      <c r="K1819" t="str" cm="1">
        <f t="array" ref="K1819">_xlfn.IFS(data[[#This Row],[Age]]&lt;=100,"0-100",data[[#This Row],[Age]]&lt;=500,"101-500",data[[#This Row],[Age]]&lt;=1000,"501-1000",1,"&gt;1000")</f>
        <v>&gt;1000</v>
      </c>
      <c r="L1819" t="str">
        <f>REPT(_xlfn.UNICHAR(8203),_xlfn.XLOOKUP(data[[#This Row],[Age group]],$S$23:$S$26,$T$23:$T$26))&amp;data[[#This Row],[Age group]]</f>
        <v>​&gt;1000</v>
      </c>
    </row>
    <row r="1820" spans="2:12" x14ac:dyDescent="0.25">
      <c r="B1820" t="s">
        <v>34</v>
      </c>
      <c r="C1820">
        <v>9.6000000000000014</v>
      </c>
      <c r="D1820">
        <v>1040</v>
      </c>
      <c r="E1820" s="27">
        <v>45290</v>
      </c>
      <c r="F1820">
        <v>610.41</v>
      </c>
      <c r="G1820" t="s">
        <v>91</v>
      </c>
      <c r="H1820">
        <v>9561</v>
      </c>
      <c r="I1820" t="str">
        <f>_xlfn.XLOOKUP(data[[#This Row],[flight_speed]],$S$4:$S$6,$T$4:$T$6,,-1)</f>
        <v>fast</v>
      </c>
      <c r="J1820">
        <f>_xlfn.XLOOKUP(data[[#This Row],[Reindeer]],$S$14:$S$18,$T$14:$T$18)</f>
        <v>815</v>
      </c>
      <c r="K1820" t="str" cm="1">
        <f t="array" ref="K1820">_xlfn.IFS(data[[#This Row],[Age]]&lt;=100,"0-100",data[[#This Row],[Age]]&lt;=500,"101-500",data[[#This Row],[Age]]&lt;=1000,"501-1000",1,"&gt;1000")</f>
        <v>501-1000</v>
      </c>
      <c r="L1820" t="str">
        <f>REPT(_xlfn.UNICHAR(8203),_xlfn.XLOOKUP(data[[#This Row],[Age group]],$S$23:$S$26,$T$23:$T$26))&amp;data[[#This Row],[Age group]]</f>
        <v>​​501-1000</v>
      </c>
    </row>
    <row r="1821" spans="2:12" x14ac:dyDescent="0.25">
      <c r="B1821" t="s">
        <v>35</v>
      </c>
      <c r="C1821">
        <v>4</v>
      </c>
      <c r="D1821">
        <v>760</v>
      </c>
      <c r="E1821" s="27">
        <v>45290</v>
      </c>
      <c r="F1821">
        <v>2861.2799999999997</v>
      </c>
      <c r="G1821" t="s">
        <v>91</v>
      </c>
      <c r="H1821">
        <v>2714</v>
      </c>
      <c r="I1821" t="str">
        <f>_xlfn.XLOOKUP(data[[#This Row],[flight_speed]],$S$4:$S$6,$T$4:$T$6,,-1)</f>
        <v>super fast</v>
      </c>
      <c r="J1821">
        <f>_xlfn.XLOOKUP(data[[#This Row],[Reindeer]],$S$14:$S$18,$T$14:$T$18)</f>
        <v>261</v>
      </c>
      <c r="K1821" t="str" cm="1">
        <f t="array" ref="K1821">_xlfn.IFS(data[[#This Row],[Age]]&lt;=100,"0-100",data[[#This Row],[Age]]&lt;=500,"101-500",data[[#This Row],[Age]]&lt;=1000,"501-1000",1,"&gt;1000")</f>
        <v>101-500</v>
      </c>
      <c r="L1821" t="str">
        <f>REPT(_xlfn.UNICHAR(8203),_xlfn.XLOOKUP(data[[#This Row],[Age group]],$S$23:$S$26,$T$23:$T$26))&amp;data[[#This Row],[Age group]]</f>
        <v>​​​101-500</v>
      </c>
    </row>
    <row r="1822" spans="2:12" x14ac:dyDescent="0.25">
      <c r="B1822" t="s">
        <v>68</v>
      </c>
      <c r="C1822">
        <v>12</v>
      </c>
      <c r="D1822">
        <v>1460</v>
      </c>
      <c r="E1822" s="27">
        <v>45290</v>
      </c>
      <c r="F1822">
        <v>1001.5500000000001</v>
      </c>
      <c r="G1822" t="s">
        <v>90</v>
      </c>
      <c r="H1822">
        <v>8650</v>
      </c>
      <c r="I1822" t="str">
        <f>_xlfn.XLOOKUP(data[[#This Row],[flight_speed]],$S$4:$S$6,$T$4:$T$6,,-1)</f>
        <v>fast</v>
      </c>
      <c r="J1822">
        <f>_xlfn.XLOOKUP(data[[#This Row],[Reindeer]],$S$14:$S$18,$T$14:$T$18)</f>
        <v>35</v>
      </c>
      <c r="K1822" t="str" cm="1">
        <f t="array" ref="K1822">_xlfn.IFS(data[[#This Row],[Age]]&lt;=100,"0-100",data[[#This Row],[Age]]&lt;=500,"101-500",data[[#This Row],[Age]]&lt;=1000,"501-1000",1,"&gt;1000")</f>
        <v>0-100</v>
      </c>
      <c r="L1822" t="str">
        <f>REPT(_xlfn.UNICHAR(8203),_xlfn.XLOOKUP(data[[#This Row],[Age group]],$S$23:$S$26,$T$23:$T$26))&amp;data[[#This Row],[Age group]]</f>
        <v>​​​​0-100</v>
      </c>
    </row>
    <row r="1823" spans="2:12" x14ac:dyDescent="0.25">
      <c r="B1823" t="s">
        <v>32</v>
      </c>
      <c r="C1823">
        <v>8.8000000000000007</v>
      </c>
      <c r="D1823">
        <v>1350</v>
      </c>
      <c r="E1823" s="27">
        <v>45290</v>
      </c>
      <c r="F1823">
        <v>735.33</v>
      </c>
      <c r="G1823" t="s">
        <v>91</v>
      </c>
      <c r="H1823">
        <v>572</v>
      </c>
      <c r="I1823" t="str">
        <f>_xlfn.XLOOKUP(data[[#This Row],[flight_speed]],$S$4:$S$6,$T$4:$T$6,,-1)</f>
        <v>fast</v>
      </c>
      <c r="J1823">
        <f>_xlfn.XLOOKUP(data[[#This Row],[Reindeer]],$S$14:$S$18,$T$14:$T$18)</f>
        <v>98</v>
      </c>
      <c r="K1823" t="str" cm="1">
        <f t="array" ref="K1823">_xlfn.IFS(data[[#This Row],[Age]]&lt;=100,"0-100",data[[#This Row],[Age]]&lt;=500,"101-500",data[[#This Row],[Age]]&lt;=1000,"501-1000",1,"&gt;1000")</f>
        <v>0-100</v>
      </c>
      <c r="L1823" t="str">
        <f>REPT(_xlfn.UNICHAR(8203),_xlfn.XLOOKUP(data[[#This Row],[Age group]],$S$23:$S$26,$T$23:$T$26))&amp;data[[#This Row],[Age group]]</f>
        <v>​​​​0-100</v>
      </c>
    </row>
    <row r="1824" spans="2:12" x14ac:dyDescent="0.25">
      <c r="B1824" t="s">
        <v>33</v>
      </c>
      <c r="C1824">
        <v>10.4</v>
      </c>
      <c r="D1824">
        <v>1200</v>
      </c>
      <c r="E1824" s="27">
        <v>45291</v>
      </c>
      <c r="F1824">
        <v>2340.48</v>
      </c>
      <c r="G1824" t="s">
        <v>90</v>
      </c>
      <c r="H1824">
        <v>7438</v>
      </c>
      <c r="I1824" t="str">
        <f>_xlfn.XLOOKUP(data[[#This Row],[flight_speed]],$S$4:$S$6,$T$4:$T$6,,-1)</f>
        <v>super fast</v>
      </c>
      <c r="J1824">
        <f>_xlfn.XLOOKUP(data[[#This Row],[Reindeer]],$S$14:$S$18,$T$14:$T$18)</f>
        <v>1200</v>
      </c>
      <c r="K1824" t="str" cm="1">
        <f t="array" ref="K1824">_xlfn.IFS(data[[#This Row],[Age]]&lt;=100,"0-100",data[[#This Row],[Age]]&lt;=500,"101-500",data[[#This Row],[Age]]&lt;=1000,"501-1000",1,"&gt;1000")</f>
        <v>&gt;1000</v>
      </c>
      <c r="L1824" t="str">
        <f>REPT(_xlfn.UNICHAR(8203),_xlfn.XLOOKUP(data[[#This Row],[Age group]],$S$23:$S$26,$T$23:$T$26))&amp;data[[#This Row],[Age group]]</f>
        <v>​&gt;1000</v>
      </c>
    </row>
    <row r="1825" spans="2:12" x14ac:dyDescent="0.25">
      <c r="B1825" t="s">
        <v>34</v>
      </c>
      <c r="C1825">
        <v>8.8000000000000007</v>
      </c>
      <c r="D1825">
        <v>680</v>
      </c>
      <c r="E1825" s="27">
        <v>45291</v>
      </c>
      <c r="F1825">
        <v>2391.21</v>
      </c>
      <c r="G1825" t="s">
        <v>91</v>
      </c>
      <c r="H1825">
        <v>3762</v>
      </c>
      <c r="I1825" t="str">
        <f>_xlfn.XLOOKUP(data[[#This Row],[flight_speed]],$S$4:$S$6,$T$4:$T$6,,-1)</f>
        <v>super fast</v>
      </c>
      <c r="J1825">
        <f>_xlfn.XLOOKUP(data[[#This Row],[Reindeer]],$S$14:$S$18,$T$14:$T$18)</f>
        <v>815</v>
      </c>
      <c r="K1825" t="str" cm="1">
        <f t="array" ref="K1825">_xlfn.IFS(data[[#This Row],[Age]]&lt;=100,"0-100",data[[#This Row],[Age]]&lt;=500,"101-500",data[[#This Row],[Age]]&lt;=1000,"501-1000",1,"&gt;1000")</f>
        <v>501-1000</v>
      </c>
      <c r="L1825" t="str">
        <f>REPT(_xlfn.UNICHAR(8203),_xlfn.XLOOKUP(data[[#This Row],[Age group]],$S$23:$S$26,$T$23:$T$26))&amp;data[[#This Row],[Age group]]</f>
        <v>​​501-1000</v>
      </c>
    </row>
    <row r="1826" spans="2:12" x14ac:dyDescent="0.25">
      <c r="B1826" t="s">
        <v>35</v>
      </c>
      <c r="C1826">
        <v>11.200000000000001</v>
      </c>
      <c r="D1826">
        <v>1160</v>
      </c>
      <c r="E1826" s="27">
        <v>45291</v>
      </c>
      <c r="F1826">
        <v>2414.4900000000002</v>
      </c>
      <c r="G1826" t="s">
        <v>91</v>
      </c>
      <c r="H1826">
        <v>6900</v>
      </c>
      <c r="I1826" t="str">
        <f>_xlfn.XLOOKUP(data[[#This Row],[flight_speed]],$S$4:$S$6,$T$4:$T$6,,-1)</f>
        <v>super fast</v>
      </c>
      <c r="J1826">
        <f>_xlfn.XLOOKUP(data[[#This Row],[Reindeer]],$S$14:$S$18,$T$14:$T$18)</f>
        <v>261</v>
      </c>
      <c r="K1826" t="str" cm="1">
        <f t="array" ref="K1826">_xlfn.IFS(data[[#This Row],[Age]]&lt;=100,"0-100",data[[#This Row],[Age]]&lt;=500,"101-500",data[[#This Row],[Age]]&lt;=1000,"501-1000",1,"&gt;1000")</f>
        <v>101-500</v>
      </c>
      <c r="L1826" t="str">
        <f>REPT(_xlfn.UNICHAR(8203),_xlfn.XLOOKUP(data[[#This Row],[Age group]],$S$23:$S$26,$T$23:$T$26))&amp;data[[#This Row],[Age group]]</f>
        <v>​​​101-500</v>
      </c>
    </row>
    <row r="1827" spans="2:12" x14ac:dyDescent="0.25">
      <c r="B1827" t="s">
        <v>68</v>
      </c>
      <c r="C1827">
        <v>7.2</v>
      </c>
      <c r="D1827">
        <v>1100</v>
      </c>
      <c r="E1827" s="27">
        <v>45291</v>
      </c>
      <c r="F1827">
        <v>2416.77</v>
      </c>
      <c r="G1827" t="s">
        <v>90</v>
      </c>
      <c r="H1827">
        <v>1268</v>
      </c>
      <c r="I1827" t="str">
        <f>_xlfn.XLOOKUP(data[[#This Row],[flight_speed]],$S$4:$S$6,$T$4:$T$6,,-1)</f>
        <v>super fast</v>
      </c>
      <c r="J1827">
        <f>_xlfn.XLOOKUP(data[[#This Row],[Reindeer]],$S$14:$S$18,$T$14:$T$18)</f>
        <v>35</v>
      </c>
      <c r="K1827" t="str" cm="1">
        <f t="array" ref="K1827">_xlfn.IFS(data[[#This Row],[Age]]&lt;=100,"0-100",data[[#This Row],[Age]]&lt;=500,"101-500",data[[#This Row],[Age]]&lt;=1000,"501-1000",1,"&gt;1000")</f>
        <v>0-100</v>
      </c>
      <c r="L1827" t="str">
        <f>REPT(_xlfn.UNICHAR(8203),_xlfn.XLOOKUP(data[[#This Row],[Age group]],$S$23:$S$26,$T$23:$T$26))&amp;data[[#This Row],[Age group]]</f>
        <v>​​​​0-100</v>
      </c>
    </row>
    <row r="1828" spans="2:12" x14ac:dyDescent="0.25">
      <c r="B1828" t="s">
        <v>32</v>
      </c>
      <c r="C1828">
        <v>7.2</v>
      </c>
      <c r="D1828">
        <v>1180</v>
      </c>
      <c r="E1828" s="27">
        <v>45291</v>
      </c>
      <c r="F1828">
        <v>1514.1</v>
      </c>
      <c r="G1828" t="s">
        <v>91</v>
      </c>
      <c r="H1828">
        <v>1601</v>
      </c>
      <c r="I1828" t="str">
        <f>_xlfn.XLOOKUP(data[[#This Row],[flight_speed]],$S$4:$S$6,$T$4:$T$6,,-1)</f>
        <v>fast</v>
      </c>
      <c r="J1828">
        <f>_xlfn.XLOOKUP(data[[#This Row],[Reindeer]],$S$14:$S$18,$T$14:$T$18)</f>
        <v>98</v>
      </c>
      <c r="K1828" t="str" cm="1">
        <f t="array" ref="K1828">_xlfn.IFS(data[[#This Row],[Age]]&lt;=100,"0-100",data[[#This Row],[Age]]&lt;=500,"101-500",data[[#This Row],[Age]]&lt;=1000,"501-1000",1,"&gt;1000")</f>
        <v>0-100</v>
      </c>
      <c r="L1828" t="str">
        <f>REPT(_xlfn.UNICHAR(8203),_xlfn.XLOOKUP(data[[#This Row],[Age group]],$S$23:$S$26,$T$23:$T$26))&amp;data[[#This Row],[Age group]]</f>
        <v>​​​​0-100</v>
      </c>
    </row>
    <row r="1829" spans="2:12" x14ac:dyDescent="0.25">
      <c r="B1829" t="s">
        <v>33</v>
      </c>
      <c r="C1829">
        <v>4</v>
      </c>
      <c r="D1829">
        <v>1380</v>
      </c>
      <c r="E1829" s="27">
        <v>45292</v>
      </c>
      <c r="F1829">
        <v>366.9</v>
      </c>
      <c r="G1829" t="s">
        <v>90</v>
      </c>
      <c r="H1829">
        <v>0</v>
      </c>
      <c r="I1829" t="str">
        <f>_xlfn.XLOOKUP(data[[#This Row],[flight_speed]],$S$4:$S$6,$T$4:$T$6,,-1)</f>
        <v>casual</v>
      </c>
      <c r="J1829">
        <f>_xlfn.XLOOKUP(data[[#This Row],[Reindeer]],$S$14:$S$18,$T$14:$T$18)</f>
        <v>1200</v>
      </c>
      <c r="K1829" t="str" cm="1">
        <f t="array" ref="K1829">_xlfn.IFS(data[[#This Row],[Age]]&lt;=100,"0-100",data[[#This Row],[Age]]&lt;=500,"101-500",data[[#This Row],[Age]]&lt;=1000,"501-1000",1,"&gt;1000")</f>
        <v>&gt;1000</v>
      </c>
      <c r="L1829" t="str">
        <f>REPT(_xlfn.UNICHAR(8203),_xlfn.XLOOKUP(data[[#This Row],[Age group]],$S$23:$S$26,$T$23:$T$26))&amp;data[[#This Row],[Age group]]</f>
        <v>​&gt;1000</v>
      </c>
    </row>
    <row r="1830" spans="2:12" x14ac:dyDescent="0.25">
      <c r="B1830" t="s">
        <v>34</v>
      </c>
      <c r="C1830">
        <v>4</v>
      </c>
      <c r="D1830">
        <v>1050</v>
      </c>
      <c r="E1830" s="27">
        <v>45292</v>
      </c>
      <c r="F1830">
        <v>1466.94</v>
      </c>
      <c r="G1830" t="s">
        <v>91</v>
      </c>
      <c r="H1830">
        <v>0</v>
      </c>
      <c r="I1830" t="str">
        <f>_xlfn.XLOOKUP(data[[#This Row],[flight_speed]],$S$4:$S$6,$T$4:$T$6,,-1)</f>
        <v>fast</v>
      </c>
      <c r="J1830">
        <f>_xlfn.XLOOKUP(data[[#This Row],[Reindeer]],$S$14:$S$18,$T$14:$T$18)</f>
        <v>815</v>
      </c>
      <c r="K1830" t="str" cm="1">
        <f t="array" ref="K1830">_xlfn.IFS(data[[#This Row],[Age]]&lt;=100,"0-100",data[[#This Row],[Age]]&lt;=500,"101-500",data[[#This Row],[Age]]&lt;=1000,"501-1000",1,"&gt;1000")</f>
        <v>501-1000</v>
      </c>
      <c r="L1830" t="str">
        <f>REPT(_xlfn.UNICHAR(8203),_xlfn.XLOOKUP(data[[#This Row],[Age group]],$S$23:$S$26,$T$23:$T$26))&amp;data[[#This Row],[Age group]]</f>
        <v>​​501-1000</v>
      </c>
    </row>
    <row r="1831" spans="2:12" x14ac:dyDescent="0.25">
      <c r="B1831" t="s">
        <v>35</v>
      </c>
      <c r="C1831">
        <v>4</v>
      </c>
      <c r="D1831">
        <v>1440</v>
      </c>
      <c r="E1831" s="27">
        <v>45292</v>
      </c>
      <c r="F1831">
        <v>138.81</v>
      </c>
      <c r="G1831" t="s">
        <v>91</v>
      </c>
      <c r="H1831">
        <v>0</v>
      </c>
      <c r="I1831" t="str">
        <f>_xlfn.XLOOKUP(data[[#This Row],[flight_speed]],$S$4:$S$6,$T$4:$T$6,,-1)</f>
        <v>casual</v>
      </c>
      <c r="J1831">
        <f>_xlfn.XLOOKUP(data[[#This Row],[Reindeer]],$S$14:$S$18,$T$14:$T$18)</f>
        <v>261</v>
      </c>
      <c r="K1831" t="str" cm="1">
        <f t="array" ref="K1831">_xlfn.IFS(data[[#This Row],[Age]]&lt;=100,"0-100",data[[#This Row],[Age]]&lt;=500,"101-500",data[[#This Row],[Age]]&lt;=1000,"501-1000",1,"&gt;1000")</f>
        <v>101-500</v>
      </c>
      <c r="L1831" t="str">
        <f>REPT(_xlfn.UNICHAR(8203),_xlfn.XLOOKUP(data[[#This Row],[Age group]],$S$23:$S$26,$T$23:$T$26))&amp;data[[#This Row],[Age group]]</f>
        <v>​​​101-500</v>
      </c>
    </row>
    <row r="1832" spans="2:12" x14ac:dyDescent="0.25">
      <c r="B1832" t="s">
        <v>68</v>
      </c>
      <c r="C1832">
        <v>11.200000000000001</v>
      </c>
      <c r="D1832">
        <v>570</v>
      </c>
      <c r="E1832" s="27">
        <v>45292</v>
      </c>
      <c r="F1832">
        <v>2539.02</v>
      </c>
      <c r="G1832" t="s">
        <v>90</v>
      </c>
      <c r="H1832">
        <v>0</v>
      </c>
      <c r="I1832" t="str">
        <f>_xlfn.XLOOKUP(data[[#This Row],[flight_speed]],$S$4:$S$6,$T$4:$T$6,,-1)</f>
        <v>super fast</v>
      </c>
      <c r="J1832">
        <f>_xlfn.XLOOKUP(data[[#This Row],[Reindeer]],$S$14:$S$18,$T$14:$T$18)</f>
        <v>35</v>
      </c>
      <c r="K1832" t="str" cm="1">
        <f t="array" ref="K1832">_xlfn.IFS(data[[#This Row],[Age]]&lt;=100,"0-100",data[[#This Row],[Age]]&lt;=500,"101-500",data[[#This Row],[Age]]&lt;=1000,"501-1000",1,"&gt;1000")</f>
        <v>0-100</v>
      </c>
      <c r="L1832" t="str">
        <f>REPT(_xlfn.UNICHAR(8203),_xlfn.XLOOKUP(data[[#This Row],[Age group]],$S$23:$S$26,$T$23:$T$26))&amp;data[[#This Row],[Age group]]</f>
        <v>​​​​0-100</v>
      </c>
    </row>
    <row r="1833" spans="2:12" x14ac:dyDescent="0.25">
      <c r="B1833" t="s">
        <v>32</v>
      </c>
      <c r="C1833">
        <v>6.4</v>
      </c>
      <c r="D1833">
        <v>860</v>
      </c>
      <c r="E1833" s="27">
        <v>45292</v>
      </c>
      <c r="F1833">
        <v>394.43999999999994</v>
      </c>
      <c r="G1833" t="s">
        <v>91</v>
      </c>
      <c r="H1833">
        <v>0</v>
      </c>
      <c r="I1833" t="str">
        <f>_xlfn.XLOOKUP(data[[#This Row],[flight_speed]],$S$4:$S$6,$T$4:$T$6,,-1)</f>
        <v>casual</v>
      </c>
      <c r="J1833">
        <f>_xlfn.XLOOKUP(data[[#This Row],[Reindeer]],$S$14:$S$18,$T$14:$T$18)</f>
        <v>98</v>
      </c>
      <c r="K1833" t="str" cm="1">
        <f t="array" ref="K1833">_xlfn.IFS(data[[#This Row],[Age]]&lt;=100,"0-100",data[[#This Row],[Age]]&lt;=500,"101-500",data[[#This Row],[Age]]&lt;=1000,"501-1000",1,"&gt;1000")</f>
        <v>0-100</v>
      </c>
      <c r="L1833" t="str">
        <f>REPT(_xlfn.UNICHAR(8203),_xlfn.XLOOKUP(data[[#This Row],[Age group]],$S$23:$S$26,$T$23:$T$26))&amp;data[[#This Row],[Age group]]</f>
        <v>​​​​0-100</v>
      </c>
    </row>
    <row r="1834" spans="2:12" x14ac:dyDescent="0.25">
      <c r="B1834" t="s">
        <v>33</v>
      </c>
      <c r="C1834">
        <v>12</v>
      </c>
      <c r="D1834">
        <v>1030</v>
      </c>
      <c r="E1834" s="27">
        <v>45293</v>
      </c>
      <c r="F1834">
        <v>1592.34</v>
      </c>
      <c r="G1834" t="s">
        <v>90</v>
      </c>
      <c r="H1834">
        <v>0</v>
      </c>
      <c r="I1834" t="str">
        <f>_xlfn.XLOOKUP(data[[#This Row],[flight_speed]],$S$4:$S$6,$T$4:$T$6,,-1)</f>
        <v>fast</v>
      </c>
      <c r="J1834">
        <f>_xlfn.XLOOKUP(data[[#This Row],[Reindeer]],$S$14:$S$18,$T$14:$T$18)</f>
        <v>1200</v>
      </c>
      <c r="K1834" t="str" cm="1">
        <f t="array" ref="K1834">_xlfn.IFS(data[[#This Row],[Age]]&lt;=100,"0-100",data[[#This Row],[Age]]&lt;=500,"101-500",data[[#This Row],[Age]]&lt;=1000,"501-1000",1,"&gt;1000")</f>
        <v>&gt;1000</v>
      </c>
      <c r="L1834" t="str">
        <f>REPT(_xlfn.UNICHAR(8203),_xlfn.XLOOKUP(data[[#This Row],[Age group]],$S$23:$S$26,$T$23:$T$26))&amp;data[[#This Row],[Age group]]</f>
        <v>​&gt;1000</v>
      </c>
    </row>
    <row r="1835" spans="2:12" x14ac:dyDescent="0.25">
      <c r="B1835" t="s">
        <v>34</v>
      </c>
      <c r="C1835">
        <v>10.4</v>
      </c>
      <c r="D1835">
        <v>610</v>
      </c>
      <c r="E1835" s="27">
        <v>45293</v>
      </c>
      <c r="F1835">
        <v>820.71</v>
      </c>
      <c r="G1835" t="s">
        <v>91</v>
      </c>
      <c r="H1835">
        <v>0</v>
      </c>
      <c r="I1835" t="str">
        <f>_xlfn.XLOOKUP(data[[#This Row],[flight_speed]],$S$4:$S$6,$T$4:$T$6,,-1)</f>
        <v>fast</v>
      </c>
      <c r="J1835">
        <f>_xlfn.XLOOKUP(data[[#This Row],[Reindeer]],$S$14:$S$18,$T$14:$T$18)</f>
        <v>815</v>
      </c>
      <c r="K1835" t="str" cm="1">
        <f t="array" ref="K1835">_xlfn.IFS(data[[#This Row],[Age]]&lt;=100,"0-100",data[[#This Row],[Age]]&lt;=500,"101-500",data[[#This Row],[Age]]&lt;=1000,"501-1000",1,"&gt;1000")</f>
        <v>501-1000</v>
      </c>
      <c r="L1835" t="str">
        <f>REPT(_xlfn.UNICHAR(8203),_xlfn.XLOOKUP(data[[#This Row],[Age group]],$S$23:$S$26,$T$23:$T$26))&amp;data[[#This Row],[Age group]]</f>
        <v>​​501-1000</v>
      </c>
    </row>
    <row r="1836" spans="2:12" x14ac:dyDescent="0.25">
      <c r="B1836" t="s">
        <v>35</v>
      </c>
      <c r="C1836">
        <v>4</v>
      </c>
      <c r="D1836">
        <v>630</v>
      </c>
      <c r="E1836" s="27">
        <v>45293</v>
      </c>
      <c r="F1836">
        <v>2463.87</v>
      </c>
      <c r="G1836" t="s">
        <v>91</v>
      </c>
      <c r="H1836">
        <v>0</v>
      </c>
      <c r="I1836" t="str">
        <f>_xlfn.XLOOKUP(data[[#This Row],[flight_speed]],$S$4:$S$6,$T$4:$T$6,,-1)</f>
        <v>super fast</v>
      </c>
      <c r="J1836">
        <f>_xlfn.XLOOKUP(data[[#This Row],[Reindeer]],$S$14:$S$18,$T$14:$T$18)</f>
        <v>261</v>
      </c>
      <c r="K1836" t="str" cm="1">
        <f t="array" ref="K1836">_xlfn.IFS(data[[#This Row],[Age]]&lt;=100,"0-100",data[[#This Row],[Age]]&lt;=500,"101-500",data[[#This Row],[Age]]&lt;=1000,"501-1000",1,"&gt;1000")</f>
        <v>101-500</v>
      </c>
      <c r="L1836" t="str">
        <f>REPT(_xlfn.UNICHAR(8203),_xlfn.XLOOKUP(data[[#This Row],[Age group]],$S$23:$S$26,$T$23:$T$26))&amp;data[[#This Row],[Age group]]</f>
        <v>​​​101-500</v>
      </c>
    </row>
    <row r="1837" spans="2:12" x14ac:dyDescent="0.25">
      <c r="B1837" t="s">
        <v>68</v>
      </c>
      <c r="C1837">
        <v>11.200000000000001</v>
      </c>
      <c r="D1837">
        <v>880</v>
      </c>
      <c r="E1837" s="27">
        <v>45293</v>
      </c>
      <c r="F1837">
        <v>2225.46</v>
      </c>
      <c r="G1837" t="s">
        <v>90</v>
      </c>
      <c r="H1837">
        <v>0</v>
      </c>
      <c r="I1837" t="str">
        <f>_xlfn.XLOOKUP(data[[#This Row],[flight_speed]],$S$4:$S$6,$T$4:$T$6,,-1)</f>
        <v>super fast</v>
      </c>
      <c r="J1837">
        <f>_xlfn.XLOOKUP(data[[#This Row],[Reindeer]],$S$14:$S$18,$T$14:$T$18)</f>
        <v>35</v>
      </c>
      <c r="K1837" t="str" cm="1">
        <f t="array" ref="K1837">_xlfn.IFS(data[[#This Row],[Age]]&lt;=100,"0-100",data[[#This Row],[Age]]&lt;=500,"101-500",data[[#This Row],[Age]]&lt;=1000,"501-1000",1,"&gt;1000")</f>
        <v>0-100</v>
      </c>
      <c r="L1837" t="str">
        <f>REPT(_xlfn.UNICHAR(8203),_xlfn.XLOOKUP(data[[#This Row],[Age group]],$S$23:$S$26,$T$23:$T$26))&amp;data[[#This Row],[Age group]]</f>
        <v>​​​​0-100</v>
      </c>
    </row>
    <row r="1838" spans="2:12" x14ac:dyDescent="0.25">
      <c r="B1838" t="s">
        <v>32</v>
      </c>
      <c r="C1838">
        <v>8</v>
      </c>
      <c r="D1838">
        <v>590</v>
      </c>
      <c r="E1838" s="27">
        <v>45293</v>
      </c>
      <c r="F1838">
        <v>2051.79</v>
      </c>
      <c r="G1838" t="s">
        <v>91</v>
      </c>
      <c r="H1838">
        <v>0</v>
      </c>
      <c r="I1838" t="str">
        <f>_xlfn.XLOOKUP(data[[#This Row],[flight_speed]],$S$4:$S$6,$T$4:$T$6,,-1)</f>
        <v>super fast</v>
      </c>
      <c r="J1838">
        <f>_xlfn.XLOOKUP(data[[#This Row],[Reindeer]],$S$14:$S$18,$T$14:$T$18)</f>
        <v>98</v>
      </c>
      <c r="K1838" t="str" cm="1">
        <f t="array" ref="K1838">_xlfn.IFS(data[[#This Row],[Age]]&lt;=100,"0-100",data[[#This Row],[Age]]&lt;=500,"101-500",data[[#This Row],[Age]]&lt;=1000,"501-1000",1,"&gt;1000")</f>
        <v>0-100</v>
      </c>
      <c r="L1838" t="str">
        <f>REPT(_xlfn.UNICHAR(8203),_xlfn.XLOOKUP(data[[#This Row],[Age group]],$S$23:$S$26,$T$23:$T$26))&amp;data[[#This Row],[Age group]]</f>
        <v>​​​​0-100</v>
      </c>
    </row>
    <row r="1839" spans="2:12" x14ac:dyDescent="0.25">
      <c r="B1839" t="s">
        <v>33</v>
      </c>
      <c r="C1839">
        <v>10.4</v>
      </c>
      <c r="D1839">
        <v>1090</v>
      </c>
      <c r="E1839" s="27">
        <v>45294</v>
      </c>
      <c r="F1839">
        <v>2350.2599999999998</v>
      </c>
      <c r="G1839" t="s">
        <v>90</v>
      </c>
      <c r="H1839">
        <v>0</v>
      </c>
      <c r="I1839" t="str">
        <f>_xlfn.XLOOKUP(data[[#This Row],[flight_speed]],$S$4:$S$6,$T$4:$T$6,,-1)</f>
        <v>super fast</v>
      </c>
      <c r="J1839">
        <f>_xlfn.XLOOKUP(data[[#This Row],[Reindeer]],$S$14:$S$18,$T$14:$T$18)</f>
        <v>1200</v>
      </c>
      <c r="K1839" t="str" cm="1">
        <f t="array" ref="K1839">_xlfn.IFS(data[[#This Row],[Age]]&lt;=100,"0-100",data[[#This Row],[Age]]&lt;=500,"101-500",data[[#This Row],[Age]]&lt;=1000,"501-1000",1,"&gt;1000")</f>
        <v>&gt;1000</v>
      </c>
      <c r="L1839" t="str">
        <f>REPT(_xlfn.UNICHAR(8203),_xlfn.XLOOKUP(data[[#This Row],[Age group]],$S$23:$S$26,$T$23:$T$26))&amp;data[[#This Row],[Age group]]</f>
        <v>​&gt;1000</v>
      </c>
    </row>
    <row r="1840" spans="2:12" x14ac:dyDescent="0.25">
      <c r="B1840" t="s">
        <v>34</v>
      </c>
      <c r="C1840">
        <v>9.6000000000000014</v>
      </c>
      <c r="D1840">
        <v>710</v>
      </c>
      <c r="E1840" s="27">
        <v>45294</v>
      </c>
      <c r="F1840">
        <v>1205.0999999999999</v>
      </c>
      <c r="G1840" t="s">
        <v>91</v>
      </c>
      <c r="H1840">
        <v>0</v>
      </c>
      <c r="I1840" t="str">
        <f>_xlfn.XLOOKUP(data[[#This Row],[flight_speed]],$S$4:$S$6,$T$4:$T$6,,-1)</f>
        <v>fast</v>
      </c>
      <c r="J1840">
        <f>_xlfn.XLOOKUP(data[[#This Row],[Reindeer]],$S$14:$S$18,$T$14:$T$18)</f>
        <v>815</v>
      </c>
      <c r="K1840" t="str" cm="1">
        <f t="array" ref="K1840">_xlfn.IFS(data[[#This Row],[Age]]&lt;=100,"0-100",data[[#This Row],[Age]]&lt;=500,"101-500",data[[#This Row],[Age]]&lt;=1000,"501-1000",1,"&gt;1000")</f>
        <v>501-1000</v>
      </c>
      <c r="L1840" t="str">
        <f>REPT(_xlfn.UNICHAR(8203),_xlfn.XLOOKUP(data[[#This Row],[Age group]],$S$23:$S$26,$T$23:$T$26))&amp;data[[#This Row],[Age group]]</f>
        <v>​​501-1000</v>
      </c>
    </row>
    <row r="1841" spans="2:12" x14ac:dyDescent="0.25">
      <c r="B1841" t="s">
        <v>35</v>
      </c>
      <c r="C1841">
        <v>4.8000000000000007</v>
      </c>
      <c r="D1841">
        <v>1230</v>
      </c>
      <c r="E1841" s="27">
        <v>45294</v>
      </c>
      <c r="F1841">
        <v>2774.9700000000003</v>
      </c>
      <c r="G1841" t="s">
        <v>91</v>
      </c>
      <c r="H1841">
        <v>0</v>
      </c>
      <c r="I1841" t="str">
        <f>_xlfn.XLOOKUP(data[[#This Row],[flight_speed]],$S$4:$S$6,$T$4:$T$6,,-1)</f>
        <v>super fast</v>
      </c>
      <c r="J1841">
        <f>_xlfn.XLOOKUP(data[[#This Row],[Reindeer]],$S$14:$S$18,$T$14:$T$18)</f>
        <v>261</v>
      </c>
      <c r="K1841" t="str" cm="1">
        <f t="array" ref="K1841">_xlfn.IFS(data[[#This Row],[Age]]&lt;=100,"0-100",data[[#This Row],[Age]]&lt;=500,"101-500",data[[#This Row],[Age]]&lt;=1000,"501-1000",1,"&gt;1000")</f>
        <v>101-500</v>
      </c>
      <c r="L1841" t="str">
        <f>REPT(_xlfn.UNICHAR(8203),_xlfn.XLOOKUP(data[[#This Row],[Age group]],$S$23:$S$26,$T$23:$T$26))&amp;data[[#This Row],[Age group]]</f>
        <v>​​​101-500</v>
      </c>
    </row>
    <row r="1842" spans="2:12" x14ac:dyDescent="0.25">
      <c r="B1842" t="s">
        <v>68</v>
      </c>
      <c r="C1842">
        <v>6.4</v>
      </c>
      <c r="D1842">
        <v>930</v>
      </c>
      <c r="E1842" s="27">
        <v>45294</v>
      </c>
      <c r="F1842">
        <v>2276.8500000000004</v>
      </c>
      <c r="G1842" t="s">
        <v>90</v>
      </c>
      <c r="H1842">
        <v>0</v>
      </c>
      <c r="I1842" t="str">
        <f>_xlfn.XLOOKUP(data[[#This Row],[flight_speed]],$S$4:$S$6,$T$4:$T$6,,-1)</f>
        <v>super fast</v>
      </c>
      <c r="J1842">
        <f>_xlfn.XLOOKUP(data[[#This Row],[Reindeer]],$S$14:$S$18,$T$14:$T$18)</f>
        <v>35</v>
      </c>
      <c r="K1842" t="str" cm="1">
        <f t="array" ref="K1842">_xlfn.IFS(data[[#This Row],[Age]]&lt;=100,"0-100",data[[#This Row],[Age]]&lt;=500,"101-500",data[[#This Row],[Age]]&lt;=1000,"501-1000",1,"&gt;1000")</f>
        <v>0-100</v>
      </c>
      <c r="L1842" t="str">
        <f>REPT(_xlfn.UNICHAR(8203),_xlfn.XLOOKUP(data[[#This Row],[Age group]],$S$23:$S$26,$T$23:$T$26))&amp;data[[#This Row],[Age group]]</f>
        <v>​​​​0-100</v>
      </c>
    </row>
    <row r="1843" spans="2:12" x14ac:dyDescent="0.25">
      <c r="B1843" t="s">
        <v>32</v>
      </c>
      <c r="C1843">
        <v>5.6000000000000005</v>
      </c>
      <c r="D1843">
        <v>1070</v>
      </c>
      <c r="E1843" s="27">
        <v>45294</v>
      </c>
      <c r="F1843">
        <v>1815.3000000000002</v>
      </c>
      <c r="G1843" t="s">
        <v>91</v>
      </c>
      <c r="H1843">
        <v>0</v>
      </c>
      <c r="I1843" t="str">
        <f>_xlfn.XLOOKUP(data[[#This Row],[flight_speed]],$S$4:$S$6,$T$4:$T$6,,-1)</f>
        <v>fast</v>
      </c>
      <c r="J1843">
        <f>_xlfn.XLOOKUP(data[[#This Row],[Reindeer]],$S$14:$S$18,$T$14:$T$18)</f>
        <v>98</v>
      </c>
      <c r="K1843" t="str" cm="1">
        <f t="array" ref="K1843">_xlfn.IFS(data[[#This Row],[Age]]&lt;=100,"0-100",data[[#This Row],[Age]]&lt;=500,"101-500",data[[#This Row],[Age]]&lt;=1000,"501-1000",1,"&gt;1000")</f>
        <v>0-100</v>
      </c>
      <c r="L1843" t="str">
        <f>REPT(_xlfn.UNICHAR(8203),_xlfn.XLOOKUP(data[[#This Row],[Age group]],$S$23:$S$26,$T$23:$T$26))&amp;data[[#This Row],[Age group]]</f>
        <v>​​​​0-100</v>
      </c>
    </row>
    <row r="1844" spans="2:12" x14ac:dyDescent="0.25">
      <c r="B1844" t="s">
        <v>33</v>
      </c>
      <c r="C1844">
        <v>9.6000000000000014</v>
      </c>
      <c r="D1844">
        <v>1070</v>
      </c>
      <c r="E1844" s="27">
        <v>45295</v>
      </c>
      <c r="F1844">
        <v>786.33</v>
      </c>
      <c r="G1844" t="s">
        <v>90</v>
      </c>
      <c r="H1844">
        <v>0</v>
      </c>
      <c r="I1844" t="str">
        <f>_xlfn.XLOOKUP(data[[#This Row],[flight_speed]],$S$4:$S$6,$T$4:$T$6,,-1)</f>
        <v>fast</v>
      </c>
      <c r="J1844">
        <f>_xlfn.XLOOKUP(data[[#This Row],[Reindeer]],$S$14:$S$18,$T$14:$T$18)</f>
        <v>1200</v>
      </c>
      <c r="K1844" t="str" cm="1">
        <f t="array" ref="K1844">_xlfn.IFS(data[[#This Row],[Age]]&lt;=100,"0-100",data[[#This Row],[Age]]&lt;=500,"101-500",data[[#This Row],[Age]]&lt;=1000,"501-1000",1,"&gt;1000")</f>
        <v>&gt;1000</v>
      </c>
      <c r="L1844" t="str">
        <f>REPT(_xlfn.UNICHAR(8203),_xlfn.XLOOKUP(data[[#This Row],[Age group]],$S$23:$S$26,$T$23:$T$26))&amp;data[[#This Row],[Age group]]</f>
        <v>​&gt;1000</v>
      </c>
    </row>
    <row r="1845" spans="2:12" x14ac:dyDescent="0.25">
      <c r="B1845" t="s">
        <v>34</v>
      </c>
      <c r="C1845">
        <v>6.4</v>
      </c>
      <c r="D1845">
        <v>940</v>
      </c>
      <c r="E1845" s="27">
        <v>45295</v>
      </c>
      <c r="F1845">
        <v>831.06</v>
      </c>
      <c r="G1845" t="s">
        <v>91</v>
      </c>
      <c r="H1845">
        <v>0</v>
      </c>
      <c r="I1845" t="str">
        <f>_xlfn.XLOOKUP(data[[#This Row],[flight_speed]],$S$4:$S$6,$T$4:$T$6,,-1)</f>
        <v>fast</v>
      </c>
      <c r="J1845">
        <f>_xlfn.XLOOKUP(data[[#This Row],[Reindeer]],$S$14:$S$18,$T$14:$T$18)</f>
        <v>815</v>
      </c>
      <c r="K1845" t="str" cm="1">
        <f t="array" ref="K1845">_xlfn.IFS(data[[#This Row],[Age]]&lt;=100,"0-100",data[[#This Row],[Age]]&lt;=500,"101-500",data[[#This Row],[Age]]&lt;=1000,"501-1000",1,"&gt;1000")</f>
        <v>501-1000</v>
      </c>
      <c r="L1845" t="str">
        <f>REPT(_xlfn.UNICHAR(8203),_xlfn.XLOOKUP(data[[#This Row],[Age group]],$S$23:$S$26,$T$23:$T$26))&amp;data[[#This Row],[Age group]]</f>
        <v>​​501-1000</v>
      </c>
    </row>
    <row r="1846" spans="2:12" x14ac:dyDescent="0.25">
      <c r="B1846" t="s">
        <v>35</v>
      </c>
      <c r="C1846">
        <v>4</v>
      </c>
      <c r="D1846">
        <v>880</v>
      </c>
      <c r="E1846" s="27">
        <v>45295</v>
      </c>
      <c r="F1846">
        <v>2858.46</v>
      </c>
      <c r="G1846" t="s">
        <v>91</v>
      </c>
      <c r="H1846">
        <v>0</v>
      </c>
      <c r="I1846" t="str">
        <f>_xlfn.XLOOKUP(data[[#This Row],[flight_speed]],$S$4:$S$6,$T$4:$T$6,,-1)</f>
        <v>super fast</v>
      </c>
      <c r="J1846">
        <f>_xlfn.XLOOKUP(data[[#This Row],[Reindeer]],$S$14:$S$18,$T$14:$T$18)</f>
        <v>261</v>
      </c>
      <c r="K1846" t="str" cm="1">
        <f t="array" ref="K1846">_xlfn.IFS(data[[#This Row],[Age]]&lt;=100,"0-100",data[[#This Row],[Age]]&lt;=500,"101-500",data[[#This Row],[Age]]&lt;=1000,"501-1000",1,"&gt;1000")</f>
        <v>101-500</v>
      </c>
      <c r="L1846" t="str">
        <f>REPT(_xlfn.UNICHAR(8203),_xlfn.XLOOKUP(data[[#This Row],[Age group]],$S$23:$S$26,$T$23:$T$26))&amp;data[[#This Row],[Age group]]</f>
        <v>​​​101-500</v>
      </c>
    </row>
    <row r="1847" spans="2:12" x14ac:dyDescent="0.25">
      <c r="B1847" t="s">
        <v>68</v>
      </c>
      <c r="C1847">
        <v>10.4</v>
      </c>
      <c r="D1847">
        <v>520</v>
      </c>
      <c r="E1847" s="27">
        <v>45295</v>
      </c>
      <c r="F1847">
        <v>606.12</v>
      </c>
      <c r="G1847" t="s">
        <v>90</v>
      </c>
      <c r="H1847">
        <v>0</v>
      </c>
      <c r="I1847" t="str">
        <f>_xlfn.XLOOKUP(data[[#This Row],[flight_speed]],$S$4:$S$6,$T$4:$T$6,,-1)</f>
        <v>fast</v>
      </c>
      <c r="J1847">
        <f>_xlfn.XLOOKUP(data[[#This Row],[Reindeer]],$S$14:$S$18,$T$14:$T$18)</f>
        <v>35</v>
      </c>
      <c r="K1847" t="str" cm="1">
        <f t="array" ref="K1847">_xlfn.IFS(data[[#This Row],[Age]]&lt;=100,"0-100",data[[#This Row],[Age]]&lt;=500,"101-500",data[[#This Row],[Age]]&lt;=1000,"501-1000",1,"&gt;1000")</f>
        <v>0-100</v>
      </c>
      <c r="L1847" t="str">
        <f>REPT(_xlfn.UNICHAR(8203),_xlfn.XLOOKUP(data[[#This Row],[Age group]],$S$23:$S$26,$T$23:$T$26))&amp;data[[#This Row],[Age group]]</f>
        <v>​​​​0-100</v>
      </c>
    </row>
    <row r="1848" spans="2:12" x14ac:dyDescent="0.25">
      <c r="B1848" t="s">
        <v>32</v>
      </c>
      <c r="C1848">
        <v>11.200000000000001</v>
      </c>
      <c r="D1848">
        <v>990</v>
      </c>
      <c r="E1848" s="27">
        <v>45295</v>
      </c>
      <c r="F1848">
        <v>2160.7799999999997</v>
      </c>
      <c r="G1848" t="s">
        <v>91</v>
      </c>
      <c r="H1848">
        <v>0</v>
      </c>
      <c r="I1848" t="str">
        <f>_xlfn.XLOOKUP(data[[#This Row],[flight_speed]],$S$4:$S$6,$T$4:$T$6,,-1)</f>
        <v>super fast</v>
      </c>
      <c r="J1848">
        <f>_xlfn.XLOOKUP(data[[#This Row],[Reindeer]],$S$14:$S$18,$T$14:$T$18)</f>
        <v>98</v>
      </c>
      <c r="K1848" t="str" cm="1">
        <f t="array" ref="K1848">_xlfn.IFS(data[[#This Row],[Age]]&lt;=100,"0-100",data[[#This Row],[Age]]&lt;=500,"101-500",data[[#This Row],[Age]]&lt;=1000,"501-1000",1,"&gt;1000")</f>
        <v>0-100</v>
      </c>
      <c r="L1848" t="str">
        <f>REPT(_xlfn.UNICHAR(8203),_xlfn.XLOOKUP(data[[#This Row],[Age group]],$S$23:$S$26,$T$23:$T$26))&amp;data[[#This Row],[Age group]]</f>
        <v>​​​​0-100</v>
      </c>
    </row>
    <row r="1849" spans="2:12" x14ac:dyDescent="0.25">
      <c r="B1849" t="s">
        <v>33</v>
      </c>
      <c r="C1849">
        <v>11.200000000000001</v>
      </c>
      <c r="D1849">
        <v>740</v>
      </c>
      <c r="E1849" s="27">
        <v>45296</v>
      </c>
      <c r="F1849">
        <v>1246.77</v>
      </c>
      <c r="G1849" t="s">
        <v>90</v>
      </c>
      <c r="H1849">
        <v>0</v>
      </c>
      <c r="I1849" t="str">
        <f>_xlfn.XLOOKUP(data[[#This Row],[flight_speed]],$S$4:$S$6,$T$4:$T$6,,-1)</f>
        <v>fast</v>
      </c>
      <c r="J1849">
        <f>_xlfn.XLOOKUP(data[[#This Row],[Reindeer]],$S$14:$S$18,$T$14:$T$18)</f>
        <v>1200</v>
      </c>
      <c r="K1849" t="str" cm="1">
        <f t="array" ref="K1849">_xlfn.IFS(data[[#This Row],[Age]]&lt;=100,"0-100",data[[#This Row],[Age]]&lt;=500,"101-500",data[[#This Row],[Age]]&lt;=1000,"501-1000",1,"&gt;1000")</f>
        <v>&gt;1000</v>
      </c>
      <c r="L1849" t="str">
        <f>REPT(_xlfn.UNICHAR(8203),_xlfn.XLOOKUP(data[[#This Row],[Age group]],$S$23:$S$26,$T$23:$T$26))&amp;data[[#This Row],[Age group]]</f>
        <v>​&gt;1000</v>
      </c>
    </row>
    <row r="1850" spans="2:12" x14ac:dyDescent="0.25">
      <c r="B1850" t="s">
        <v>34</v>
      </c>
      <c r="C1850">
        <v>7.2</v>
      </c>
      <c r="D1850">
        <v>790</v>
      </c>
      <c r="E1850" s="27">
        <v>45296</v>
      </c>
      <c r="F1850">
        <v>816.66000000000008</v>
      </c>
      <c r="G1850" t="s">
        <v>91</v>
      </c>
      <c r="H1850">
        <v>0</v>
      </c>
      <c r="I1850" t="str">
        <f>_xlfn.XLOOKUP(data[[#This Row],[flight_speed]],$S$4:$S$6,$T$4:$T$6,,-1)</f>
        <v>fast</v>
      </c>
      <c r="J1850">
        <f>_xlfn.XLOOKUP(data[[#This Row],[Reindeer]],$S$14:$S$18,$T$14:$T$18)</f>
        <v>815</v>
      </c>
      <c r="K1850" t="str" cm="1">
        <f t="array" ref="K1850">_xlfn.IFS(data[[#This Row],[Age]]&lt;=100,"0-100",data[[#This Row],[Age]]&lt;=500,"101-500",data[[#This Row],[Age]]&lt;=1000,"501-1000",1,"&gt;1000")</f>
        <v>501-1000</v>
      </c>
      <c r="L1850" t="str">
        <f>REPT(_xlfn.UNICHAR(8203),_xlfn.XLOOKUP(data[[#This Row],[Age group]],$S$23:$S$26,$T$23:$T$26))&amp;data[[#This Row],[Age group]]</f>
        <v>​​501-1000</v>
      </c>
    </row>
    <row r="1851" spans="2:12" x14ac:dyDescent="0.25">
      <c r="B1851" t="s">
        <v>35</v>
      </c>
      <c r="C1851">
        <v>8.8000000000000007</v>
      </c>
      <c r="D1851">
        <v>770</v>
      </c>
      <c r="E1851" s="27">
        <v>45296</v>
      </c>
      <c r="F1851">
        <v>2522.8200000000002</v>
      </c>
      <c r="G1851" t="s">
        <v>91</v>
      </c>
      <c r="H1851">
        <v>0</v>
      </c>
      <c r="I1851" t="str">
        <f>_xlfn.XLOOKUP(data[[#This Row],[flight_speed]],$S$4:$S$6,$T$4:$T$6,,-1)</f>
        <v>super fast</v>
      </c>
      <c r="J1851">
        <f>_xlfn.XLOOKUP(data[[#This Row],[Reindeer]],$S$14:$S$18,$T$14:$T$18)</f>
        <v>261</v>
      </c>
      <c r="K1851" t="str" cm="1">
        <f t="array" ref="K1851">_xlfn.IFS(data[[#This Row],[Age]]&lt;=100,"0-100",data[[#This Row],[Age]]&lt;=500,"101-500",data[[#This Row],[Age]]&lt;=1000,"501-1000",1,"&gt;1000")</f>
        <v>101-500</v>
      </c>
      <c r="L1851" t="str">
        <f>REPT(_xlfn.UNICHAR(8203),_xlfn.XLOOKUP(data[[#This Row],[Age group]],$S$23:$S$26,$T$23:$T$26))&amp;data[[#This Row],[Age group]]</f>
        <v>​​​101-500</v>
      </c>
    </row>
    <row r="1852" spans="2:12" x14ac:dyDescent="0.25">
      <c r="B1852" t="s">
        <v>68</v>
      </c>
      <c r="C1852">
        <v>8.8000000000000007</v>
      </c>
      <c r="D1852">
        <v>720</v>
      </c>
      <c r="E1852" s="27">
        <v>45296</v>
      </c>
      <c r="F1852">
        <v>2694.42</v>
      </c>
      <c r="G1852" t="s">
        <v>90</v>
      </c>
      <c r="H1852">
        <v>0</v>
      </c>
      <c r="I1852" t="str">
        <f>_xlfn.XLOOKUP(data[[#This Row],[flight_speed]],$S$4:$S$6,$T$4:$T$6,,-1)</f>
        <v>super fast</v>
      </c>
      <c r="J1852">
        <f>_xlfn.XLOOKUP(data[[#This Row],[Reindeer]],$S$14:$S$18,$T$14:$T$18)</f>
        <v>35</v>
      </c>
      <c r="K1852" t="str" cm="1">
        <f t="array" ref="K1852">_xlfn.IFS(data[[#This Row],[Age]]&lt;=100,"0-100",data[[#This Row],[Age]]&lt;=500,"101-500",data[[#This Row],[Age]]&lt;=1000,"501-1000",1,"&gt;1000")</f>
        <v>0-100</v>
      </c>
      <c r="L1852" t="str">
        <f>REPT(_xlfn.UNICHAR(8203),_xlfn.XLOOKUP(data[[#This Row],[Age group]],$S$23:$S$26,$T$23:$T$26))&amp;data[[#This Row],[Age group]]</f>
        <v>​​​​0-100</v>
      </c>
    </row>
    <row r="1853" spans="2:12" x14ac:dyDescent="0.25">
      <c r="B1853" t="s">
        <v>32</v>
      </c>
      <c r="C1853">
        <v>7.2</v>
      </c>
      <c r="D1853">
        <v>1210</v>
      </c>
      <c r="E1853" s="27">
        <v>45296</v>
      </c>
      <c r="F1853">
        <v>2165.6999999999998</v>
      </c>
      <c r="G1853" t="s">
        <v>91</v>
      </c>
      <c r="H1853">
        <v>0</v>
      </c>
      <c r="I1853" t="str">
        <f>_xlfn.XLOOKUP(data[[#This Row],[flight_speed]],$S$4:$S$6,$T$4:$T$6,,-1)</f>
        <v>super fast</v>
      </c>
      <c r="J1853">
        <f>_xlfn.XLOOKUP(data[[#This Row],[Reindeer]],$S$14:$S$18,$T$14:$T$18)</f>
        <v>98</v>
      </c>
      <c r="K1853" t="str" cm="1">
        <f t="array" ref="K1853">_xlfn.IFS(data[[#This Row],[Age]]&lt;=100,"0-100",data[[#This Row],[Age]]&lt;=500,"101-500",data[[#This Row],[Age]]&lt;=1000,"501-1000",1,"&gt;1000")</f>
        <v>0-100</v>
      </c>
      <c r="L1853" t="str">
        <f>REPT(_xlfn.UNICHAR(8203),_xlfn.XLOOKUP(data[[#This Row],[Age group]],$S$23:$S$26,$T$23:$T$26))&amp;data[[#This Row],[Age group]]</f>
        <v>​​​​0-100</v>
      </c>
    </row>
    <row r="1854" spans="2:12" x14ac:dyDescent="0.25">
      <c r="B1854" t="s">
        <v>33</v>
      </c>
      <c r="C1854">
        <v>11.200000000000001</v>
      </c>
      <c r="D1854">
        <v>1450</v>
      </c>
      <c r="E1854" s="27">
        <v>45297</v>
      </c>
      <c r="F1854">
        <v>1452.09</v>
      </c>
      <c r="G1854" t="s">
        <v>90</v>
      </c>
      <c r="H1854">
        <v>0</v>
      </c>
      <c r="I1854" t="str">
        <f>_xlfn.XLOOKUP(data[[#This Row],[flight_speed]],$S$4:$S$6,$T$4:$T$6,,-1)</f>
        <v>fast</v>
      </c>
      <c r="J1854">
        <f>_xlfn.XLOOKUP(data[[#This Row],[Reindeer]],$S$14:$S$18,$T$14:$T$18)</f>
        <v>1200</v>
      </c>
      <c r="K1854" t="str" cm="1">
        <f t="array" ref="K1854">_xlfn.IFS(data[[#This Row],[Age]]&lt;=100,"0-100",data[[#This Row],[Age]]&lt;=500,"101-500",data[[#This Row],[Age]]&lt;=1000,"501-1000",1,"&gt;1000")</f>
        <v>&gt;1000</v>
      </c>
      <c r="L1854" t="str">
        <f>REPT(_xlfn.UNICHAR(8203),_xlfn.XLOOKUP(data[[#This Row],[Age group]],$S$23:$S$26,$T$23:$T$26))&amp;data[[#This Row],[Age group]]</f>
        <v>​&gt;1000</v>
      </c>
    </row>
    <row r="1855" spans="2:12" x14ac:dyDescent="0.25">
      <c r="B1855" t="s">
        <v>34</v>
      </c>
      <c r="C1855">
        <v>6.4</v>
      </c>
      <c r="D1855">
        <v>550</v>
      </c>
      <c r="E1855" s="27">
        <v>45297</v>
      </c>
      <c r="F1855">
        <v>2982.6000000000004</v>
      </c>
      <c r="G1855" t="s">
        <v>91</v>
      </c>
      <c r="H1855">
        <v>0</v>
      </c>
      <c r="I1855" t="str">
        <f>_xlfn.XLOOKUP(data[[#This Row],[flight_speed]],$S$4:$S$6,$T$4:$T$6,,-1)</f>
        <v>super fast</v>
      </c>
      <c r="J1855">
        <f>_xlfn.XLOOKUP(data[[#This Row],[Reindeer]],$S$14:$S$18,$T$14:$T$18)</f>
        <v>815</v>
      </c>
      <c r="K1855" t="str" cm="1">
        <f t="array" ref="K1855">_xlfn.IFS(data[[#This Row],[Age]]&lt;=100,"0-100",data[[#This Row],[Age]]&lt;=500,"101-500",data[[#This Row],[Age]]&lt;=1000,"501-1000",1,"&gt;1000")</f>
        <v>501-1000</v>
      </c>
      <c r="L1855" t="str">
        <f>REPT(_xlfn.UNICHAR(8203),_xlfn.XLOOKUP(data[[#This Row],[Age group]],$S$23:$S$26,$T$23:$T$26))&amp;data[[#This Row],[Age group]]</f>
        <v>​​501-1000</v>
      </c>
    </row>
    <row r="1856" spans="2:12" x14ac:dyDescent="0.25">
      <c r="B1856" t="s">
        <v>35</v>
      </c>
      <c r="C1856">
        <v>12</v>
      </c>
      <c r="D1856">
        <v>670</v>
      </c>
      <c r="E1856" s="27">
        <v>45297</v>
      </c>
      <c r="F1856">
        <v>372.48</v>
      </c>
      <c r="G1856" t="s">
        <v>91</v>
      </c>
      <c r="H1856">
        <v>0</v>
      </c>
      <c r="I1856" t="str">
        <f>_xlfn.XLOOKUP(data[[#This Row],[flight_speed]],$S$4:$S$6,$T$4:$T$6,,-1)</f>
        <v>casual</v>
      </c>
      <c r="J1856">
        <f>_xlfn.XLOOKUP(data[[#This Row],[Reindeer]],$S$14:$S$18,$T$14:$T$18)</f>
        <v>261</v>
      </c>
      <c r="K1856" t="str" cm="1">
        <f t="array" ref="K1856">_xlfn.IFS(data[[#This Row],[Age]]&lt;=100,"0-100",data[[#This Row],[Age]]&lt;=500,"101-500",data[[#This Row],[Age]]&lt;=1000,"501-1000",1,"&gt;1000")</f>
        <v>101-500</v>
      </c>
      <c r="L1856" t="str">
        <f>REPT(_xlfn.UNICHAR(8203),_xlfn.XLOOKUP(data[[#This Row],[Age group]],$S$23:$S$26,$T$23:$T$26))&amp;data[[#This Row],[Age group]]</f>
        <v>​​​101-500</v>
      </c>
    </row>
    <row r="1857" spans="2:12" x14ac:dyDescent="0.25">
      <c r="B1857" t="s">
        <v>68</v>
      </c>
      <c r="C1857">
        <v>8</v>
      </c>
      <c r="D1857">
        <v>1290</v>
      </c>
      <c r="E1857" s="27">
        <v>45297</v>
      </c>
      <c r="F1857">
        <v>2746.89</v>
      </c>
      <c r="G1857" t="s">
        <v>90</v>
      </c>
      <c r="H1857">
        <v>0</v>
      </c>
      <c r="I1857" t="str">
        <f>_xlfn.XLOOKUP(data[[#This Row],[flight_speed]],$S$4:$S$6,$T$4:$T$6,,-1)</f>
        <v>super fast</v>
      </c>
      <c r="J1857">
        <f>_xlfn.XLOOKUP(data[[#This Row],[Reindeer]],$S$14:$S$18,$T$14:$T$18)</f>
        <v>35</v>
      </c>
      <c r="K1857" t="str" cm="1">
        <f t="array" ref="K1857">_xlfn.IFS(data[[#This Row],[Age]]&lt;=100,"0-100",data[[#This Row],[Age]]&lt;=500,"101-500",data[[#This Row],[Age]]&lt;=1000,"501-1000",1,"&gt;1000")</f>
        <v>0-100</v>
      </c>
      <c r="L1857" t="str">
        <f>REPT(_xlfn.UNICHAR(8203),_xlfn.XLOOKUP(data[[#This Row],[Age group]],$S$23:$S$26,$T$23:$T$26))&amp;data[[#This Row],[Age group]]</f>
        <v>​​​​0-100</v>
      </c>
    </row>
    <row r="1858" spans="2:12" x14ac:dyDescent="0.25">
      <c r="B1858" t="s">
        <v>32</v>
      </c>
      <c r="C1858">
        <v>6.4</v>
      </c>
      <c r="D1858">
        <v>1160</v>
      </c>
      <c r="E1858" s="27">
        <v>45297</v>
      </c>
      <c r="F1858">
        <v>1272.51</v>
      </c>
      <c r="G1858" t="s">
        <v>91</v>
      </c>
      <c r="H1858">
        <v>0</v>
      </c>
      <c r="I1858" t="str">
        <f>_xlfn.XLOOKUP(data[[#This Row],[flight_speed]],$S$4:$S$6,$T$4:$T$6,,-1)</f>
        <v>fast</v>
      </c>
      <c r="J1858">
        <f>_xlfn.XLOOKUP(data[[#This Row],[Reindeer]],$S$14:$S$18,$T$14:$T$18)</f>
        <v>98</v>
      </c>
      <c r="K1858" t="str" cm="1">
        <f t="array" ref="K1858">_xlfn.IFS(data[[#This Row],[Age]]&lt;=100,"0-100",data[[#This Row],[Age]]&lt;=500,"101-500",data[[#This Row],[Age]]&lt;=1000,"501-1000",1,"&gt;1000")</f>
        <v>0-100</v>
      </c>
      <c r="L1858" t="str">
        <f>REPT(_xlfn.UNICHAR(8203),_xlfn.XLOOKUP(data[[#This Row],[Age group]],$S$23:$S$26,$T$23:$T$26))&amp;data[[#This Row],[Age group]]</f>
        <v>​​​​0-100</v>
      </c>
    </row>
    <row r="1859" spans="2:12" x14ac:dyDescent="0.25">
      <c r="B1859" t="s">
        <v>33</v>
      </c>
      <c r="C1859">
        <v>5.6000000000000005</v>
      </c>
      <c r="D1859">
        <v>1400</v>
      </c>
      <c r="E1859" s="27">
        <v>45298</v>
      </c>
      <c r="F1859">
        <v>953.79</v>
      </c>
      <c r="G1859" t="s">
        <v>90</v>
      </c>
      <c r="H1859">
        <v>0</v>
      </c>
      <c r="I1859" t="str">
        <f>_xlfn.XLOOKUP(data[[#This Row],[flight_speed]],$S$4:$S$6,$T$4:$T$6,,-1)</f>
        <v>fast</v>
      </c>
      <c r="J1859">
        <f>_xlfn.XLOOKUP(data[[#This Row],[Reindeer]],$S$14:$S$18,$T$14:$T$18)</f>
        <v>1200</v>
      </c>
      <c r="K1859" t="str" cm="1">
        <f t="array" ref="K1859">_xlfn.IFS(data[[#This Row],[Age]]&lt;=100,"0-100",data[[#This Row],[Age]]&lt;=500,"101-500",data[[#This Row],[Age]]&lt;=1000,"501-1000",1,"&gt;1000")</f>
        <v>&gt;1000</v>
      </c>
      <c r="L1859" t="str">
        <f>REPT(_xlfn.UNICHAR(8203),_xlfn.XLOOKUP(data[[#This Row],[Age group]],$S$23:$S$26,$T$23:$T$26))&amp;data[[#This Row],[Age group]]</f>
        <v>​&gt;1000</v>
      </c>
    </row>
    <row r="1860" spans="2:12" x14ac:dyDescent="0.25">
      <c r="B1860" t="s">
        <v>34</v>
      </c>
      <c r="C1860">
        <v>12</v>
      </c>
      <c r="D1860">
        <v>1020</v>
      </c>
      <c r="E1860" s="27">
        <v>45298</v>
      </c>
      <c r="F1860">
        <v>1595.31</v>
      </c>
      <c r="G1860" t="s">
        <v>91</v>
      </c>
      <c r="H1860">
        <v>0</v>
      </c>
      <c r="I1860" t="str">
        <f>_xlfn.XLOOKUP(data[[#This Row],[flight_speed]],$S$4:$S$6,$T$4:$T$6,,-1)</f>
        <v>fast</v>
      </c>
      <c r="J1860">
        <f>_xlfn.XLOOKUP(data[[#This Row],[Reindeer]],$S$14:$S$18,$T$14:$T$18)</f>
        <v>815</v>
      </c>
      <c r="K1860" t="str" cm="1">
        <f t="array" ref="K1860">_xlfn.IFS(data[[#This Row],[Age]]&lt;=100,"0-100",data[[#This Row],[Age]]&lt;=500,"101-500",data[[#This Row],[Age]]&lt;=1000,"501-1000",1,"&gt;1000")</f>
        <v>501-1000</v>
      </c>
      <c r="L1860" t="str">
        <f>REPT(_xlfn.UNICHAR(8203),_xlfn.XLOOKUP(data[[#This Row],[Age group]],$S$23:$S$26,$T$23:$T$26))&amp;data[[#This Row],[Age group]]</f>
        <v>​​501-1000</v>
      </c>
    </row>
    <row r="1861" spans="2:12" x14ac:dyDescent="0.25">
      <c r="B1861" t="s">
        <v>35</v>
      </c>
      <c r="C1861">
        <v>7.2</v>
      </c>
      <c r="D1861">
        <v>1300</v>
      </c>
      <c r="E1861" s="27">
        <v>45298</v>
      </c>
      <c r="F1861">
        <v>2196.2400000000002</v>
      </c>
      <c r="G1861" t="s">
        <v>91</v>
      </c>
      <c r="H1861">
        <v>0</v>
      </c>
      <c r="I1861" t="str">
        <f>_xlfn.XLOOKUP(data[[#This Row],[flight_speed]],$S$4:$S$6,$T$4:$T$6,,-1)</f>
        <v>super fast</v>
      </c>
      <c r="J1861">
        <f>_xlfn.XLOOKUP(data[[#This Row],[Reindeer]],$S$14:$S$18,$T$14:$T$18)</f>
        <v>261</v>
      </c>
      <c r="K1861" t="str" cm="1">
        <f t="array" ref="K1861">_xlfn.IFS(data[[#This Row],[Age]]&lt;=100,"0-100",data[[#This Row],[Age]]&lt;=500,"101-500",data[[#This Row],[Age]]&lt;=1000,"501-1000",1,"&gt;1000")</f>
        <v>101-500</v>
      </c>
      <c r="L1861" t="str">
        <f>REPT(_xlfn.UNICHAR(8203),_xlfn.XLOOKUP(data[[#This Row],[Age group]],$S$23:$S$26,$T$23:$T$26))&amp;data[[#This Row],[Age group]]</f>
        <v>​​​101-500</v>
      </c>
    </row>
    <row r="1862" spans="2:12" x14ac:dyDescent="0.25">
      <c r="B1862" t="s">
        <v>68</v>
      </c>
      <c r="C1862">
        <v>4</v>
      </c>
      <c r="D1862">
        <v>850</v>
      </c>
      <c r="E1862" s="27">
        <v>45298</v>
      </c>
      <c r="F1862">
        <v>556.34999999999991</v>
      </c>
      <c r="G1862" t="s">
        <v>90</v>
      </c>
      <c r="H1862">
        <v>0</v>
      </c>
      <c r="I1862" t="str">
        <f>_xlfn.XLOOKUP(data[[#This Row],[flight_speed]],$S$4:$S$6,$T$4:$T$6,,-1)</f>
        <v>casual</v>
      </c>
      <c r="J1862">
        <f>_xlfn.XLOOKUP(data[[#This Row],[Reindeer]],$S$14:$S$18,$T$14:$T$18)</f>
        <v>35</v>
      </c>
      <c r="K1862" t="str" cm="1">
        <f t="array" ref="K1862">_xlfn.IFS(data[[#This Row],[Age]]&lt;=100,"0-100",data[[#This Row],[Age]]&lt;=500,"101-500",data[[#This Row],[Age]]&lt;=1000,"501-1000",1,"&gt;1000")</f>
        <v>0-100</v>
      </c>
      <c r="L1862" t="str">
        <f>REPT(_xlfn.UNICHAR(8203),_xlfn.XLOOKUP(data[[#This Row],[Age group]],$S$23:$S$26,$T$23:$T$26))&amp;data[[#This Row],[Age group]]</f>
        <v>​​​​0-100</v>
      </c>
    </row>
    <row r="1863" spans="2:12" x14ac:dyDescent="0.25">
      <c r="B1863" t="s">
        <v>32</v>
      </c>
      <c r="C1863">
        <v>10.4</v>
      </c>
      <c r="D1863">
        <v>1300</v>
      </c>
      <c r="E1863" s="27">
        <v>45298</v>
      </c>
      <c r="F1863">
        <v>575.37</v>
      </c>
      <c r="G1863" t="s">
        <v>91</v>
      </c>
      <c r="H1863">
        <v>0</v>
      </c>
      <c r="I1863" t="str">
        <f>_xlfn.XLOOKUP(data[[#This Row],[flight_speed]],$S$4:$S$6,$T$4:$T$6,,-1)</f>
        <v>casual</v>
      </c>
      <c r="J1863">
        <f>_xlfn.XLOOKUP(data[[#This Row],[Reindeer]],$S$14:$S$18,$T$14:$T$18)</f>
        <v>98</v>
      </c>
      <c r="K1863" t="str" cm="1">
        <f t="array" ref="K1863">_xlfn.IFS(data[[#This Row],[Age]]&lt;=100,"0-100",data[[#This Row],[Age]]&lt;=500,"101-500",data[[#This Row],[Age]]&lt;=1000,"501-1000",1,"&gt;1000")</f>
        <v>0-100</v>
      </c>
      <c r="L1863" t="str">
        <f>REPT(_xlfn.UNICHAR(8203),_xlfn.XLOOKUP(data[[#This Row],[Age group]],$S$23:$S$26,$T$23:$T$26))&amp;data[[#This Row],[Age group]]</f>
        <v>​​​​0-100</v>
      </c>
    </row>
    <row r="1864" spans="2:12" x14ac:dyDescent="0.25">
      <c r="B1864" t="s">
        <v>33</v>
      </c>
      <c r="C1864">
        <v>8</v>
      </c>
      <c r="D1864">
        <v>1490</v>
      </c>
      <c r="E1864" s="27">
        <v>45299</v>
      </c>
      <c r="F1864">
        <v>289.79999999999995</v>
      </c>
      <c r="G1864" t="s">
        <v>90</v>
      </c>
      <c r="H1864">
        <v>0</v>
      </c>
      <c r="I1864" t="str">
        <f>_xlfn.XLOOKUP(data[[#This Row],[flight_speed]],$S$4:$S$6,$T$4:$T$6,,-1)</f>
        <v>casual</v>
      </c>
      <c r="J1864">
        <f>_xlfn.XLOOKUP(data[[#This Row],[Reindeer]],$S$14:$S$18,$T$14:$T$18)</f>
        <v>1200</v>
      </c>
      <c r="K1864" t="str" cm="1">
        <f t="array" ref="K1864">_xlfn.IFS(data[[#This Row],[Age]]&lt;=100,"0-100",data[[#This Row],[Age]]&lt;=500,"101-500",data[[#This Row],[Age]]&lt;=1000,"501-1000",1,"&gt;1000")</f>
        <v>&gt;1000</v>
      </c>
      <c r="L1864" t="str">
        <f>REPT(_xlfn.UNICHAR(8203),_xlfn.XLOOKUP(data[[#This Row],[Age group]],$S$23:$S$26,$T$23:$T$26))&amp;data[[#This Row],[Age group]]</f>
        <v>​&gt;1000</v>
      </c>
    </row>
    <row r="1865" spans="2:12" x14ac:dyDescent="0.25">
      <c r="B1865" t="s">
        <v>34</v>
      </c>
      <c r="C1865">
        <v>4.8000000000000007</v>
      </c>
      <c r="D1865">
        <v>1450</v>
      </c>
      <c r="E1865" s="27">
        <v>45299</v>
      </c>
      <c r="F1865">
        <v>2248.83</v>
      </c>
      <c r="G1865" t="s">
        <v>91</v>
      </c>
      <c r="H1865">
        <v>0</v>
      </c>
      <c r="I1865" t="str">
        <f>_xlfn.XLOOKUP(data[[#This Row],[flight_speed]],$S$4:$S$6,$T$4:$T$6,,-1)</f>
        <v>super fast</v>
      </c>
      <c r="J1865">
        <f>_xlfn.XLOOKUP(data[[#This Row],[Reindeer]],$S$14:$S$18,$T$14:$T$18)</f>
        <v>815</v>
      </c>
      <c r="K1865" t="str" cm="1">
        <f t="array" ref="K1865">_xlfn.IFS(data[[#This Row],[Age]]&lt;=100,"0-100",data[[#This Row],[Age]]&lt;=500,"101-500",data[[#This Row],[Age]]&lt;=1000,"501-1000",1,"&gt;1000")</f>
        <v>501-1000</v>
      </c>
      <c r="L1865" t="str">
        <f>REPT(_xlfn.UNICHAR(8203),_xlfn.XLOOKUP(data[[#This Row],[Age group]],$S$23:$S$26,$T$23:$T$26))&amp;data[[#This Row],[Age group]]</f>
        <v>​​501-1000</v>
      </c>
    </row>
    <row r="1866" spans="2:12" x14ac:dyDescent="0.25">
      <c r="B1866" t="s">
        <v>35</v>
      </c>
      <c r="C1866">
        <v>6.4</v>
      </c>
      <c r="D1866">
        <v>1060</v>
      </c>
      <c r="E1866" s="27">
        <v>45299</v>
      </c>
      <c r="F1866">
        <v>1130.6100000000001</v>
      </c>
      <c r="G1866" t="s">
        <v>91</v>
      </c>
      <c r="H1866">
        <v>0</v>
      </c>
      <c r="I1866" t="str">
        <f>_xlfn.XLOOKUP(data[[#This Row],[flight_speed]],$S$4:$S$6,$T$4:$T$6,,-1)</f>
        <v>fast</v>
      </c>
      <c r="J1866">
        <f>_xlfn.XLOOKUP(data[[#This Row],[Reindeer]],$S$14:$S$18,$T$14:$T$18)</f>
        <v>261</v>
      </c>
      <c r="K1866" t="str" cm="1">
        <f t="array" ref="K1866">_xlfn.IFS(data[[#This Row],[Age]]&lt;=100,"0-100",data[[#This Row],[Age]]&lt;=500,"101-500",data[[#This Row],[Age]]&lt;=1000,"501-1000",1,"&gt;1000")</f>
        <v>101-500</v>
      </c>
      <c r="L1866" t="str">
        <f>REPT(_xlfn.UNICHAR(8203),_xlfn.XLOOKUP(data[[#This Row],[Age group]],$S$23:$S$26,$T$23:$T$26))&amp;data[[#This Row],[Age group]]</f>
        <v>​​​101-500</v>
      </c>
    </row>
    <row r="1867" spans="2:12" x14ac:dyDescent="0.25">
      <c r="B1867" t="s">
        <v>68</v>
      </c>
      <c r="C1867">
        <v>10.4</v>
      </c>
      <c r="D1867">
        <v>950</v>
      </c>
      <c r="E1867" s="27">
        <v>45299</v>
      </c>
      <c r="F1867">
        <v>818.22</v>
      </c>
      <c r="G1867" t="s">
        <v>90</v>
      </c>
      <c r="H1867">
        <v>0</v>
      </c>
      <c r="I1867" t="str">
        <f>_xlfn.XLOOKUP(data[[#This Row],[flight_speed]],$S$4:$S$6,$T$4:$T$6,,-1)</f>
        <v>fast</v>
      </c>
      <c r="J1867">
        <f>_xlfn.XLOOKUP(data[[#This Row],[Reindeer]],$S$14:$S$18,$T$14:$T$18)</f>
        <v>35</v>
      </c>
      <c r="K1867" t="str" cm="1">
        <f t="array" ref="K1867">_xlfn.IFS(data[[#This Row],[Age]]&lt;=100,"0-100",data[[#This Row],[Age]]&lt;=500,"101-500",data[[#This Row],[Age]]&lt;=1000,"501-1000",1,"&gt;1000")</f>
        <v>0-100</v>
      </c>
      <c r="L1867" t="str">
        <f>REPT(_xlfn.UNICHAR(8203),_xlfn.XLOOKUP(data[[#This Row],[Age group]],$S$23:$S$26,$T$23:$T$26))&amp;data[[#This Row],[Age group]]</f>
        <v>​​​​0-100</v>
      </c>
    </row>
    <row r="1868" spans="2:12" x14ac:dyDescent="0.25">
      <c r="B1868" t="s">
        <v>32</v>
      </c>
      <c r="C1868">
        <v>5.6000000000000005</v>
      </c>
      <c r="D1868">
        <v>500</v>
      </c>
      <c r="E1868" s="27">
        <v>45299</v>
      </c>
      <c r="F1868">
        <v>1506.18</v>
      </c>
      <c r="G1868" t="s">
        <v>91</v>
      </c>
      <c r="H1868">
        <v>0</v>
      </c>
      <c r="I1868" t="str">
        <f>_xlfn.XLOOKUP(data[[#This Row],[flight_speed]],$S$4:$S$6,$T$4:$T$6,,-1)</f>
        <v>fast</v>
      </c>
      <c r="J1868">
        <f>_xlfn.XLOOKUP(data[[#This Row],[Reindeer]],$S$14:$S$18,$T$14:$T$18)</f>
        <v>98</v>
      </c>
      <c r="K1868" t="str" cm="1">
        <f t="array" ref="K1868">_xlfn.IFS(data[[#This Row],[Age]]&lt;=100,"0-100",data[[#This Row],[Age]]&lt;=500,"101-500",data[[#This Row],[Age]]&lt;=1000,"501-1000",1,"&gt;1000")</f>
        <v>0-100</v>
      </c>
      <c r="L1868" t="str">
        <f>REPT(_xlfn.UNICHAR(8203),_xlfn.XLOOKUP(data[[#This Row],[Age group]],$S$23:$S$26,$T$23:$T$26))&amp;data[[#This Row],[Age group]]</f>
        <v>​​​​0-100</v>
      </c>
    </row>
    <row r="1869" spans="2:12" x14ac:dyDescent="0.25">
      <c r="B1869" t="s">
        <v>33</v>
      </c>
      <c r="C1869">
        <v>7.2</v>
      </c>
      <c r="D1869">
        <v>850</v>
      </c>
      <c r="E1869" s="27">
        <v>45300</v>
      </c>
      <c r="F1869">
        <v>2545.62</v>
      </c>
      <c r="G1869" t="s">
        <v>90</v>
      </c>
      <c r="H1869">
        <v>0</v>
      </c>
      <c r="I1869" t="str">
        <f>_xlfn.XLOOKUP(data[[#This Row],[flight_speed]],$S$4:$S$6,$T$4:$T$6,,-1)</f>
        <v>super fast</v>
      </c>
      <c r="J1869">
        <f>_xlfn.XLOOKUP(data[[#This Row],[Reindeer]],$S$14:$S$18,$T$14:$T$18)</f>
        <v>1200</v>
      </c>
      <c r="K1869" t="str" cm="1">
        <f t="array" ref="K1869">_xlfn.IFS(data[[#This Row],[Age]]&lt;=100,"0-100",data[[#This Row],[Age]]&lt;=500,"101-500",data[[#This Row],[Age]]&lt;=1000,"501-1000",1,"&gt;1000")</f>
        <v>&gt;1000</v>
      </c>
      <c r="L1869" t="str">
        <f>REPT(_xlfn.UNICHAR(8203),_xlfn.XLOOKUP(data[[#This Row],[Age group]],$S$23:$S$26,$T$23:$T$26))&amp;data[[#This Row],[Age group]]</f>
        <v>​&gt;1000</v>
      </c>
    </row>
    <row r="1870" spans="2:12" x14ac:dyDescent="0.25">
      <c r="B1870" t="s">
        <v>34</v>
      </c>
      <c r="C1870">
        <v>7.2</v>
      </c>
      <c r="D1870">
        <v>930</v>
      </c>
      <c r="E1870" s="27">
        <v>45300</v>
      </c>
      <c r="F1870">
        <v>1417.8000000000002</v>
      </c>
      <c r="G1870" t="s">
        <v>91</v>
      </c>
      <c r="H1870">
        <v>0</v>
      </c>
      <c r="I1870" t="str">
        <f>_xlfn.XLOOKUP(data[[#This Row],[flight_speed]],$S$4:$S$6,$T$4:$T$6,,-1)</f>
        <v>fast</v>
      </c>
      <c r="J1870">
        <f>_xlfn.XLOOKUP(data[[#This Row],[Reindeer]],$S$14:$S$18,$T$14:$T$18)</f>
        <v>815</v>
      </c>
      <c r="K1870" t="str" cm="1">
        <f t="array" ref="K1870">_xlfn.IFS(data[[#This Row],[Age]]&lt;=100,"0-100",data[[#This Row],[Age]]&lt;=500,"101-500",data[[#This Row],[Age]]&lt;=1000,"501-1000",1,"&gt;1000")</f>
        <v>501-1000</v>
      </c>
      <c r="L1870" t="str">
        <f>REPT(_xlfn.UNICHAR(8203),_xlfn.XLOOKUP(data[[#This Row],[Age group]],$S$23:$S$26,$T$23:$T$26))&amp;data[[#This Row],[Age group]]</f>
        <v>​​501-1000</v>
      </c>
    </row>
    <row r="1871" spans="2:12" x14ac:dyDescent="0.25">
      <c r="B1871" t="s">
        <v>35</v>
      </c>
      <c r="C1871">
        <v>9.6000000000000014</v>
      </c>
      <c r="D1871">
        <v>1440</v>
      </c>
      <c r="E1871" s="27">
        <v>45300</v>
      </c>
      <c r="F1871">
        <v>358.89</v>
      </c>
      <c r="G1871" t="s">
        <v>91</v>
      </c>
      <c r="H1871">
        <v>0</v>
      </c>
      <c r="I1871" t="str">
        <f>_xlfn.XLOOKUP(data[[#This Row],[flight_speed]],$S$4:$S$6,$T$4:$T$6,,-1)</f>
        <v>casual</v>
      </c>
      <c r="J1871">
        <f>_xlfn.XLOOKUP(data[[#This Row],[Reindeer]],$S$14:$S$18,$T$14:$T$18)</f>
        <v>261</v>
      </c>
      <c r="K1871" t="str" cm="1">
        <f t="array" ref="K1871">_xlfn.IFS(data[[#This Row],[Age]]&lt;=100,"0-100",data[[#This Row],[Age]]&lt;=500,"101-500",data[[#This Row],[Age]]&lt;=1000,"501-1000",1,"&gt;1000")</f>
        <v>101-500</v>
      </c>
      <c r="L1871" t="str">
        <f>REPT(_xlfn.UNICHAR(8203),_xlfn.XLOOKUP(data[[#This Row],[Age group]],$S$23:$S$26,$T$23:$T$26))&amp;data[[#This Row],[Age group]]</f>
        <v>​​​101-500</v>
      </c>
    </row>
    <row r="1872" spans="2:12" x14ac:dyDescent="0.25">
      <c r="B1872" t="s">
        <v>68</v>
      </c>
      <c r="C1872">
        <v>12</v>
      </c>
      <c r="D1872">
        <v>1500</v>
      </c>
      <c r="E1872" s="27">
        <v>45300</v>
      </c>
      <c r="F1872">
        <v>1060.8600000000001</v>
      </c>
      <c r="G1872" t="s">
        <v>90</v>
      </c>
      <c r="H1872">
        <v>0</v>
      </c>
      <c r="I1872" t="str">
        <f>_xlfn.XLOOKUP(data[[#This Row],[flight_speed]],$S$4:$S$6,$T$4:$T$6,,-1)</f>
        <v>fast</v>
      </c>
      <c r="J1872">
        <f>_xlfn.XLOOKUP(data[[#This Row],[Reindeer]],$S$14:$S$18,$T$14:$T$18)</f>
        <v>35</v>
      </c>
      <c r="K1872" t="str" cm="1">
        <f t="array" ref="K1872">_xlfn.IFS(data[[#This Row],[Age]]&lt;=100,"0-100",data[[#This Row],[Age]]&lt;=500,"101-500",data[[#This Row],[Age]]&lt;=1000,"501-1000",1,"&gt;1000")</f>
        <v>0-100</v>
      </c>
      <c r="L1872" t="str">
        <f>REPT(_xlfn.UNICHAR(8203),_xlfn.XLOOKUP(data[[#This Row],[Age group]],$S$23:$S$26,$T$23:$T$26))&amp;data[[#This Row],[Age group]]</f>
        <v>​​​​0-100</v>
      </c>
    </row>
    <row r="1873" spans="2:12" x14ac:dyDescent="0.25">
      <c r="B1873" t="s">
        <v>32</v>
      </c>
      <c r="C1873">
        <v>4</v>
      </c>
      <c r="D1873">
        <v>890</v>
      </c>
      <c r="E1873" s="27">
        <v>45300</v>
      </c>
      <c r="F1873">
        <v>1456.56</v>
      </c>
      <c r="G1873" t="s">
        <v>91</v>
      </c>
      <c r="H1873">
        <v>0</v>
      </c>
      <c r="I1873" t="str">
        <f>_xlfn.XLOOKUP(data[[#This Row],[flight_speed]],$S$4:$S$6,$T$4:$T$6,,-1)</f>
        <v>fast</v>
      </c>
      <c r="J1873">
        <f>_xlfn.XLOOKUP(data[[#This Row],[Reindeer]],$S$14:$S$18,$T$14:$T$18)</f>
        <v>98</v>
      </c>
      <c r="K1873" t="str" cm="1">
        <f t="array" ref="K1873">_xlfn.IFS(data[[#This Row],[Age]]&lt;=100,"0-100",data[[#This Row],[Age]]&lt;=500,"101-500",data[[#This Row],[Age]]&lt;=1000,"501-1000",1,"&gt;1000")</f>
        <v>0-100</v>
      </c>
      <c r="L1873" t="str">
        <f>REPT(_xlfn.UNICHAR(8203),_xlfn.XLOOKUP(data[[#This Row],[Age group]],$S$23:$S$26,$T$23:$T$26))&amp;data[[#This Row],[Age group]]</f>
        <v>​​​​0-100</v>
      </c>
    </row>
    <row r="1874" spans="2:12" x14ac:dyDescent="0.25">
      <c r="B1874" t="s">
        <v>33</v>
      </c>
      <c r="C1874">
        <v>9.6000000000000014</v>
      </c>
      <c r="D1874">
        <v>700</v>
      </c>
      <c r="E1874" s="27">
        <v>45301</v>
      </c>
      <c r="F1874">
        <v>862.34999999999991</v>
      </c>
      <c r="G1874" t="s">
        <v>90</v>
      </c>
      <c r="H1874">
        <v>0</v>
      </c>
      <c r="I1874" t="str">
        <f>_xlfn.XLOOKUP(data[[#This Row],[flight_speed]],$S$4:$S$6,$T$4:$T$6,,-1)</f>
        <v>fast</v>
      </c>
      <c r="J1874">
        <f>_xlfn.XLOOKUP(data[[#This Row],[Reindeer]],$S$14:$S$18,$T$14:$T$18)</f>
        <v>1200</v>
      </c>
      <c r="K1874" t="str" cm="1">
        <f t="array" ref="K1874">_xlfn.IFS(data[[#This Row],[Age]]&lt;=100,"0-100",data[[#This Row],[Age]]&lt;=500,"101-500",data[[#This Row],[Age]]&lt;=1000,"501-1000",1,"&gt;1000")</f>
        <v>&gt;1000</v>
      </c>
      <c r="L1874" t="str">
        <f>REPT(_xlfn.UNICHAR(8203),_xlfn.XLOOKUP(data[[#This Row],[Age group]],$S$23:$S$26,$T$23:$T$26))&amp;data[[#This Row],[Age group]]</f>
        <v>​&gt;1000</v>
      </c>
    </row>
    <row r="1875" spans="2:12" x14ac:dyDescent="0.25">
      <c r="B1875" t="s">
        <v>34</v>
      </c>
      <c r="C1875">
        <v>5.6000000000000005</v>
      </c>
      <c r="D1875">
        <v>540</v>
      </c>
      <c r="E1875" s="27">
        <v>45301</v>
      </c>
      <c r="F1875">
        <v>309.27</v>
      </c>
      <c r="G1875" t="s">
        <v>91</v>
      </c>
      <c r="H1875">
        <v>0</v>
      </c>
      <c r="I1875" t="str">
        <f>_xlfn.XLOOKUP(data[[#This Row],[flight_speed]],$S$4:$S$6,$T$4:$T$6,,-1)</f>
        <v>casual</v>
      </c>
      <c r="J1875">
        <f>_xlfn.XLOOKUP(data[[#This Row],[Reindeer]],$S$14:$S$18,$T$14:$T$18)</f>
        <v>815</v>
      </c>
      <c r="K1875" t="str" cm="1">
        <f t="array" ref="K1875">_xlfn.IFS(data[[#This Row],[Age]]&lt;=100,"0-100",data[[#This Row],[Age]]&lt;=500,"101-500",data[[#This Row],[Age]]&lt;=1000,"501-1000",1,"&gt;1000")</f>
        <v>501-1000</v>
      </c>
      <c r="L1875" t="str">
        <f>REPT(_xlfn.UNICHAR(8203),_xlfn.XLOOKUP(data[[#This Row],[Age group]],$S$23:$S$26,$T$23:$T$26))&amp;data[[#This Row],[Age group]]</f>
        <v>​​501-1000</v>
      </c>
    </row>
    <row r="1876" spans="2:12" x14ac:dyDescent="0.25">
      <c r="B1876" t="s">
        <v>35</v>
      </c>
      <c r="C1876">
        <v>8.8000000000000007</v>
      </c>
      <c r="D1876">
        <v>910</v>
      </c>
      <c r="E1876" s="27">
        <v>45301</v>
      </c>
      <c r="F1876">
        <v>1014.81</v>
      </c>
      <c r="G1876" t="s">
        <v>91</v>
      </c>
      <c r="H1876">
        <v>0</v>
      </c>
      <c r="I1876" t="str">
        <f>_xlfn.XLOOKUP(data[[#This Row],[flight_speed]],$S$4:$S$6,$T$4:$T$6,,-1)</f>
        <v>fast</v>
      </c>
      <c r="J1876">
        <f>_xlfn.XLOOKUP(data[[#This Row],[Reindeer]],$S$14:$S$18,$T$14:$T$18)</f>
        <v>261</v>
      </c>
      <c r="K1876" t="str" cm="1">
        <f t="array" ref="K1876">_xlfn.IFS(data[[#This Row],[Age]]&lt;=100,"0-100",data[[#This Row],[Age]]&lt;=500,"101-500",data[[#This Row],[Age]]&lt;=1000,"501-1000",1,"&gt;1000")</f>
        <v>101-500</v>
      </c>
      <c r="L1876" t="str">
        <f>REPT(_xlfn.UNICHAR(8203),_xlfn.XLOOKUP(data[[#This Row],[Age group]],$S$23:$S$26,$T$23:$T$26))&amp;data[[#This Row],[Age group]]</f>
        <v>​​​101-500</v>
      </c>
    </row>
    <row r="1877" spans="2:12" x14ac:dyDescent="0.25">
      <c r="B1877" t="s">
        <v>68</v>
      </c>
      <c r="C1877">
        <v>8</v>
      </c>
      <c r="D1877">
        <v>950</v>
      </c>
      <c r="E1877" s="27">
        <v>45301</v>
      </c>
      <c r="F1877">
        <v>316.11</v>
      </c>
      <c r="G1877" t="s">
        <v>90</v>
      </c>
      <c r="H1877">
        <v>0</v>
      </c>
      <c r="I1877" t="str">
        <f>_xlfn.XLOOKUP(data[[#This Row],[flight_speed]],$S$4:$S$6,$T$4:$T$6,,-1)</f>
        <v>casual</v>
      </c>
      <c r="J1877">
        <f>_xlfn.XLOOKUP(data[[#This Row],[Reindeer]],$S$14:$S$18,$T$14:$T$18)</f>
        <v>35</v>
      </c>
      <c r="K1877" t="str" cm="1">
        <f t="array" ref="K1877">_xlfn.IFS(data[[#This Row],[Age]]&lt;=100,"0-100",data[[#This Row],[Age]]&lt;=500,"101-500",data[[#This Row],[Age]]&lt;=1000,"501-1000",1,"&gt;1000")</f>
        <v>0-100</v>
      </c>
      <c r="L1877" t="str">
        <f>REPT(_xlfn.UNICHAR(8203),_xlfn.XLOOKUP(data[[#This Row],[Age group]],$S$23:$S$26,$T$23:$T$26))&amp;data[[#This Row],[Age group]]</f>
        <v>​​​​0-100</v>
      </c>
    </row>
    <row r="1878" spans="2:12" x14ac:dyDescent="0.25">
      <c r="B1878" t="s">
        <v>32</v>
      </c>
      <c r="C1878">
        <v>11.200000000000001</v>
      </c>
      <c r="D1878">
        <v>1310</v>
      </c>
      <c r="E1878" s="27">
        <v>45301</v>
      </c>
      <c r="F1878">
        <v>2250.63</v>
      </c>
      <c r="G1878" t="s">
        <v>91</v>
      </c>
      <c r="H1878">
        <v>0</v>
      </c>
      <c r="I1878" t="str">
        <f>_xlfn.XLOOKUP(data[[#This Row],[flight_speed]],$S$4:$S$6,$T$4:$T$6,,-1)</f>
        <v>super fast</v>
      </c>
      <c r="J1878">
        <f>_xlfn.XLOOKUP(data[[#This Row],[Reindeer]],$S$14:$S$18,$T$14:$T$18)</f>
        <v>98</v>
      </c>
      <c r="K1878" t="str" cm="1">
        <f t="array" ref="K1878">_xlfn.IFS(data[[#This Row],[Age]]&lt;=100,"0-100",data[[#This Row],[Age]]&lt;=500,"101-500",data[[#This Row],[Age]]&lt;=1000,"501-1000",1,"&gt;1000")</f>
        <v>0-100</v>
      </c>
      <c r="L1878" t="str">
        <f>REPT(_xlfn.UNICHAR(8203),_xlfn.XLOOKUP(data[[#This Row],[Age group]],$S$23:$S$26,$T$23:$T$26))&amp;data[[#This Row],[Age group]]</f>
        <v>​​​​0-100</v>
      </c>
    </row>
    <row r="1879" spans="2:12" x14ac:dyDescent="0.25">
      <c r="B1879" t="s">
        <v>33</v>
      </c>
      <c r="C1879">
        <v>10.4</v>
      </c>
      <c r="D1879">
        <v>740</v>
      </c>
      <c r="E1879" s="27">
        <v>45302</v>
      </c>
      <c r="F1879">
        <v>1777.59</v>
      </c>
      <c r="G1879" t="s">
        <v>90</v>
      </c>
      <c r="H1879">
        <v>0</v>
      </c>
      <c r="I1879" t="str">
        <f>_xlfn.XLOOKUP(data[[#This Row],[flight_speed]],$S$4:$S$6,$T$4:$T$6,,-1)</f>
        <v>fast</v>
      </c>
      <c r="J1879">
        <f>_xlfn.XLOOKUP(data[[#This Row],[Reindeer]],$S$14:$S$18,$T$14:$T$18)</f>
        <v>1200</v>
      </c>
      <c r="K1879" t="str" cm="1">
        <f t="array" ref="K1879">_xlfn.IFS(data[[#This Row],[Age]]&lt;=100,"0-100",data[[#This Row],[Age]]&lt;=500,"101-500",data[[#This Row],[Age]]&lt;=1000,"501-1000",1,"&gt;1000")</f>
        <v>&gt;1000</v>
      </c>
      <c r="L1879" t="str">
        <f>REPT(_xlfn.UNICHAR(8203),_xlfn.XLOOKUP(data[[#This Row],[Age group]],$S$23:$S$26,$T$23:$T$26))&amp;data[[#This Row],[Age group]]</f>
        <v>​&gt;1000</v>
      </c>
    </row>
    <row r="1880" spans="2:12" x14ac:dyDescent="0.25">
      <c r="B1880" t="s">
        <v>34</v>
      </c>
      <c r="C1880">
        <v>9.6000000000000014</v>
      </c>
      <c r="D1880">
        <v>1090</v>
      </c>
      <c r="E1880" s="27">
        <v>45302</v>
      </c>
      <c r="F1880">
        <v>420.48</v>
      </c>
      <c r="G1880" t="s">
        <v>91</v>
      </c>
      <c r="H1880">
        <v>0</v>
      </c>
      <c r="I1880" t="str">
        <f>_xlfn.XLOOKUP(data[[#This Row],[flight_speed]],$S$4:$S$6,$T$4:$T$6,,-1)</f>
        <v>casual</v>
      </c>
      <c r="J1880">
        <f>_xlfn.XLOOKUP(data[[#This Row],[Reindeer]],$S$14:$S$18,$T$14:$T$18)</f>
        <v>815</v>
      </c>
      <c r="K1880" t="str" cm="1">
        <f t="array" ref="K1880">_xlfn.IFS(data[[#This Row],[Age]]&lt;=100,"0-100",data[[#This Row],[Age]]&lt;=500,"101-500",data[[#This Row],[Age]]&lt;=1000,"501-1000",1,"&gt;1000")</f>
        <v>501-1000</v>
      </c>
      <c r="L1880" t="str">
        <f>REPT(_xlfn.UNICHAR(8203),_xlfn.XLOOKUP(data[[#This Row],[Age group]],$S$23:$S$26,$T$23:$T$26))&amp;data[[#This Row],[Age group]]</f>
        <v>​​501-1000</v>
      </c>
    </row>
    <row r="1881" spans="2:12" x14ac:dyDescent="0.25">
      <c r="B1881" t="s">
        <v>35</v>
      </c>
      <c r="C1881">
        <v>9.6000000000000014</v>
      </c>
      <c r="D1881">
        <v>790</v>
      </c>
      <c r="E1881" s="27">
        <v>45302</v>
      </c>
      <c r="F1881">
        <v>2132.34</v>
      </c>
      <c r="G1881" t="s">
        <v>91</v>
      </c>
      <c r="H1881">
        <v>0</v>
      </c>
      <c r="I1881" t="str">
        <f>_xlfn.XLOOKUP(data[[#This Row],[flight_speed]],$S$4:$S$6,$T$4:$T$6,,-1)</f>
        <v>super fast</v>
      </c>
      <c r="J1881">
        <f>_xlfn.XLOOKUP(data[[#This Row],[Reindeer]],$S$14:$S$18,$T$14:$T$18)</f>
        <v>261</v>
      </c>
      <c r="K1881" t="str" cm="1">
        <f t="array" ref="K1881">_xlfn.IFS(data[[#This Row],[Age]]&lt;=100,"0-100",data[[#This Row],[Age]]&lt;=500,"101-500",data[[#This Row],[Age]]&lt;=1000,"501-1000",1,"&gt;1000")</f>
        <v>101-500</v>
      </c>
      <c r="L1881" t="str">
        <f>REPT(_xlfn.UNICHAR(8203),_xlfn.XLOOKUP(data[[#This Row],[Age group]],$S$23:$S$26,$T$23:$T$26))&amp;data[[#This Row],[Age group]]</f>
        <v>​​​101-500</v>
      </c>
    </row>
    <row r="1882" spans="2:12" x14ac:dyDescent="0.25">
      <c r="B1882" t="s">
        <v>68</v>
      </c>
      <c r="C1882">
        <v>6.4</v>
      </c>
      <c r="D1882">
        <v>1090</v>
      </c>
      <c r="E1882" s="27">
        <v>45302</v>
      </c>
      <c r="F1882">
        <v>2103.84</v>
      </c>
      <c r="G1882" t="s">
        <v>90</v>
      </c>
      <c r="H1882">
        <v>0</v>
      </c>
      <c r="I1882" t="str">
        <f>_xlfn.XLOOKUP(data[[#This Row],[flight_speed]],$S$4:$S$6,$T$4:$T$6,,-1)</f>
        <v>super fast</v>
      </c>
      <c r="J1882">
        <f>_xlfn.XLOOKUP(data[[#This Row],[Reindeer]],$S$14:$S$18,$T$14:$T$18)</f>
        <v>35</v>
      </c>
      <c r="K1882" t="str" cm="1">
        <f t="array" ref="K1882">_xlfn.IFS(data[[#This Row],[Age]]&lt;=100,"0-100",data[[#This Row],[Age]]&lt;=500,"101-500",data[[#This Row],[Age]]&lt;=1000,"501-1000",1,"&gt;1000")</f>
        <v>0-100</v>
      </c>
      <c r="L1882" t="str">
        <f>REPT(_xlfn.UNICHAR(8203),_xlfn.XLOOKUP(data[[#This Row],[Age group]],$S$23:$S$26,$T$23:$T$26))&amp;data[[#This Row],[Age group]]</f>
        <v>​​​​0-100</v>
      </c>
    </row>
    <row r="1883" spans="2:12" x14ac:dyDescent="0.25">
      <c r="B1883" t="s">
        <v>32</v>
      </c>
      <c r="C1883">
        <v>10.4</v>
      </c>
      <c r="D1883">
        <v>1240</v>
      </c>
      <c r="E1883" s="27">
        <v>45302</v>
      </c>
      <c r="F1883">
        <v>1308.78</v>
      </c>
      <c r="G1883" t="s">
        <v>91</v>
      </c>
      <c r="H1883">
        <v>0</v>
      </c>
      <c r="I1883" t="str">
        <f>_xlfn.XLOOKUP(data[[#This Row],[flight_speed]],$S$4:$S$6,$T$4:$T$6,,-1)</f>
        <v>fast</v>
      </c>
      <c r="J1883">
        <f>_xlfn.XLOOKUP(data[[#This Row],[Reindeer]],$S$14:$S$18,$T$14:$T$18)</f>
        <v>98</v>
      </c>
      <c r="K1883" t="str" cm="1">
        <f t="array" ref="K1883">_xlfn.IFS(data[[#This Row],[Age]]&lt;=100,"0-100",data[[#This Row],[Age]]&lt;=500,"101-500",data[[#This Row],[Age]]&lt;=1000,"501-1000",1,"&gt;1000")</f>
        <v>0-100</v>
      </c>
      <c r="L1883" t="str">
        <f>REPT(_xlfn.UNICHAR(8203),_xlfn.XLOOKUP(data[[#This Row],[Age group]],$S$23:$S$26,$T$23:$T$26))&amp;data[[#This Row],[Age group]]</f>
        <v>​​​​0-100</v>
      </c>
    </row>
    <row r="1884" spans="2:12" x14ac:dyDescent="0.25">
      <c r="B1884" t="s">
        <v>33</v>
      </c>
      <c r="C1884">
        <v>6.4</v>
      </c>
      <c r="D1884">
        <v>850</v>
      </c>
      <c r="E1884" s="27">
        <v>45303</v>
      </c>
      <c r="F1884">
        <v>1299.42</v>
      </c>
      <c r="G1884" t="s">
        <v>90</v>
      </c>
      <c r="H1884">
        <v>0</v>
      </c>
      <c r="I1884" t="str">
        <f>_xlfn.XLOOKUP(data[[#This Row],[flight_speed]],$S$4:$S$6,$T$4:$T$6,,-1)</f>
        <v>fast</v>
      </c>
      <c r="J1884">
        <f>_xlfn.XLOOKUP(data[[#This Row],[Reindeer]],$S$14:$S$18,$T$14:$T$18)</f>
        <v>1200</v>
      </c>
      <c r="K1884" t="str" cm="1">
        <f t="array" ref="K1884">_xlfn.IFS(data[[#This Row],[Age]]&lt;=100,"0-100",data[[#This Row],[Age]]&lt;=500,"101-500",data[[#This Row],[Age]]&lt;=1000,"501-1000",1,"&gt;1000")</f>
        <v>&gt;1000</v>
      </c>
      <c r="L1884" t="str">
        <f>REPT(_xlfn.UNICHAR(8203),_xlfn.XLOOKUP(data[[#This Row],[Age group]],$S$23:$S$26,$T$23:$T$26))&amp;data[[#This Row],[Age group]]</f>
        <v>​&gt;1000</v>
      </c>
    </row>
    <row r="1885" spans="2:12" x14ac:dyDescent="0.25">
      <c r="B1885" t="s">
        <v>34</v>
      </c>
      <c r="C1885">
        <v>4</v>
      </c>
      <c r="D1885">
        <v>690</v>
      </c>
      <c r="E1885" s="27">
        <v>45303</v>
      </c>
      <c r="F1885">
        <v>1520.49</v>
      </c>
      <c r="G1885" t="s">
        <v>91</v>
      </c>
      <c r="H1885">
        <v>0</v>
      </c>
      <c r="I1885" t="str">
        <f>_xlfn.XLOOKUP(data[[#This Row],[flight_speed]],$S$4:$S$6,$T$4:$T$6,,-1)</f>
        <v>fast</v>
      </c>
      <c r="J1885">
        <f>_xlfn.XLOOKUP(data[[#This Row],[Reindeer]],$S$14:$S$18,$T$14:$T$18)</f>
        <v>815</v>
      </c>
      <c r="K1885" t="str" cm="1">
        <f t="array" ref="K1885">_xlfn.IFS(data[[#This Row],[Age]]&lt;=100,"0-100",data[[#This Row],[Age]]&lt;=500,"101-500",data[[#This Row],[Age]]&lt;=1000,"501-1000",1,"&gt;1000")</f>
        <v>501-1000</v>
      </c>
      <c r="L1885" t="str">
        <f>REPT(_xlfn.UNICHAR(8203),_xlfn.XLOOKUP(data[[#This Row],[Age group]],$S$23:$S$26,$T$23:$T$26))&amp;data[[#This Row],[Age group]]</f>
        <v>​​501-1000</v>
      </c>
    </row>
    <row r="1886" spans="2:12" x14ac:dyDescent="0.25">
      <c r="B1886" t="s">
        <v>35</v>
      </c>
      <c r="C1886">
        <v>10.4</v>
      </c>
      <c r="D1886">
        <v>1070</v>
      </c>
      <c r="E1886" s="27">
        <v>45303</v>
      </c>
      <c r="F1886">
        <v>541.83000000000004</v>
      </c>
      <c r="G1886" t="s">
        <v>91</v>
      </c>
      <c r="H1886">
        <v>0</v>
      </c>
      <c r="I1886" t="str">
        <f>_xlfn.XLOOKUP(data[[#This Row],[flight_speed]],$S$4:$S$6,$T$4:$T$6,,-1)</f>
        <v>casual</v>
      </c>
      <c r="J1886">
        <f>_xlfn.XLOOKUP(data[[#This Row],[Reindeer]],$S$14:$S$18,$T$14:$T$18)</f>
        <v>261</v>
      </c>
      <c r="K1886" t="str" cm="1">
        <f t="array" ref="K1886">_xlfn.IFS(data[[#This Row],[Age]]&lt;=100,"0-100",data[[#This Row],[Age]]&lt;=500,"101-500",data[[#This Row],[Age]]&lt;=1000,"501-1000",1,"&gt;1000")</f>
        <v>101-500</v>
      </c>
      <c r="L1886" t="str">
        <f>REPT(_xlfn.UNICHAR(8203),_xlfn.XLOOKUP(data[[#This Row],[Age group]],$S$23:$S$26,$T$23:$T$26))&amp;data[[#This Row],[Age group]]</f>
        <v>​​​101-500</v>
      </c>
    </row>
    <row r="1887" spans="2:12" x14ac:dyDescent="0.25">
      <c r="B1887" t="s">
        <v>68</v>
      </c>
      <c r="C1887">
        <v>9.6000000000000014</v>
      </c>
      <c r="D1887">
        <v>1110</v>
      </c>
      <c r="E1887" s="27">
        <v>45303</v>
      </c>
      <c r="F1887">
        <v>763.29</v>
      </c>
      <c r="G1887" t="s">
        <v>90</v>
      </c>
      <c r="H1887">
        <v>0</v>
      </c>
      <c r="I1887" t="str">
        <f>_xlfn.XLOOKUP(data[[#This Row],[flight_speed]],$S$4:$S$6,$T$4:$T$6,,-1)</f>
        <v>fast</v>
      </c>
      <c r="J1887">
        <f>_xlfn.XLOOKUP(data[[#This Row],[Reindeer]],$S$14:$S$18,$T$14:$T$18)</f>
        <v>35</v>
      </c>
      <c r="K1887" t="str" cm="1">
        <f t="array" ref="K1887">_xlfn.IFS(data[[#This Row],[Age]]&lt;=100,"0-100",data[[#This Row],[Age]]&lt;=500,"101-500",data[[#This Row],[Age]]&lt;=1000,"501-1000",1,"&gt;1000")</f>
        <v>0-100</v>
      </c>
      <c r="L1887" t="str">
        <f>REPT(_xlfn.UNICHAR(8203),_xlfn.XLOOKUP(data[[#This Row],[Age group]],$S$23:$S$26,$T$23:$T$26))&amp;data[[#This Row],[Age group]]</f>
        <v>​​​​0-100</v>
      </c>
    </row>
    <row r="1888" spans="2:12" x14ac:dyDescent="0.25">
      <c r="B1888" t="s">
        <v>32</v>
      </c>
      <c r="C1888">
        <v>8</v>
      </c>
      <c r="D1888">
        <v>1360</v>
      </c>
      <c r="E1888" s="27">
        <v>45303</v>
      </c>
      <c r="F1888">
        <v>1708.98</v>
      </c>
      <c r="G1888" t="s">
        <v>91</v>
      </c>
      <c r="H1888">
        <v>0</v>
      </c>
      <c r="I1888" t="str">
        <f>_xlfn.XLOOKUP(data[[#This Row],[flight_speed]],$S$4:$S$6,$T$4:$T$6,,-1)</f>
        <v>fast</v>
      </c>
      <c r="J1888">
        <f>_xlfn.XLOOKUP(data[[#This Row],[Reindeer]],$S$14:$S$18,$T$14:$T$18)</f>
        <v>98</v>
      </c>
      <c r="K1888" t="str" cm="1">
        <f t="array" ref="K1888">_xlfn.IFS(data[[#This Row],[Age]]&lt;=100,"0-100",data[[#This Row],[Age]]&lt;=500,"101-500",data[[#This Row],[Age]]&lt;=1000,"501-1000",1,"&gt;1000")</f>
        <v>0-100</v>
      </c>
      <c r="L1888" t="str">
        <f>REPT(_xlfn.UNICHAR(8203),_xlfn.XLOOKUP(data[[#This Row],[Age group]],$S$23:$S$26,$T$23:$T$26))&amp;data[[#This Row],[Age group]]</f>
        <v>​​​​0-100</v>
      </c>
    </row>
    <row r="1889" spans="2:12" x14ac:dyDescent="0.25">
      <c r="B1889" t="s">
        <v>33</v>
      </c>
      <c r="C1889">
        <v>10.4</v>
      </c>
      <c r="D1889">
        <v>830</v>
      </c>
      <c r="E1889" s="27">
        <v>45304</v>
      </c>
      <c r="F1889">
        <v>688.26</v>
      </c>
      <c r="G1889" t="s">
        <v>90</v>
      </c>
      <c r="H1889">
        <v>0</v>
      </c>
      <c r="I1889" t="str">
        <f>_xlfn.XLOOKUP(data[[#This Row],[flight_speed]],$S$4:$S$6,$T$4:$T$6,,-1)</f>
        <v>fast</v>
      </c>
      <c r="J1889">
        <f>_xlfn.XLOOKUP(data[[#This Row],[Reindeer]],$S$14:$S$18,$T$14:$T$18)</f>
        <v>1200</v>
      </c>
      <c r="K1889" t="str" cm="1">
        <f t="array" ref="K1889">_xlfn.IFS(data[[#This Row],[Age]]&lt;=100,"0-100",data[[#This Row],[Age]]&lt;=500,"101-500",data[[#This Row],[Age]]&lt;=1000,"501-1000",1,"&gt;1000")</f>
        <v>&gt;1000</v>
      </c>
      <c r="L1889" t="str">
        <f>REPT(_xlfn.UNICHAR(8203),_xlfn.XLOOKUP(data[[#This Row],[Age group]],$S$23:$S$26,$T$23:$T$26))&amp;data[[#This Row],[Age group]]</f>
        <v>​&gt;1000</v>
      </c>
    </row>
    <row r="1890" spans="2:12" x14ac:dyDescent="0.25">
      <c r="B1890" t="s">
        <v>34</v>
      </c>
      <c r="C1890">
        <v>10.4</v>
      </c>
      <c r="D1890">
        <v>1290</v>
      </c>
      <c r="E1890" s="27">
        <v>45304</v>
      </c>
      <c r="F1890">
        <v>1409.01</v>
      </c>
      <c r="G1890" t="s">
        <v>91</v>
      </c>
      <c r="H1890">
        <v>0</v>
      </c>
      <c r="I1890" t="str">
        <f>_xlfn.XLOOKUP(data[[#This Row],[flight_speed]],$S$4:$S$6,$T$4:$T$6,,-1)</f>
        <v>fast</v>
      </c>
      <c r="J1890">
        <f>_xlfn.XLOOKUP(data[[#This Row],[Reindeer]],$S$14:$S$18,$T$14:$T$18)</f>
        <v>815</v>
      </c>
      <c r="K1890" t="str" cm="1">
        <f t="array" ref="K1890">_xlfn.IFS(data[[#This Row],[Age]]&lt;=100,"0-100",data[[#This Row],[Age]]&lt;=500,"101-500",data[[#This Row],[Age]]&lt;=1000,"501-1000",1,"&gt;1000")</f>
        <v>501-1000</v>
      </c>
      <c r="L1890" t="str">
        <f>REPT(_xlfn.UNICHAR(8203),_xlfn.XLOOKUP(data[[#This Row],[Age group]],$S$23:$S$26,$T$23:$T$26))&amp;data[[#This Row],[Age group]]</f>
        <v>​​501-1000</v>
      </c>
    </row>
    <row r="1891" spans="2:12" x14ac:dyDescent="0.25">
      <c r="B1891" t="s">
        <v>35</v>
      </c>
      <c r="C1891">
        <v>6.4</v>
      </c>
      <c r="D1891">
        <v>1500</v>
      </c>
      <c r="E1891" s="27">
        <v>45304</v>
      </c>
      <c r="F1891">
        <v>2764.29</v>
      </c>
      <c r="G1891" t="s">
        <v>91</v>
      </c>
      <c r="H1891">
        <v>0</v>
      </c>
      <c r="I1891" t="str">
        <f>_xlfn.XLOOKUP(data[[#This Row],[flight_speed]],$S$4:$S$6,$T$4:$T$6,,-1)</f>
        <v>super fast</v>
      </c>
      <c r="J1891">
        <f>_xlfn.XLOOKUP(data[[#This Row],[Reindeer]],$S$14:$S$18,$T$14:$T$18)</f>
        <v>261</v>
      </c>
      <c r="K1891" t="str" cm="1">
        <f t="array" ref="K1891">_xlfn.IFS(data[[#This Row],[Age]]&lt;=100,"0-100",data[[#This Row],[Age]]&lt;=500,"101-500",data[[#This Row],[Age]]&lt;=1000,"501-1000",1,"&gt;1000")</f>
        <v>101-500</v>
      </c>
      <c r="L1891" t="str">
        <f>REPT(_xlfn.UNICHAR(8203),_xlfn.XLOOKUP(data[[#This Row],[Age group]],$S$23:$S$26,$T$23:$T$26))&amp;data[[#This Row],[Age group]]</f>
        <v>​​​101-500</v>
      </c>
    </row>
    <row r="1892" spans="2:12" x14ac:dyDescent="0.25">
      <c r="B1892" t="s">
        <v>68</v>
      </c>
      <c r="C1892">
        <v>12</v>
      </c>
      <c r="D1892">
        <v>1200</v>
      </c>
      <c r="E1892" s="27">
        <v>45304</v>
      </c>
      <c r="F1892">
        <v>1331.16</v>
      </c>
      <c r="G1892" t="s">
        <v>90</v>
      </c>
      <c r="H1892">
        <v>0</v>
      </c>
      <c r="I1892" t="str">
        <f>_xlfn.XLOOKUP(data[[#This Row],[flight_speed]],$S$4:$S$6,$T$4:$T$6,,-1)</f>
        <v>fast</v>
      </c>
      <c r="J1892">
        <f>_xlfn.XLOOKUP(data[[#This Row],[Reindeer]],$S$14:$S$18,$T$14:$T$18)</f>
        <v>35</v>
      </c>
      <c r="K1892" t="str" cm="1">
        <f t="array" ref="K1892">_xlfn.IFS(data[[#This Row],[Age]]&lt;=100,"0-100",data[[#This Row],[Age]]&lt;=500,"101-500",data[[#This Row],[Age]]&lt;=1000,"501-1000",1,"&gt;1000")</f>
        <v>0-100</v>
      </c>
      <c r="L1892" t="str">
        <f>REPT(_xlfn.UNICHAR(8203),_xlfn.XLOOKUP(data[[#This Row],[Age group]],$S$23:$S$26,$T$23:$T$26))&amp;data[[#This Row],[Age group]]</f>
        <v>​​​​0-100</v>
      </c>
    </row>
    <row r="1893" spans="2:12" x14ac:dyDescent="0.25">
      <c r="B1893" t="s">
        <v>32</v>
      </c>
      <c r="C1893">
        <v>9.6000000000000014</v>
      </c>
      <c r="D1893">
        <v>1100</v>
      </c>
      <c r="E1893" s="27">
        <v>45304</v>
      </c>
      <c r="F1893">
        <v>467.66999999999996</v>
      </c>
      <c r="G1893" t="s">
        <v>91</v>
      </c>
      <c r="H1893">
        <v>0</v>
      </c>
      <c r="I1893" t="str">
        <f>_xlfn.XLOOKUP(data[[#This Row],[flight_speed]],$S$4:$S$6,$T$4:$T$6,,-1)</f>
        <v>casual</v>
      </c>
      <c r="J1893">
        <f>_xlfn.XLOOKUP(data[[#This Row],[Reindeer]],$S$14:$S$18,$T$14:$T$18)</f>
        <v>98</v>
      </c>
      <c r="K1893" t="str" cm="1">
        <f t="array" ref="K1893">_xlfn.IFS(data[[#This Row],[Age]]&lt;=100,"0-100",data[[#This Row],[Age]]&lt;=500,"101-500",data[[#This Row],[Age]]&lt;=1000,"501-1000",1,"&gt;1000")</f>
        <v>0-100</v>
      </c>
      <c r="L1893" t="str">
        <f>REPT(_xlfn.UNICHAR(8203),_xlfn.XLOOKUP(data[[#This Row],[Age group]],$S$23:$S$26,$T$23:$T$26))&amp;data[[#This Row],[Age group]]</f>
        <v>​​​​0-100</v>
      </c>
    </row>
    <row r="1894" spans="2:12" x14ac:dyDescent="0.25">
      <c r="B1894" t="s">
        <v>33</v>
      </c>
      <c r="C1894">
        <v>8.8000000000000007</v>
      </c>
      <c r="D1894">
        <v>540</v>
      </c>
      <c r="E1894" s="27">
        <v>45305</v>
      </c>
      <c r="F1894">
        <v>662.13</v>
      </c>
      <c r="G1894" t="s">
        <v>90</v>
      </c>
      <c r="H1894">
        <v>0</v>
      </c>
      <c r="I1894" t="str">
        <f>_xlfn.XLOOKUP(data[[#This Row],[flight_speed]],$S$4:$S$6,$T$4:$T$6,,-1)</f>
        <v>fast</v>
      </c>
      <c r="J1894">
        <f>_xlfn.XLOOKUP(data[[#This Row],[Reindeer]],$S$14:$S$18,$T$14:$T$18)</f>
        <v>1200</v>
      </c>
      <c r="K1894" t="str" cm="1">
        <f t="array" ref="K1894">_xlfn.IFS(data[[#This Row],[Age]]&lt;=100,"0-100",data[[#This Row],[Age]]&lt;=500,"101-500",data[[#This Row],[Age]]&lt;=1000,"501-1000",1,"&gt;1000")</f>
        <v>&gt;1000</v>
      </c>
      <c r="L1894" t="str">
        <f>REPT(_xlfn.UNICHAR(8203),_xlfn.XLOOKUP(data[[#This Row],[Age group]],$S$23:$S$26,$T$23:$T$26))&amp;data[[#This Row],[Age group]]</f>
        <v>​&gt;1000</v>
      </c>
    </row>
    <row r="1895" spans="2:12" x14ac:dyDescent="0.25">
      <c r="B1895" t="s">
        <v>34</v>
      </c>
      <c r="C1895">
        <v>12</v>
      </c>
      <c r="D1895">
        <v>1470</v>
      </c>
      <c r="E1895" s="27">
        <v>45305</v>
      </c>
      <c r="F1895">
        <v>173.37</v>
      </c>
      <c r="G1895" t="s">
        <v>91</v>
      </c>
      <c r="H1895">
        <v>0</v>
      </c>
      <c r="I1895" t="str">
        <f>_xlfn.XLOOKUP(data[[#This Row],[flight_speed]],$S$4:$S$6,$T$4:$T$6,,-1)</f>
        <v>casual</v>
      </c>
      <c r="J1895">
        <f>_xlfn.XLOOKUP(data[[#This Row],[Reindeer]],$S$14:$S$18,$T$14:$T$18)</f>
        <v>815</v>
      </c>
      <c r="K1895" t="str" cm="1">
        <f t="array" ref="K1895">_xlfn.IFS(data[[#This Row],[Age]]&lt;=100,"0-100",data[[#This Row],[Age]]&lt;=500,"101-500",data[[#This Row],[Age]]&lt;=1000,"501-1000",1,"&gt;1000")</f>
        <v>501-1000</v>
      </c>
      <c r="L1895" t="str">
        <f>REPT(_xlfn.UNICHAR(8203),_xlfn.XLOOKUP(data[[#This Row],[Age group]],$S$23:$S$26,$T$23:$T$26))&amp;data[[#This Row],[Age group]]</f>
        <v>​​501-1000</v>
      </c>
    </row>
    <row r="1896" spans="2:12" x14ac:dyDescent="0.25">
      <c r="B1896" t="s">
        <v>35</v>
      </c>
      <c r="C1896">
        <v>4</v>
      </c>
      <c r="D1896">
        <v>640</v>
      </c>
      <c r="E1896" s="27">
        <v>45305</v>
      </c>
      <c r="F1896">
        <v>699.93000000000006</v>
      </c>
      <c r="G1896" t="s">
        <v>91</v>
      </c>
      <c r="H1896">
        <v>0</v>
      </c>
      <c r="I1896" t="str">
        <f>_xlfn.XLOOKUP(data[[#This Row],[flight_speed]],$S$4:$S$6,$T$4:$T$6,,-1)</f>
        <v>fast</v>
      </c>
      <c r="J1896">
        <f>_xlfn.XLOOKUP(data[[#This Row],[Reindeer]],$S$14:$S$18,$T$14:$T$18)</f>
        <v>261</v>
      </c>
      <c r="K1896" t="str" cm="1">
        <f t="array" ref="K1896">_xlfn.IFS(data[[#This Row],[Age]]&lt;=100,"0-100",data[[#This Row],[Age]]&lt;=500,"101-500",data[[#This Row],[Age]]&lt;=1000,"501-1000",1,"&gt;1000")</f>
        <v>101-500</v>
      </c>
      <c r="L1896" t="str">
        <f>REPT(_xlfn.UNICHAR(8203),_xlfn.XLOOKUP(data[[#This Row],[Age group]],$S$23:$S$26,$T$23:$T$26))&amp;data[[#This Row],[Age group]]</f>
        <v>​​​101-500</v>
      </c>
    </row>
    <row r="1897" spans="2:12" x14ac:dyDescent="0.25">
      <c r="B1897" t="s">
        <v>68</v>
      </c>
      <c r="C1897">
        <v>5.6000000000000005</v>
      </c>
      <c r="D1897">
        <v>1270</v>
      </c>
      <c r="E1897" s="27">
        <v>45305</v>
      </c>
      <c r="F1897">
        <v>1292.6999999999998</v>
      </c>
      <c r="G1897" t="s">
        <v>90</v>
      </c>
      <c r="H1897">
        <v>0</v>
      </c>
      <c r="I1897" t="str">
        <f>_xlfn.XLOOKUP(data[[#This Row],[flight_speed]],$S$4:$S$6,$T$4:$T$6,,-1)</f>
        <v>fast</v>
      </c>
      <c r="J1897">
        <f>_xlfn.XLOOKUP(data[[#This Row],[Reindeer]],$S$14:$S$18,$T$14:$T$18)</f>
        <v>35</v>
      </c>
      <c r="K1897" t="str" cm="1">
        <f t="array" ref="K1897">_xlfn.IFS(data[[#This Row],[Age]]&lt;=100,"0-100",data[[#This Row],[Age]]&lt;=500,"101-500",data[[#This Row],[Age]]&lt;=1000,"501-1000",1,"&gt;1000")</f>
        <v>0-100</v>
      </c>
      <c r="L1897" t="str">
        <f>REPT(_xlfn.UNICHAR(8203),_xlfn.XLOOKUP(data[[#This Row],[Age group]],$S$23:$S$26,$T$23:$T$26))&amp;data[[#This Row],[Age group]]</f>
        <v>​​​​0-100</v>
      </c>
    </row>
    <row r="1898" spans="2:12" x14ac:dyDescent="0.25">
      <c r="B1898" t="s">
        <v>32</v>
      </c>
      <c r="C1898">
        <v>4</v>
      </c>
      <c r="D1898">
        <v>1250</v>
      </c>
      <c r="E1898" s="27">
        <v>45305</v>
      </c>
      <c r="F1898">
        <v>1759.3500000000001</v>
      </c>
      <c r="G1898" t="s">
        <v>91</v>
      </c>
      <c r="H1898">
        <v>0</v>
      </c>
      <c r="I1898" t="str">
        <f>_xlfn.XLOOKUP(data[[#This Row],[flight_speed]],$S$4:$S$6,$T$4:$T$6,,-1)</f>
        <v>fast</v>
      </c>
      <c r="J1898">
        <f>_xlfn.XLOOKUP(data[[#This Row],[Reindeer]],$S$14:$S$18,$T$14:$T$18)</f>
        <v>98</v>
      </c>
      <c r="K1898" t="str" cm="1">
        <f t="array" ref="K1898">_xlfn.IFS(data[[#This Row],[Age]]&lt;=100,"0-100",data[[#This Row],[Age]]&lt;=500,"101-500",data[[#This Row],[Age]]&lt;=1000,"501-1000",1,"&gt;1000")</f>
        <v>0-100</v>
      </c>
      <c r="L1898" t="str">
        <f>REPT(_xlfn.UNICHAR(8203),_xlfn.XLOOKUP(data[[#This Row],[Age group]],$S$23:$S$26,$T$23:$T$26))&amp;data[[#This Row],[Age group]]</f>
        <v>​​​​0-100</v>
      </c>
    </row>
    <row r="1899" spans="2:12" x14ac:dyDescent="0.25">
      <c r="B1899" t="s">
        <v>33</v>
      </c>
      <c r="C1899">
        <v>4.8000000000000007</v>
      </c>
      <c r="D1899">
        <v>1330</v>
      </c>
      <c r="E1899" s="27">
        <v>45306</v>
      </c>
      <c r="F1899">
        <v>1063.68</v>
      </c>
      <c r="G1899" t="s">
        <v>90</v>
      </c>
      <c r="H1899">
        <v>0</v>
      </c>
      <c r="I1899" t="str">
        <f>_xlfn.XLOOKUP(data[[#This Row],[flight_speed]],$S$4:$S$6,$T$4:$T$6,,-1)</f>
        <v>fast</v>
      </c>
      <c r="J1899">
        <f>_xlfn.XLOOKUP(data[[#This Row],[Reindeer]],$S$14:$S$18,$T$14:$T$18)</f>
        <v>1200</v>
      </c>
      <c r="K1899" t="str" cm="1">
        <f t="array" ref="K1899">_xlfn.IFS(data[[#This Row],[Age]]&lt;=100,"0-100",data[[#This Row],[Age]]&lt;=500,"101-500",data[[#This Row],[Age]]&lt;=1000,"501-1000",1,"&gt;1000")</f>
        <v>&gt;1000</v>
      </c>
      <c r="L1899" t="str">
        <f>REPT(_xlfn.UNICHAR(8203),_xlfn.XLOOKUP(data[[#This Row],[Age group]],$S$23:$S$26,$T$23:$T$26))&amp;data[[#This Row],[Age group]]</f>
        <v>​&gt;1000</v>
      </c>
    </row>
    <row r="1900" spans="2:12" x14ac:dyDescent="0.25">
      <c r="B1900" t="s">
        <v>34</v>
      </c>
      <c r="C1900">
        <v>6.4</v>
      </c>
      <c r="D1900">
        <v>1490</v>
      </c>
      <c r="E1900" s="27">
        <v>45306</v>
      </c>
      <c r="F1900">
        <v>102.03</v>
      </c>
      <c r="G1900" t="s">
        <v>91</v>
      </c>
      <c r="H1900">
        <v>0</v>
      </c>
      <c r="I1900" t="str">
        <f>_xlfn.XLOOKUP(data[[#This Row],[flight_speed]],$S$4:$S$6,$T$4:$T$6,,-1)</f>
        <v>casual</v>
      </c>
      <c r="J1900">
        <f>_xlfn.XLOOKUP(data[[#This Row],[Reindeer]],$S$14:$S$18,$T$14:$T$18)</f>
        <v>815</v>
      </c>
      <c r="K1900" t="str" cm="1">
        <f t="array" ref="K1900">_xlfn.IFS(data[[#This Row],[Age]]&lt;=100,"0-100",data[[#This Row],[Age]]&lt;=500,"101-500",data[[#This Row],[Age]]&lt;=1000,"501-1000",1,"&gt;1000")</f>
        <v>501-1000</v>
      </c>
      <c r="L1900" t="str">
        <f>REPT(_xlfn.UNICHAR(8203),_xlfn.XLOOKUP(data[[#This Row],[Age group]],$S$23:$S$26,$T$23:$T$26))&amp;data[[#This Row],[Age group]]</f>
        <v>​​501-1000</v>
      </c>
    </row>
    <row r="1901" spans="2:12" x14ac:dyDescent="0.25">
      <c r="B1901" t="s">
        <v>35</v>
      </c>
      <c r="C1901">
        <v>5.6000000000000005</v>
      </c>
      <c r="D1901">
        <v>1480</v>
      </c>
      <c r="E1901" s="27">
        <v>45306</v>
      </c>
      <c r="F1901">
        <v>1394.1299999999999</v>
      </c>
      <c r="G1901" t="s">
        <v>91</v>
      </c>
      <c r="H1901">
        <v>0</v>
      </c>
      <c r="I1901" t="str">
        <f>_xlfn.XLOOKUP(data[[#This Row],[flight_speed]],$S$4:$S$6,$T$4:$T$6,,-1)</f>
        <v>fast</v>
      </c>
      <c r="J1901">
        <f>_xlfn.XLOOKUP(data[[#This Row],[Reindeer]],$S$14:$S$18,$T$14:$T$18)</f>
        <v>261</v>
      </c>
      <c r="K1901" t="str" cm="1">
        <f t="array" ref="K1901">_xlfn.IFS(data[[#This Row],[Age]]&lt;=100,"0-100",data[[#This Row],[Age]]&lt;=500,"101-500",data[[#This Row],[Age]]&lt;=1000,"501-1000",1,"&gt;1000")</f>
        <v>101-500</v>
      </c>
      <c r="L1901" t="str">
        <f>REPT(_xlfn.UNICHAR(8203),_xlfn.XLOOKUP(data[[#This Row],[Age group]],$S$23:$S$26,$T$23:$T$26))&amp;data[[#This Row],[Age group]]</f>
        <v>​​​101-500</v>
      </c>
    </row>
    <row r="1902" spans="2:12" x14ac:dyDescent="0.25">
      <c r="B1902" t="s">
        <v>68</v>
      </c>
      <c r="C1902">
        <v>12</v>
      </c>
      <c r="D1902">
        <v>1080</v>
      </c>
      <c r="E1902" s="27">
        <v>45306</v>
      </c>
      <c r="F1902">
        <v>306.99</v>
      </c>
      <c r="G1902" t="s">
        <v>90</v>
      </c>
      <c r="H1902">
        <v>0</v>
      </c>
      <c r="I1902" t="str">
        <f>_xlfn.XLOOKUP(data[[#This Row],[flight_speed]],$S$4:$S$6,$T$4:$T$6,,-1)</f>
        <v>casual</v>
      </c>
      <c r="J1902">
        <f>_xlfn.XLOOKUP(data[[#This Row],[Reindeer]],$S$14:$S$18,$T$14:$T$18)</f>
        <v>35</v>
      </c>
      <c r="K1902" t="str" cm="1">
        <f t="array" ref="K1902">_xlfn.IFS(data[[#This Row],[Age]]&lt;=100,"0-100",data[[#This Row],[Age]]&lt;=500,"101-500",data[[#This Row],[Age]]&lt;=1000,"501-1000",1,"&gt;1000")</f>
        <v>0-100</v>
      </c>
      <c r="L1902" t="str">
        <f>REPT(_xlfn.UNICHAR(8203),_xlfn.XLOOKUP(data[[#This Row],[Age group]],$S$23:$S$26,$T$23:$T$26))&amp;data[[#This Row],[Age group]]</f>
        <v>​​​​0-100</v>
      </c>
    </row>
    <row r="1903" spans="2:12" x14ac:dyDescent="0.25">
      <c r="B1903" t="s">
        <v>32</v>
      </c>
      <c r="C1903">
        <v>11.200000000000001</v>
      </c>
      <c r="D1903">
        <v>1000</v>
      </c>
      <c r="E1903" s="27">
        <v>45306</v>
      </c>
      <c r="F1903">
        <v>2876.07</v>
      </c>
      <c r="G1903" t="s">
        <v>91</v>
      </c>
      <c r="H1903">
        <v>0</v>
      </c>
      <c r="I1903" t="str">
        <f>_xlfn.XLOOKUP(data[[#This Row],[flight_speed]],$S$4:$S$6,$T$4:$T$6,,-1)</f>
        <v>super fast</v>
      </c>
      <c r="J1903">
        <f>_xlfn.XLOOKUP(data[[#This Row],[Reindeer]],$S$14:$S$18,$T$14:$T$18)</f>
        <v>98</v>
      </c>
      <c r="K1903" t="str" cm="1">
        <f t="array" ref="K1903">_xlfn.IFS(data[[#This Row],[Age]]&lt;=100,"0-100",data[[#This Row],[Age]]&lt;=500,"101-500",data[[#This Row],[Age]]&lt;=1000,"501-1000",1,"&gt;1000")</f>
        <v>0-100</v>
      </c>
      <c r="L1903" t="str">
        <f>REPT(_xlfn.UNICHAR(8203),_xlfn.XLOOKUP(data[[#This Row],[Age group]],$S$23:$S$26,$T$23:$T$26))&amp;data[[#This Row],[Age group]]</f>
        <v>​​​​0-100</v>
      </c>
    </row>
    <row r="1904" spans="2:12" x14ac:dyDescent="0.25">
      <c r="B1904" t="s">
        <v>33</v>
      </c>
      <c r="C1904">
        <v>11.200000000000001</v>
      </c>
      <c r="D1904">
        <v>920</v>
      </c>
      <c r="E1904" s="27">
        <v>45307</v>
      </c>
      <c r="F1904">
        <v>1944.03</v>
      </c>
      <c r="G1904" t="s">
        <v>90</v>
      </c>
      <c r="H1904">
        <v>0</v>
      </c>
      <c r="I1904" t="str">
        <f>_xlfn.XLOOKUP(data[[#This Row],[flight_speed]],$S$4:$S$6,$T$4:$T$6,,-1)</f>
        <v>fast</v>
      </c>
      <c r="J1904">
        <f>_xlfn.XLOOKUP(data[[#This Row],[Reindeer]],$S$14:$S$18,$T$14:$T$18)</f>
        <v>1200</v>
      </c>
      <c r="K1904" t="str" cm="1">
        <f t="array" ref="K1904">_xlfn.IFS(data[[#This Row],[Age]]&lt;=100,"0-100",data[[#This Row],[Age]]&lt;=500,"101-500",data[[#This Row],[Age]]&lt;=1000,"501-1000",1,"&gt;1000")</f>
        <v>&gt;1000</v>
      </c>
      <c r="L1904" t="str">
        <f>REPT(_xlfn.UNICHAR(8203),_xlfn.XLOOKUP(data[[#This Row],[Age group]],$S$23:$S$26,$T$23:$T$26))&amp;data[[#This Row],[Age group]]</f>
        <v>​&gt;1000</v>
      </c>
    </row>
    <row r="1905" spans="2:12" x14ac:dyDescent="0.25">
      <c r="B1905" t="s">
        <v>34</v>
      </c>
      <c r="C1905">
        <v>8.8000000000000007</v>
      </c>
      <c r="D1905">
        <v>1010</v>
      </c>
      <c r="E1905" s="27">
        <v>45307</v>
      </c>
      <c r="F1905">
        <v>574.02</v>
      </c>
      <c r="G1905" t="s">
        <v>91</v>
      </c>
      <c r="H1905">
        <v>0</v>
      </c>
      <c r="I1905" t="str">
        <f>_xlfn.XLOOKUP(data[[#This Row],[flight_speed]],$S$4:$S$6,$T$4:$T$6,,-1)</f>
        <v>casual</v>
      </c>
      <c r="J1905">
        <f>_xlfn.XLOOKUP(data[[#This Row],[Reindeer]],$S$14:$S$18,$T$14:$T$18)</f>
        <v>815</v>
      </c>
      <c r="K1905" t="str" cm="1">
        <f t="array" ref="K1905">_xlfn.IFS(data[[#This Row],[Age]]&lt;=100,"0-100",data[[#This Row],[Age]]&lt;=500,"101-500",data[[#This Row],[Age]]&lt;=1000,"501-1000",1,"&gt;1000")</f>
        <v>501-1000</v>
      </c>
      <c r="L1905" t="str">
        <f>REPT(_xlfn.UNICHAR(8203),_xlfn.XLOOKUP(data[[#This Row],[Age group]],$S$23:$S$26,$T$23:$T$26))&amp;data[[#This Row],[Age group]]</f>
        <v>​​501-1000</v>
      </c>
    </row>
    <row r="1906" spans="2:12" x14ac:dyDescent="0.25">
      <c r="B1906" t="s">
        <v>35</v>
      </c>
      <c r="C1906">
        <v>7.2</v>
      </c>
      <c r="D1906">
        <v>1320</v>
      </c>
      <c r="E1906" s="27">
        <v>45307</v>
      </c>
      <c r="F1906">
        <v>1326</v>
      </c>
      <c r="G1906" t="s">
        <v>91</v>
      </c>
      <c r="H1906">
        <v>0</v>
      </c>
      <c r="I1906" t="str">
        <f>_xlfn.XLOOKUP(data[[#This Row],[flight_speed]],$S$4:$S$6,$T$4:$T$6,,-1)</f>
        <v>fast</v>
      </c>
      <c r="J1906">
        <f>_xlfn.XLOOKUP(data[[#This Row],[Reindeer]],$S$14:$S$18,$T$14:$T$18)</f>
        <v>261</v>
      </c>
      <c r="K1906" t="str" cm="1">
        <f t="array" ref="K1906">_xlfn.IFS(data[[#This Row],[Age]]&lt;=100,"0-100",data[[#This Row],[Age]]&lt;=500,"101-500",data[[#This Row],[Age]]&lt;=1000,"501-1000",1,"&gt;1000")</f>
        <v>101-500</v>
      </c>
      <c r="L1906" t="str">
        <f>REPT(_xlfn.UNICHAR(8203),_xlfn.XLOOKUP(data[[#This Row],[Age group]],$S$23:$S$26,$T$23:$T$26))&amp;data[[#This Row],[Age group]]</f>
        <v>​​​101-500</v>
      </c>
    </row>
    <row r="1907" spans="2:12" x14ac:dyDescent="0.25">
      <c r="B1907" t="s">
        <v>68</v>
      </c>
      <c r="C1907">
        <v>6.4</v>
      </c>
      <c r="D1907">
        <v>850</v>
      </c>
      <c r="E1907" s="27">
        <v>45307</v>
      </c>
      <c r="F1907">
        <v>2979.33</v>
      </c>
      <c r="G1907" t="s">
        <v>90</v>
      </c>
      <c r="H1907">
        <v>0</v>
      </c>
      <c r="I1907" t="str">
        <f>_xlfn.XLOOKUP(data[[#This Row],[flight_speed]],$S$4:$S$6,$T$4:$T$6,,-1)</f>
        <v>super fast</v>
      </c>
      <c r="J1907">
        <f>_xlfn.XLOOKUP(data[[#This Row],[Reindeer]],$S$14:$S$18,$T$14:$T$18)</f>
        <v>35</v>
      </c>
      <c r="K1907" t="str" cm="1">
        <f t="array" ref="K1907">_xlfn.IFS(data[[#This Row],[Age]]&lt;=100,"0-100",data[[#This Row],[Age]]&lt;=500,"101-500",data[[#This Row],[Age]]&lt;=1000,"501-1000",1,"&gt;1000")</f>
        <v>0-100</v>
      </c>
      <c r="L1907" t="str">
        <f>REPT(_xlfn.UNICHAR(8203),_xlfn.XLOOKUP(data[[#This Row],[Age group]],$S$23:$S$26,$T$23:$T$26))&amp;data[[#This Row],[Age group]]</f>
        <v>​​​​0-100</v>
      </c>
    </row>
    <row r="1908" spans="2:12" x14ac:dyDescent="0.25">
      <c r="B1908" t="s">
        <v>32</v>
      </c>
      <c r="C1908">
        <v>4.8000000000000007</v>
      </c>
      <c r="D1908">
        <v>710</v>
      </c>
      <c r="E1908" s="27">
        <v>45307</v>
      </c>
      <c r="F1908">
        <v>1755.3000000000002</v>
      </c>
      <c r="G1908" t="s">
        <v>91</v>
      </c>
      <c r="H1908">
        <v>0</v>
      </c>
      <c r="I1908" t="str">
        <f>_xlfn.XLOOKUP(data[[#This Row],[flight_speed]],$S$4:$S$6,$T$4:$T$6,,-1)</f>
        <v>fast</v>
      </c>
      <c r="J1908">
        <f>_xlfn.XLOOKUP(data[[#This Row],[Reindeer]],$S$14:$S$18,$T$14:$T$18)</f>
        <v>98</v>
      </c>
      <c r="K1908" t="str" cm="1">
        <f t="array" ref="K1908">_xlfn.IFS(data[[#This Row],[Age]]&lt;=100,"0-100",data[[#This Row],[Age]]&lt;=500,"101-500",data[[#This Row],[Age]]&lt;=1000,"501-1000",1,"&gt;1000")</f>
        <v>0-100</v>
      </c>
      <c r="L1908" t="str">
        <f>REPT(_xlfn.UNICHAR(8203),_xlfn.XLOOKUP(data[[#This Row],[Age group]],$S$23:$S$26,$T$23:$T$26))&amp;data[[#This Row],[Age group]]</f>
        <v>​​​​0-100</v>
      </c>
    </row>
    <row r="1909" spans="2:12" x14ac:dyDescent="0.25">
      <c r="B1909" t="s">
        <v>33</v>
      </c>
      <c r="C1909">
        <v>8</v>
      </c>
      <c r="D1909">
        <v>1290</v>
      </c>
      <c r="E1909" s="27">
        <v>45308</v>
      </c>
      <c r="F1909">
        <v>89.429999999999993</v>
      </c>
      <c r="G1909" t="s">
        <v>90</v>
      </c>
      <c r="H1909">
        <v>0</v>
      </c>
      <c r="I1909" t="str">
        <f>_xlfn.XLOOKUP(data[[#This Row],[flight_speed]],$S$4:$S$6,$T$4:$T$6,,-1)</f>
        <v>casual</v>
      </c>
      <c r="J1909">
        <f>_xlfn.XLOOKUP(data[[#This Row],[Reindeer]],$S$14:$S$18,$T$14:$T$18)</f>
        <v>1200</v>
      </c>
      <c r="K1909" t="str" cm="1">
        <f t="array" ref="K1909">_xlfn.IFS(data[[#This Row],[Age]]&lt;=100,"0-100",data[[#This Row],[Age]]&lt;=500,"101-500",data[[#This Row],[Age]]&lt;=1000,"501-1000",1,"&gt;1000")</f>
        <v>&gt;1000</v>
      </c>
      <c r="L1909" t="str">
        <f>REPT(_xlfn.UNICHAR(8203),_xlfn.XLOOKUP(data[[#This Row],[Age group]],$S$23:$S$26,$T$23:$T$26))&amp;data[[#This Row],[Age group]]</f>
        <v>​&gt;1000</v>
      </c>
    </row>
    <row r="1910" spans="2:12" x14ac:dyDescent="0.25">
      <c r="B1910" t="s">
        <v>34</v>
      </c>
      <c r="C1910">
        <v>4</v>
      </c>
      <c r="D1910">
        <v>590</v>
      </c>
      <c r="E1910" s="27">
        <v>45308</v>
      </c>
      <c r="F1910">
        <v>2310.0299999999997</v>
      </c>
      <c r="G1910" t="s">
        <v>91</v>
      </c>
      <c r="H1910">
        <v>0</v>
      </c>
      <c r="I1910" t="str">
        <f>_xlfn.XLOOKUP(data[[#This Row],[flight_speed]],$S$4:$S$6,$T$4:$T$6,,-1)</f>
        <v>super fast</v>
      </c>
      <c r="J1910">
        <f>_xlfn.XLOOKUP(data[[#This Row],[Reindeer]],$S$14:$S$18,$T$14:$T$18)</f>
        <v>815</v>
      </c>
      <c r="K1910" t="str" cm="1">
        <f t="array" ref="K1910">_xlfn.IFS(data[[#This Row],[Age]]&lt;=100,"0-100",data[[#This Row],[Age]]&lt;=500,"101-500",data[[#This Row],[Age]]&lt;=1000,"501-1000",1,"&gt;1000")</f>
        <v>501-1000</v>
      </c>
      <c r="L1910" t="str">
        <f>REPT(_xlfn.UNICHAR(8203),_xlfn.XLOOKUP(data[[#This Row],[Age group]],$S$23:$S$26,$T$23:$T$26))&amp;data[[#This Row],[Age group]]</f>
        <v>​​501-1000</v>
      </c>
    </row>
    <row r="1911" spans="2:12" x14ac:dyDescent="0.25">
      <c r="B1911" t="s">
        <v>35</v>
      </c>
      <c r="C1911">
        <v>4</v>
      </c>
      <c r="D1911">
        <v>580</v>
      </c>
      <c r="E1911" s="27">
        <v>45308</v>
      </c>
      <c r="F1911">
        <v>1541.94</v>
      </c>
      <c r="G1911" t="s">
        <v>91</v>
      </c>
      <c r="H1911">
        <v>0</v>
      </c>
      <c r="I1911" t="str">
        <f>_xlfn.XLOOKUP(data[[#This Row],[flight_speed]],$S$4:$S$6,$T$4:$T$6,,-1)</f>
        <v>fast</v>
      </c>
      <c r="J1911">
        <f>_xlfn.XLOOKUP(data[[#This Row],[Reindeer]],$S$14:$S$18,$T$14:$T$18)</f>
        <v>261</v>
      </c>
      <c r="K1911" t="str" cm="1">
        <f t="array" ref="K1911">_xlfn.IFS(data[[#This Row],[Age]]&lt;=100,"0-100",data[[#This Row],[Age]]&lt;=500,"101-500",data[[#This Row],[Age]]&lt;=1000,"501-1000",1,"&gt;1000")</f>
        <v>101-500</v>
      </c>
      <c r="L1911" t="str">
        <f>REPT(_xlfn.UNICHAR(8203),_xlfn.XLOOKUP(data[[#This Row],[Age group]],$S$23:$S$26,$T$23:$T$26))&amp;data[[#This Row],[Age group]]</f>
        <v>​​​101-500</v>
      </c>
    </row>
    <row r="1912" spans="2:12" x14ac:dyDescent="0.25">
      <c r="B1912" t="s">
        <v>68</v>
      </c>
      <c r="C1912">
        <v>8</v>
      </c>
      <c r="D1912">
        <v>1090</v>
      </c>
      <c r="E1912" s="27">
        <v>45308</v>
      </c>
      <c r="F1912">
        <v>1534.41</v>
      </c>
      <c r="G1912" t="s">
        <v>90</v>
      </c>
      <c r="H1912">
        <v>0</v>
      </c>
      <c r="I1912" t="str">
        <f>_xlfn.XLOOKUP(data[[#This Row],[flight_speed]],$S$4:$S$6,$T$4:$T$6,,-1)</f>
        <v>fast</v>
      </c>
      <c r="J1912">
        <f>_xlfn.XLOOKUP(data[[#This Row],[Reindeer]],$S$14:$S$18,$T$14:$T$18)</f>
        <v>35</v>
      </c>
      <c r="K1912" t="str" cm="1">
        <f t="array" ref="K1912">_xlfn.IFS(data[[#This Row],[Age]]&lt;=100,"0-100",data[[#This Row],[Age]]&lt;=500,"101-500",data[[#This Row],[Age]]&lt;=1000,"501-1000",1,"&gt;1000")</f>
        <v>0-100</v>
      </c>
      <c r="L1912" t="str">
        <f>REPT(_xlfn.UNICHAR(8203),_xlfn.XLOOKUP(data[[#This Row],[Age group]],$S$23:$S$26,$T$23:$T$26))&amp;data[[#This Row],[Age group]]</f>
        <v>​​​​0-100</v>
      </c>
    </row>
    <row r="1913" spans="2:12" x14ac:dyDescent="0.25">
      <c r="B1913" t="s">
        <v>32</v>
      </c>
      <c r="C1913">
        <v>8</v>
      </c>
      <c r="D1913">
        <v>960</v>
      </c>
      <c r="E1913" s="27">
        <v>45308</v>
      </c>
      <c r="F1913">
        <v>2516.6999999999998</v>
      </c>
      <c r="G1913" t="s">
        <v>91</v>
      </c>
      <c r="H1913">
        <v>0</v>
      </c>
      <c r="I1913" t="str">
        <f>_xlfn.XLOOKUP(data[[#This Row],[flight_speed]],$S$4:$S$6,$T$4:$T$6,,-1)</f>
        <v>super fast</v>
      </c>
      <c r="J1913">
        <f>_xlfn.XLOOKUP(data[[#This Row],[Reindeer]],$S$14:$S$18,$T$14:$T$18)</f>
        <v>98</v>
      </c>
      <c r="K1913" t="str" cm="1">
        <f t="array" ref="K1913">_xlfn.IFS(data[[#This Row],[Age]]&lt;=100,"0-100",data[[#This Row],[Age]]&lt;=500,"101-500",data[[#This Row],[Age]]&lt;=1000,"501-1000",1,"&gt;1000")</f>
        <v>0-100</v>
      </c>
      <c r="L1913" t="str">
        <f>REPT(_xlfn.UNICHAR(8203),_xlfn.XLOOKUP(data[[#This Row],[Age group]],$S$23:$S$26,$T$23:$T$26))&amp;data[[#This Row],[Age group]]</f>
        <v>​​​​0-100</v>
      </c>
    </row>
    <row r="1914" spans="2:12" x14ac:dyDescent="0.25">
      <c r="B1914" t="s">
        <v>33</v>
      </c>
      <c r="C1914">
        <v>8.8000000000000007</v>
      </c>
      <c r="D1914">
        <v>830</v>
      </c>
      <c r="E1914" s="27">
        <v>45309</v>
      </c>
      <c r="F1914">
        <v>1738.62</v>
      </c>
      <c r="G1914" t="s">
        <v>90</v>
      </c>
      <c r="H1914">
        <v>0</v>
      </c>
      <c r="I1914" t="str">
        <f>_xlfn.XLOOKUP(data[[#This Row],[flight_speed]],$S$4:$S$6,$T$4:$T$6,,-1)</f>
        <v>fast</v>
      </c>
      <c r="J1914">
        <f>_xlfn.XLOOKUP(data[[#This Row],[Reindeer]],$S$14:$S$18,$T$14:$T$18)</f>
        <v>1200</v>
      </c>
      <c r="K1914" t="str" cm="1">
        <f t="array" ref="K1914">_xlfn.IFS(data[[#This Row],[Age]]&lt;=100,"0-100",data[[#This Row],[Age]]&lt;=500,"101-500",data[[#This Row],[Age]]&lt;=1000,"501-1000",1,"&gt;1000")</f>
        <v>&gt;1000</v>
      </c>
      <c r="L1914" t="str">
        <f>REPT(_xlfn.UNICHAR(8203),_xlfn.XLOOKUP(data[[#This Row],[Age group]],$S$23:$S$26,$T$23:$T$26))&amp;data[[#This Row],[Age group]]</f>
        <v>​&gt;1000</v>
      </c>
    </row>
    <row r="1915" spans="2:12" x14ac:dyDescent="0.25">
      <c r="B1915" t="s">
        <v>34</v>
      </c>
      <c r="C1915">
        <v>4</v>
      </c>
      <c r="D1915">
        <v>680</v>
      </c>
      <c r="E1915" s="27">
        <v>45309</v>
      </c>
      <c r="F1915">
        <v>1200.03</v>
      </c>
      <c r="G1915" t="s">
        <v>91</v>
      </c>
      <c r="H1915">
        <v>0</v>
      </c>
      <c r="I1915" t="str">
        <f>_xlfn.XLOOKUP(data[[#This Row],[flight_speed]],$S$4:$S$6,$T$4:$T$6,,-1)</f>
        <v>fast</v>
      </c>
      <c r="J1915">
        <f>_xlfn.XLOOKUP(data[[#This Row],[Reindeer]],$S$14:$S$18,$T$14:$T$18)</f>
        <v>815</v>
      </c>
      <c r="K1915" t="str" cm="1">
        <f t="array" ref="K1915">_xlfn.IFS(data[[#This Row],[Age]]&lt;=100,"0-100",data[[#This Row],[Age]]&lt;=500,"101-500",data[[#This Row],[Age]]&lt;=1000,"501-1000",1,"&gt;1000")</f>
        <v>501-1000</v>
      </c>
      <c r="L1915" t="str">
        <f>REPT(_xlfn.UNICHAR(8203),_xlfn.XLOOKUP(data[[#This Row],[Age group]],$S$23:$S$26,$T$23:$T$26))&amp;data[[#This Row],[Age group]]</f>
        <v>​​501-1000</v>
      </c>
    </row>
    <row r="1916" spans="2:12" x14ac:dyDescent="0.25">
      <c r="B1916" t="s">
        <v>35</v>
      </c>
      <c r="C1916">
        <v>12</v>
      </c>
      <c r="D1916">
        <v>680</v>
      </c>
      <c r="E1916" s="27">
        <v>45309</v>
      </c>
      <c r="F1916">
        <v>1377.99</v>
      </c>
      <c r="G1916" t="s">
        <v>91</v>
      </c>
      <c r="H1916">
        <v>0</v>
      </c>
      <c r="I1916" t="str">
        <f>_xlfn.XLOOKUP(data[[#This Row],[flight_speed]],$S$4:$S$6,$T$4:$T$6,,-1)</f>
        <v>fast</v>
      </c>
      <c r="J1916">
        <f>_xlfn.XLOOKUP(data[[#This Row],[Reindeer]],$S$14:$S$18,$T$14:$T$18)</f>
        <v>261</v>
      </c>
      <c r="K1916" t="str" cm="1">
        <f t="array" ref="K1916">_xlfn.IFS(data[[#This Row],[Age]]&lt;=100,"0-100",data[[#This Row],[Age]]&lt;=500,"101-500",data[[#This Row],[Age]]&lt;=1000,"501-1000",1,"&gt;1000")</f>
        <v>101-500</v>
      </c>
      <c r="L1916" t="str">
        <f>REPT(_xlfn.UNICHAR(8203),_xlfn.XLOOKUP(data[[#This Row],[Age group]],$S$23:$S$26,$T$23:$T$26))&amp;data[[#This Row],[Age group]]</f>
        <v>​​​101-500</v>
      </c>
    </row>
    <row r="1917" spans="2:12" x14ac:dyDescent="0.25">
      <c r="B1917" t="s">
        <v>68</v>
      </c>
      <c r="C1917">
        <v>12</v>
      </c>
      <c r="D1917">
        <v>1310</v>
      </c>
      <c r="E1917" s="27">
        <v>45309</v>
      </c>
      <c r="F1917">
        <v>2651.91</v>
      </c>
      <c r="G1917" t="s">
        <v>90</v>
      </c>
      <c r="H1917">
        <v>0</v>
      </c>
      <c r="I1917" t="str">
        <f>_xlfn.XLOOKUP(data[[#This Row],[flight_speed]],$S$4:$S$6,$T$4:$T$6,,-1)</f>
        <v>super fast</v>
      </c>
      <c r="J1917">
        <f>_xlfn.XLOOKUP(data[[#This Row],[Reindeer]],$S$14:$S$18,$T$14:$T$18)</f>
        <v>35</v>
      </c>
      <c r="K1917" t="str" cm="1">
        <f t="array" ref="K1917">_xlfn.IFS(data[[#This Row],[Age]]&lt;=100,"0-100",data[[#This Row],[Age]]&lt;=500,"101-500",data[[#This Row],[Age]]&lt;=1000,"501-1000",1,"&gt;1000")</f>
        <v>0-100</v>
      </c>
      <c r="L1917" t="str">
        <f>REPT(_xlfn.UNICHAR(8203),_xlfn.XLOOKUP(data[[#This Row],[Age group]],$S$23:$S$26,$T$23:$T$26))&amp;data[[#This Row],[Age group]]</f>
        <v>​​​​0-100</v>
      </c>
    </row>
    <row r="1918" spans="2:12" x14ac:dyDescent="0.25">
      <c r="B1918" t="s">
        <v>32</v>
      </c>
      <c r="C1918">
        <v>12</v>
      </c>
      <c r="D1918">
        <v>740</v>
      </c>
      <c r="E1918" s="27">
        <v>45309</v>
      </c>
      <c r="F1918">
        <v>2353.14</v>
      </c>
      <c r="G1918" t="s">
        <v>91</v>
      </c>
      <c r="H1918">
        <v>0</v>
      </c>
      <c r="I1918" t="str">
        <f>_xlfn.XLOOKUP(data[[#This Row],[flight_speed]],$S$4:$S$6,$T$4:$T$6,,-1)</f>
        <v>super fast</v>
      </c>
      <c r="J1918">
        <f>_xlfn.XLOOKUP(data[[#This Row],[Reindeer]],$S$14:$S$18,$T$14:$T$18)</f>
        <v>98</v>
      </c>
      <c r="K1918" t="str" cm="1">
        <f t="array" ref="K1918">_xlfn.IFS(data[[#This Row],[Age]]&lt;=100,"0-100",data[[#This Row],[Age]]&lt;=500,"101-500",data[[#This Row],[Age]]&lt;=1000,"501-1000",1,"&gt;1000")</f>
        <v>0-100</v>
      </c>
      <c r="L1918" t="str">
        <f>REPT(_xlfn.UNICHAR(8203),_xlfn.XLOOKUP(data[[#This Row],[Age group]],$S$23:$S$26,$T$23:$T$26))&amp;data[[#This Row],[Age group]]</f>
        <v>​​​​0-100</v>
      </c>
    </row>
    <row r="1919" spans="2:12" x14ac:dyDescent="0.25">
      <c r="B1919" t="s">
        <v>33</v>
      </c>
      <c r="C1919">
        <v>5.6000000000000005</v>
      </c>
      <c r="D1919">
        <v>770</v>
      </c>
      <c r="E1919" s="27">
        <v>45310</v>
      </c>
      <c r="F1919">
        <v>629.79</v>
      </c>
      <c r="G1919" t="s">
        <v>90</v>
      </c>
      <c r="H1919">
        <v>0</v>
      </c>
      <c r="I1919" t="str">
        <f>_xlfn.XLOOKUP(data[[#This Row],[flight_speed]],$S$4:$S$6,$T$4:$T$6,,-1)</f>
        <v>fast</v>
      </c>
      <c r="J1919">
        <f>_xlfn.XLOOKUP(data[[#This Row],[Reindeer]],$S$14:$S$18,$T$14:$T$18)</f>
        <v>1200</v>
      </c>
      <c r="K1919" t="str" cm="1">
        <f t="array" ref="K1919">_xlfn.IFS(data[[#This Row],[Age]]&lt;=100,"0-100",data[[#This Row],[Age]]&lt;=500,"101-500",data[[#This Row],[Age]]&lt;=1000,"501-1000",1,"&gt;1000")</f>
        <v>&gt;1000</v>
      </c>
      <c r="L1919" t="str">
        <f>REPT(_xlfn.UNICHAR(8203),_xlfn.XLOOKUP(data[[#This Row],[Age group]],$S$23:$S$26,$T$23:$T$26))&amp;data[[#This Row],[Age group]]</f>
        <v>​&gt;1000</v>
      </c>
    </row>
    <row r="1920" spans="2:12" x14ac:dyDescent="0.25">
      <c r="B1920" t="s">
        <v>34</v>
      </c>
      <c r="C1920">
        <v>5.6000000000000005</v>
      </c>
      <c r="D1920">
        <v>1040</v>
      </c>
      <c r="E1920" s="27">
        <v>45310</v>
      </c>
      <c r="F1920">
        <v>2504.0700000000002</v>
      </c>
      <c r="G1920" t="s">
        <v>91</v>
      </c>
      <c r="H1920">
        <v>0</v>
      </c>
      <c r="I1920" t="str">
        <f>_xlfn.XLOOKUP(data[[#This Row],[flight_speed]],$S$4:$S$6,$T$4:$T$6,,-1)</f>
        <v>super fast</v>
      </c>
      <c r="J1920">
        <f>_xlfn.XLOOKUP(data[[#This Row],[Reindeer]],$S$14:$S$18,$T$14:$T$18)</f>
        <v>815</v>
      </c>
      <c r="K1920" t="str" cm="1">
        <f t="array" ref="K1920">_xlfn.IFS(data[[#This Row],[Age]]&lt;=100,"0-100",data[[#This Row],[Age]]&lt;=500,"101-500",data[[#This Row],[Age]]&lt;=1000,"501-1000",1,"&gt;1000")</f>
        <v>501-1000</v>
      </c>
      <c r="L1920" t="str">
        <f>REPT(_xlfn.UNICHAR(8203),_xlfn.XLOOKUP(data[[#This Row],[Age group]],$S$23:$S$26,$T$23:$T$26))&amp;data[[#This Row],[Age group]]</f>
        <v>​​501-1000</v>
      </c>
    </row>
    <row r="1921" spans="2:12" x14ac:dyDescent="0.25">
      <c r="B1921" t="s">
        <v>35</v>
      </c>
      <c r="C1921">
        <v>11.200000000000001</v>
      </c>
      <c r="D1921">
        <v>1190</v>
      </c>
      <c r="E1921" s="27">
        <v>45310</v>
      </c>
      <c r="F1921">
        <v>885.48</v>
      </c>
      <c r="G1921" t="s">
        <v>91</v>
      </c>
      <c r="H1921">
        <v>0</v>
      </c>
      <c r="I1921" t="str">
        <f>_xlfn.XLOOKUP(data[[#This Row],[flight_speed]],$S$4:$S$6,$T$4:$T$6,,-1)</f>
        <v>fast</v>
      </c>
      <c r="J1921">
        <f>_xlfn.XLOOKUP(data[[#This Row],[Reindeer]],$S$14:$S$18,$T$14:$T$18)</f>
        <v>261</v>
      </c>
      <c r="K1921" t="str" cm="1">
        <f t="array" ref="K1921">_xlfn.IFS(data[[#This Row],[Age]]&lt;=100,"0-100",data[[#This Row],[Age]]&lt;=500,"101-500",data[[#This Row],[Age]]&lt;=1000,"501-1000",1,"&gt;1000")</f>
        <v>101-500</v>
      </c>
      <c r="L1921" t="str">
        <f>REPT(_xlfn.UNICHAR(8203),_xlfn.XLOOKUP(data[[#This Row],[Age group]],$S$23:$S$26,$T$23:$T$26))&amp;data[[#This Row],[Age group]]</f>
        <v>​​​101-500</v>
      </c>
    </row>
    <row r="1922" spans="2:12" x14ac:dyDescent="0.25">
      <c r="B1922" t="s">
        <v>68</v>
      </c>
      <c r="C1922">
        <v>6.4</v>
      </c>
      <c r="D1922">
        <v>1250</v>
      </c>
      <c r="E1922" s="27">
        <v>45310</v>
      </c>
      <c r="F1922">
        <v>1428.96</v>
      </c>
      <c r="G1922" t="s">
        <v>90</v>
      </c>
      <c r="H1922">
        <v>0</v>
      </c>
      <c r="I1922" t="str">
        <f>_xlfn.XLOOKUP(data[[#This Row],[flight_speed]],$S$4:$S$6,$T$4:$T$6,,-1)</f>
        <v>fast</v>
      </c>
      <c r="J1922">
        <f>_xlfn.XLOOKUP(data[[#This Row],[Reindeer]],$S$14:$S$18,$T$14:$T$18)</f>
        <v>35</v>
      </c>
      <c r="K1922" t="str" cm="1">
        <f t="array" ref="K1922">_xlfn.IFS(data[[#This Row],[Age]]&lt;=100,"0-100",data[[#This Row],[Age]]&lt;=500,"101-500",data[[#This Row],[Age]]&lt;=1000,"501-1000",1,"&gt;1000")</f>
        <v>0-100</v>
      </c>
      <c r="L1922" t="str">
        <f>REPT(_xlfn.UNICHAR(8203),_xlfn.XLOOKUP(data[[#This Row],[Age group]],$S$23:$S$26,$T$23:$T$26))&amp;data[[#This Row],[Age group]]</f>
        <v>​​​​0-100</v>
      </c>
    </row>
    <row r="1923" spans="2:12" x14ac:dyDescent="0.25">
      <c r="B1923" t="s">
        <v>32</v>
      </c>
      <c r="C1923">
        <v>8</v>
      </c>
      <c r="D1923">
        <v>790</v>
      </c>
      <c r="E1923" s="27">
        <v>45310</v>
      </c>
      <c r="F1923">
        <v>208.07999999999998</v>
      </c>
      <c r="G1923" t="s">
        <v>91</v>
      </c>
      <c r="H1923">
        <v>0</v>
      </c>
      <c r="I1923" t="str">
        <f>_xlfn.XLOOKUP(data[[#This Row],[flight_speed]],$S$4:$S$6,$T$4:$T$6,,-1)</f>
        <v>casual</v>
      </c>
      <c r="J1923">
        <f>_xlfn.XLOOKUP(data[[#This Row],[Reindeer]],$S$14:$S$18,$T$14:$T$18)</f>
        <v>98</v>
      </c>
      <c r="K1923" t="str" cm="1">
        <f t="array" ref="K1923">_xlfn.IFS(data[[#This Row],[Age]]&lt;=100,"0-100",data[[#This Row],[Age]]&lt;=500,"101-500",data[[#This Row],[Age]]&lt;=1000,"501-1000",1,"&gt;1000")</f>
        <v>0-100</v>
      </c>
      <c r="L1923" t="str">
        <f>REPT(_xlfn.UNICHAR(8203),_xlfn.XLOOKUP(data[[#This Row],[Age group]],$S$23:$S$26,$T$23:$T$26))&amp;data[[#This Row],[Age group]]</f>
        <v>​​​​0-100</v>
      </c>
    </row>
    <row r="1924" spans="2:12" x14ac:dyDescent="0.25">
      <c r="B1924" t="s">
        <v>33</v>
      </c>
      <c r="C1924">
        <v>12</v>
      </c>
      <c r="D1924">
        <v>1270</v>
      </c>
      <c r="E1924" s="27">
        <v>45311</v>
      </c>
      <c r="F1924">
        <v>2768.25</v>
      </c>
      <c r="G1924" t="s">
        <v>90</v>
      </c>
      <c r="H1924">
        <v>0</v>
      </c>
      <c r="I1924" t="str">
        <f>_xlfn.XLOOKUP(data[[#This Row],[flight_speed]],$S$4:$S$6,$T$4:$T$6,,-1)</f>
        <v>super fast</v>
      </c>
      <c r="J1924">
        <f>_xlfn.XLOOKUP(data[[#This Row],[Reindeer]],$S$14:$S$18,$T$14:$T$18)</f>
        <v>1200</v>
      </c>
      <c r="K1924" t="str" cm="1">
        <f t="array" ref="K1924">_xlfn.IFS(data[[#This Row],[Age]]&lt;=100,"0-100",data[[#This Row],[Age]]&lt;=500,"101-500",data[[#This Row],[Age]]&lt;=1000,"501-1000",1,"&gt;1000")</f>
        <v>&gt;1000</v>
      </c>
      <c r="L1924" t="str">
        <f>REPT(_xlfn.UNICHAR(8203),_xlfn.XLOOKUP(data[[#This Row],[Age group]],$S$23:$S$26,$T$23:$T$26))&amp;data[[#This Row],[Age group]]</f>
        <v>​&gt;1000</v>
      </c>
    </row>
    <row r="1925" spans="2:12" x14ac:dyDescent="0.25">
      <c r="B1925" t="s">
        <v>34</v>
      </c>
      <c r="C1925">
        <v>6.4</v>
      </c>
      <c r="D1925">
        <v>710</v>
      </c>
      <c r="E1925" s="27">
        <v>45311</v>
      </c>
      <c r="F1925">
        <v>885.44999999999993</v>
      </c>
      <c r="G1925" t="s">
        <v>91</v>
      </c>
      <c r="H1925">
        <v>0</v>
      </c>
      <c r="I1925" t="str">
        <f>_xlfn.XLOOKUP(data[[#This Row],[flight_speed]],$S$4:$S$6,$T$4:$T$6,,-1)</f>
        <v>fast</v>
      </c>
      <c r="J1925">
        <f>_xlfn.XLOOKUP(data[[#This Row],[Reindeer]],$S$14:$S$18,$T$14:$T$18)</f>
        <v>815</v>
      </c>
      <c r="K1925" t="str" cm="1">
        <f t="array" ref="K1925">_xlfn.IFS(data[[#This Row],[Age]]&lt;=100,"0-100",data[[#This Row],[Age]]&lt;=500,"101-500",data[[#This Row],[Age]]&lt;=1000,"501-1000",1,"&gt;1000")</f>
        <v>501-1000</v>
      </c>
      <c r="L1925" t="str">
        <f>REPT(_xlfn.UNICHAR(8203),_xlfn.XLOOKUP(data[[#This Row],[Age group]],$S$23:$S$26,$T$23:$T$26))&amp;data[[#This Row],[Age group]]</f>
        <v>​​501-1000</v>
      </c>
    </row>
    <row r="1926" spans="2:12" x14ac:dyDescent="0.25">
      <c r="B1926" t="s">
        <v>35</v>
      </c>
      <c r="C1926">
        <v>4</v>
      </c>
      <c r="D1926">
        <v>660</v>
      </c>
      <c r="E1926" s="27">
        <v>45311</v>
      </c>
      <c r="F1926">
        <v>560.58000000000004</v>
      </c>
      <c r="G1926" t="s">
        <v>91</v>
      </c>
      <c r="H1926">
        <v>0</v>
      </c>
      <c r="I1926" t="str">
        <f>_xlfn.XLOOKUP(data[[#This Row],[flight_speed]],$S$4:$S$6,$T$4:$T$6,,-1)</f>
        <v>casual</v>
      </c>
      <c r="J1926">
        <f>_xlfn.XLOOKUP(data[[#This Row],[Reindeer]],$S$14:$S$18,$T$14:$T$18)</f>
        <v>261</v>
      </c>
      <c r="K1926" t="str" cm="1">
        <f t="array" ref="K1926">_xlfn.IFS(data[[#This Row],[Age]]&lt;=100,"0-100",data[[#This Row],[Age]]&lt;=500,"101-500",data[[#This Row],[Age]]&lt;=1000,"501-1000",1,"&gt;1000")</f>
        <v>101-500</v>
      </c>
      <c r="L1926" t="str">
        <f>REPT(_xlfn.UNICHAR(8203),_xlfn.XLOOKUP(data[[#This Row],[Age group]],$S$23:$S$26,$T$23:$T$26))&amp;data[[#This Row],[Age group]]</f>
        <v>​​​101-500</v>
      </c>
    </row>
    <row r="1927" spans="2:12" x14ac:dyDescent="0.25">
      <c r="B1927" t="s">
        <v>68</v>
      </c>
      <c r="C1927">
        <v>7.2</v>
      </c>
      <c r="D1927">
        <v>1290</v>
      </c>
      <c r="E1927" s="27">
        <v>45311</v>
      </c>
      <c r="F1927">
        <v>2726.1000000000004</v>
      </c>
      <c r="G1927" t="s">
        <v>90</v>
      </c>
      <c r="H1927">
        <v>0</v>
      </c>
      <c r="I1927" t="str">
        <f>_xlfn.XLOOKUP(data[[#This Row],[flight_speed]],$S$4:$S$6,$T$4:$T$6,,-1)</f>
        <v>super fast</v>
      </c>
      <c r="J1927">
        <f>_xlfn.XLOOKUP(data[[#This Row],[Reindeer]],$S$14:$S$18,$T$14:$T$18)</f>
        <v>35</v>
      </c>
      <c r="K1927" t="str" cm="1">
        <f t="array" ref="K1927">_xlfn.IFS(data[[#This Row],[Age]]&lt;=100,"0-100",data[[#This Row],[Age]]&lt;=500,"101-500",data[[#This Row],[Age]]&lt;=1000,"501-1000",1,"&gt;1000")</f>
        <v>0-100</v>
      </c>
      <c r="L1927" t="str">
        <f>REPT(_xlfn.UNICHAR(8203),_xlfn.XLOOKUP(data[[#This Row],[Age group]],$S$23:$S$26,$T$23:$T$26))&amp;data[[#This Row],[Age group]]</f>
        <v>​​​​0-100</v>
      </c>
    </row>
    <row r="1928" spans="2:12" x14ac:dyDescent="0.25">
      <c r="B1928" t="s">
        <v>32</v>
      </c>
      <c r="C1928">
        <v>6.4</v>
      </c>
      <c r="D1928">
        <v>850</v>
      </c>
      <c r="E1928" s="27">
        <v>45311</v>
      </c>
      <c r="F1928">
        <v>2568.36</v>
      </c>
      <c r="G1928" t="s">
        <v>91</v>
      </c>
      <c r="H1928">
        <v>0</v>
      </c>
      <c r="I1928" t="str">
        <f>_xlfn.XLOOKUP(data[[#This Row],[flight_speed]],$S$4:$S$6,$T$4:$T$6,,-1)</f>
        <v>super fast</v>
      </c>
      <c r="J1928">
        <f>_xlfn.XLOOKUP(data[[#This Row],[Reindeer]],$S$14:$S$18,$T$14:$T$18)</f>
        <v>98</v>
      </c>
      <c r="K1928" t="str" cm="1">
        <f t="array" ref="K1928">_xlfn.IFS(data[[#This Row],[Age]]&lt;=100,"0-100",data[[#This Row],[Age]]&lt;=500,"101-500",data[[#This Row],[Age]]&lt;=1000,"501-1000",1,"&gt;1000")</f>
        <v>0-100</v>
      </c>
      <c r="L1928" t="str">
        <f>REPT(_xlfn.UNICHAR(8203),_xlfn.XLOOKUP(data[[#This Row],[Age group]],$S$23:$S$26,$T$23:$T$26))&amp;data[[#This Row],[Age group]]</f>
        <v>​​​​0-100</v>
      </c>
    </row>
    <row r="1929" spans="2:12" x14ac:dyDescent="0.25">
      <c r="B1929" t="s">
        <v>33</v>
      </c>
      <c r="C1929">
        <v>4.8000000000000007</v>
      </c>
      <c r="D1929">
        <v>620</v>
      </c>
      <c r="E1929" s="27">
        <v>45312</v>
      </c>
      <c r="F1929">
        <v>210.93</v>
      </c>
      <c r="G1929" t="s">
        <v>90</v>
      </c>
      <c r="H1929">
        <v>0</v>
      </c>
      <c r="I1929" t="str">
        <f>_xlfn.XLOOKUP(data[[#This Row],[flight_speed]],$S$4:$S$6,$T$4:$T$6,,-1)</f>
        <v>casual</v>
      </c>
      <c r="J1929">
        <f>_xlfn.XLOOKUP(data[[#This Row],[Reindeer]],$S$14:$S$18,$T$14:$T$18)</f>
        <v>1200</v>
      </c>
      <c r="K1929" t="str" cm="1">
        <f t="array" ref="K1929">_xlfn.IFS(data[[#This Row],[Age]]&lt;=100,"0-100",data[[#This Row],[Age]]&lt;=500,"101-500",data[[#This Row],[Age]]&lt;=1000,"501-1000",1,"&gt;1000")</f>
        <v>&gt;1000</v>
      </c>
      <c r="L1929" t="str">
        <f>REPT(_xlfn.UNICHAR(8203),_xlfn.XLOOKUP(data[[#This Row],[Age group]],$S$23:$S$26,$T$23:$T$26))&amp;data[[#This Row],[Age group]]</f>
        <v>​&gt;1000</v>
      </c>
    </row>
    <row r="1930" spans="2:12" x14ac:dyDescent="0.25">
      <c r="B1930" t="s">
        <v>34</v>
      </c>
      <c r="C1930">
        <v>8</v>
      </c>
      <c r="D1930">
        <v>960</v>
      </c>
      <c r="E1930" s="27">
        <v>45312</v>
      </c>
      <c r="F1930">
        <v>1764.1799999999998</v>
      </c>
      <c r="G1930" t="s">
        <v>91</v>
      </c>
      <c r="H1930">
        <v>0</v>
      </c>
      <c r="I1930" t="str">
        <f>_xlfn.XLOOKUP(data[[#This Row],[flight_speed]],$S$4:$S$6,$T$4:$T$6,,-1)</f>
        <v>fast</v>
      </c>
      <c r="J1930">
        <f>_xlfn.XLOOKUP(data[[#This Row],[Reindeer]],$S$14:$S$18,$T$14:$T$18)</f>
        <v>815</v>
      </c>
      <c r="K1930" t="str" cm="1">
        <f t="array" ref="K1930">_xlfn.IFS(data[[#This Row],[Age]]&lt;=100,"0-100",data[[#This Row],[Age]]&lt;=500,"101-500",data[[#This Row],[Age]]&lt;=1000,"501-1000",1,"&gt;1000")</f>
        <v>501-1000</v>
      </c>
      <c r="L1930" t="str">
        <f>REPT(_xlfn.UNICHAR(8203),_xlfn.XLOOKUP(data[[#This Row],[Age group]],$S$23:$S$26,$T$23:$T$26))&amp;data[[#This Row],[Age group]]</f>
        <v>​​501-1000</v>
      </c>
    </row>
    <row r="1931" spans="2:12" x14ac:dyDescent="0.25">
      <c r="B1931" t="s">
        <v>35</v>
      </c>
      <c r="C1931">
        <v>8.8000000000000007</v>
      </c>
      <c r="D1931">
        <v>670</v>
      </c>
      <c r="E1931" s="27">
        <v>45312</v>
      </c>
      <c r="F1931">
        <v>1441.6200000000001</v>
      </c>
      <c r="G1931" t="s">
        <v>91</v>
      </c>
      <c r="H1931">
        <v>0</v>
      </c>
      <c r="I1931" t="str">
        <f>_xlfn.XLOOKUP(data[[#This Row],[flight_speed]],$S$4:$S$6,$T$4:$T$6,,-1)</f>
        <v>fast</v>
      </c>
      <c r="J1931">
        <f>_xlfn.XLOOKUP(data[[#This Row],[Reindeer]],$S$14:$S$18,$T$14:$T$18)</f>
        <v>261</v>
      </c>
      <c r="K1931" t="str" cm="1">
        <f t="array" ref="K1931">_xlfn.IFS(data[[#This Row],[Age]]&lt;=100,"0-100",data[[#This Row],[Age]]&lt;=500,"101-500",data[[#This Row],[Age]]&lt;=1000,"501-1000",1,"&gt;1000")</f>
        <v>101-500</v>
      </c>
      <c r="L1931" t="str">
        <f>REPT(_xlfn.UNICHAR(8203),_xlfn.XLOOKUP(data[[#This Row],[Age group]],$S$23:$S$26,$T$23:$T$26))&amp;data[[#This Row],[Age group]]</f>
        <v>​​​101-500</v>
      </c>
    </row>
    <row r="1932" spans="2:12" x14ac:dyDescent="0.25">
      <c r="B1932" t="s">
        <v>68</v>
      </c>
      <c r="C1932">
        <v>4.8000000000000007</v>
      </c>
      <c r="D1932">
        <v>1030</v>
      </c>
      <c r="E1932" s="27">
        <v>45312</v>
      </c>
      <c r="F1932">
        <v>711.66</v>
      </c>
      <c r="G1932" t="s">
        <v>90</v>
      </c>
      <c r="H1932">
        <v>0</v>
      </c>
      <c r="I1932" t="str">
        <f>_xlfn.XLOOKUP(data[[#This Row],[flight_speed]],$S$4:$S$6,$T$4:$T$6,,-1)</f>
        <v>fast</v>
      </c>
      <c r="J1932">
        <f>_xlfn.XLOOKUP(data[[#This Row],[Reindeer]],$S$14:$S$18,$T$14:$T$18)</f>
        <v>35</v>
      </c>
      <c r="K1932" t="str" cm="1">
        <f t="array" ref="K1932">_xlfn.IFS(data[[#This Row],[Age]]&lt;=100,"0-100",data[[#This Row],[Age]]&lt;=500,"101-500",data[[#This Row],[Age]]&lt;=1000,"501-1000",1,"&gt;1000")</f>
        <v>0-100</v>
      </c>
      <c r="L1932" t="str">
        <f>REPT(_xlfn.UNICHAR(8203),_xlfn.XLOOKUP(data[[#This Row],[Age group]],$S$23:$S$26,$T$23:$T$26))&amp;data[[#This Row],[Age group]]</f>
        <v>​​​​0-100</v>
      </c>
    </row>
    <row r="1933" spans="2:12" x14ac:dyDescent="0.25">
      <c r="B1933" t="s">
        <v>32</v>
      </c>
      <c r="C1933">
        <v>10.4</v>
      </c>
      <c r="D1933">
        <v>790</v>
      </c>
      <c r="E1933" s="27">
        <v>45312</v>
      </c>
      <c r="F1933">
        <v>1725.03</v>
      </c>
      <c r="G1933" t="s">
        <v>91</v>
      </c>
      <c r="H1933">
        <v>0</v>
      </c>
      <c r="I1933" t="str">
        <f>_xlfn.XLOOKUP(data[[#This Row],[flight_speed]],$S$4:$S$6,$T$4:$T$6,,-1)</f>
        <v>fast</v>
      </c>
      <c r="J1933">
        <f>_xlfn.XLOOKUP(data[[#This Row],[Reindeer]],$S$14:$S$18,$T$14:$T$18)</f>
        <v>98</v>
      </c>
      <c r="K1933" t="str" cm="1">
        <f t="array" ref="K1933">_xlfn.IFS(data[[#This Row],[Age]]&lt;=100,"0-100",data[[#This Row],[Age]]&lt;=500,"101-500",data[[#This Row],[Age]]&lt;=1000,"501-1000",1,"&gt;1000")</f>
        <v>0-100</v>
      </c>
      <c r="L1933" t="str">
        <f>REPT(_xlfn.UNICHAR(8203),_xlfn.XLOOKUP(data[[#This Row],[Age group]],$S$23:$S$26,$T$23:$T$26))&amp;data[[#This Row],[Age group]]</f>
        <v>​​​​0-100</v>
      </c>
    </row>
    <row r="1934" spans="2:12" x14ac:dyDescent="0.25">
      <c r="B1934" t="s">
        <v>33</v>
      </c>
      <c r="C1934">
        <v>10.4</v>
      </c>
      <c r="D1934">
        <v>1290</v>
      </c>
      <c r="E1934" s="27">
        <v>45313</v>
      </c>
      <c r="F1934">
        <v>1650.03</v>
      </c>
      <c r="G1934" t="s">
        <v>90</v>
      </c>
      <c r="H1934">
        <v>0</v>
      </c>
      <c r="I1934" t="str">
        <f>_xlfn.XLOOKUP(data[[#This Row],[flight_speed]],$S$4:$S$6,$T$4:$T$6,,-1)</f>
        <v>fast</v>
      </c>
      <c r="J1934">
        <f>_xlfn.XLOOKUP(data[[#This Row],[Reindeer]],$S$14:$S$18,$T$14:$T$18)</f>
        <v>1200</v>
      </c>
      <c r="K1934" t="str" cm="1">
        <f t="array" ref="K1934">_xlfn.IFS(data[[#This Row],[Age]]&lt;=100,"0-100",data[[#This Row],[Age]]&lt;=500,"101-500",data[[#This Row],[Age]]&lt;=1000,"501-1000",1,"&gt;1000")</f>
        <v>&gt;1000</v>
      </c>
      <c r="L1934" t="str">
        <f>REPT(_xlfn.UNICHAR(8203),_xlfn.XLOOKUP(data[[#This Row],[Age group]],$S$23:$S$26,$T$23:$T$26))&amp;data[[#This Row],[Age group]]</f>
        <v>​&gt;1000</v>
      </c>
    </row>
    <row r="1935" spans="2:12" x14ac:dyDescent="0.25">
      <c r="B1935" t="s">
        <v>34</v>
      </c>
      <c r="C1935">
        <v>10.4</v>
      </c>
      <c r="D1935">
        <v>800</v>
      </c>
      <c r="E1935" s="27">
        <v>45313</v>
      </c>
      <c r="F1935">
        <v>1250.28</v>
      </c>
      <c r="G1935" t="s">
        <v>91</v>
      </c>
      <c r="H1935">
        <v>0</v>
      </c>
      <c r="I1935" t="str">
        <f>_xlfn.XLOOKUP(data[[#This Row],[flight_speed]],$S$4:$S$6,$T$4:$T$6,,-1)</f>
        <v>fast</v>
      </c>
      <c r="J1935">
        <f>_xlfn.XLOOKUP(data[[#This Row],[Reindeer]],$S$14:$S$18,$T$14:$T$18)</f>
        <v>815</v>
      </c>
      <c r="K1935" t="str" cm="1">
        <f t="array" ref="K1935">_xlfn.IFS(data[[#This Row],[Age]]&lt;=100,"0-100",data[[#This Row],[Age]]&lt;=500,"101-500",data[[#This Row],[Age]]&lt;=1000,"501-1000",1,"&gt;1000")</f>
        <v>501-1000</v>
      </c>
      <c r="L1935" t="str">
        <f>REPT(_xlfn.UNICHAR(8203),_xlfn.XLOOKUP(data[[#This Row],[Age group]],$S$23:$S$26,$T$23:$T$26))&amp;data[[#This Row],[Age group]]</f>
        <v>​​501-1000</v>
      </c>
    </row>
    <row r="1936" spans="2:12" x14ac:dyDescent="0.25">
      <c r="B1936" t="s">
        <v>35</v>
      </c>
      <c r="C1936">
        <v>11.200000000000001</v>
      </c>
      <c r="D1936">
        <v>1380</v>
      </c>
      <c r="E1936" s="27">
        <v>45313</v>
      </c>
      <c r="F1936">
        <v>1748.94</v>
      </c>
      <c r="G1936" t="s">
        <v>91</v>
      </c>
      <c r="H1936">
        <v>0</v>
      </c>
      <c r="I1936" t="str">
        <f>_xlfn.XLOOKUP(data[[#This Row],[flight_speed]],$S$4:$S$6,$T$4:$T$6,,-1)</f>
        <v>fast</v>
      </c>
      <c r="J1936">
        <f>_xlfn.XLOOKUP(data[[#This Row],[Reindeer]],$S$14:$S$18,$T$14:$T$18)</f>
        <v>261</v>
      </c>
      <c r="K1936" t="str" cm="1">
        <f t="array" ref="K1936">_xlfn.IFS(data[[#This Row],[Age]]&lt;=100,"0-100",data[[#This Row],[Age]]&lt;=500,"101-500",data[[#This Row],[Age]]&lt;=1000,"501-1000",1,"&gt;1000")</f>
        <v>101-500</v>
      </c>
      <c r="L1936" t="str">
        <f>REPT(_xlfn.UNICHAR(8203),_xlfn.XLOOKUP(data[[#This Row],[Age group]],$S$23:$S$26,$T$23:$T$26))&amp;data[[#This Row],[Age group]]</f>
        <v>​​​101-500</v>
      </c>
    </row>
    <row r="1937" spans="2:12" x14ac:dyDescent="0.25">
      <c r="B1937" t="s">
        <v>68</v>
      </c>
      <c r="C1937">
        <v>8.8000000000000007</v>
      </c>
      <c r="D1937">
        <v>740</v>
      </c>
      <c r="E1937" s="27">
        <v>45313</v>
      </c>
      <c r="F1937">
        <v>406.53</v>
      </c>
      <c r="G1937" t="s">
        <v>90</v>
      </c>
      <c r="H1937">
        <v>0</v>
      </c>
      <c r="I1937" t="str">
        <f>_xlfn.XLOOKUP(data[[#This Row],[flight_speed]],$S$4:$S$6,$T$4:$T$6,,-1)</f>
        <v>casual</v>
      </c>
      <c r="J1937">
        <f>_xlfn.XLOOKUP(data[[#This Row],[Reindeer]],$S$14:$S$18,$T$14:$T$18)</f>
        <v>35</v>
      </c>
      <c r="K1937" t="str" cm="1">
        <f t="array" ref="K1937">_xlfn.IFS(data[[#This Row],[Age]]&lt;=100,"0-100",data[[#This Row],[Age]]&lt;=500,"101-500",data[[#This Row],[Age]]&lt;=1000,"501-1000",1,"&gt;1000")</f>
        <v>0-100</v>
      </c>
      <c r="L1937" t="str">
        <f>REPT(_xlfn.UNICHAR(8203),_xlfn.XLOOKUP(data[[#This Row],[Age group]],$S$23:$S$26,$T$23:$T$26))&amp;data[[#This Row],[Age group]]</f>
        <v>​​​​0-100</v>
      </c>
    </row>
    <row r="1938" spans="2:12" x14ac:dyDescent="0.25">
      <c r="B1938" t="s">
        <v>32</v>
      </c>
      <c r="C1938">
        <v>6.4</v>
      </c>
      <c r="D1938">
        <v>530</v>
      </c>
      <c r="E1938" s="27">
        <v>45313</v>
      </c>
      <c r="F1938">
        <v>240.27</v>
      </c>
      <c r="G1938" t="s">
        <v>91</v>
      </c>
      <c r="H1938">
        <v>0</v>
      </c>
      <c r="I1938" t="str">
        <f>_xlfn.XLOOKUP(data[[#This Row],[flight_speed]],$S$4:$S$6,$T$4:$T$6,,-1)</f>
        <v>casual</v>
      </c>
      <c r="J1938">
        <f>_xlfn.XLOOKUP(data[[#This Row],[Reindeer]],$S$14:$S$18,$T$14:$T$18)</f>
        <v>98</v>
      </c>
      <c r="K1938" t="str" cm="1">
        <f t="array" ref="K1938">_xlfn.IFS(data[[#This Row],[Age]]&lt;=100,"0-100",data[[#This Row],[Age]]&lt;=500,"101-500",data[[#This Row],[Age]]&lt;=1000,"501-1000",1,"&gt;1000")</f>
        <v>0-100</v>
      </c>
      <c r="L1938" t="str">
        <f>REPT(_xlfn.UNICHAR(8203),_xlfn.XLOOKUP(data[[#This Row],[Age group]],$S$23:$S$26,$T$23:$T$26))&amp;data[[#This Row],[Age group]]</f>
        <v>​​​​0-100</v>
      </c>
    </row>
    <row r="1939" spans="2:12" x14ac:dyDescent="0.25">
      <c r="B1939" t="s">
        <v>33</v>
      </c>
      <c r="C1939">
        <v>4</v>
      </c>
      <c r="D1939">
        <v>920</v>
      </c>
      <c r="E1939" s="27">
        <v>45314</v>
      </c>
      <c r="F1939">
        <v>1210.92</v>
      </c>
      <c r="G1939" t="s">
        <v>90</v>
      </c>
      <c r="H1939">
        <v>0</v>
      </c>
      <c r="I1939" t="str">
        <f>_xlfn.XLOOKUP(data[[#This Row],[flight_speed]],$S$4:$S$6,$T$4:$T$6,,-1)</f>
        <v>fast</v>
      </c>
      <c r="J1939">
        <f>_xlfn.XLOOKUP(data[[#This Row],[Reindeer]],$S$14:$S$18,$T$14:$T$18)</f>
        <v>1200</v>
      </c>
      <c r="K1939" t="str" cm="1">
        <f t="array" ref="K1939">_xlfn.IFS(data[[#This Row],[Age]]&lt;=100,"0-100",data[[#This Row],[Age]]&lt;=500,"101-500",data[[#This Row],[Age]]&lt;=1000,"501-1000",1,"&gt;1000")</f>
        <v>&gt;1000</v>
      </c>
      <c r="L1939" t="str">
        <f>REPT(_xlfn.UNICHAR(8203),_xlfn.XLOOKUP(data[[#This Row],[Age group]],$S$23:$S$26,$T$23:$T$26))&amp;data[[#This Row],[Age group]]</f>
        <v>​&gt;1000</v>
      </c>
    </row>
    <row r="1940" spans="2:12" x14ac:dyDescent="0.25">
      <c r="B1940" t="s">
        <v>34</v>
      </c>
      <c r="C1940">
        <v>11.200000000000001</v>
      </c>
      <c r="D1940">
        <v>560</v>
      </c>
      <c r="E1940" s="27">
        <v>45314</v>
      </c>
      <c r="F1940">
        <v>257.70000000000005</v>
      </c>
      <c r="G1940" t="s">
        <v>91</v>
      </c>
      <c r="H1940">
        <v>0</v>
      </c>
      <c r="I1940" t="str">
        <f>_xlfn.XLOOKUP(data[[#This Row],[flight_speed]],$S$4:$S$6,$T$4:$T$6,,-1)</f>
        <v>casual</v>
      </c>
      <c r="J1940">
        <f>_xlfn.XLOOKUP(data[[#This Row],[Reindeer]],$S$14:$S$18,$T$14:$T$18)</f>
        <v>815</v>
      </c>
      <c r="K1940" t="str" cm="1">
        <f t="array" ref="K1940">_xlfn.IFS(data[[#This Row],[Age]]&lt;=100,"0-100",data[[#This Row],[Age]]&lt;=500,"101-500",data[[#This Row],[Age]]&lt;=1000,"501-1000",1,"&gt;1000")</f>
        <v>501-1000</v>
      </c>
      <c r="L1940" t="str">
        <f>REPT(_xlfn.UNICHAR(8203),_xlfn.XLOOKUP(data[[#This Row],[Age group]],$S$23:$S$26,$T$23:$T$26))&amp;data[[#This Row],[Age group]]</f>
        <v>​​501-1000</v>
      </c>
    </row>
    <row r="1941" spans="2:12" x14ac:dyDescent="0.25">
      <c r="B1941" t="s">
        <v>35</v>
      </c>
      <c r="C1941">
        <v>10.4</v>
      </c>
      <c r="D1941">
        <v>840</v>
      </c>
      <c r="E1941" s="27">
        <v>45314</v>
      </c>
      <c r="F1941">
        <v>672.56999999999994</v>
      </c>
      <c r="G1941" t="s">
        <v>91</v>
      </c>
      <c r="H1941">
        <v>0</v>
      </c>
      <c r="I1941" t="str">
        <f>_xlfn.XLOOKUP(data[[#This Row],[flight_speed]],$S$4:$S$6,$T$4:$T$6,,-1)</f>
        <v>fast</v>
      </c>
      <c r="J1941">
        <f>_xlfn.XLOOKUP(data[[#This Row],[Reindeer]],$S$14:$S$18,$T$14:$T$18)</f>
        <v>261</v>
      </c>
      <c r="K1941" t="str" cm="1">
        <f t="array" ref="K1941">_xlfn.IFS(data[[#This Row],[Age]]&lt;=100,"0-100",data[[#This Row],[Age]]&lt;=500,"101-500",data[[#This Row],[Age]]&lt;=1000,"501-1000",1,"&gt;1000")</f>
        <v>101-500</v>
      </c>
      <c r="L1941" t="str">
        <f>REPT(_xlfn.UNICHAR(8203),_xlfn.XLOOKUP(data[[#This Row],[Age group]],$S$23:$S$26,$T$23:$T$26))&amp;data[[#This Row],[Age group]]</f>
        <v>​​​101-500</v>
      </c>
    </row>
    <row r="1942" spans="2:12" x14ac:dyDescent="0.25">
      <c r="B1942" t="s">
        <v>68</v>
      </c>
      <c r="C1942">
        <v>10.4</v>
      </c>
      <c r="D1942">
        <v>1170</v>
      </c>
      <c r="E1942" s="27">
        <v>45314</v>
      </c>
      <c r="F1942">
        <v>2453.31</v>
      </c>
      <c r="G1942" t="s">
        <v>90</v>
      </c>
      <c r="H1942">
        <v>0</v>
      </c>
      <c r="I1942" t="str">
        <f>_xlfn.XLOOKUP(data[[#This Row],[flight_speed]],$S$4:$S$6,$T$4:$T$6,,-1)</f>
        <v>super fast</v>
      </c>
      <c r="J1942">
        <f>_xlfn.XLOOKUP(data[[#This Row],[Reindeer]],$S$14:$S$18,$T$14:$T$18)</f>
        <v>35</v>
      </c>
      <c r="K1942" t="str" cm="1">
        <f t="array" ref="K1942">_xlfn.IFS(data[[#This Row],[Age]]&lt;=100,"0-100",data[[#This Row],[Age]]&lt;=500,"101-500",data[[#This Row],[Age]]&lt;=1000,"501-1000",1,"&gt;1000")</f>
        <v>0-100</v>
      </c>
      <c r="L1942" t="str">
        <f>REPT(_xlfn.UNICHAR(8203),_xlfn.XLOOKUP(data[[#This Row],[Age group]],$S$23:$S$26,$T$23:$T$26))&amp;data[[#This Row],[Age group]]</f>
        <v>​​​​0-100</v>
      </c>
    </row>
    <row r="1943" spans="2:12" x14ac:dyDescent="0.25">
      <c r="B1943" t="s">
        <v>32</v>
      </c>
      <c r="C1943">
        <v>12</v>
      </c>
      <c r="D1943">
        <v>510</v>
      </c>
      <c r="E1943" s="27">
        <v>45314</v>
      </c>
      <c r="F1943">
        <v>429.45000000000005</v>
      </c>
      <c r="G1943" t="s">
        <v>91</v>
      </c>
      <c r="H1943">
        <v>0</v>
      </c>
      <c r="I1943" t="str">
        <f>_xlfn.XLOOKUP(data[[#This Row],[flight_speed]],$S$4:$S$6,$T$4:$T$6,,-1)</f>
        <v>casual</v>
      </c>
      <c r="J1943">
        <f>_xlfn.XLOOKUP(data[[#This Row],[Reindeer]],$S$14:$S$18,$T$14:$T$18)</f>
        <v>98</v>
      </c>
      <c r="K1943" t="str" cm="1">
        <f t="array" ref="K1943">_xlfn.IFS(data[[#This Row],[Age]]&lt;=100,"0-100",data[[#This Row],[Age]]&lt;=500,"101-500",data[[#This Row],[Age]]&lt;=1000,"501-1000",1,"&gt;1000")</f>
        <v>0-100</v>
      </c>
      <c r="L1943" t="str">
        <f>REPT(_xlfn.UNICHAR(8203),_xlfn.XLOOKUP(data[[#This Row],[Age group]],$S$23:$S$26,$T$23:$T$26))&amp;data[[#This Row],[Age group]]</f>
        <v>​​​​0-100</v>
      </c>
    </row>
    <row r="1944" spans="2:12" x14ac:dyDescent="0.25">
      <c r="B1944" t="s">
        <v>33</v>
      </c>
      <c r="C1944">
        <v>11.200000000000001</v>
      </c>
      <c r="D1944">
        <v>1150</v>
      </c>
      <c r="E1944" s="27">
        <v>45315</v>
      </c>
      <c r="F1944">
        <v>2525.79</v>
      </c>
      <c r="G1944" t="s">
        <v>90</v>
      </c>
      <c r="H1944">
        <v>0</v>
      </c>
      <c r="I1944" t="str">
        <f>_xlfn.XLOOKUP(data[[#This Row],[flight_speed]],$S$4:$S$6,$T$4:$T$6,,-1)</f>
        <v>super fast</v>
      </c>
      <c r="J1944">
        <f>_xlfn.XLOOKUP(data[[#This Row],[Reindeer]],$S$14:$S$18,$T$14:$T$18)</f>
        <v>1200</v>
      </c>
      <c r="K1944" t="str" cm="1">
        <f t="array" ref="K1944">_xlfn.IFS(data[[#This Row],[Age]]&lt;=100,"0-100",data[[#This Row],[Age]]&lt;=500,"101-500",data[[#This Row],[Age]]&lt;=1000,"501-1000",1,"&gt;1000")</f>
        <v>&gt;1000</v>
      </c>
      <c r="L1944" t="str">
        <f>REPT(_xlfn.UNICHAR(8203),_xlfn.XLOOKUP(data[[#This Row],[Age group]],$S$23:$S$26,$T$23:$T$26))&amp;data[[#This Row],[Age group]]</f>
        <v>​&gt;1000</v>
      </c>
    </row>
    <row r="1945" spans="2:12" x14ac:dyDescent="0.25">
      <c r="B1945" t="s">
        <v>34</v>
      </c>
      <c r="C1945">
        <v>4.8000000000000007</v>
      </c>
      <c r="D1945">
        <v>650</v>
      </c>
      <c r="E1945" s="27">
        <v>45315</v>
      </c>
      <c r="F1945">
        <v>1298.82</v>
      </c>
      <c r="G1945" t="s">
        <v>91</v>
      </c>
      <c r="H1945">
        <v>0</v>
      </c>
      <c r="I1945" t="str">
        <f>_xlfn.XLOOKUP(data[[#This Row],[flight_speed]],$S$4:$S$6,$T$4:$T$6,,-1)</f>
        <v>fast</v>
      </c>
      <c r="J1945">
        <f>_xlfn.XLOOKUP(data[[#This Row],[Reindeer]],$S$14:$S$18,$T$14:$T$18)</f>
        <v>815</v>
      </c>
      <c r="K1945" t="str" cm="1">
        <f t="array" ref="K1945">_xlfn.IFS(data[[#This Row],[Age]]&lt;=100,"0-100",data[[#This Row],[Age]]&lt;=500,"101-500",data[[#This Row],[Age]]&lt;=1000,"501-1000",1,"&gt;1000")</f>
        <v>501-1000</v>
      </c>
      <c r="L1945" t="str">
        <f>REPT(_xlfn.UNICHAR(8203),_xlfn.XLOOKUP(data[[#This Row],[Age group]],$S$23:$S$26,$T$23:$T$26))&amp;data[[#This Row],[Age group]]</f>
        <v>​​501-1000</v>
      </c>
    </row>
    <row r="1946" spans="2:12" x14ac:dyDescent="0.25">
      <c r="B1946" t="s">
        <v>35</v>
      </c>
      <c r="C1946">
        <v>4</v>
      </c>
      <c r="D1946">
        <v>1380</v>
      </c>
      <c r="E1946" s="27">
        <v>45315</v>
      </c>
      <c r="F1946">
        <v>1010.3700000000001</v>
      </c>
      <c r="G1946" t="s">
        <v>91</v>
      </c>
      <c r="H1946">
        <v>0</v>
      </c>
      <c r="I1946" t="str">
        <f>_xlfn.XLOOKUP(data[[#This Row],[flight_speed]],$S$4:$S$6,$T$4:$T$6,,-1)</f>
        <v>fast</v>
      </c>
      <c r="J1946">
        <f>_xlfn.XLOOKUP(data[[#This Row],[Reindeer]],$S$14:$S$18,$T$14:$T$18)</f>
        <v>261</v>
      </c>
      <c r="K1946" t="str" cm="1">
        <f t="array" ref="K1946">_xlfn.IFS(data[[#This Row],[Age]]&lt;=100,"0-100",data[[#This Row],[Age]]&lt;=500,"101-500",data[[#This Row],[Age]]&lt;=1000,"501-1000",1,"&gt;1000")</f>
        <v>101-500</v>
      </c>
      <c r="L1946" t="str">
        <f>REPT(_xlfn.UNICHAR(8203),_xlfn.XLOOKUP(data[[#This Row],[Age group]],$S$23:$S$26,$T$23:$T$26))&amp;data[[#This Row],[Age group]]</f>
        <v>​​​101-500</v>
      </c>
    </row>
    <row r="1947" spans="2:12" x14ac:dyDescent="0.25">
      <c r="B1947" t="s">
        <v>68</v>
      </c>
      <c r="C1947">
        <v>8</v>
      </c>
      <c r="D1947">
        <v>1290</v>
      </c>
      <c r="E1947" s="27">
        <v>45315</v>
      </c>
      <c r="F1947">
        <v>2679.54</v>
      </c>
      <c r="G1947" t="s">
        <v>90</v>
      </c>
      <c r="H1947">
        <v>0</v>
      </c>
      <c r="I1947" t="str">
        <f>_xlfn.XLOOKUP(data[[#This Row],[flight_speed]],$S$4:$S$6,$T$4:$T$6,,-1)</f>
        <v>super fast</v>
      </c>
      <c r="J1947">
        <f>_xlfn.XLOOKUP(data[[#This Row],[Reindeer]],$S$14:$S$18,$T$14:$T$18)</f>
        <v>35</v>
      </c>
      <c r="K1947" t="str" cm="1">
        <f t="array" ref="K1947">_xlfn.IFS(data[[#This Row],[Age]]&lt;=100,"0-100",data[[#This Row],[Age]]&lt;=500,"101-500",data[[#This Row],[Age]]&lt;=1000,"501-1000",1,"&gt;1000")</f>
        <v>0-100</v>
      </c>
      <c r="L1947" t="str">
        <f>REPT(_xlfn.UNICHAR(8203),_xlfn.XLOOKUP(data[[#This Row],[Age group]],$S$23:$S$26,$T$23:$T$26))&amp;data[[#This Row],[Age group]]</f>
        <v>​​​​0-100</v>
      </c>
    </row>
    <row r="1948" spans="2:12" x14ac:dyDescent="0.25">
      <c r="B1948" t="s">
        <v>32</v>
      </c>
      <c r="C1948">
        <v>8.8000000000000007</v>
      </c>
      <c r="D1948">
        <v>880</v>
      </c>
      <c r="E1948" s="27">
        <v>45315</v>
      </c>
      <c r="F1948">
        <v>2923.83</v>
      </c>
      <c r="G1948" t="s">
        <v>91</v>
      </c>
      <c r="H1948">
        <v>0</v>
      </c>
      <c r="I1948" t="str">
        <f>_xlfn.XLOOKUP(data[[#This Row],[flight_speed]],$S$4:$S$6,$T$4:$T$6,,-1)</f>
        <v>super fast</v>
      </c>
      <c r="J1948">
        <f>_xlfn.XLOOKUP(data[[#This Row],[Reindeer]],$S$14:$S$18,$T$14:$T$18)</f>
        <v>98</v>
      </c>
      <c r="K1948" t="str" cm="1">
        <f t="array" ref="K1948">_xlfn.IFS(data[[#This Row],[Age]]&lt;=100,"0-100",data[[#This Row],[Age]]&lt;=500,"101-500",data[[#This Row],[Age]]&lt;=1000,"501-1000",1,"&gt;1000")</f>
        <v>0-100</v>
      </c>
      <c r="L1948" t="str">
        <f>REPT(_xlfn.UNICHAR(8203),_xlfn.XLOOKUP(data[[#This Row],[Age group]],$S$23:$S$26,$T$23:$T$26))&amp;data[[#This Row],[Age group]]</f>
        <v>​​​​0-100</v>
      </c>
    </row>
    <row r="1949" spans="2:12" x14ac:dyDescent="0.25">
      <c r="B1949" t="s">
        <v>33</v>
      </c>
      <c r="C1949">
        <v>8.8000000000000007</v>
      </c>
      <c r="D1949">
        <v>1420</v>
      </c>
      <c r="E1949" s="27">
        <v>45316</v>
      </c>
      <c r="F1949">
        <v>2430.6000000000004</v>
      </c>
      <c r="G1949" t="s">
        <v>90</v>
      </c>
      <c r="H1949">
        <v>0</v>
      </c>
      <c r="I1949" t="str">
        <f>_xlfn.XLOOKUP(data[[#This Row],[flight_speed]],$S$4:$S$6,$T$4:$T$6,,-1)</f>
        <v>super fast</v>
      </c>
      <c r="J1949">
        <f>_xlfn.XLOOKUP(data[[#This Row],[Reindeer]],$S$14:$S$18,$T$14:$T$18)</f>
        <v>1200</v>
      </c>
      <c r="K1949" t="str" cm="1">
        <f t="array" ref="K1949">_xlfn.IFS(data[[#This Row],[Age]]&lt;=100,"0-100",data[[#This Row],[Age]]&lt;=500,"101-500",data[[#This Row],[Age]]&lt;=1000,"501-1000",1,"&gt;1000")</f>
        <v>&gt;1000</v>
      </c>
      <c r="L1949" t="str">
        <f>REPT(_xlfn.UNICHAR(8203),_xlfn.XLOOKUP(data[[#This Row],[Age group]],$S$23:$S$26,$T$23:$T$26))&amp;data[[#This Row],[Age group]]</f>
        <v>​&gt;1000</v>
      </c>
    </row>
    <row r="1950" spans="2:12" x14ac:dyDescent="0.25">
      <c r="B1950" t="s">
        <v>34</v>
      </c>
      <c r="C1950">
        <v>11.200000000000001</v>
      </c>
      <c r="D1950">
        <v>1050</v>
      </c>
      <c r="E1950" s="27">
        <v>45316</v>
      </c>
      <c r="F1950">
        <v>2198.31</v>
      </c>
      <c r="G1950" t="s">
        <v>91</v>
      </c>
      <c r="H1950">
        <v>0</v>
      </c>
      <c r="I1950" t="str">
        <f>_xlfn.XLOOKUP(data[[#This Row],[flight_speed]],$S$4:$S$6,$T$4:$T$6,,-1)</f>
        <v>super fast</v>
      </c>
      <c r="J1950">
        <f>_xlfn.XLOOKUP(data[[#This Row],[Reindeer]],$S$14:$S$18,$T$14:$T$18)</f>
        <v>815</v>
      </c>
      <c r="K1950" t="str" cm="1">
        <f t="array" ref="K1950">_xlfn.IFS(data[[#This Row],[Age]]&lt;=100,"0-100",data[[#This Row],[Age]]&lt;=500,"101-500",data[[#This Row],[Age]]&lt;=1000,"501-1000",1,"&gt;1000")</f>
        <v>501-1000</v>
      </c>
      <c r="L1950" t="str">
        <f>REPT(_xlfn.UNICHAR(8203),_xlfn.XLOOKUP(data[[#This Row],[Age group]],$S$23:$S$26,$T$23:$T$26))&amp;data[[#This Row],[Age group]]</f>
        <v>​​501-1000</v>
      </c>
    </row>
    <row r="1951" spans="2:12" x14ac:dyDescent="0.25">
      <c r="B1951" t="s">
        <v>35</v>
      </c>
      <c r="C1951">
        <v>9.6000000000000014</v>
      </c>
      <c r="D1951">
        <v>920</v>
      </c>
      <c r="E1951" s="27">
        <v>45316</v>
      </c>
      <c r="F1951">
        <v>1002.9300000000001</v>
      </c>
      <c r="G1951" t="s">
        <v>91</v>
      </c>
      <c r="H1951">
        <v>0</v>
      </c>
      <c r="I1951" t="str">
        <f>_xlfn.XLOOKUP(data[[#This Row],[flight_speed]],$S$4:$S$6,$T$4:$T$6,,-1)</f>
        <v>fast</v>
      </c>
      <c r="J1951">
        <f>_xlfn.XLOOKUP(data[[#This Row],[Reindeer]],$S$14:$S$18,$T$14:$T$18)</f>
        <v>261</v>
      </c>
      <c r="K1951" t="str" cm="1">
        <f t="array" ref="K1951">_xlfn.IFS(data[[#This Row],[Age]]&lt;=100,"0-100",data[[#This Row],[Age]]&lt;=500,"101-500",data[[#This Row],[Age]]&lt;=1000,"501-1000",1,"&gt;1000")</f>
        <v>101-500</v>
      </c>
      <c r="L1951" t="str">
        <f>REPT(_xlfn.UNICHAR(8203),_xlfn.XLOOKUP(data[[#This Row],[Age group]],$S$23:$S$26,$T$23:$T$26))&amp;data[[#This Row],[Age group]]</f>
        <v>​​​101-500</v>
      </c>
    </row>
    <row r="1952" spans="2:12" x14ac:dyDescent="0.25">
      <c r="B1952" t="s">
        <v>68</v>
      </c>
      <c r="C1952">
        <v>4</v>
      </c>
      <c r="D1952">
        <v>1380</v>
      </c>
      <c r="E1952" s="27">
        <v>45316</v>
      </c>
      <c r="F1952">
        <v>2293.11</v>
      </c>
      <c r="G1952" t="s">
        <v>90</v>
      </c>
      <c r="H1952">
        <v>0</v>
      </c>
      <c r="I1952" t="str">
        <f>_xlfn.XLOOKUP(data[[#This Row],[flight_speed]],$S$4:$S$6,$T$4:$T$6,,-1)</f>
        <v>super fast</v>
      </c>
      <c r="J1952">
        <f>_xlfn.XLOOKUP(data[[#This Row],[Reindeer]],$S$14:$S$18,$T$14:$T$18)</f>
        <v>35</v>
      </c>
      <c r="K1952" t="str" cm="1">
        <f t="array" ref="K1952">_xlfn.IFS(data[[#This Row],[Age]]&lt;=100,"0-100",data[[#This Row],[Age]]&lt;=500,"101-500",data[[#This Row],[Age]]&lt;=1000,"501-1000",1,"&gt;1000")</f>
        <v>0-100</v>
      </c>
      <c r="L1952" t="str">
        <f>REPT(_xlfn.UNICHAR(8203),_xlfn.XLOOKUP(data[[#This Row],[Age group]],$S$23:$S$26,$T$23:$T$26))&amp;data[[#This Row],[Age group]]</f>
        <v>​​​​0-100</v>
      </c>
    </row>
    <row r="1953" spans="2:12" x14ac:dyDescent="0.25">
      <c r="B1953" t="s">
        <v>32</v>
      </c>
      <c r="C1953">
        <v>6.4</v>
      </c>
      <c r="D1953">
        <v>760</v>
      </c>
      <c r="E1953" s="27">
        <v>45316</v>
      </c>
      <c r="F1953">
        <v>2950.83</v>
      </c>
      <c r="G1953" t="s">
        <v>91</v>
      </c>
      <c r="H1953">
        <v>0</v>
      </c>
      <c r="I1953" t="str">
        <f>_xlfn.XLOOKUP(data[[#This Row],[flight_speed]],$S$4:$S$6,$T$4:$T$6,,-1)</f>
        <v>super fast</v>
      </c>
      <c r="J1953">
        <f>_xlfn.XLOOKUP(data[[#This Row],[Reindeer]],$S$14:$S$18,$T$14:$T$18)</f>
        <v>98</v>
      </c>
      <c r="K1953" t="str" cm="1">
        <f t="array" ref="K1953">_xlfn.IFS(data[[#This Row],[Age]]&lt;=100,"0-100",data[[#This Row],[Age]]&lt;=500,"101-500",data[[#This Row],[Age]]&lt;=1000,"501-1000",1,"&gt;1000")</f>
        <v>0-100</v>
      </c>
      <c r="L1953" t="str">
        <f>REPT(_xlfn.UNICHAR(8203),_xlfn.XLOOKUP(data[[#This Row],[Age group]],$S$23:$S$26,$T$23:$T$26))&amp;data[[#This Row],[Age group]]</f>
        <v>​​​​0-100</v>
      </c>
    </row>
    <row r="1954" spans="2:12" x14ac:dyDescent="0.25">
      <c r="B1954" t="s">
        <v>33</v>
      </c>
      <c r="C1954">
        <v>5.6000000000000005</v>
      </c>
      <c r="D1954">
        <v>890</v>
      </c>
      <c r="E1954" s="27">
        <v>45317</v>
      </c>
      <c r="F1954">
        <v>1122.75</v>
      </c>
      <c r="G1954" t="s">
        <v>90</v>
      </c>
      <c r="H1954">
        <v>0</v>
      </c>
      <c r="I1954" t="str">
        <f>_xlfn.XLOOKUP(data[[#This Row],[flight_speed]],$S$4:$S$6,$T$4:$T$6,,-1)</f>
        <v>fast</v>
      </c>
      <c r="J1954">
        <f>_xlfn.XLOOKUP(data[[#This Row],[Reindeer]],$S$14:$S$18,$T$14:$T$18)</f>
        <v>1200</v>
      </c>
      <c r="K1954" t="str" cm="1">
        <f t="array" ref="K1954">_xlfn.IFS(data[[#This Row],[Age]]&lt;=100,"0-100",data[[#This Row],[Age]]&lt;=500,"101-500",data[[#This Row],[Age]]&lt;=1000,"501-1000",1,"&gt;1000")</f>
        <v>&gt;1000</v>
      </c>
      <c r="L1954" t="str">
        <f>REPT(_xlfn.UNICHAR(8203),_xlfn.XLOOKUP(data[[#This Row],[Age group]],$S$23:$S$26,$T$23:$T$26))&amp;data[[#This Row],[Age group]]</f>
        <v>​&gt;1000</v>
      </c>
    </row>
    <row r="1955" spans="2:12" x14ac:dyDescent="0.25">
      <c r="B1955" t="s">
        <v>34</v>
      </c>
      <c r="C1955">
        <v>10.4</v>
      </c>
      <c r="D1955">
        <v>1020</v>
      </c>
      <c r="E1955" s="27">
        <v>45317</v>
      </c>
      <c r="F1955">
        <v>2855.58</v>
      </c>
      <c r="G1955" t="s">
        <v>91</v>
      </c>
      <c r="H1955">
        <v>0</v>
      </c>
      <c r="I1955" t="str">
        <f>_xlfn.XLOOKUP(data[[#This Row],[flight_speed]],$S$4:$S$6,$T$4:$T$6,,-1)</f>
        <v>super fast</v>
      </c>
      <c r="J1955">
        <f>_xlfn.XLOOKUP(data[[#This Row],[Reindeer]],$S$14:$S$18,$T$14:$T$18)</f>
        <v>815</v>
      </c>
      <c r="K1955" t="str" cm="1">
        <f t="array" ref="K1955">_xlfn.IFS(data[[#This Row],[Age]]&lt;=100,"0-100",data[[#This Row],[Age]]&lt;=500,"101-500",data[[#This Row],[Age]]&lt;=1000,"501-1000",1,"&gt;1000")</f>
        <v>501-1000</v>
      </c>
      <c r="L1955" t="str">
        <f>REPT(_xlfn.UNICHAR(8203),_xlfn.XLOOKUP(data[[#This Row],[Age group]],$S$23:$S$26,$T$23:$T$26))&amp;data[[#This Row],[Age group]]</f>
        <v>​​501-1000</v>
      </c>
    </row>
    <row r="1956" spans="2:12" x14ac:dyDescent="0.25">
      <c r="B1956" t="s">
        <v>35</v>
      </c>
      <c r="C1956">
        <v>5.6000000000000005</v>
      </c>
      <c r="D1956">
        <v>590</v>
      </c>
      <c r="E1956" s="27">
        <v>45317</v>
      </c>
      <c r="F1956">
        <v>1498.0500000000002</v>
      </c>
      <c r="G1956" t="s">
        <v>91</v>
      </c>
      <c r="H1956">
        <v>0</v>
      </c>
      <c r="I1956" t="str">
        <f>_xlfn.XLOOKUP(data[[#This Row],[flight_speed]],$S$4:$S$6,$T$4:$T$6,,-1)</f>
        <v>fast</v>
      </c>
      <c r="J1956">
        <f>_xlfn.XLOOKUP(data[[#This Row],[Reindeer]],$S$14:$S$18,$T$14:$T$18)</f>
        <v>261</v>
      </c>
      <c r="K1956" t="str" cm="1">
        <f t="array" ref="K1956">_xlfn.IFS(data[[#This Row],[Age]]&lt;=100,"0-100",data[[#This Row],[Age]]&lt;=500,"101-500",data[[#This Row],[Age]]&lt;=1000,"501-1000",1,"&gt;1000")</f>
        <v>101-500</v>
      </c>
      <c r="L1956" t="str">
        <f>REPT(_xlfn.UNICHAR(8203),_xlfn.XLOOKUP(data[[#This Row],[Age group]],$S$23:$S$26,$T$23:$T$26))&amp;data[[#This Row],[Age group]]</f>
        <v>​​​101-500</v>
      </c>
    </row>
    <row r="1957" spans="2:12" x14ac:dyDescent="0.25">
      <c r="B1957" t="s">
        <v>68</v>
      </c>
      <c r="C1957">
        <v>6.4</v>
      </c>
      <c r="D1957">
        <v>1200</v>
      </c>
      <c r="E1957" s="27">
        <v>45317</v>
      </c>
      <c r="F1957">
        <v>2413.89</v>
      </c>
      <c r="G1957" t="s">
        <v>90</v>
      </c>
      <c r="H1957">
        <v>0</v>
      </c>
      <c r="I1957" t="str">
        <f>_xlfn.XLOOKUP(data[[#This Row],[flight_speed]],$S$4:$S$6,$T$4:$T$6,,-1)</f>
        <v>super fast</v>
      </c>
      <c r="J1957">
        <f>_xlfn.XLOOKUP(data[[#This Row],[Reindeer]],$S$14:$S$18,$T$14:$T$18)</f>
        <v>35</v>
      </c>
      <c r="K1957" t="str" cm="1">
        <f t="array" ref="K1957">_xlfn.IFS(data[[#This Row],[Age]]&lt;=100,"0-100",data[[#This Row],[Age]]&lt;=500,"101-500",data[[#This Row],[Age]]&lt;=1000,"501-1000",1,"&gt;1000")</f>
        <v>0-100</v>
      </c>
      <c r="L1957" t="str">
        <f>REPT(_xlfn.UNICHAR(8203),_xlfn.XLOOKUP(data[[#This Row],[Age group]],$S$23:$S$26,$T$23:$T$26))&amp;data[[#This Row],[Age group]]</f>
        <v>​​​​0-100</v>
      </c>
    </row>
    <row r="1958" spans="2:12" x14ac:dyDescent="0.25">
      <c r="B1958" t="s">
        <v>32</v>
      </c>
      <c r="C1958">
        <v>5.6000000000000005</v>
      </c>
      <c r="D1958">
        <v>1080</v>
      </c>
      <c r="E1958" s="27">
        <v>45317</v>
      </c>
      <c r="F1958">
        <v>2283.06</v>
      </c>
      <c r="G1958" t="s">
        <v>91</v>
      </c>
      <c r="H1958">
        <v>0</v>
      </c>
      <c r="I1958" t="str">
        <f>_xlfn.XLOOKUP(data[[#This Row],[flight_speed]],$S$4:$S$6,$T$4:$T$6,,-1)</f>
        <v>super fast</v>
      </c>
      <c r="J1958">
        <f>_xlfn.XLOOKUP(data[[#This Row],[Reindeer]],$S$14:$S$18,$T$14:$T$18)</f>
        <v>98</v>
      </c>
      <c r="K1958" t="str" cm="1">
        <f t="array" ref="K1958">_xlfn.IFS(data[[#This Row],[Age]]&lt;=100,"0-100",data[[#This Row],[Age]]&lt;=500,"101-500",data[[#This Row],[Age]]&lt;=1000,"501-1000",1,"&gt;1000")</f>
        <v>0-100</v>
      </c>
      <c r="L1958" t="str">
        <f>REPT(_xlfn.UNICHAR(8203),_xlfn.XLOOKUP(data[[#This Row],[Age group]],$S$23:$S$26,$T$23:$T$26))&amp;data[[#This Row],[Age group]]</f>
        <v>​​​​0-100</v>
      </c>
    </row>
    <row r="1959" spans="2:12" x14ac:dyDescent="0.25">
      <c r="B1959" t="s">
        <v>33</v>
      </c>
      <c r="C1959">
        <v>8</v>
      </c>
      <c r="D1959">
        <v>750</v>
      </c>
      <c r="E1959" s="27">
        <v>45318</v>
      </c>
      <c r="F1959">
        <v>2838.36</v>
      </c>
      <c r="G1959" t="s">
        <v>90</v>
      </c>
      <c r="H1959">
        <v>0</v>
      </c>
      <c r="I1959" t="str">
        <f>_xlfn.XLOOKUP(data[[#This Row],[flight_speed]],$S$4:$S$6,$T$4:$T$6,,-1)</f>
        <v>super fast</v>
      </c>
      <c r="J1959">
        <f>_xlfn.XLOOKUP(data[[#This Row],[Reindeer]],$S$14:$S$18,$T$14:$T$18)</f>
        <v>1200</v>
      </c>
      <c r="K1959" t="str" cm="1">
        <f t="array" ref="K1959">_xlfn.IFS(data[[#This Row],[Age]]&lt;=100,"0-100",data[[#This Row],[Age]]&lt;=500,"101-500",data[[#This Row],[Age]]&lt;=1000,"501-1000",1,"&gt;1000")</f>
        <v>&gt;1000</v>
      </c>
      <c r="L1959" t="str">
        <f>REPT(_xlfn.UNICHAR(8203),_xlfn.XLOOKUP(data[[#This Row],[Age group]],$S$23:$S$26,$T$23:$T$26))&amp;data[[#This Row],[Age group]]</f>
        <v>​&gt;1000</v>
      </c>
    </row>
    <row r="1960" spans="2:12" x14ac:dyDescent="0.25">
      <c r="B1960" t="s">
        <v>34</v>
      </c>
      <c r="C1960">
        <v>4.8000000000000007</v>
      </c>
      <c r="D1960">
        <v>1110</v>
      </c>
      <c r="E1960" s="27">
        <v>45318</v>
      </c>
      <c r="F1960">
        <v>2128.38</v>
      </c>
      <c r="G1960" t="s">
        <v>91</v>
      </c>
      <c r="H1960">
        <v>0</v>
      </c>
      <c r="I1960" t="str">
        <f>_xlfn.XLOOKUP(data[[#This Row],[flight_speed]],$S$4:$S$6,$T$4:$T$6,,-1)</f>
        <v>super fast</v>
      </c>
      <c r="J1960">
        <f>_xlfn.XLOOKUP(data[[#This Row],[Reindeer]],$S$14:$S$18,$T$14:$T$18)</f>
        <v>815</v>
      </c>
      <c r="K1960" t="str" cm="1">
        <f t="array" ref="K1960">_xlfn.IFS(data[[#This Row],[Age]]&lt;=100,"0-100",data[[#This Row],[Age]]&lt;=500,"101-500",data[[#This Row],[Age]]&lt;=1000,"501-1000",1,"&gt;1000")</f>
        <v>501-1000</v>
      </c>
      <c r="L1960" t="str">
        <f>REPT(_xlfn.UNICHAR(8203),_xlfn.XLOOKUP(data[[#This Row],[Age group]],$S$23:$S$26,$T$23:$T$26))&amp;data[[#This Row],[Age group]]</f>
        <v>​​501-1000</v>
      </c>
    </row>
    <row r="1961" spans="2:12" x14ac:dyDescent="0.25">
      <c r="B1961" t="s">
        <v>35</v>
      </c>
      <c r="C1961">
        <v>7.2</v>
      </c>
      <c r="D1961">
        <v>790</v>
      </c>
      <c r="E1961" s="27">
        <v>45318</v>
      </c>
      <c r="F1961">
        <v>446.31000000000006</v>
      </c>
      <c r="G1961" t="s">
        <v>91</v>
      </c>
      <c r="H1961">
        <v>0</v>
      </c>
      <c r="I1961" t="str">
        <f>_xlfn.XLOOKUP(data[[#This Row],[flight_speed]],$S$4:$S$6,$T$4:$T$6,,-1)</f>
        <v>casual</v>
      </c>
      <c r="J1961">
        <f>_xlfn.XLOOKUP(data[[#This Row],[Reindeer]],$S$14:$S$18,$T$14:$T$18)</f>
        <v>261</v>
      </c>
      <c r="K1961" t="str" cm="1">
        <f t="array" ref="K1961">_xlfn.IFS(data[[#This Row],[Age]]&lt;=100,"0-100",data[[#This Row],[Age]]&lt;=500,"101-500",data[[#This Row],[Age]]&lt;=1000,"501-1000",1,"&gt;1000")</f>
        <v>101-500</v>
      </c>
      <c r="L1961" t="str">
        <f>REPT(_xlfn.UNICHAR(8203),_xlfn.XLOOKUP(data[[#This Row],[Age group]],$S$23:$S$26,$T$23:$T$26))&amp;data[[#This Row],[Age group]]</f>
        <v>​​​101-500</v>
      </c>
    </row>
    <row r="1962" spans="2:12" x14ac:dyDescent="0.25">
      <c r="B1962" t="s">
        <v>68</v>
      </c>
      <c r="C1962">
        <v>5.6000000000000005</v>
      </c>
      <c r="D1962">
        <v>1290</v>
      </c>
      <c r="E1962" s="27">
        <v>45318</v>
      </c>
      <c r="F1962">
        <v>1615.0500000000002</v>
      </c>
      <c r="G1962" t="s">
        <v>90</v>
      </c>
      <c r="H1962">
        <v>0</v>
      </c>
      <c r="I1962" t="str">
        <f>_xlfn.XLOOKUP(data[[#This Row],[flight_speed]],$S$4:$S$6,$T$4:$T$6,,-1)</f>
        <v>fast</v>
      </c>
      <c r="J1962">
        <f>_xlfn.XLOOKUP(data[[#This Row],[Reindeer]],$S$14:$S$18,$T$14:$T$18)</f>
        <v>35</v>
      </c>
      <c r="K1962" t="str" cm="1">
        <f t="array" ref="K1962">_xlfn.IFS(data[[#This Row],[Age]]&lt;=100,"0-100",data[[#This Row],[Age]]&lt;=500,"101-500",data[[#This Row],[Age]]&lt;=1000,"501-1000",1,"&gt;1000")</f>
        <v>0-100</v>
      </c>
      <c r="L1962" t="str">
        <f>REPT(_xlfn.UNICHAR(8203),_xlfn.XLOOKUP(data[[#This Row],[Age group]],$S$23:$S$26,$T$23:$T$26))&amp;data[[#This Row],[Age group]]</f>
        <v>​​​​0-100</v>
      </c>
    </row>
    <row r="1963" spans="2:12" x14ac:dyDescent="0.25">
      <c r="B1963" t="s">
        <v>32</v>
      </c>
      <c r="C1963">
        <v>8.8000000000000007</v>
      </c>
      <c r="D1963">
        <v>540</v>
      </c>
      <c r="E1963" s="27">
        <v>45318</v>
      </c>
      <c r="F1963">
        <v>2524.83</v>
      </c>
      <c r="G1963" t="s">
        <v>91</v>
      </c>
      <c r="H1963">
        <v>0</v>
      </c>
      <c r="I1963" t="str">
        <f>_xlfn.XLOOKUP(data[[#This Row],[flight_speed]],$S$4:$S$6,$T$4:$T$6,,-1)</f>
        <v>super fast</v>
      </c>
      <c r="J1963">
        <f>_xlfn.XLOOKUP(data[[#This Row],[Reindeer]],$S$14:$S$18,$T$14:$T$18)</f>
        <v>98</v>
      </c>
      <c r="K1963" t="str" cm="1">
        <f t="array" ref="K1963">_xlfn.IFS(data[[#This Row],[Age]]&lt;=100,"0-100",data[[#This Row],[Age]]&lt;=500,"101-500",data[[#This Row],[Age]]&lt;=1000,"501-1000",1,"&gt;1000")</f>
        <v>0-100</v>
      </c>
      <c r="L1963" t="str">
        <f>REPT(_xlfn.UNICHAR(8203),_xlfn.XLOOKUP(data[[#This Row],[Age group]],$S$23:$S$26,$T$23:$T$26))&amp;data[[#This Row],[Age group]]</f>
        <v>​​​​0-100</v>
      </c>
    </row>
    <row r="1964" spans="2:12" x14ac:dyDescent="0.25">
      <c r="B1964" t="s">
        <v>33</v>
      </c>
      <c r="C1964">
        <v>6.4</v>
      </c>
      <c r="D1964">
        <v>1100</v>
      </c>
      <c r="E1964" s="27">
        <v>45319</v>
      </c>
      <c r="F1964">
        <v>2303.34</v>
      </c>
      <c r="G1964" t="s">
        <v>90</v>
      </c>
      <c r="H1964">
        <v>0</v>
      </c>
      <c r="I1964" t="str">
        <f>_xlfn.XLOOKUP(data[[#This Row],[flight_speed]],$S$4:$S$6,$T$4:$T$6,,-1)</f>
        <v>super fast</v>
      </c>
      <c r="J1964">
        <f>_xlfn.XLOOKUP(data[[#This Row],[Reindeer]],$S$14:$S$18,$T$14:$T$18)</f>
        <v>1200</v>
      </c>
      <c r="K1964" t="str" cm="1">
        <f t="array" ref="K1964">_xlfn.IFS(data[[#This Row],[Age]]&lt;=100,"0-100",data[[#This Row],[Age]]&lt;=500,"101-500",data[[#This Row],[Age]]&lt;=1000,"501-1000",1,"&gt;1000")</f>
        <v>&gt;1000</v>
      </c>
      <c r="L1964" t="str">
        <f>REPT(_xlfn.UNICHAR(8203),_xlfn.XLOOKUP(data[[#This Row],[Age group]],$S$23:$S$26,$T$23:$T$26))&amp;data[[#This Row],[Age group]]</f>
        <v>​&gt;1000</v>
      </c>
    </row>
    <row r="1965" spans="2:12" x14ac:dyDescent="0.25">
      <c r="B1965" t="s">
        <v>34</v>
      </c>
      <c r="C1965">
        <v>6.4</v>
      </c>
      <c r="D1965">
        <v>660</v>
      </c>
      <c r="E1965" s="27">
        <v>45319</v>
      </c>
      <c r="F1965">
        <v>2090.34</v>
      </c>
      <c r="G1965" t="s">
        <v>91</v>
      </c>
      <c r="H1965">
        <v>0</v>
      </c>
      <c r="I1965" t="str">
        <f>_xlfn.XLOOKUP(data[[#This Row],[flight_speed]],$S$4:$S$6,$T$4:$T$6,,-1)</f>
        <v>super fast</v>
      </c>
      <c r="J1965">
        <f>_xlfn.XLOOKUP(data[[#This Row],[Reindeer]],$S$14:$S$18,$T$14:$T$18)</f>
        <v>815</v>
      </c>
      <c r="K1965" t="str" cm="1">
        <f t="array" ref="K1965">_xlfn.IFS(data[[#This Row],[Age]]&lt;=100,"0-100",data[[#This Row],[Age]]&lt;=500,"101-500",data[[#This Row],[Age]]&lt;=1000,"501-1000",1,"&gt;1000")</f>
        <v>501-1000</v>
      </c>
      <c r="L1965" t="str">
        <f>REPT(_xlfn.UNICHAR(8203),_xlfn.XLOOKUP(data[[#This Row],[Age group]],$S$23:$S$26,$T$23:$T$26))&amp;data[[#This Row],[Age group]]</f>
        <v>​​501-1000</v>
      </c>
    </row>
    <row r="1966" spans="2:12" x14ac:dyDescent="0.25">
      <c r="B1966" t="s">
        <v>35</v>
      </c>
      <c r="C1966">
        <v>8</v>
      </c>
      <c r="D1966">
        <v>1390</v>
      </c>
      <c r="E1966" s="27">
        <v>45319</v>
      </c>
      <c r="F1966">
        <v>768.36</v>
      </c>
      <c r="G1966" t="s">
        <v>91</v>
      </c>
      <c r="H1966">
        <v>0</v>
      </c>
      <c r="I1966" t="str">
        <f>_xlfn.XLOOKUP(data[[#This Row],[flight_speed]],$S$4:$S$6,$T$4:$T$6,,-1)</f>
        <v>fast</v>
      </c>
      <c r="J1966">
        <f>_xlfn.XLOOKUP(data[[#This Row],[Reindeer]],$S$14:$S$18,$T$14:$T$18)</f>
        <v>261</v>
      </c>
      <c r="K1966" t="str" cm="1">
        <f t="array" ref="K1966">_xlfn.IFS(data[[#This Row],[Age]]&lt;=100,"0-100",data[[#This Row],[Age]]&lt;=500,"101-500",data[[#This Row],[Age]]&lt;=1000,"501-1000",1,"&gt;1000")</f>
        <v>101-500</v>
      </c>
      <c r="L1966" t="str">
        <f>REPT(_xlfn.UNICHAR(8203),_xlfn.XLOOKUP(data[[#This Row],[Age group]],$S$23:$S$26,$T$23:$T$26))&amp;data[[#This Row],[Age group]]</f>
        <v>​​​101-500</v>
      </c>
    </row>
    <row r="1967" spans="2:12" x14ac:dyDescent="0.25">
      <c r="B1967" t="s">
        <v>68</v>
      </c>
      <c r="C1967">
        <v>4</v>
      </c>
      <c r="D1967">
        <v>690</v>
      </c>
      <c r="E1967" s="27">
        <v>45319</v>
      </c>
      <c r="F1967">
        <v>427.40999999999997</v>
      </c>
      <c r="G1967" t="s">
        <v>90</v>
      </c>
      <c r="H1967">
        <v>0</v>
      </c>
      <c r="I1967" t="str">
        <f>_xlfn.XLOOKUP(data[[#This Row],[flight_speed]],$S$4:$S$6,$T$4:$T$6,,-1)</f>
        <v>casual</v>
      </c>
      <c r="J1967">
        <f>_xlfn.XLOOKUP(data[[#This Row],[Reindeer]],$S$14:$S$18,$T$14:$T$18)</f>
        <v>35</v>
      </c>
      <c r="K1967" t="str" cm="1">
        <f t="array" ref="K1967">_xlfn.IFS(data[[#This Row],[Age]]&lt;=100,"0-100",data[[#This Row],[Age]]&lt;=500,"101-500",data[[#This Row],[Age]]&lt;=1000,"501-1000",1,"&gt;1000")</f>
        <v>0-100</v>
      </c>
      <c r="L1967" t="str">
        <f>REPT(_xlfn.UNICHAR(8203),_xlfn.XLOOKUP(data[[#This Row],[Age group]],$S$23:$S$26,$T$23:$T$26))&amp;data[[#This Row],[Age group]]</f>
        <v>​​​​0-100</v>
      </c>
    </row>
    <row r="1968" spans="2:12" x14ac:dyDescent="0.25">
      <c r="B1968" t="s">
        <v>32</v>
      </c>
      <c r="C1968">
        <v>11.200000000000001</v>
      </c>
      <c r="D1968">
        <v>1260</v>
      </c>
      <c r="E1968" s="27">
        <v>45319</v>
      </c>
      <c r="F1968">
        <v>1089.54</v>
      </c>
      <c r="G1968" t="s">
        <v>91</v>
      </c>
      <c r="H1968">
        <v>0</v>
      </c>
      <c r="I1968" t="str">
        <f>_xlfn.XLOOKUP(data[[#This Row],[flight_speed]],$S$4:$S$6,$T$4:$T$6,,-1)</f>
        <v>fast</v>
      </c>
      <c r="J1968">
        <f>_xlfn.XLOOKUP(data[[#This Row],[Reindeer]],$S$14:$S$18,$T$14:$T$18)</f>
        <v>98</v>
      </c>
      <c r="K1968" t="str" cm="1">
        <f t="array" ref="K1968">_xlfn.IFS(data[[#This Row],[Age]]&lt;=100,"0-100",data[[#This Row],[Age]]&lt;=500,"101-500",data[[#This Row],[Age]]&lt;=1000,"501-1000",1,"&gt;1000")</f>
        <v>0-100</v>
      </c>
      <c r="L1968" t="str">
        <f>REPT(_xlfn.UNICHAR(8203),_xlfn.XLOOKUP(data[[#This Row],[Age group]],$S$23:$S$26,$T$23:$T$26))&amp;data[[#This Row],[Age group]]</f>
        <v>​​​​0-100</v>
      </c>
    </row>
    <row r="1969" spans="2:12" x14ac:dyDescent="0.25">
      <c r="B1969" t="s">
        <v>33</v>
      </c>
      <c r="C1969">
        <v>10.4</v>
      </c>
      <c r="D1969">
        <v>1410</v>
      </c>
      <c r="E1969" s="27">
        <v>45320</v>
      </c>
      <c r="F1969">
        <v>1549.17</v>
      </c>
      <c r="G1969" t="s">
        <v>90</v>
      </c>
      <c r="H1969">
        <v>0</v>
      </c>
      <c r="I1969" t="str">
        <f>_xlfn.XLOOKUP(data[[#This Row],[flight_speed]],$S$4:$S$6,$T$4:$T$6,,-1)</f>
        <v>fast</v>
      </c>
      <c r="J1969">
        <f>_xlfn.XLOOKUP(data[[#This Row],[Reindeer]],$S$14:$S$18,$T$14:$T$18)</f>
        <v>1200</v>
      </c>
      <c r="K1969" t="str" cm="1">
        <f t="array" ref="K1969">_xlfn.IFS(data[[#This Row],[Age]]&lt;=100,"0-100",data[[#This Row],[Age]]&lt;=500,"101-500",data[[#This Row],[Age]]&lt;=1000,"501-1000",1,"&gt;1000")</f>
        <v>&gt;1000</v>
      </c>
      <c r="L1969" t="str">
        <f>REPT(_xlfn.UNICHAR(8203),_xlfn.XLOOKUP(data[[#This Row],[Age group]],$S$23:$S$26,$T$23:$T$26))&amp;data[[#This Row],[Age group]]</f>
        <v>​&gt;1000</v>
      </c>
    </row>
    <row r="1970" spans="2:12" x14ac:dyDescent="0.25">
      <c r="B1970" t="s">
        <v>34</v>
      </c>
      <c r="C1970">
        <v>8.8000000000000007</v>
      </c>
      <c r="D1970">
        <v>840</v>
      </c>
      <c r="E1970" s="27">
        <v>45320</v>
      </c>
      <c r="F1970">
        <v>371.07</v>
      </c>
      <c r="G1970" t="s">
        <v>91</v>
      </c>
      <c r="H1970">
        <v>0</v>
      </c>
      <c r="I1970" t="str">
        <f>_xlfn.XLOOKUP(data[[#This Row],[flight_speed]],$S$4:$S$6,$T$4:$T$6,,-1)</f>
        <v>casual</v>
      </c>
      <c r="J1970">
        <f>_xlfn.XLOOKUP(data[[#This Row],[Reindeer]],$S$14:$S$18,$T$14:$T$18)</f>
        <v>815</v>
      </c>
      <c r="K1970" t="str" cm="1">
        <f t="array" ref="K1970">_xlfn.IFS(data[[#This Row],[Age]]&lt;=100,"0-100",data[[#This Row],[Age]]&lt;=500,"101-500",data[[#This Row],[Age]]&lt;=1000,"501-1000",1,"&gt;1000")</f>
        <v>501-1000</v>
      </c>
      <c r="L1970" t="str">
        <f>REPT(_xlfn.UNICHAR(8203),_xlfn.XLOOKUP(data[[#This Row],[Age group]],$S$23:$S$26,$T$23:$T$26))&amp;data[[#This Row],[Age group]]</f>
        <v>​​501-1000</v>
      </c>
    </row>
    <row r="1971" spans="2:12" x14ac:dyDescent="0.25">
      <c r="B1971" t="s">
        <v>35</v>
      </c>
      <c r="C1971">
        <v>6.4</v>
      </c>
      <c r="D1971">
        <v>810</v>
      </c>
      <c r="E1971" s="27">
        <v>45320</v>
      </c>
      <c r="F1971">
        <v>1623.09</v>
      </c>
      <c r="G1971" t="s">
        <v>91</v>
      </c>
      <c r="H1971">
        <v>0</v>
      </c>
      <c r="I1971" t="str">
        <f>_xlfn.XLOOKUP(data[[#This Row],[flight_speed]],$S$4:$S$6,$T$4:$T$6,,-1)</f>
        <v>fast</v>
      </c>
      <c r="J1971">
        <f>_xlfn.XLOOKUP(data[[#This Row],[Reindeer]],$S$14:$S$18,$T$14:$T$18)</f>
        <v>261</v>
      </c>
      <c r="K1971" t="str" cm="1">
        <f t="array" ref="K1971">_xlfn.IFS(data[[#This Row],[Age]]&lt;=100,"0-100",data[[#This Row],[Age]]&lt;=500,"101-500",data[[#This Row],[Age]]&lt;=1000,"501-1000",1,"&gt;1000")</f>
        <v>101-500</v>
      </c>
      <c r="L1971" t="str">
        <f>REPT(_xlfn.UNICHAR(8203),_xlfn.XLOOKUP(data[[#This Row],[Age group]],$S$23:$S$26,$T$23:$T$26))&amp;data[[#This Row],[Age group]]</f>
        <v>​​​101-500</v>
      </c>
    </row>
    <row r="1972" spans="2:12" x14ac:dyDescent="0.25">
      <c r="B1972" t="s">
        <v>68</v>
      </c>
      <c r="C1972">
        <v>10.4</v>
      </c>
      <c r="D1972">
        <v>1110</v>
      </c>
      <c r="E1972" s="27">
        <v>45320</v>
      </c>
      <c r="F1972">
        <v>2416.6799999999998</v>
      </c>
      <c r="G1972" t="s">
        <v>90</v>
      </c>
      <c r="H1972">
        <v>0</v>
      </c>
      <c r="I1972" t="str">
        <f>_xlfn.XLOOKUP(data[[#This Row],[flight_speed]],$S$4:$S$6,$T$4:$T$6,,-1)</f>
        <v>super fast</v>
      </c>
      <c r="J1972">
        <f>_xlfn.XLOOKUP(data[[#This Row],[Reindeer]],$S$14:$S$18,$T$14:$T$18)</f>
        <v>35</v>
      </c>
      <c r="K1972" t="str" cm="1">
        <f t="array" ref="K1972">_xlfn.IFS(data[[#This Row],[Age]]&lt;=100,"0-100",data[[#This Row],[Age]]&lt;=500,"101-500",data[[#This Row],[Age]]&lt;=1000,"501-1000",1,"&gt;1000")</f>
        <v>0-100</v>
      </c>
      <c r="L1972" t="str">
        <f>REPT(_xlfn.UNICHAR(8203),_xlfn.XLOOKUP(data[[#This Row],[Age group]],$S$23:$S$26,$T$23:$T$26))&amp;data[[#This Row],[Age group]]</f>
        <v>​​​​0-100</v>
      </c>
    </row>
    <row r="1973" spans="2:12" x14ac:dyDescent="0.25">
      <c r="B1973" t="s">
        <v>32</v>
      </c>
      <c r="C1973">
        <v>7.2</v>
      </c>
      <c r="D1973">
        <v>1070</v>
      </c>
      <c r="E1973" s="27">
        <v>45320</v>
      </c>
      <c r="F1973">
        <v>1652.22</v>
      </c>
      <c r="G1973" t="s">
        <v>91</v>
      </c>
      <c r="H1973">
        <v>0</v>
      </c>
      <c r="I1973" t="str">
        <f>_xlfn.XLOOKUP(data[[#This Row],[flight_speed]],$S$4:$S$6,$T$4:$T$6,,-1)</f>
        <v>fast</v>
      </c>
      <c r="J1973">
        <f>_xlfn.XLOOKUP(data[[#This Row],[Reindeer]],$S$14:$S$18,$T$14:$T$18)</f>
        <v>98</v>
      </c>
      <c r="K1973" t="str" cm="1">
        <f t="array" ref="K1973">_xlfn.IFS(data[[#This Row],[Age]]&lt;=100,"0-100",data[[#This Row],[Age]]&lt;=500,"101-500",data[[#This Row],[Age]]&lt;=1000,"501-1000",1,"&gt;1000")</f>
        <v>0-100</v>
      </c>
      <c r="L1973" t="str">
        <f>REPT(_xlfn.UNICHAR(8203),_xlfn.XLOOKUP(data[[#This Row],[Age group]],$S$23:$S$26,$T$23:$T$26))&amp;data[[#This Row],[Age group]]</f>
        <v>​​​​0-100</v>
      </c>
    </row>
    <row r="1974" spans="2:12" x14ac:dyDescent="0.25">
      <c r="B1974" t="s">
        <v>33</v>
      </c>
      <c r="C1974">
        <v>8.8000000000000007</v>
      </c>
      <c r="D1974">
        <v>630</v>
      </c>
      <c r="E1974" s="27">
        <v>45321</v>
      </c>
      <c r="F1974">
        <v>1004.25</v>
      </c>
      <c r="G1974" t="s">
        <v>90</v>
      </c>
      <c r="H1974">
        <v>0</v>
      </c>
      <c r="I1974" t="str">
        <f>_xlfn.XLOOKUP(data[[#This Row],[flight_speed]],$S$4:$S$6,$T$4:$T$6,,-1)</f>
        <v>fast</v>
      </c>
      <c r="J1974">
        <f>_xlfn.XLOOKUP(data[[#This Row],[Reindeer]],$S$14:$S$18,$T$14:$T$18)</f>
        <v>1200</v>
      </c>
      <c r="K1974" t="str" cm="1">
        <f t="array" ref="K1974">_xlfn.IFS(data[[#This Row],[Age]]&lt;=100,"0-100",data[[#This Row],[Age]]&lt;=500,"101-500",data[[#This Row],[Age]]&lt;=1000,"501-1000",1,"&gt;1000")</f>
        <v>&gt;1000</v>
      </c>
      <c r="L1974" t="str">
        <f>REPT(_xlfn.UNICHAR(8203),_xlfn.XLOOKUP(data[[#This Row],[Age group]],$S$23:$S$26,$T$23:$T$26))&amp;data[[#This Row],[Age group]]</f>
        <v>​&gt;1000</v>
      </c>
    </row>
    <row r="1975" spans="2:12" x14ac:dyDescent="0.25">
      <c r="B1975" t="s">
        <v>34</v>
      </c>
      <c r="C1975">
        <v>4.8000000000000007</v>
      </c>
      <c r="D1975">
        <v>1030</v>
      </c>
      <c r="E1975" s="27">
        <v>45321</v>
      </c>
      <c r="F1975">
        <v>60.929999999999993</v>
      </c>
      <c r="G1975" t="s">
        <v>91</v>
      </c>
      <c r="H1975">
        <v>0</v>
      </c>
      <c r="I1975" t="str">
        <f>_xlfn.XLOOKUP(data[[#This Row],[flight_speed]],$S$4:$S$6,$T$4:$T$6,,-1)</f>
        <v>casual</v>
      </c>
      <c r="J1975">
        <f>_xlfn.XLOOKUP(data[[#This Row],[Reindeer]],$S$14:$S$18,$T$14:$T$18)</f>
        <v>815</v>
      </c>
      <c r="K1975" t="str" cm="1">
        <f t="array" ref="K1975">_xlfn.IFS(data[[#This Row],[Age]]&lt;=100,"0-100",data[[#This Row],[Age]]&lt;=500,"101-500",data[[#This Row],[Age]]&lt;=1000,"501-1000",1,"&gt;1000")</f>
        <v>501-1000</v>
      </c>
      <c r="L1975" t="str">
        <f>REPT(_xlfn.UNICHAR(8203),_xlfn.XLOOKUP(data[[#This Row],[Age group]],$S$23:$S$26,$T$23:$T$26))&amp;data[[#This Row],[Age group]]</f>
        <v>​​501-1000</v>
      </c>
    </row>
    <row r="1976" spans="2:12" x14ac:dyDescent="0.25">
      <c r="B1976" t="s">
        <v>35</v>
      </c>
      <c r="C1976">
        <v>4.8000000000000007</v>
      </c>
      <c r="D1976">
        <v>920</v>
      </c>
      <c r="E1976" s="27">
        <v>45321</v>
      </c>
      <c r="F1976">
        <v>565.79999999999995</v>
      </c>
      <c r="G1976" t="s">
        <v>91</v>
      </c>
      <c r="H1976">
        <v>0</v>
      </c>
      <c r="I1976" t="str">
        <f>_xlfn.XLOOKUP(data[[#This Row],[flight_speed]],$S$4:$S$6,$T$4:$T$6,,-1)</f>
        <v>casual</v>
      </c>
      <c r="J1976">
        <f>_xlfn.XLOOKUP(data[[#This Row],[Reindeer]],$S$14:$S$18,$T$14:$T$18)</f>
        <v>261</v>
      </c>
      <c r="K1976" t="str" cm="1">
        <f t="array" ref="K1976">_xlfn.IFS(data[[#This Row],[Age]]&lt;=100,"0-100",data[[#This Row],[Age]]&lt;=500,"101-500",data[[#This Row],[Age]]&lt;=1000,"501-1000",1,"&gt;1000")</f>
        <v>101-500</v>
      </c>
      <c r="L1976" t="str">
        <f>REPT(_xlfn.UNICHAR(8203),_xlfn.XLOOKUP(data[[#This Row],[Age group]],$S$23:$S$26,$T$23:$T$26))&amp;data[[#This Row],[Age group]]</f>
        <v>​​​101-500</v>
      </c>
    </row>
    <row r="1977" spans="2:12" x14ac:dyDescent="0.25">
      <c r="B1977" t="s">
        <v>68</v>
      </c>
      <c r="C1977">
        <v>4.8000000000000007</v>
      </c>
      <c r="D1977">
        <v>1240</v>
      </c>
      <c r="E1977" s="27">
        <v>45321</v>
      </c>
      <c r="F1977">
        <v>2316.36</v>
      </c>
      <c r="G1977" t="s">
        <v>90</v>
      </c>
      <c r="H1977">
        <v>0</v>
      </c>
      <c r="I1977" t="str">
        <f>_xlfn.XLOOKUP(data[[#This Row],[flight_speed]],$S$4:$S$6,$T$4:$T$6,,-1)</f>
        <v>super fast</v>
      </c>
      <c r="J1977">
        <f>_xlfn.XLOOKUP(data[[#This Row],[Reindeer]],$S$14:$S$18,$T$14:$T$18)</f>
        <v>35</v>
      </c>
      <c r="K1977" t="str" cm="1">
        <f t="array" ref="K1977">_xlfn.IFS(data[[#This Row],[Age]]&lt;=100,"0-100",data[[#This Row],[Age]]&lt;=500,"101-500",data[[#This Row],[Age]]&lt;=1000,"501-1000",1,"&gt;1000")</f>
        <v>0-100</v>
      </c>
      <c r="L1977" t="str">
        <f>REPT(_xlfn.UNICHAR(8203),_xlfn.XLOOKUP(data[[#This Row],[Age group]],$S$23:$S$26,$T$23:$T$26))&amp;data[[#This Row],[Age group]]</f>
        <v>​​​​0-100</v>
      </c>
    </row>
    <row r="1978" spans="2:12" x14ac:dyDescent="0.25">
      <c r="B1978" t="s">
        <v>32</v>
      </c>
      <c r="C1978">
        <v>4</v>
      </c>
      <c r="D1978">
        <v>1000</v>
      </c>
      <c r="E1978" s="27">
        <v>45321</v>
      </c>
      <c r="F1978">
        <v>363.51</v>
      </c>
      <c r="G1978" t="s">
        <v>91</v>
      </c>
      <c r="H1978">
        <v>0</v>
      </c>
      <c r="I1978" t="str">
        <f>_xlfn.XLOOKUP(data[[#This Row],[flight_speed]],$S$4:$S$6,$T$4:$T$6,,-1)</f>
        <v>casual</v>
      </c>
      <c r="J1978">
        <f>_xlfn.XLOOKUP(data[[#This Row],[Reindeer]],$S$14:$S$18,$T$14:$T$18)</f>
        <v>98</v>
      </c>
      <c r="K1978" t="str" cm="1">
        <f t="array" ref="K1978">_xlfn.IFS(data[[#This Row],[Age]]&lt;=100,"0-100",data[[#This Row],[Age]]&lt;=500,"101-500",data[[#This Row],[Age]]&lt;=1000,"501-1000",1,"&gt;1000")</f>
        <v>0-100</v>
      </c>
      <c r="L1978" t="str">
        <f>REPT(_xlfn.UNICHAR(8203),_xlfn.XLOOKUP(data[[#This Row],[Age group]],$S$23:$S$26,$T$23:$T$26))&amp;data[[#This Row],[Age group]]</f>
        <v>​​​​0-100</v>
      </c>
    </row>
    <row r="1979" spans="2:12" x14ac:dyDescent="0.25">
      <c r="B1979" t="s">
        <v>33</v>
      </c>
      <c r="C1979">
        <v>5.6000000000000005</v>
      </c>
      <c r="D1979">
        <v>650</v>
      </c>
      <c r="E1979" s="27">
        <v>45322</v>
      </c>
      <c r="F1979">
        <v>1434.99</v>
      </c>
      <c r="G1979" t="s">
        <v>90</v>
      </c>
      <c r="H1979">
        <v>0</v>
      </c>
      <c r="I1979" t="str">
        <f>_xlfn.XLOOKUP(data[[#This Row],[flight_speed]],$S$4:$S$6,$T$4:$T$6,,-1)</f>
        <v>fast</v>
      </c>
      <c r="J1979">
        <f>_xlfn.XLOOKUP(data[[#This Row],[Reindeer]],$S$14:$S$18,$T$14:$T$18)</f>
        <v>1200</v>
      </c>
      <c r="K1979" t="str" cm="1">
        <f t="array" ref="K1979">_xlfn.IFS(data[[#This Row],[Age]]&lt;=100,"0-100",data[[#This Row],[Age]]&lt;=500,"101-500",data[[#This Row],[Age]]&lt;=1000,"501-1000",1,"&gt;1000")</f>
        <v>&gt;1000</v>
      </c>
      <c r="L1979" t="str">
        <f>REPT(_xlfn.UNICHAR(8203),_xlfn.XLOOKUP(data[[#This Row],[Age group]],$S$23:$S$26,$T$23:$T$26))&amp;data[[#This Row],[Age group]]</f>
        <v>​&gt;1000</v>
      </c>
    </row>
    <row r="1980" spans="2:12" x14ac:dyDescent="0.25">
      <c r="B1980" t="s">
        <v>34</v>
      </c>
      <c r="C1980">
        <v>8</v>
      </c>
      <c r="D1980">
        <v>680</v>
      </c>
      <c r="E1980" s="27">
        <v>45322</v>
      </c>
      <c r="F1980">
        <v>2564.4900000000002</v>
      </c>
      <c r="G1980" t="s">
        <v>91</v>
      </c>
      <c r="H1980">
        <v>0</v>
      </c>
      <c r="I1980" t="str">
        <f>_xlfn.XLOOKUP(data[[#This Row],[flight_speed]],$S$4:$S$6,$T$4:$T$6,,-1)</f>
        <v>super fast</v>
      </c>
      <c r="J1980">
        <f>_xlfn.XLOOKUP(data[[#This Row],[Reindeer]],$S$14:$S$18,$T$14:$T$18)</f>
        <v>815</v>
      </c>
      <c r="K1980" t="str" cm="1">
        <f t="array" ref="K1980">_xlfn.IFS(data[[#This Row],[Age]]&lt;=100,"0-100",data[[#This Row],[Age]]&lt;=500,"101-500",data[[#This Row],[Age]]&lt;=1000,"501-1000",1,"&gt;1000")</f>
        <v>501-1000</v>
      </c>
      <c r="L1980" t="str">
        <f>REPT(_xlfn.UNICHAR(8203),_xlfn.XLOOKUP(data[[#This Row],[Age group]],$S$23:$S$26,$T$23:$T$26))&amp;data[[#This Row],[Age group]]</f>
        <v>​​501-1000</v>
      </c>
    </row>
    <row r="1981" spans="2:12" x14ac:dyDescent="0.25">
      <c r="B1981" t="s">
        <v>35</v>
      </c>
      <c r="C1981">
        <v>6.4</v>
      </c>
      <c r="D1981">
        <v>1250</v>
      </c>
      <c r="E1981" s="27">
        <v>45322</v>
      </c>
      <c r="F1981">
        <v>1114.1399999999999</v>
      </c>
      <c r="G1981" t="s">
        <v>91</v>
      </c>
      <c r="H1981">
        <v>0</v>
      </c>
      <c r="I1981" t="str">
        <f>_xlfn.XLOOKUP(data[[#This Row],[flight_speed]],$S$4:$S$6,$T$4:$T$6,,-1)</f>
        <v>fast</v>
      </c>
      <c r="J1981">
        <f>_xlfn.XLOOKUP(data[[#This Row],[Reindeer]],$S$14:$S$18,$T$14:$T$18)</f>
        <v>261</v>
      </c>
      <c r="K1981" t="str" cm="1">
        <f t="array" ref="K1981">_xlfn.IFS(data[[#This Row],[Age]]&lt;=100,"0-100",data[[#This Row],[Age]]&lt;=500,"101-500",data[[#This Row],[Age]]&lt;=1000,"501-1000",1,"&gt;1000")</f>
        <v>101-500</v>
      </c>
      <c r="L1981" t="str">
        <f>REPT(_xlfn.UNICHAR(8203),_xlfn.XLOOKUP(data[[#This Row],[Age group]],$S$23:$S$26,$T$23:$T$26))&amp;data[[#This Row],[Age group]]</f>
        <v>​​​101-500</v>
      </c>
    </row>
    <row r="1982" spans="2:12" x14ac:dyDescent="0.25">
      <c r="B1982" t="s">
        <v>68</v>
      </c>
      <c r="C1982">
        <v>6.4</v>
      </c>
      <c r="D1982">
        <v>900</v>
      </c>
      <c r="E1982" s="27">
        <v>45322</v>
      </c>
      <c r="F1982">
        <v>1911.72</v>
      </c>
      <c r="G1982" t="s">
        <v>90</v>
      </c>
      <c r="H1982">
        <v>0</v>
      </c>
      <c r="I1982" t="str">
        <f>_xlfn.XLOOKUP(data[[#This Row],[flight_speed]],$S$4:$S$6,$T$4:$T$6,,-1)</f>
        <v>fast</v>
      </c>
      <c r="J1982">
        <f>_xlfn.XLOOKUP(data[[#This Row],[Reindeer]],$S$14:$S$18,$T$14:$T$18)</f>
        <v>35</v>
      </c>
      <c r="K1982" t="str" cm="1">
        <f t="array" ref="K1982">_xlfn.IFS(data[[#This Row],[Age]]&lt;=100,"0-100",data[[#This Row],[Age]]&lt;=500,"101-500",data[[#This Row],[Age]]&lt;=1000,"501-1000",1,"&gt;1000")</f>
        <v>0-100</v>
      </c>
      <c r="L1982" t="str">
        <f>REPT(_xlfn.UNICHAR(8203),_xlfn.XLOOKUP(data[[#This Row],[Age group]],$S$23:$S$26,$T$23:$T$26))&amp;data[[#This Row],[Age group]]</f>
        <v>​​​​0-100</v>
      </c>
    </row>
    <row r="1983" spans="2:12" x14ac:dyDescent="0.25">
      <c r="B1983" t="s">
        <v>32</v>
      </c>
      <c r="C1983">
        <v>11.200000000000001</v>
      </c>
      <c r="D1983">
        <v>610</v>
      </c>
      <c r="E1983" s="27">
        <v>45322</v>
      </c>
      <c r="F1983">
        <v>369.03000000000003</v>
      </c>
      <c r="G1983" t="s">
        <v>91</v>
      </c>
      <c r="H1983">
        <v>0</v>
      </c>
      <c r="I1983" t="str">
        <f>_xlfn.XLOOKUP(data[[#This Row],[flight_speed]],$S$4:$S$6,$T$4:$T$6,,-1)</f>
        <v>casual</v>
      </c>
      <c r="J1983">
        <f>_xlfn.XLOOKUP(data[[#This Row],[Reindeer]],$S$14:$S$18,$T$14:$T$18)</f>
        <v>98</v>
      </c>
      <c r="K1983" t="str" cm="1">
        <f t="array" ref="K1983">_xlfn.IFS(data[[#This Row],[Age]]&lt;=100,"0-100",data[[#This Row],[Age]]&lt;=500,"101-500",data[[#This Row],[Age]]&lt;=1000,"501-1000",1,"&gt;1000")</f>
        <v>0-100</v>
      </c>
      <c r="L1983" t="str">
        <f>REPT(_xlfn.UNICHAR(8203),_xlfn.XLOOKUP(data[[#This Row],[Age group]],$S$23:$S$26,$T$23:$T$26))&amp;data[[#This Row],[Age group]]</f>
        <v>​​​​0-100</v>
      </c>
    </row>
    <row r="1984" spans="2:12" x14ac:dyDescent="0.25">
      <c r="B1984" t="s">
        <v>33</v>
      </c>
      <c r="C1984">
        <v>4.8000000000000007</v>
      </c>
      <c r="D1984">
        <v>940</v>
      </c>
      <c r="E1984" s="27">
        <v>45323</v>
      </c>
      <c r="F1984">
        <v>2117.61</v>
      </c>
      <c r="G1984" t="s">
        <v>90</v>
      </c>
      <c r="H1984">
        <v>0</v>
      </c>
      <c r="I1984" t="str">
        <f>_xlfn.XLOOKUP(data[[#This Row],[flight_speed]],$S$4:$S$6,$T$4:$T$6,,-1)</f>
        <v>super fast</v>
      </c>
      <c r="J1984">
        <f>_xlfn.XLOOKUP(data[[#This Row],[Reindeer]],$S$14:$S$18,$T$14:$T$18)</f>
        <v>1200</v>
      </c>
      <c r="K1984" t="str" cm="1">
        <f t="array" ref="K1984">_xlfn.IFS(data[[#This Row],[Age]]&lt;=100,"0-100",data[[#This Row],[Age]]&lt;=500,"101-500",data[[#This Row],[Age]]&lt;=1000,"501-1000",1,"&gt;1000")</f>
        <v>&gt;1000</v>
      </c>
      <c r="L1984" t="str">
        <f>REPT(_xlfn.UNICHAR(8203),_xlfn.XLOOKUP(data[[#This Row],[Age group]],$S$23:$S$26,$T$23:$T$26))&amp;data[[#This Row],[Age group]]</f>
        <v>​&gt;1000</v>
      </c>
    </row>
    <row r="1985" spans="2:12" x14ac:dyDescent="0.25">
      <c r="B1985" t="s">
        <v>34</v>
      </c>
      <c r="C1985">
        <v>7.2</v>
      </c>
      <c r="D1985">
        <v>710</v>
      </c>
      <c r="E1985" s="27">
        <v>45323</v>
      </c>
      <c r="F1985">
        <v>2629.2599999999998</v>
      </c>
      <c r="G1985" t="s">
        <v>91</v>
      </c>
      <c r="H1985">
        <v>0</v>
      </c>
      <c r="I1985" t="str">
        <f>_xlfn.XLOOKUP(data[[#This Row],[flight_speed]],$S$4:$S$6,$T$4:$T$6,,-1)</f>
        <v>super fast</v>
      </c>
      <c r="J1985">
        <f>_xlfn.XLOOKUP(data[[#This Row],[Reindeer]],$S$14:$S$18,$T$14:$T$18)</f>
        <v>815</v>
      </c>
      <c r="K1985" t="str" cm="1">
        <f t="array" ref="K1985">_xlfn.IFS(data[[#This Row],[Age]]&lt;=100,"0-100",data[[#This Row],[Age]]&lt;=500,"101-500",data[[#This Row],[Age]]&lt;=1000,"501-1000",1,"&gt;1000")</f>
        <v>501-1000</v>
      </c>
      <c r="L1985" t="str">
        <f>REPT(_xlfn.UNICHAR(8203),_xlfn.XLOOKUP(data[[#This Row],[Age group]],$S$23:$S$26,$T$23:$T$26))&amp;data[[#This Row],[Age group]]</f>
        <v>​​501-1000</v>
      </c>
    </row>
    <row r="1986" spans="2:12" x14ac:dyDescent="0.25">
      <c r="B1986" t="s">
        <v>35</v>
      </c>
      <c r="C1986">
        <v>9.6000000000000014</v>
      </c>
      <c r="D1986">
        <v>550</v>
      </c>
      <c r="E1986" s="27">
        <v>45323</v>
      </c>
      <c r="F1986">
        <v>2106.75</v>
      </c>
      <c r="G1986" t="s">
        <v>91</v>
      </c>
      <c r="H1986">
        <v>0</v>
      </c>
      <c r="I1986" t="str">
        <f>_xlfn.XLOOKUP(data[[#This Row],[flight_speed]],$S$4:$S$6,$T$4:$T$6,,-1)</f>
        <v>super fast</v>
      </c>
      <c r="J1986">
        <f>_xlfn.XLOOKUP(data[[#This Row],[Reindeer]],$S$14:$S$18,$T$14:$T$18)</f>
        <v>261</v>
      </c>
      <c r="K1986" t="str" cm="1">
        <f t="array" ref="K1986">_xlfn.IFS(data[[#This Row],[Age]]&lt;=100,"0-100",data[[#This Row],[Age]]&lt;=500,"101-500",data[[#This Row],[Age]]&lt;=1000,"501-1000",1,"&gt;1000")</f>
        <v>101-500</v>
      </c>
      <c r="L1986" t="str">
        <f>REPT(_xlfn.UNICHAR(8203),_xlfn.XLOOKUP(data[[#This Row],[Age group]],$S$23:$S$26,$T$23:$T$26))&amp;data[[#This Row],[Age group]]</f>
        <v>​​​101-500</v>
      </c>
    </row>
    <row r="1987" spans="2:12" x14ac:dyDescent="0.25">
      <c r="B1987" t="s">
        <v>68</v>
      </c>
      <c r="C1987">
        <v>5.6000000000000005</v>
      </c>
      <c r="D1987">
        <v>670</v>
      </c>
      <c r="E1987" s="27">
        <v>45323</v>
      </c>
      <c r="F1987">
        <v>2165.8500000000004</v>
      </c>
      <c r="G1987" t="s">
        <v>90</v>
      </c>
      <c r="H1987">
        <v>0</v>
      </c>
      <c r="I1987" t="str">
        <f>_xlfn.XLOOKUP(data[[#This Row],[flight_speed]],$S$4:$S$6,$T$4:$T$6,,-1)</f>
        <v>super fast</v>
      </c>
      <c r="J1987">
        <f>_xlfn.XLOOKUP(data[[#This Row],[Reindeer]],$S$14:$S$18,$T$14:$T$18)</f>
        <v>35</v>
      </c>
      <c r="K1987" t="str" cm="1">
        <f t="array" ref="K1987">_xlfn.IFS(data[[#This Row],[Age]]&lt;=100,"0-100",data[[#This Row],[Age]]&lt;=500,"101-500",data[[#This Row],[Age]]&lt;=1000,"501-1000",1,"&gt;1000")</f>
        <v>0-100</v>
      </c>
      <c r="L1987" t="str">
        <f>REPT(_xlfn.UNICHAR(8203),_xlfn.XLOOKUP(data[[#This Row],[Age group]],$S$23:$S$26,$T$23:$T$26))&amp;data[[#This Row],[Age group]]</f>
        <v>​​​​0-100</v>
      </c>
    </row>
    <row r="1988" spans="2:12" x14ac:dyDescent="0.25">
      <c r="B1988" t="s">
        <v>32</v>
      </c>
      <c r="C1988">
        <v>11.200000000000001</v>
      </c>
      <c r="D1988">
        <v>560</v>
      </c>
      <c r="E1988" s="27">
        <v>45323</v>
      </c>
      <c r="F1988">
        <v>2146.1999999999998</v>
      </c>
      <c r="G1988" t="s">
        <v>91</v>
      </c>
      <c r="H1988">
        <v>0</v>
      </c>
      <c r="I1988" t="str">
        <f>_xlfn.XLOOKUP(data[[#This Row],[flight_speed]],$S$4:$S$6,$T$4:$T$6,,-1)</f>
        <v>super fast</v>
      </c>
      <c r="J1988">
        <f>_xlfn.XLOOKUP(data[[#This Row],[Reindeer]],$S$14:$S$18,$T$14:$T$18)</f>
        <v>98</v>
      </c>
      <c r="K1988" t="str" cm="1">
        <f t="array" ref="K1988">_xlfn.IFS(data[[#This Row],[Age]]&lt;=100,"0-100",data[[#This Row],[Age]]&lt;=500,"101-500",data[[#This Row],[Age]]&lt;=1000,"501-1000",1,"&gt;1000")</f>
        <v>0-100</v>
      </c>
      <c r="L1988" t="str">
        <f>REPT(_xlfn.UNICHAR(8203),_xlfn.XLOOKUP(data[[#This Row],[Age group]],$S$23:$S$26,$T$23:$T$26))&amp;data[[#This Row],[Age group]]</f>
        <v>​​​​0-100</v>
      </c>
    </row>
    <row r="1989" spans="2:12" x14ac:dyDescent="0.25">
      <c r="B1989" t="s">
        <v>33</v>
      </c>
      <c r="C1989">
        <v>8.8000000000000007</v>
      </c>
      <c r="D1989">
        <v>590</v>
      </c>
      <c r="E1989" s="27">
        <v>45324</v>
      </c>
      <c r="F1989">
        <v>266.31</v>
      </c>
      <c r="G1989" t="s">
        <v>90</v>
      </c>
      <c r="H1989">
        <v>0</v>
      </c>
      <c r="I1989" t="str">
        <f>_xlfn.XLOOKUP(data[[#This Row],[flight_speed]],$S$4:$S$6,$T$4:$T$6,,-1)</f>
        <v>casual</v>
      </c>
      <c r="J1989">
        <f>_xlfn.XLOOKUP(data[[#This Row],[Reindeer]],$S$14:$S$18,$T$14:$T$18)</f>
        <v>1200</v>
      </c>
      <c r="K1989" t="str" cm="1">
        <f t="array" ref="K1989">_xlfn.IFS(data[[#This Row],[Age]]&lt;=100,"0-100",data[[#This Row],[Age]]&lt;=500,"101-500",data[[#This Row],[Age]]&lt;=1000,"501-1000",1,"&gt;1000")</f>
        <v>&gt;1000</v>
      </c>
      <c r="L1989" t="str">
        <f>REPT(_xlfn.UNICHAR(8203),_xlfn.XLOOKUP(data[[#This Row],[Age group]],$S$23:$S$26,$T$23:$T$26))&amp;data[[#This Row],[Age group]]</f>
        <v>​&gt;1000</v>
      </c>
    </row>
    <row r="1990" spans="2:12" x14ac:dyDescent="0.25">
      <c r="B1990" t="s">
        <v>34</v>
      </c>
      <c r="C1990">
        <v>4</v>
      </c>
      <c r="D1990">
        <v>1340</v>
      </c>
      <c r="E1990" s="27">
        <v>45324</v>
      </c>
      <c r="F1990">
        <v>426.03</v>
      </c>
      <c r="G1990" t="s">
        <v>91</v>
      </c>
      <c r="H1990">
        <v>0</v>
      </c>
      <c r="I1990" t="str">
        <f>_xlfn.XLOOKUP(data[[#This Row],[flight_speed]],$S$4:$S$6,$T$4:$T$6,,-1)</f>
        <v>casual</v>
      </c>
      <c r="J1990">
        <f>_xlfn.XLOOKUP(data[[#This Row],[Reindeer]],$S$14:$S$18,$T$14:$T$18)</f>
        <v>815</v>
      </c>
      <c r="K1990" t="str" cm="1">
        <f t="array" ref="K1990">_xlfn.IFS(data[[#This Row],[Age]]&lt;=100,"0-100",data[[#This Row],[Age]]&lt;=500,"101-500",data[[#This Row],[Age]]&lt;=1000,"501-1000",1,"&gt;1000")</f>
        <v>501-1000</v>
      </c>
      <c r="L1990" t="str">
        <f>REPT(_xlfn.UNICHAR(8203),_xlfn.XLOOKUP(data[[#This Row],[Age group]],$S$23:$S$26,$T$23:$T$26))&amp;data[[#This Row],[Age group]]</f>
        <v>​​501-1000</v>
      </c>
    </row>
    <row r="1991" spans="2:12" x14ac:dyDescent="0.25">
      <c r="B1991" t="s">
        <v>35</v>
      </c>
      <c r="C1991">
        <v>9.6000000000000014</v>
      </c>
      <c r="D1991">
        <v>620</v>
      </c>
      <c r="E1991" s="27">
        <v>45324</v>
      </c>
      <c r="F1991">
        <v>2058.0299999999997</v>
      </c>
      <c r="G1991" t="s">
        <v>91</v>
      </c>
      <c r="H1991">
        <v>0</v>
      </c>
      <c r="I1991" t="str">
        <f>_xlfn.XLOOKUP(data[[#This Row],[flight_speed]],$S$4:$S$6,$T$4:$T$6,,-1)</f>
        <v>super fast</v>
      </c>
      <c r="J1991">
        <f>_xlfn.XLOOKUP(data[[#This Row],[Reindeer]],$S$14:$S$18,$T$14:$T$18)</f>
        <v>261</v>
      </c>
      <c r="K1991" t="str" cm="1">
        <f t="array" ref="K1991">_xlfn.IFS(data[[#This Row],[Age]]&lt;=100,"0-100",data[[#This Row],[Age]]&lt;=500,"101-500",data[[#This Row],[Age]]&lt;=1000,"501-1000",1,"&gt;1000")</f>
        <v>101-500</v>
      </c>
      <c r="L1991" t="str">
        <f>REPT(_xlfn.UNICHAR(8203),_xlfn.XLOOKUP(data[[#This Row],[Age group]],$S$23:$S$26,$T$23:$T$26))&amp;data[[#This Row],[Age group]]</f>
        <v>​​​101-500</v>
      </c>
    </row>
    <row r="1992" spans="2:12" x14ac:dyDescent="0.25">
      <c r="B1992" t="s">
        <v>68</v>
      </c>
      <c r="C1992">
        <v>4.8000000000000007</v>
      </c>
      <c r="D1992">
        <v>1360</v>
      </c>
      <c r="E1992" s="27">
        <v>45324</v>
      </c>
      <c r="F1992">
        <v>567.78</v>
      </c>
      <c r="G1992" t="s">
        <v>90</v>
      </c>
      <c r="H1992">
        <v>0</v>
      </c>
      <c r="I1992" t="str">
        <f>_xlfn.XLOOKUP(data[[#This Row],[flight_speed]],$S$4:$S$6,$T$4:$T$6,,-1)</f>
        <v>casual</v>
      </c>
      <c r="J1992">
        <f>_xlfn.XLOOKUP(data[[#This Row],[Reindeer]],$S$14:$S$18,$T$14:$T$18)</f>
        <v>35</v>
      </c>
      <c r="K1992" t="str" cm="1">
        <f t="array" ref="K1992">_xlfn.IFS(data[[#This Row],[Age]]&lt;=100,"0-100",data[[#This Row],[Age]]&lt;=500,"101-500",data[[#This Row],[Age]]&lt;=1000,"501-1000",1,"&gt;1000")</f>
        <v>0-100</v>
      </c>
      <c r="L1992" t="str">
        <f>REPT(_xlfn.UNICHAR(8203),_xlfn.XLOOKUP(data[[#This Row],[Age group]],$S$23:$S$26,$T$23:$T$26))&amp;data[[#This Row],[Age group]]</f>
        <v>​​​​0-100</v>
      </c>
    </row>
    <row r="1993" spans="2:12" x14ac:dyDescent="0.25">
      <c r="B1993" t="s">
        <v>32</v>
      </c>
      <c r="C1993">
        <v>8.8000000000000007</v>
      </c>
      <c r="D1993">
        <v>840</v>
      </c>
      <c r="E1993" s="27">
        <v>45324</v>
      </c>
      <c r="F1993">
        <v>2860.77</v>
      </c>
      <c r="G1993" t="s">
        <v>91</v>
      </c>
      <c r="H1993">
        <v>0</v>
      </c>
      <c r="I1993" t="str">
        <f>_xlfn.XLOOKUP(data[[#This Row],[flight_speed]],$S$4:$S$6,$T$4:$T$6,,-1)</f>
        <v>super fast</v>
      </c>
      <c r="J1993">
        <f>_xlfn.XLOOKUP(data[[#This Row],[Reindeer]],$S$14:$S$18,$T$14:$T$18)</f>
        <v>98</v>
      </c>
      <c r="K1993" t="str" cm="1">
        <f t="array" ref="K1993">_xlfn.IFS(data[[#This Row],[Age]]&lt;=100,"0-100",data[[#This Row],[Age]]&lt;=500,"101-500",data[[#This Row],[Age]]&lt;=1000,"501-1000",1,"&gt;1000")</f>
        <v>0-100</v>
      </c>
      <c r="L1993" t="str">
        <f>REPT(_xlfn.UNICHAR(8203),_xlfn.XLOOKUP(data[[#This Row],[Age group]],$S$23:$S$26,$T$23:$T$26))&amp;data[[#This Row],[Age group]]</f>
        <v>​​​​0-100</v>
      </c>
    </row>
    <row r="1994" spans="2:12" x14ac:dyDescent="0.25">
      <c r="B1994" t="s">
        <v>33</v>
      </c>
      <c r="C1994">
        <v>8</v>
      </c>
      <c r="D1994">
        <v>670</v>
      </c>
      <c r="E1994" s="27">
        <v>45325</v>
      </c>
      <c r="F1994">
        <v>1363.53</v>
      </c>
      <c r="G1994" t="s">
        <v>90</v>
      </c>
      <c r="H1994">
        <v>0</v>
      </c>
      <c r="I1994" t="str">
        <f>_xlfn.XLOOKUP(data[[#This Row],[flight_speed]],$S$4:$S$6,$T$4:$T$6,,-1)</f>
        <v>fast</v>
      </c>
      <c r="J1994">
        <f>_xlfn.XLOOKUP(data[[#This Row],[Reindeer]],$S$14:$S$18,$T$14:$T$18)</f>
        <v>1200</v>
      </c>
      <c r="K1994" t="str" cm="1">
        <f t="array" ref="K1994">_xlfn.IFS(data[[#This Row],[Age]]&lt;=100,"0-100",data[[#This Row],[Age]]&lt;=500,"101-500",data[[#This Row],[Age]]&lt;=1000,"501-1000",1,"&gt;1000")</f>
        <v>&gt;1000</v>
      </c>
      <c r="L1994" t="str">
        <f>REPT(_xlfn.UNICHAR(8203),_xlfn.XLOOKUP(data[[#This Row],[Age group]],$S$23:$S$26,$T$23:$T$26))&amp;data[[#This Row],[Age group]]</f>
        <v>​&gt;1000</v>
      </c>
    </row>
    <row r="1995" spans="2:12" x14ac:dyDescent="0.25">
      <c r="B1995" t="s">
        <v>34</v>
      </c>
      <c r="C1995">
        <v>5.6000000000000005</v>
      </c>
      <c r="D1995">
        <v>780</v>
      </c>
      <c r="E1995" s="27">
        <v>45325</v>
      </c>
      <c r="F1995">
        <v>2615.7599999999998</v>
      </c>
      <c r="G1995" t="s">
        <v>91</v>
      </c>
      <c r="H1995">
        <v>0</v>
      </c>
      <c r="I1995" t="str">
        <f>_xlfn.XLOOKUP(data[[#This Row],[flight_speed]],$S$4:$S$6,$T$4:$T$6,,-1)</f>
        <v>super fast</v>
      </c>
      <c r="J1995">
        <f>_xlfn.XLOOKUP(data[[#This Row],[Reindeer]],$S$14:$S$18,$T$14:$T$18)</f>
        <v>815</v>
      </c>
      <c r="K1995" t="str" cm="1">
        <f t="array" ref="K1995">_xlfn.IFS(data[[#This Row],[Age]]&lt;=100,"0-100",data[[#This Row],[Age]]&lt;=500,"101-500",data[[#This Row],[Age]]&lt;=1000,"501-1000",1,"&gt;1000")</f>
        <v>501-1000</v>
      </c>
      <c r="L1995" t="str">
        <f>REPT(_xlfn.UNICHAR(8203),_xlfn.XLOOKUP(data[[#This Row],[Age group]],$S$23:$S$26,$T$23:$T$26))&amp;data[[#This Row],[Age group]]</f>
        <v>​​501-1000</v>
      </c>
    </row>
    <row r="1996" spans="2:12" x14ac:dyDescent="0.25">
      <c r="B1996" t="s">
        <v>35</v>
      </c>
      <c r="C1996">
        <v>6.4</v>
      </c>
      <c r="D1996">
        <v>1130</v>
      </c>
      <c r="E1996" s="27">
        <v>45325</v>
      </c>
      <c r="F1996">
        <v>1232.3399999999999</v>
      </c>
      <c r="G1996" t="s">
        <v>91</v>
      </c>
      <c r="H1996">
        <v>0</v>
      </c>
      <c r="I1996" t="str">
        <f>_xlfn.XLOOKUP(data[[#This Row],[flight_speed]],$S$4:$S$6,$T$4:$T$6,,-1)</f>
        <v>fast</v>
      </c>
      <c r="J1996">
        <f>_xlfn.XLOOKUP(data[[#This Row],[Reindeer]],$S$14:$S$18,$T$14:$T$18)</f>
        <v>261</v>
      </c>
      <c r="K1996" t="str" cm="1">
        <f t="array" ref="K1996">_xlfn.IFS(data[[#This Row],[Age]]&lt;=100,"0-100",data[[#This Row],[Age]]&lt;=500,"101-500",data[[#This Row],[Age]]&lt;=1000,"501-1000",1,"&gt;1000")</f>
        <v>101-500</v>
      </c>
      <c r="L1996" t="str">
        <f>REPT(_xlfn.UNICHAR(8203),_xlfn.XLOOKUP(data[[#This Row],[Age group]],$S$23:$S$26,$T$23:$T$26))&amp;data[[#This Row],[Age group]]</f>
        <v>​​​101-500</v>
      </c>
    </row>
    <row r="1997" spans="2:12" x14ac:dyDescent="0.25">
      <c r="B1997" t="s">
        <v>68</v>
      </c>
      <c r="C1997">
        <v>8.8000000000000007</v>
      </c>
      <c r="D1997">
        <v>850</v>
      </c>
      <c r="E1997" s="27">
        <v>45325</v>
      </c>
      <c r="F1997">
        <v>130.35000000000002</v>
      </c>
      <c r="G1997" t="s">
        <v>90</v>
      </c>
      <c r="H1997">
        <v>0</v>
      </c>
      <c r="I1997" t="str">
        <f>_xlfn.XLOOKUP(data[[#This Row],[flight_speed]],$S$4:$S$6,$T$4:$T$6,,-1)</f>
        <v>casual</v>
      </c>
      <c r="J1997">
        <f>_xlfn.XLOOKUP(data[[#This Row],[Reindeer]],$S$14:$S$18,$T$14:$T$18)</f>
        <v>35</v>
      </c>
      <c r="K1997" t="str" cm="1">
        <f t="array" ref="K1997">_xlfn.IFS(data[[#This Row],[Age]]&lt;=100,"0-100",data[[#This Row],[Age]]&lt;=500,"101-500",data[[#This Row],[Age]]&lt;=1000,"501-1000",1,"&gt;1000")</f>
        <v>0-100</v>
      </c>
      <c r="L1997" t="str">
        <f>REPT(_xlfn.UNICHAR(8203),_xlfn.XLOOKUP(data[[#This Row],[Age group]],$S$23:$S$26,$T$23:$T$26))&amp;data[[#This Row],[Age group]]</f>
        <v>​​​​0-100</v>
      </c>
    </row>
    <row r="1998" spans="2:12" x14ac:dyDescent="0.25">
      <c r="B1998" t="s">
        <v>32</v>
      </c>
      <c r="C1998">
        <v>6.4</v>
      </c>
      <c r="D1998">
        <v>1350</v>
      </c>
      <c r="E1998" s="27">
        <v>45325</v>
      </c>
      <c r="F1998">
        <v>692.49</v>
      </c>
      <c r="G1998" t="s">
        <v>91</v>
      </c>
      <c r="H1998">
        <v>0</v>
      </c>
      <c r="I1998" t="str">
        <f>_xlfn.XLOOKUP(data[[#This Row],[flight_speed]],$S$4:$S$6,$T$4:$T$6,,-1)</f>
        <v>fast</v>
      </c>
      <c r="J1998">
        <f>_xlfn.XLOOKUP(data[[#This Row],[Reindeer]],$S$14:$S$18,$T$14:$T$18)</f>
        <v>98</v>
      </c>
      <c r="K1998" t="str" cm="1">
        <f t="array" ref="K1998">_xlfn.IFS(data[[#This Row],[Age]]&lt;=100,"0-100",data[[#This Row],[Age]]&lt;=500,"101-500",data[[#This Row],[Age]]&lt;=1000,"501-1000",1,"&gt;1000")</f>
        <v>0-100</v>
      </c>
      <c r="L1998" t="str">
        <f>REPT(_xlfn.UNICHAR(8203),_xlfn.XLOOKUP(data[[#This Row],[Age group]],$S$23:$S$26,$T$23:$T$26))&amp;data[[#This Row],[Age group]]</f>
        <v>​​​​0-100</v>
      </c>
    </row>
    <row r="1999" spans="2:12" x14ac:dyDescent="0.25">
      <c r="B1999" t="s">
        <v>33</v>
      </c>
      <c r="C1999">
        <v>8.8000000000000007</v>
      </c>
      <c r="D1999">
        <v>880</v>
      </c>
      <c r="E1999" s="27">
        <v>45326</v>
      </c>
      <c r="F1999">
        <v>2411.13</v>
      </c>
      <c r="G1999" t="s">
        <v>90</v>
      </c>
      <c r="H1999">
        <v>0</v>
      </c>
      <c r="I1999" t="str">
        <f>_xlfn.XLOOKUP(data[[#This Row],[flight_speed]],$S$4:$S$6,$T$4:$T$6,,-1)</f>
        <v>super fast</v>
      </c>
      <c r="J1999">
        <f>_xlfn.XLOOKUP(data[[#This Row],[Reindeer]],$S$14:$S$18,$T$14:$T$18)</f>
        <v>1200</v>
      </c>
      <c r="K1999" t="str" cm="1">
        <f t="array" ref="K1999">_xlfn.IFS(data[[#This Row],[Age]]&lt;=100,"0-100",data[[#This Row],[Age]]&lt;=500,"101-500",data[[#This Row],[Age]]&lt;=1000,"501-1000",1,"&gt;1000")</f>
        <v>&gt;1000</v>
      </c>
      <c r="L1999" t="str">
        <f>REPT(_xlfn.UNICHAR(8203),_xlfn.XLOOKUP(data[[#This Row],[Age group]],$S$23:$S$26,$T$23:$T$26))&amp;data[[#This Row],[Age group]]</f>
        <v>​&gt;1000</v>
      </c>
    </row>
    <row r="2000" spans="2:12" x14ac:dyDescent="0.25">
      <c r="B2000" t="s">
        <v>34</v>
      </c>
      <c r="C2000">
        <v>4</v>
      </c>
      <c r="D2000">
        <v>1280</v>
      </c>
      <c r="E2000" s="27">
        <v>45326</v>
      </c>
      <c r="F2000">
        <v>2885.58</v>
      </c>
      <c r="G2000" t="s">
        <v>91</v>
      </c>
      <c r="H2000">
        <v>0</v>
      </c>
      <c r="I2000" t="str">
        <f>_xlfn.XLOOKUP(data[[#This Row],[flight_speed]],$S$4:$S$6,$T$4:$T$6,,-1)</f>
        <v>super fast</v>
      </c>
      <c r="J2000">
        <f>_xlfn.XLOOKUP(data[[#This Row],[Reindeer]],$S$14:$S$18,$T$14:$T$18)</f>
        <v>815</v>
      </c>
      <c r="K2000" t="str" cm="1">
        <f t="array" ref="K2000">_xlfn.IFS(data[[#This Row],[Age]]&lt;=100,"0-100",data[[#This Row],[Age]]&lt;=500,"101-500",data[[#This Row],[Age]]&lt;=1000,"501-1000",1,"&gt;1000")</f>
        <v>501-1000</v>
      </c>
      <c r="L2000" t="str">
        <f>REPT(_xlfn.UNICHAR(8203),_xlfn.XLOOKUP(data[[#This Row],[Age group]],$S$23:$S$26,$T$23:$T$26))&amp;data[[#This Row],[Age group]]</f>
        <v>​​501-1000</v>
      </c>
    </row>
    <row r="2001" spans="2:12" x14ac:dyDescent="0.25">
      <c r="B2001" t="s">
        <v>35</v>
      </c>
      <c r="C2001">
        <v>11.200000000000001</v>
      </c>
      <c r="D2001">
        <v>1120</v>
      </c>
      <c r="E2001" s="27">
        <v>45326</v>
      </c>
      <c r="F2001">
        <v>1136.22</v>
      </c>
      <c r="G2001" t="s">
        <v>91</v>
      </c>
      <c r="H2001">
        <v>0</v>
      </c>
      <c r="I2001" t="str">
        <f>_xlfn.XLOOKUP(data[[#This Row],[flight_speed]],$S$4:$S$6,$T$4:$T$6,,-1)</f>
        <v>fast</v>
      </c>
      <c r="J2001">
        <f>_xlfn.XLOOKUP(data[[#This Row],[Reindeer]],$S$14:$S$18,$T$14:$T$18)</f>
        <v>261</v>
      </c>
      <c r="K2001" t="str" cm="1">
        <f t="array" ref="K2001">_xlfn.IFS(data[[#This Row],[Age]]&lt;=100,"0-100",data[[#This Row],[Age]]&lt;=500,"101-500",data[[#This Row],[Age]]&lt;=1000,"501-1000",1,"&gt;1000")</f>
        <v>101-500</v>
      </c>
      <c r="L2001" t="str">
        <f>REPT(_xlfn.UNICHAR(8203),_xlfn.XLOOKUP(data[[#This Row],[Age group]],$S$23:$S$26,$T$23:$T$26))&amp;data[[#This Row],[Age group]]</f>
        <v>​​​101-500</v>
      </c>
    </row>
    <row r="2002" spans="2:12" x14ac:dyDescent="0.25">
      <c r="B2002" t="s">
        <v>68</v>
      </c>
      <c r="C2002">
        <v>9.6000000000000014</v>
      </c>
      <c r="D2002">
        <v>1440</v>
      </c>
      <c r="E2002" s="27">
        <v>45326</v>
      </c>
      <c r="F2002">
        <v>990.18000000000006</v>
      </c>
      <c r="G2002" t="s">
        <v>90</v>
      </c>
      <c r="H2002">
        <v>0</v>
      </c>
      <c r="I2002" t="str">
        <f>_xlfn.XLOOKUP(data[[#This Row],[flight_speed]],$S$4:$S$6,$T$4:$T$6,,-1)</f>
        <v>fast</v>
      </c>
      <c r="J2002">
        <f>_xlfn.XLOOKUP(data[[#This Row],[Reindeer]],$S$14:$S$18,$T$14:$T$18)</f>
        <v>35</v>
      </c>
      <c r="K2002" t="str" cm="1">
        <f t="array" ref="K2002">_xlfn.IFS(data[[#This Row],[Age]]&lt;=100,"0-100",data[[#This Row],[Age]]&lt;=500,"101-500",data[[#This Row],[Age]]&lt;=1000,"501-1000",1,"&gt;1000")</f>
        <v>0-100</v>
      </c>
      <c r="L2002" t="str">
        <f>REPT(_xlfn.UNICHAR(8203),_xlfn.XLOOKUP(data[[#This Row],[Age group]],$S$23:$S$26,$T$23:$T$26))&amp;data[[#This Row],[Age group]]</f>
        <v>​​​​0-100</v>
      </c>
    </row>
    <row r="2003" spans="2:12" x14ac:dyDescent="0.25">
      <c r="B2003" t="s">
        <v>32</v>
      </c>
      <c r="C2003">
        <v>5.6000000000000005</v>
      </c>
      <c r="D2003">
        <v>1280</v>
      </c>
      <c r="E2003" s="27">
        <v>45326</v>
      </c>
      <c r="F2003">
        <v>1368.9</v>
      </c>
      <c r="G2003" t="s">
        <v>91</v>
      </c>
      <c r="H2003">
        <v>0</v>
      </c>
      <c r="I2003" t="str">
        <f>_xlfn.XLOOKUP(data[[#This Row],[flight_speed]],$S$4:$S$6,$T$4:$T$6,,-1)</f>
        <v>fast</v>
      </c>
      <c r="J2003">
        <f>_xlfn.XLOOKUP(data[[#This Row],[Reindeer]],$S$14:$S$18,$T$14:$T$18)</f>
        <v>98</v>
      </c>
      <c r="K2003" t="str" cm="1">
        <f t="array" ref="K2003">_xlfn.IFS(data[[#This Row],[Age]]&lt;=100,"0-100",data[[#This Row],[Age]]&lt;=500,"101-500",data[[#This Row],[Age]]&lt;=1000,"501-1000",1,"&gt;1000")</f>
        <v>0-100</v>
      </c>
      <c r="L2003" t="str">
        <f>REPT(_xlfn.UNICHAR(8203),_xlfn.XLOOKUP(data[[#This Row],[Age group]],$S$23:$S$26,$T$23:$T$26))&amp;data[[#This Row],[Age group]]</f>
        <v>​​​​0-100</v>
      </c>
    </row>
    <row r="2004" spans="2:12" x14ac:dyDescent="0.25">
      <c r="B2004" t="s">
        <v>33</v>
      </c>
      <c r="C2004">
        <v>4</v>
      </c>
      <c r="D2004">
        <v>1240</v>
      </c>
      <c r="E2004" s="27">
        <v>45327</v>
      </c>
      <c r="F2004">
        <v>449.54999999999995</v>
      </c>
      <c r="G2004" t="s">
        <v>90</v>
      </c>
      <c r="H2004">
        <v>0</v>
      </c>
      <c r="I2004" t="str">
        <f>_xlfn.XLOOKUP(data[[#This Row],[flight_speed]],$S$4:$S$6,$T$4:$T$6,,-1)</f>
        <v>casual</v>
      </c>
      <c r="J2004">
        <f>_xlfn.XLOOKUP(data[[#This Row],[Reindeer]],$S$14:$S$18,$T$14:$T$18)</f>
        <v>1200</v>
      </c>
      <c r="K2004" t="str" cm="1">
        <f t="array" ref="K2004">_xlfn.IFS(data[[#This Row],[Age]]&lt;=100,"0-100",data[[#This Row],[Age]]&lt;=500,"101-500",data[[#This Row],[Age]]&lt;=1000,"501-1000",1,"&gt;1000")</f>
        <v>&gt;1000</v>
      </c>
      <c r="L2004" t="str">
        <f>REPT(_xlfn.UNICHAR(8203),_xlfn.XLOOKUP(data[[#This Row],[Age group]],$S$23:$S$26,$T$23:$T$26))&amp;data[[#This Row],[Age group]]</f>
        <v>​&gt;1000</v>
      </c>
    </row>
    <row r="2005" spans="2:12" x14ac:dyDescent="0.25">
      <c r="B2005" t="s">
        <v>34</v>
      </c>
      <c r="C2005">
        <v>9.6000000000000014</v>
      </c>
      <c r="D2005">
        <v>800</v>
      </c>
      <c r="E2005" s="27">
        <v>45327</v>
      </c>
      <c r="F2005">
        <v>1293.48</v>
      </c>
      <c r="G2005" t="s">
        <v>91</v>
      </c>
      <c r="H2005">
        <v>0</v>
      </c>
      <c r="I2005" t="str">
        <f>_xlfn.XLOOKUP(data[[#This Row],[flight_speed]],$S$4:$S$6,$T$4:$T$6,,-1)</f>
        <v>fast</v>
      </c>
      <c r="J2005">
        <f>_xlfn.XLOOKUP(data[[#This Row],[Reindeer]],$S$14:$S$18,$T$14:$T$18)</f>
        <v>815</v>
      </c>
      <c r="K2005" t="str" cm="1">
        <f t="array" ref="K2005">_xlfn.IFS(data[[#This Row],[Age]]&lt;=100,"0-100",data[[#This Row],[Age]]&lt;=500,"101-500",data[[#This Row],[Age]]&lt;=1000,"501-1000",1,"&gt;1000")</f>
        <v>501-1000</v>
      </c>
      <c r="L2005" t="str">
        <f>REPT(_xlfn.UNICHAR(8203),_xlfn.XLOOKUP(data[[#This Row],[Age group]],$S$23:$S$26,$T$23:$T$26))&amp;data[[#This Row],[Age group]]</f>
        <v>​​501-1000</v>
      </c>
    </row>
    <row r="2006" spans="2:12" x14ac:dyDescent="0.25">
      <c r="B2006" t="s">
        <v>35</v>
      </c>
      <c r="C2006">
        <v>4.8000000000000007</v>
      </c>
      <c r="D2006">
        <v>730</v>
      </c>
      <c r="E2006" s="27">
        <v>45327</v>
      </c>
      <c r="F2006">
        <v>2316.48</v>
      </c>
      <c r="G2006" t="s">
        <v>91</v>
      </c>
      <c r="H2006">
        <v>0</v>
      </c>
      <c r="I2006" t="str">
        <f>_xlfn.XLOOKUP(data[[#This Row],[flight_speed]],$S$4:$S$6,$T$4:$T$6,,-1)</f>
        <v>super fast</v>
      </c>
      <c r="J2006">
        <f>_xlfn.XLOOKUP(data[[#This Row],[Reindeer]],$S$14:$S$18,$T$14:$T$18)</f>
        <v>261</v>
      </c>
      <c r="K2006" t="str" cm="1">
        <f t="array" ref="K2006">_xlfn.IFS(data[[#This Row],[Age]]&lt;=100,"0-100",data[[#This Row],[Age]]&lt;=500,"101-500",data[[#This Row],[Age]]&lt;=1000,"501-1000",1,"&gt;1000")</f>
        <v>101-500</v>
      </c>
      <c r="L2006" t="str">
        <f>REPT(_xlfn.UNICHAR(8203),_xlfn.XLOOKUP(data[[#This Row],[Age group]],$S$23:$S$26,$T$23:$T$26))&amp;data[[#This Row],[Age group]]</f>
        <v>​​​101-500</v>
      </c>
    </row>
    <row r="2007" spans="2:12" x14ac:dyDescent="0.25">
      <c r="B2007" t="s">
        <v>68</v>
      </c>
      <c r="C2007">
        <v>8</v>
      </c>
      <c r="D2007">
        <v>510</v>
      </c>
      <c r="E2007" s="27">
        <v>45327</v>
      </c>
      <c r="F2007">
        <v>2429.67</v>
      </c>
      <c r="G2007" t="s">
        <v>90</v>
      </c>
      <c r="H2007">
        <v>0</v>
      </c>
      <c r="I2007" t="str">
        <f>_xlfn.XLOOKUP(data[[#This Row],[flight_speed]],$S$4:$S$6,$T$4:$T$6,,-1)</f>
        <v>super fast</v>
      </c>
      <c r="J2007">
        <f>_xlfn.XLOOKUP(data[[#This Row],[Reindeer]],$S$14:$S$18,$T$14:$T$18)</f>
        <v>35</v>
      </c>
      <c r="K2007" t="str" cm="1">
        <f t="array" ref="K2007">_xlfn.IFS(data[[#This Row],[Age]]&lt;=100,"0-100",data[[#This Row],[Age]]&lt;=500,"101-500",data[[#This Row],[Age]]&lt;=1000,"501-1000",1,"&gt;1000")</f>
        <v>0-100</v>
      </c>
      <c r="L2007" t="str">
        <f>REPT(_xlfn.UNICHAR(8203),_xlfn.XLOOKUP(data[[#This Row],[Age group]],$S$23:$S$26,$T$23:$T$26))&amp;data[[#This Row],[Age group]]</f>
        <v>​​​​0-100</v>
      </c>
    </row>
    <row r="2008" spans="2:12" x14ac:dyDescent="0.25">
      <c r="B2008" t="s">
        <v>32</v>
      </c>
      <c r="C2008">
        <v>5.6000000000000005</v>
      </c>
      <c r="D2008">
        <v>510</v>
      </c>
      <c r="E2008" s="27">
        <v>45327</v>
      </c>
      <c r="F2008">
        <v>2881.6499999999996</v>
      </c>
      <c r="G2008" t="s">
        <v>91</v>
      </c>
      <c r="H2008">
        <v>0</v>
      </c>
      <c r="I2008" t="str">
        <f>_xlfn.XLOOKUP(data[[#This Row],[flight_speed]],$S$4:$S$6,$T$4:$T$6,,-1)</f>
        <v>super fast</v>
      </c>
      <c r="J2008">
        <f>_xlfn.XLOOKUP(data[[#This Row],[Reindeer]],$S$14:$S$18,$T$14:$T$18)</f>
        <v>98</v>
      </c>
      <c r="K2008" t="str" cm="1">
        <f t="array" ref="K2008">_xlfn.IFS(data[[#This Row],[Age]]&lt;=100,"0-100",data[[#This Row],[Age]]&lt;=500,"101-500",data[[#This Row],[Age]]&lt;=1000,"501-1000",1,"&gt;1000")</f>
        <v>0-100</v>
      </c>
      <c r="L2008" t="str">
        <f>REPT(_xlfn.UNICHAR(8203),_xlfn.XLOOKUP(data[[#This Row],[Age group]],$S$23:$S$26,$T$23:$T$26))&amp;data[[#This Row],[Age group]]</f>
        <v>​​​​0-100</v>
      </c>
    </row>
    <row r="2009" spans="2:12" x14ac:dyDescent="0.25">
      <c r="B2009" t="s">
        <v>33</v>
      </c>
      <c r="C2009">
        <v>7.2</v>
      </c>
      <c r="D2009">
        <v>580</v>
      </c>
      <c r="E2009" s="27">
        <v>45328</v>
      </c>
      <c r="F2009">
        <v>932.40000000000009</v>
      </c>
      <c r="G2009" t="s">
        <v>90</v>
      </c>
      <c r="H2009">
        <v>0</v>
      </c>
      <c r="I2009" t="str">
        <f>_xlfn.XLOOKUP(data[[#This Row],[flight_speed]],$S$4:$S$6,$T$4:$T$6,,-1)</f>
        <v>fast</v>
      </c>
      <c r="J2009">
        <f>_xlfn.XLOOKUP(data[[#This Row],[Reindeer]],$S$14:$S$18,$T$14:$T$18)</f>
        <v>1200</v>
      </c>
      <c r="K2009" t="str" cm="1">
        <f t="array" ref="K2009">_xlfn.IFS(data[[#This Row],[Age]]&lt;=100,"0-100",data[[#This Row],[Age]]&lt;=500,"101-500",data[[#This Row],[Age]]&lt;=1000,"501-1000",1,"&gt;1000")</f>
        <v>&gt;1000</v>
      </c>
      <c r="L2009" t="str">
        <f>REPT(_xlfn.UNICHAR(8203),_xlfn.XLOOKUP(data[[#This Row],[Age group]],$S$23:$S$26,$T$23:$T$26))&amp;data[[#This Row],[Age group]]</f>
        <v>​&gt;1000</v>
      </c>
    </row>
    <row r="2010" spans="2:12" x14ac:dyDescent="0.25">
      <c r="B2010" t="s">
        <v>34</v>
      </c>
      <c r="C2010">
        <v>8.8000000000000007</v>
      </c>
      <c r="D2010">
        <v>860</v>
      </c>
      <c r="E2010" s="27">
        <v>45328</v>
      </c>
      <c r="F2010">
        <v>2580.54</v>
      </c>
      <c r="G2010" t="s">
        <v>91</v>
      </c>
      <c r="H2010">
        <v>0</v>
      </c>
      <c r="I2010" t="str">
        <f>_xlfn.XLOOKUP(data[[#This Row],[flight_speed]],$S$4:$S$6,$T$4:$T$6,,-1)</f>
        <v>super fast</v>
      </c>
      <c r="J2010">
        <f>_xlfn.XLOOKUP(data[[#This Row],[Reindeer]],$S$14:$S$18,$T$14:$T$18)</f>
        <v>815</v>
      </c>
      <c r="K2010" t="str" cm="1">
        <f t="array" ref="K2010">_xlfn.IFS(data[[#This Row],[Age]]&lt;=100,"0-100",data[[#This Row],[Age]]&lt;=500,"101-500",data[[#This Row],[Age]]&lt;=1000,"501-1000",1,"&gt;1000")</f>
        <v>501-1000</v>
      </c>
      <c r="L2010" t="str">
        <f>REPT(_xlfn.UNICHAR(8203),_xlfn.XLOOKUP(data[[#This Row],[Age group]],$S$23:$S$26,$T$23:$T$26))&amp;data[[#This Row],[Age group]]</f>
        <v>​​501-1000</v>
      </c>
    </row>
    <row r="2011" spans="2:12" x14ac:dyDescent="0.25">
      <c r="B2011" t="s">
        <v>35</v>
      </c>
      <c r="C2011">
        <v>5.6000000000000005</v>
      </c>
      <c r="D2011">
        <v>1390</v>
      </c>
      <c r="E2011" s="27">
        <v>45328</v>
      </c>
      <c r="F2011">
        <v>1489.74</v>
      </c>
      <c r="G2011" t="s">
        <v>91</v>
      </c>
      <c r="H2011">
        <v>0</v>
      </c>
      <c r="I2011" t="str">
        <f>_xlfn.XLOOKUP(data[[#This Row],[flight_speed]],$S$4:$S$6,$T$4:$T$6,,-1)</f>
        <v>fast</v>
      </c>
      <c r="J2011">
        <f>_xlfn.XLOOKUP(data[[#This Row],[Reindeer]],$S$14:$S$18,$T$14:$T$18)</f>
        <v>261</v>
      </c>
      <c r="K2011" t="str" cm="1">
        <f t="array" ref="K2011">_xlfn.IFS(data[[#This Row],[Age]]&lt;=100,"0-100",data[[#This Row],[Age]]&lt;=500,"101-500",data[[#This Row],[Age]]&lt;=1000,"501-1000",1,"&gt;1000")</f>
        <v>101-500</v>
      </c>
      <c r="L2011" t="str">
        <f>REPT(_xlfn.UNICHAR(8203),_xlfn.XLOOKUP(data[[#This Row],[Age group]],$S$23:$S$26,$T$23:$T$26))&amp;data[[#This Row],[Age group]]</f>
        <v>​​​101-500</v>
      </c>
    </row>
    <row r="2012" spans="2:12" x14ac:dyDescent="0.25">
      <c r="B2012" t="s">
        <v>68</v>
      </c>
      <c r="C2012">
        <v>10.4</v>
      </c>
      <c r="D2012">
        <v>820</v>
      </c>
      <c r="E2012" s="27">
        <v>45328</v>
      </c>
      <c r="F2012">
        <v>2578.41</v>
      </c>
      <c r="G2012" t="s">
        <v>90</v>
      </c>
      <c r="H2012">
        <v>0</v>
      </c>
      <c r="I2012" t="str">
        <f>_xlfn.XLOOKUP(data[[#This Row],[flight_speed]],$S$4:$S$6,$T$4:$T$6,,-1)</f>
        <v>super fast</v>
      </c>
      <c r="J2012">
        <f>_xlfn.XLOOKUP(data[[#This Row],[Reindeer]],$S$14:$S$18,$T$14:$T$18)</f>
        <v>35</v>
      </c>
      <c r="K2012" t="str" cm="1">
        <f t="array" ref="K2012">_xlfn.IFS(data[[#This Row],[Age]]&lt;=100,"0-100",data[[#This Row],[Age]]&lt;=500,"101-500",data[[#This Row],[Age]]&lt;=1000,"501-1000",1,"&gt;1000")</f>
        <v>0-100</v>
      </c>
      <c r="L2012" t="str">
        <f>REPT(_xlfn.UNICHAR(8203),_xlfn.XLOOKUP(data[[#This Row],[Age group]],$S$23:$S$26,$T$23:$T$26))&amp;data[[#This Row],[Age group]]</f>
        <v>​​​​0-100</v>
      </c>
    </row>
    <row r="2013" spans="2:12" x14ac:dyDescent="0.25">
      <c r="B2013" t="s">
        <v>32</v>
      </c>
      <c r="C2013">
        <v>8.8000000000000007</v>
      </c>
      <c r="D2013">
        <v>1030</v>
      </c>
      <c r="E2013" s="27">
        <v>45328</v>
      </c>
      <c r="F2013">
        <v>873.08999999999992</v>
      </c>
      <c r="G2013" t="s">
        <v>91</v>
      </c>
      <c r="H2013">
        <v>0</v>
      </c>
      <c r="I2013" t="str">
        <f>_xlfn.XLOOKUP(data[[#This Row],[flight_speed]],$S$4:$S$6,$T$4:$T$6,,-1)</f>
        <v>fast</v>
      </c>
      <c r="J2013">
        <f>_xlfn.XLOOKUP(data[[#This Row],[Reindeer]],$S$14:$S$18,$T$14:$T$18)</f>
        <v>98</v>
      </c>
      <c r="K2013" t="str" cm="1">
        <f t="array" ref="K2013">_xlfn.IFS(data[[#This Row],[Age]]&lt;=100,"0-100",data[[#This Row],[Age]]&lt;=500,"101-500",data[[#This Row],[Age]]&lt;=1000,"501-1000",1,"&gt;1000")</f>
        <v>0-100</v>
      </c>
      <c r="L2013" t="str">
        <f>REPT(_xlfn.UNICHAR(8203),_xlfn.XLOOKUP(data[[#This Row],[Age group]],$S$23:$S$26,$T$23:$T$26))&amp;data[[#This Row],[Age group]]</f>
        <v>​​​​0-100</v>
      </c>
    </row>
    <row r="2014" spans="2:12" x14ac:dyDescent="0.25">
      <c r="B2014" t="s">
        <v>33</v>
      </c>
      <c r="C2014">
        <v>5.6000000000000005</v>
      </c>
      <c r="D2014">
        <v>950</v>
      </c>
      <c r="E2014" s="27">
        <v>45329</v>
      </c>
      <c r="F2014">
        <v>163.62</v>
      </c>
      <c r="G2014" t="s">
        <v>90</v>
      </c>
      <c r="H2014">
        <v>0</v>
      </c>
      <c r="I2014" t="str">
        <f>_xlfn.XLOOKUP(data[[#This Row],[flight_speed]],$S$4:$S$6,$T$4:$T$6,,-1)</f>
        <v>casual</v>
      </c>
      <c r="J2014">
        <f>_xlfn.XLOOKUP(data[[#This Row],[Reindeer]],$S$14:$S$18,$T$14:$T$18)</f>
        <v>1200</v>
      </c>
      <c r="K2014" t="str" cm="1">
        <f t="array" ref="K2014">_xlfn.IFS(data[[#This Row],[Age]]&lt;=100,"0-100",data[[#This Row],[Age]]&lt;=500,"101-500",data[[#This Row],[Age]]&lt;=1000,"501-1000",1,"&gt;1000")</f>
        <v>&gt;1000</v>
      </c>
      <c r="L2014" t="str">
        <f>REPT(_xlfn.UNICHAR(8203),_xlfn.XLOOKUP(data[[#This Row],[Age group]],$S$23:$S$26,$T$23:$T$26))&amp;data[[#This Row],[Age group]]</f>
        <v>​&gt;1000</v>
      </c>
    </row>
    <row r="2015" spans="2:12" x14ac:dyDescent="0.25">
      <c r="B2015" t="s">
        <v>34</v>
      </c>
      <c r="C2015">
        <v>8</v>
      </c>
      <c r="D2015">
        <v>950</v>
      </c>
      <c r="E2015" s="27">
        <v>45329</v>
      </c>
      <c r="F2015">
        <v>2103</v>
      </c>
      <c r="G2015" t="s">
        <v>91</v>
      </c>
      <c r="H2015">
        <v>0</v>
      </c>
      <c r="I2015" t="str">
        <f>_xlfn.XLOOKUP(data[[#This Row],[flight_speed]],$S$4:$S$6,$T$4:$T$6,,-1)</f>
        <v>super fast</v>
      </c>
      <c r="J2015">
        <f>_xlfn.XLOOKUP(data[[#This Row],[Reindeer]],$S$14:$S$18,$T$14:$T$18)</f>
        <v>815</v>
      </c>
      <c r="K2015" t="str" cm="1">
        <f t="array" ref="K2015">_xlfn.IFS(data[[#This Row],[Age]]&lt;=100,"0-100",data[[#This Row],[Age]]&lt;=500,"101-500",data[[#This Row],[Age]]&lt;=1000,"501-1000",1,"&gt;1000")</f>
        <v>501-1000</v>
      </c>
      <c r="L2015" t="str">
        <f>REPT(_xlfn.UNICHAR(8203),_xlfn.XLOOKUP(data[[#This Row],[Age group]],$S$23:$S$26,$T$23:$T$26))&amp;data[[#This Row],[Age group]]</f>
        <v>​​501-1000</v>
      </c>
    </row>
    <row r="2016" spans="2:12" x14ac:dyDescent="0.25">
      <c r="B2016" t="s">
        <v>35</v>
      </c>
      <c r="C2016">
        <v>8</v>
      </c>
      <c r="D2016">
        <v>710</v>
      </c>
      <c r="E2016" s="27">
        <v>45329</v>
      </c>
      <c r="F2016">
        <v>1989.8999999999999</v>
      </c>
      <c r="G2016" t="s">
        <v>91</v>
      </c>
      <c r="H2016">
        <v>0</v>
      </c>
      <c r="I2016" t="str">
        <f>_xlfn.XLOOKUP(data[[#This Row],[flight_speed]],$S$4:$S$6,$T$4:$T$6,,-1)</f>
        <v>fast</v>
      </c>
      <c r="J2016">
        <f>_xlfn.XLOOKUP(data[[#This Row],[Reindeer]],$S$14:$S$18,$T$14:$T$18)</f>
        <v>261</v>
      </c>
      <c r="K2016" t="str" cm="1">
        <f t="array" ref="K2016">_xlfn.IFS(data[[#This Row],[Age]]&lt;=100,"0-100",data[[#This Row],[Age]]&lt;=500,"101-500",data[[#This Row],[Age]]&lt;=1000,"501-1000",1,"&gt;1000")</f>
        <v>101-500</v>
      </c>
      <c r="L2016" t="str">
        <f>REPT(_xlfn.UNICHAR(8203),_xlfn.XLOOKUP(data[[#This Row],[Age group]],$S$23:$S$26,$T$23:$T$26))&amp;data[[#This Row],[Age group]]</f>
        <v>​​​101-500</v>
      </c>
    </row>
    <row r="2017" spans="2:12" x14ac:dyDescent="0.25">
      <c r="B2017" t="s">
        <v>68</v>
      </c>
      <c r="C2017">
        <v>11.200000000000001</v>
      </c>
      <c r="D2017">
        <v>1300</v>
      </c>
      <c r="E2017" s="27">
        <v>45329</v>
      </c>
      <c r="F2017">
        <v>420.93</v>
      </c>
      <c r="G2017" t="s">
        <v>90</v>
      </c>
      <c r="H2017">
        <v>0</v>
      </c>
      <c r="I2017" t="str">
        <f>_xlfn.XLOOKUP(data[[#This Row],[flight_speed]],$S$4:$S$6,$T$4:$T$6,,-1)</f>
        <v>casual</v>
      </c>
      <c r="J2017">
        <f>_xlfn.XLOOKUP(data[[#This Row],[Reindeer]],$S$14:$S$18,$T$14:$T$18)</f>
        <v>35</v>
      </c>
      <c r="K2017" t="str" cm="1">
        <f t="array" ref="K2017">_xlfn.IFS(data[[#This Row],[Age]]&lt;=100,"0-100",data[[#This Row],[Age]]&lt;=500,"101-500",data[[#This Row],[Age]]&lt;=1000,"501-1000",1,"&gt;1000")</f>
        <v>0-100</v>
      </c>
      <c r="L2017" t="str">
        <f>REPT(_xlfn.UNICHAR(8203),_xlfn.XLOOKUP(data[[#This Row],[Age group]],$S$23:$S$26,$T$23:$T$26))&amp;data[[#This Row],[Age group]]</f>
        <v>​​​​0-100</v>
      </c>
    </row>
    <row r="2018" spans="2:12" x14ac:dyDescent="0.25">
      <c r="B2018" t="s">
        <v>32</v>
      </c>
      <c r="C2018">
        <v>4</v>
      </c>
      <c r="D2018">
        <v>930</v>
      </c>
      <c r="E2018" s="27">
        <v>45329</v>
      </c>
      <c r="F2018">
        <v>769.53</v>
      </c>
      <c r="G2018" t="s">
        <v>91</v>
      </c>
      <c r="H2018">
        <v>0</v>
      </c>
      <c r="I2018" t="str">
        <f>_xlfn.XLOOKUP(data[[#This Row],[flight_speed]],$S$4:$S$6,$T$4:$T$6,,-1)</f>
        <v>fast</v>
      </c>
      <c r="J2018">
        <f>_xlfn.XLOOKUP(data[[#This Row],[Reindeer]],$S$14:$S$18,$T$14:$T$18)</f>
        <v>98</v>
      </c>
      <c r="K2018" t="str" cm="1">
        <f t="array" ref="K2018">_xlfn.IFS(data[[#This Row],[Age]]&lt;=100,"0-100",data[[#This Row],[Age]]&lt;=500,"101-500",data[[#This Row],[Age]]&lt;=1000,"501-1000",1,"&gt;1000")</f>
        <v>0-100</v>
      </c>
      <c r="L2018" t="str">
        <f>REPT(_xlfn.UNICHAR(8203),_xlfn.XLOOKUP(data[[#This Row],[Age group]],$S$23:$S$26,$T$23:$T$26))&amp;data[[#This Row],[Age group]]</f>
        <v>​​​​0-100</v>
      </c>
    </row>
    <row r="2019" spans="2:12" x14ac:dyDescent="0.25">
      <c r="B2019" t="s">
        <v>33</v>
      </c>
      <c r="C2019">
        <v>4.8000000000000007</v>
      </c>
      <c r="D2019">
        <v>1090</v>
      </c>
      <c r="E2019" s="27">
        <v>45330</v>
      </c>
      <c r="F2019">
        <v>2582.0700000000002</v>
      </c>
      <c r="G2019" t="s">
        <v>90</v>
      </c>
      <c r="H2019">
        <v>0</v>
      </c>
      <c r="I2019" t="str">
        <f>_xlfn.XLOOKUP(data[[#This Row],[flight_speed]],$S$4:$S$6,$T$4:$T$6,,-1)</f>
        <v>super fast</v>
      </c>
      <c r="J2019">
        <f>_xlfn.XLOOKUP(data[[#This Row],[Reindeer]],$S$14:$S$18,$T$14:$T$18)</f>
        <v>1200</v>
      </c>
      <c r="K2019" t="str" cm="1">
        <f t="array" ref="K2019">_xlfn.IFS(data[[#This Row],[Age]]&lt;=100,"0-100",data[[#This Row],[Age]]&lt;=500,"101-500",data[[#This Row],[Age]]&lt;=1000,"501-1000",1,"&gt;1000")</f>
        <v>&gt;1000</v>
      </c>
      <c r="L2019" t="str">
        <f>REPT(_xlfn.UNICHAR(8203),_xlfn.XLOOKUP(data[[#This Row],[Age group]],$S$23:$S$26,$T$23:$T$26))&amp;data[[#This Row],[Age group]]</f>
        <v>​&gt;1000</v>
      </c>
    </row>
    <row r="2020" spans="2:12" x14ac:dyDescent="0.25">
      <c r="B2020" t="s">
        <v>34</v>
      </c>
      <c r="C2020">
        <v>7.2</v>
      </c>
      <c r="D2020">
        <v>1160</v>
      </c>
      <c r="E2020" s="27">
        <v>45330</v>
      </c>
      <c r="F2020">
        <v>1096.29</v>
      </c>
      <c r="G2020" t="s">
        <v>91</v>
      </c>
      <c r="H2020">
        <v>0</v>
      </c>
      <c r="I2020" t="str">
        <f>_xlfn.XLOOKUP(data[[#This Row],[flight_speed]],$S$4:$S$6,$T$4:$T$6,,-1)</f>
        <v>fast</v>
      </c>
      <c r="J2020">
        <f>_xlfn.XLOOKUP(data[[#This Row],[Reindeer]],$S$14:$S$18,$T$14:$T$18)</f>
        <v>815</v>
      </c>
      <c r="K2020" t="str" cm="1">
        <f t="array" ref="K2020">_xlfn.IFS(data[[#This Row],[Age]]&lt;=100,"0-100",data[[#This Row],[Age]]&lt;=500,"101-500",data[[#This Row],[Age]]&lt;=1000,"501-1000",1,"&gt;1000")</f>
        <v>501-1000</v>
      </c>
      <c r="L2020" t="str">
        <f>REPT(_xlfn.UNICHAR(8203),_xlfn.XLOOKUP(data[[#This Row],[Age group]],$S$23:$S$26,$T$23:$T$26))&amp;data[[#This Row],[Age group]]</f>
        <v>​​501-1000</v>
      </c>
    </row>
    <row r="2021" spans="2:12" x14ac:dyDescent="0.25">
      <c r="B2021" t="s">
        <v>35</v>
      </c>
      <c r="C2021">
        <v>8.8000000000000007</v>
      </c>
      <c r="D2021">
        <v>740</v>
      </c>
      <c r="E2021" s="27">
        <v>45330</v>
      </c>
      <c r="F2021">
        <v>232.53000000000003</v>
      </c>
      <c r="G2021" t="s">
        <v>91</v>
      </c>
      <c r="H2021">
        <v>0</v>
      </c>
      <c r="I2021" t="str">
        <f>_xlfn.XLOOKUP(data[[#This Row],[flight_speed]],$S$4:$S$6,$T$4:$T$6,,-1)</f>
        <v>casual</v>
      </c>
      <c r="J2021">
        <f>_xlfn.XLOOKUP(data[[#This Row],[Reindeer]],$S$14:$S$18,$T$14:$T$18)</f>
        <v>261</v>
      </c>
      <c r="K2021" t="str" cm="1">
        <f t="array" ref="K2021">_xlfn.IFS(data[[#This Row],[Age]]&lt;=100,"0-100",data[[#This Row],[Age]]&lt;=500,"101-500",data[[#This Row],[Age]]&lt;=1000,"501-1000",1,"&gt;1000")</f>
        <v>101-500</v>
      </c>
      <c r="L2021" t="str">
        <f>REPT(_xlfn.UNICHAR(8203),_xlfn.XLOOKUP(data[[#This Row],[Age group]],$S$23:$S$26,$T$23:$T$26))&amp;data[[#This Row],[Age group]]</f>
        <v>​​​101-500</v>
      </c>
    </row>
    <row r="2022" spans="2:12" x14ac:dyDescent="0.25">
      <c r="B2022" t="s">
        <v>68</v>
      </c>
      <c r="C2022">
        <v>10.4</v>
      </c>
      <c r="D2022">
        <v>1410</v>
      </c>
      <c r="E2022" s="27">
        <v>45330</v>
      </c>
      <c r="F2022">
        <v>2774.64</v>
      </c>
      <c r="G2022" t="s">
        <v>90</v>
      </c>
      <c r="H2022">
        <v>0</v>
      </c>
      <c r="I2022" t="str">
        <f>_xlfn.XLOOKUP(data[[#This Row],[flight_speed]],$S$4:$S$6,$T$4:$T$6,,-1)</f>
        <v>super fast</v>
      </c>
      <c r="J2022">
        <f>_xlfn.XLOOKUP(data[[#This Row],[Reindeer]],$S$14:$S$18,$T$14:$T$18)</f>
        <v>35</v>
      </c>
      <c r="K2022" t="str" cm="1">
        <f t="array" ref="K2022">_xlfn.IFS(data[[#This Row],[Age]]&lt;=100,"0-100",data[[#This Row],[Age]]&lt;=500,"101-500",data[[#This Row],[Age]]&lt;=1000,"501-1000",1,"&gt;1000")</f>
        <v>0-100</v>
      </c>
      <c r="L2022" t="str">
        <f>REPT(_xlfn.UNICHAR(8203),_xlfn.XLOOKUP(data[[#This Row],[Age group]],$S$23:$S$26,$T$23:$T$26))&amp;data[[#This Row],[Age group]]</f>
        <v>​​​​0-100</v>
      </c>
    </row>
    <row r="2023" spans="2:12" x14ac:dyDescent="0.25">
      <c r="B2023" t="s">
        <v>32</v>
      </c>
      <c r="C2023">
        <v>5.6000000000000005</v>
      </c>
      <c r="D2023">
        <v>1230</v>
      </c>
      <c r="E2023" s="27">
        <v>45330</v>
      </c>
      <c r="F2023">
        <v>1044.9000000000001</v>
      </c>
      <c r="G2023" t="s">
        <v>91</v>
      </c>
      <c r="H2023">
        <v>0</v>
      </c>
      <c r="I2023" t="str">
        <f>_xlfn.XLOOKUP(data[[#This Row],[flight_speed]],$S$4:$S$6,$T$4:$T$6,,-1)</f>
        <v>fast</v>
      </c>
      <c r="J2023">
        <f>_xlfn.XLOOKUP(data[[#This Row],[Reindeer]],$S$14:$S$18,$T$14:$T$18)</f>
        <v>98</v>
      </c>
      <c r="K2023" t="str" cm="1">
        <f t="array" ref="K2023">_xlfn.IFS(data[[#This Row],[Age]]&lt;=100,"0-100",data[[#This Row],[Age]]&lt;=500,"101-500",data[[#This Row],[Age]]&lt;=1000,"501-1000",1,"&gt;1000")</f>
        <v>0-100</v>
      </c>
      <c r="L2023" t="str">
        <f>REPT(_xlfn.UNICHAR(8203),_xlfn.XLOOKUP(data[[#This Row],[Age group]],$S$23:$S$26,$T$23:$T$26))&amp;data[[#This Row],[Age group]]</f>
        <v>​​​​0-100</v>
      </c>
    </row>
    <row r="2024" spans="2:12" x14ac:dyDescent="0.25">
      <c r="B2024" t="s">
        <v>33</v>
      </c>
      <c r="C2024">
        <v>12</v>
      </c>
      <c r="D2024">
        <v>630</v>
      </c>
      <c r="E2024" s="27">
        <v>45331</v>
      </c>
      <c r="F2024">
        <v>1018.44</v>
      </c>
      <c r="G2024" t="s">
        <v>90</v>
      </c>
      <c r="H2024">
        <v>0</v>
      </c>
      <c r="I2024" t="str">
        <f>_xlfn.XLOOKUP(data[[#This Row],[flight_speed]],$S$4:$S$6,$T$4:$T$6,,-1)</f>
        <v>fast</v>
      </c>
      <c r="J2024">
        <f>_xlfn.XLOOKUP(data[[#This Row],[Reindeer]],$S$14:$S$18,$T$14:$T$18)</f>
        <v>1200</v>
      </c>
      <c r="K2024" t="str" cm="1">
        <f t="array" ref="K2024">_xlfn.IFS(data[[#This Row],[Age]]&lt;=100,"0-100",data[[#This Row],[Age]]&lt;=500,"101-500",data[[#This Row],[Age]]&lt;=1000,"501-1000",1,"&gt;1000")</f>
        <v>&gt;1000</v>
      </c>
      <c r="L2024" t="str">
        <f>REPT(_xlfn.UNICHAR(8203),_xlfn.XLOOKUP(data[[#This Row],[Age group]],$S$23:$S$26,$T$23:$T$26))&amp;data[[#This Row],[Age group]]</f>
        <v>​&gt;1000</v>
      </c>
    </row>
    <row r="2025" spans="2:12" x14ac:dyDescent="0.25">
      <c r="B2025" t="s">
        <v>34</v>
      </c>
      <c r="C2025">
        <v>4</v>
      </c>
      <c r="D2025">
        <v>980</v>
      </c>
      <c r="E2025" s="27">
        <v>45331</v>
      </c>
      <c r="F2025">
        <v>43.650000000000006</v>
      </c>
      <c r="G2025" t="s">
        <v>91</v>
      </c>
      <c r="H2025">
        <v>0</v>
      </c>
      <c r="I2025" t="str">
        <f>_xlfn.XLOOKUP(data[[#This Row],[flight_speed]],$S$4:$S$6,$T$4:$T$6,,-1)</f>
        <v>casual</v>
      </c>
      <c r="J2025">
        <f>_xlfn.XLOOKUP(data[[#This Row],[Reindeer]],$S$14:$S$18,$T$14:$T$18)</f>
        <v>815</v>
      </c>
      <c r="K2025" t="str" cm="1">
        <f t="array" ref="K2025">_xlfn.IFS(data[[#This Row],[Age]]&lt;=100,"0-100",data[[#This Row],[Age]]&lt;=500,"101-500",data[[#This Row],[Age]]&lt;=1000,"501-1000",1,"&gt;1000")</f>
        <v>501-1000</v>
      </c>
      <c r="L2025" t="str">
        <f>REPT(_xlfn.UNICHAR(8203),_xlfn.XLOOKUP(data[[#This Row],[Age group]],$S$23:$S$26,$T$23:$T$26))&amp;data[[#This Row],[Age group]]</f>
        <v>​​501-1000</v>
      </c>
    </row>
    <row r="2026" spans="2:12" x14ac:dyDescent="0.25">
      <c r="B2026" t="s">
        <v>35</v>
      </c>
      <c r="C2026">
        <v>7.2</v>
      </c>
      <c r="D2026">
        <v>760</v>
      </c>
      <c r="E2026" s="27">
        <v>45331</v>
      </c>
      <c r="F2026">
        <v>1885.92</v>
      </c>
      <c r="G2026" t="s">
        <v>91</v>
      </c>
      <c r="H2026">
        <v>0</v>
      </c>
      <c r="I2026" t="str">
        <f>_xlfn.XLOOKUP(data[[#This Row],[flight_speed]],$S$4:$S$6,$T$4:$T$6,,-1)</f>
        <v>fast</v>
      </c>
      <c r="J2026">
        <f>_xlfn.XLOOKUP(data[[#This Row],[Reindeer]],$S$14:$S$18,$T$14:$T$18)</f>
        <v>261</v>
      </c>
      <c r="K2026" t="str" cm="1">
        <f t="array" ref="K2026">_xlfn.IFS(data[[#This Row],[Age]]&lt;=100,"0-100",data[[#This Row],[Age]]&lt;=500,"101-500",data[[#This Row],[Age]]&lt;=1000,"501-1000",1,"&gt;1000")</f>
        <v>101-500</v>
      </c>
      <c r="L2026" t="str">
        <f>REPT(_xlfn.UNICHAR(8203),_xlfn.XLOOKUP(data[[#This Row],[Age group]],$S$23:$S$26,$T$23:$T$26))&amp;data[[#This Row],[Age group]]</f>
        <v>​​​101-500</v>
      </c>
    </row>
    <row r="2027" spans="2:12" x14ac:dyDescent="0.25">
      <c r="B2027" t="s">
        <v>68</v>
      </c>
      <c r="C2027">
        <v>8</v>
      </c>
      <c r="D2027">
        <v>980</v>
      </c>
      <c r="E2027" s="27">
        <v>45331</v>
      </c>
      <c r="F2027">
        <v>2685.0299999999997</v>
      </c>
      <c r="G2027" t="s">
        <v>90</v>
      </c>
      <c r="H2027">
        <v>0</v>
      </c>
      <c r="I2027" t="str">
        <f>_xlfn.XLOOKUP(data[[#This Row],[flight_speed]],$S$4:$S$6,$T$4:$T$6,,-1)</f>
        <v>super fast</v>
      </c>
      <c r="J2027">
        <f>_xlfn.XLOOKUP(data[[#This Row],[Reindeer]],$S$14:$S$18,$T$14:$T$18)</f>
        <v>35</v>
      </c>
      <c r="K2027" t="str" cm="1">
        <f t="array" ref="K2027">_xlfn.IFS(data[[#This Row],[Age]]&lt;=100,"0-100",data[[#This Row],[Age]]&lt;=500,"101-500",data[[#This Row],[Age]]&lt;=1000,"501-1000",1,"&gt;1000")</f>
        <v>0-100</v>
      </c>
      <c r="L2027" t="str">
        <f>REPT(_xlfn.UNICHAR(8203),_xlfn.XLOOKUP(data[[#This Row],[Age group]],$S$23:$S$26,$T$23:$T$26))&amp;data[[#This Row],[Age group]]</f>
        <v>​​​​0-100</v>
      </c>
    </row>
    <row r="2028" spans="2:12" x14ac:dyDescent="0.25">
      <c r="B2028" t="s">
        <v>32</v>
      </c>
      <c r="C2028">
        <v>11.200000000000001</v>
      </c>
      <c r="D2028">
        <v>570</v>
      </c>
      <c r="E2028" s="27">
        <v>45331</v>
      </c>
      <c r="F2028">
        <v>2038.9499999999998</v>
      </c>
      <c r="G2028" t="s">
        <v>91</v>
      </c>
      <c r="H2028">
        <v>0</v>
      </c>
      <c r="I2028" t="str">
        <f>_xlfn.XLOOKUP(data[[#This Row],[flight_speed]],$S$4:$S$6,$T$4:$T$6,,-1)</f>
        <v>super fast</v>
      </c>
      <c r="J2028">
        <f>_xlfn.XLOOKUP(data[[#This Row],[Reindeer]],$S$14:$S$18,$T$14:$T$18)</f>
        <v>98</v>
      </c>
      <c r="K2028" t="str" cm="1">
        <f t="array" ref="K2028">_xlfn.IFS(data[[#This Row],[Age]]&lt;=100,"0-100",data[[#This Row],[Age]]&lt;=500,"101-500",data[[#This Row],[Age]]&lt;=1000,"501-1000",1,"&gt;1000")</f>
        <v>0-100</v>
      </c>
      <c r="L2028" t="str">
        <f>REPT(_xlfn.UNICHAR(8203),_xlfn.XLOOKUP(data[[#This Row],[Age group]],$S$23:$S$26,$T$23:$T$26))&amp;data[[#This Row],[Age group]]</f>
        <v>​​​​0-100</v>
      </c>
    </row>
    <row r="2029" spans="2:12" x14ac:dyDescent="0.25">
      <c r="B2029" t="s">
        <v>33</v>
      </c>
      <c r="C2029">
        <v>12</v>
      </c>
      <c r="D2029">
        <v>950</v>
      </c>
      <c r="E2029" s="27">
        <v>45332</v>
      </c>
      <c r="F2029">
        <v>2078.37</v>
      </c>
      <c r="G2029" t="s">
        <v>90</v>
      </c>
      <c r="H2029">
        <v>0</v>
      </c>
      <c r="I2029" t="str">
        <f>_xlfn.XLOOKUP(data[[#This Row],[flight_speed]],$S$4:$S$6,$T$4:$T$6,,-1)</f>
        <v>super fast</v>
      </c>
      <c r="J2029">
        <f>_xlfn.XLOOKUP(data[[#This Row],[Reindeer]],$S$14:$S$18,$T$14:$T$18)</f>
        <v>1200</v>
      </c>
      <c r="K2029" t="str" cm="1">
        <f t="array" ref="K2029">_xlfn.IFS(data[[#This Row],[Age]]&lt;=100,"0-100",data[[#This Row],[Age]]&lt;=500,"101-500",data[[#This Row],[Age]]&lt;=1000,"501-1000",1,"&gt;1000")</f>
        <v>&gt;1000</v>
      </c>
      <c r="L2029" t="str">
        <f>REPT(_xlfn.UNICHAR(8203),_xlfn.XLOOKUP(data[[#This Row],[Age group]],$S$23:$S$26,$T$23:$T$26))&amp;data[[#This Row],[Age group]]</f>
        <v>​&gt;1000</v>
      </c>
    </row>
    <row r="2030" spans="2:12" x14ac:dyDescent="0.25">
      <c r="B2030" t="s">
        <v>34</v>
      </c>
      <c r="C2030">
        <v>10.4</v>
      </c>
      <c r="D2030">
        <v>1000</v>
      </c>
      <c r="E2030" s="27">
        <v>45332</v>
      </c>
      <c r="F2030">
        <v>1966.1100000000001</v>
      </c>
      <c r="G2030" t="s">
        <v>91</v>
      </c>
      <c r="H2030">
        <v>0</v>
      </c>
      <c r="I2030" t="str">
        <f>_xlfn.XLOOKUP(data[[#This Row],[flight_speed]],$S$4:$S$6,$T$4:$T$6,,-1)</f>
        <v>fast</v>
      </c>
      <c r="J2030">
        <f>_xlfn.XLOOKUP(data[[#This Row],[Reindeer]],$S$14:$S$18,$T$14:$T$18)</f>
        <v>815</v>
      </c>
      <c r="K2030" t="str" cm="1">
        <f t="array" ref="K2030">_xlfn.IFS(data[[#This Row],[Age]]&lt;=100,"0-100",data[[#This Row],[Age]]&lt;=500,"101-500",data[[#This Row],[Age]]&lt;=1000,"501-1000",1,"&gt;1000")</f>
        <v>501-1000</v>
      </c>
      <c r="L2030" t="str">
        <f>REPT(_xlfn.UNICHAR(8203),_xlfn.XLOOKUP(data[[#This Row],[Age group]],$S$23:$S$26,$T$23:$T$26))&amp;data[[#This Row],[Age group]]</f>
        <v>​​501-1000</v>
      </c>
    </row>
    <row r="2031" spans="2:12" x14ac:dyDescent="0.25">
      <c r="B2031" t="s">
        <v>35</v>
      </c>
      <c r="C2031">
        <v>5.6000000000000005</v>
      </c>
      <c r="D2031">
        <v>1450</v>
      </c>
      <c r="E2031" s="27">
        <v>45332</v>
      </c>
      <c r="F2031">
        <v>1682.97</v>
      </c>
      <c r="G2031" t="s">
        <v>91</v>
      </c>
      <c r="H2031">
        <v>0</v>
      </c>
      <c r="I2031" t="str">
        <f>_xlfn.XLOOKUP(data[[#This Row],[flight_speed]],$S$4:$S$6,$T$4:$T$6,,-1)</f>
        <v>fast</v>
      </c>
      <c r="J2031">
        <f>_xlfn.XLOOKUP(data[[#This Row],[Reindeer]],$S$14:$S$18,$T$14:$T$18)</f>
        <v>261</v>
      </c>
      <c r="K2031" t="str" cm="1">
        <f t="array" ref="K2031">_xlfn.IFS(data[[#This Row],[Age]]&lt;=100,"0-100",data[[#This Row],[Age]]&lt;=500,"101-500",data[[#This Row],[Age]]&lt;=1000,"501-1000",1,"&gt;1000")</f>
        <v>101-500</v>
      </c>
      <c r="L2031" t="str">
        <f>REPT(_xlfn.UNICHAR(8203),_xlfn.XLOOKUP(data[[#This Row],[Age group]],$S$23:$S$26,$T$23:$T$26))&amp;data[[#This Row],[Age group]]</f>
        <v>​​​101-500</v>
      </c>
    </row>
    <row r="2032" spans="2:12" x14ac:dyDescent="0.25">
      <c r="B2032" t="s">
        <v>68</v>
      </c>
      <c r="C2032">
        <v>8</v>
      </c>
      <c r="D2032">
        <v>1110</v>
      </c>
      <c r="E2032" s="27">
        <v>45332</v>
      </c>
      <c r="F2032">
        <v>2989.6499999999996</v>
      </c>
      <c r="G2032" t="s">
        <v>90</v>
      </c>
      <c r="H2032">
        <v>0</v>
      </c>
      <c r="I2032" t="str">
        <f>_xlfn.XLOOKUP(data[[#This Row],[flight_speed]],$S$4:$S$6,$T$4:$T$6,,-1)</f>
        <v>super fast</v>
      </c>
      <c r="J2032">
        <f>_xlfn.XLOOKUP(data[[#This Row],[Reindeer]],$S$14:$S$18,$T$14:$T$18)</f>
        <v>35</v>
      </c>
      <c r="K2032" t="str" cm="1">
        <f t="array" ref="K2032">_xlfn.IFS(data[[#This Row],[Age]]&lt;=100,"0-100",data[[#This Row],[Age]]&lt;=500,"101-500",data[[#This Row],[Age]]&lt;=1000,"501-1000",1,"&gt;1000")</f>
        <v>0-100</v>
      </c>
      <c r="L2032" t="str">
        <f>REPT(_xlfn.UNICHAR(8203),_xlfn.XLOOKUP(data[[#This Row],[Age group]],$S$23:$S$26,$T$23:$T$26))&amp;data[[#This Row],[Age group]]</f>
        <v>​​​​0-100</v>
      </c>
    </row>
    <row r="2033" spans="2:12" x14ac:dyDescent="0.25">
      <c r="B2033" t="s">
        <v>32</v>
      </c>
      <c r="C2033">
        <v>10.4</v>
      </c>
      <c r="D2033">
        <v>620</v>
      </c>
      <c r="E2033" s="27">
        <v>45332</v>
      </c>
      <c r="F2033">
        <v>997.83</v>
      </c>
      <c r="G2033" t="s">
        <v>91</v>
      </c>
      <c r="H2033">
        <v>0</v>
      </c>
      <c r="I2033" t="str">
        <f>_xlfn.XLOOKUP(data[[#This Row],[flight_speed]],$S$4:$S$6,$T$4:$T$6,,-1)</f>
        <v>fast</v>
      </c>
      <c r="J2033">
        <f>_xlfn.XLOOKUP(data[[#This Row],[Reindeer]],$S$14:$S$18,$T$14:$T$18)</f>
        <v>98</v>
      </c>
      <c r="K2033" t="str" cm="1">
        <f t="array" ref="K2033">_xlfn.IFS(data[[#This Row],[Age]]&lt;=100,"0-100",data[[#This Row],[Age]]&lt;=500,"101-500",data[[#This Row],[Age]]&lt;=1000,"501-1000",1,"&gt;1000")</f>
        <v>0-100</v>
      </c>
      <c r="L2033" t="str">
        <f>REPT(_xlfn.UNICHAR(8203),_xlfn.XLOOKUP(data[[#This Row],[Age group]],$S$23:$S$26,$T$23:$T$26))&amp;data[[#This Row],[Age group]]</f>
        <v>​​​​0-100</v>
      </c>
    </row>
    <row r="2034" spans="2:12" x14ac:dyDescent="0.25">
      <c r="B2034" t="s">
        <v>33</v>
      </c>
      <c r="C2034">
        <v>8.8000000000000007</v>
      </c>
      <c r="D2034">
        <v>1460</v>
      </c>
      <c r="E2034" s="27">
        <v>45333</v>
      </c>
      <c r="F2034">
        <v>1476.99</v>
      </c>
      <c r="G2034" t="s">
        <v>90</v>
      </c>
      <c r="H2034">
        <v>0</v>
      </c>
      <c r="I2034" t="str">
        <f>_xlfn.XLOOKUP(data[[#This Row],[flight_speed]],$S$4:$S$6,$T$4:$T$6,,-1)</f>
        <v>fast</v>
      </c>
      <c r="J2034">
        <f>_xlfn.XLOOKUP(data[[#This Row],[Reindeer]],$S$14:$S$18,$T$14:$T$18)</f>
        <v>1200</v>
      </c>
      <c r="K2034" t="str" cm="1">
        <f t="array" ref="K2034">_xlfn.IFS(data[[#This Row],[Age]]&lt;=100,"0-100",data[[#This Row],[Age]]&lt;=500,"101-500",data[[#This Row],[Age]]&lt;=1000,"501-1000",1,"&gt;1000")</f>
        <v>&gt;1000</v>
      </c>
      <c r="L2034" t="str">
        <f>REPT(_xlfn.UNICHAR(8203),_xlfn.XLOOKUP(data[[#This Row],[Age group]],$S$23:$S$26,$T$23:$T$26))&amp;data[[#This Row],[Age group]]</f>
        <v>​&gt;1000</v>
      </c>
    </row>
    <row r="2035" spans="2:12" x14ac:dyDescent="0.25">
      <c r="B2035" t="s">
        <v>34</v>
      </c>
      <c r="C2035">
        <v>6.4</v>
      </c>
      <c r="D2035">
        <v>610</v>
      </c>
      <c r="E2035" s="27">
        <v>45333</v>
      </c>
      <c r="F2035">
        <v>2575.89</v>
      </c>
      <c r="G2035" t="s">
        <v>91</v>
      </c>
      <c r="H2035">
        <v>0</v>
      </c>
      <c r="I2035" t="str">
        <f>_xlfn.XLOOKUP(data[[#This Row],[flight_speed]],$S$4:$S$6,$T$4:$T$6,,-1)</f>
        <v>super fast</v>
      </c>
      <c r="J2035">
        <f>_xlfn.XLOOKUP(data[[#This Row],[Reindeer]],$S$14:$S$18,$T$14:$T$18)</f>
        <v>815</v>
      </c>
      <c r="K2035" t="str" cm="1">
        <f t="array" ref="K2035">_xlfn.IFS(data[[#This Row],[Age]]&lt;=100,"0-100",data[[#This Row],[Age]]&lt;=500,"101-500",data[[#This Row],[Age]]&lt;=1000,"501-1000",1,"&gt;1000")</f>
        <v>501-1000</v>
      </c>
      <c r="L2035" t="str">
        <f>REPT(_xlfn.UNICHAR(8203),_xlfn.XLOOKUP(data[[#This Row],[Age group]],$S$23:$S$26,$T$23:$T$26))&amp;data[[#This Row],[Age group]]</f>
        <v>​​501-1000</v>
      </c>
    </row>
    <row r="2036" spans="2:12" x14ac:dyDescent="0.25">
      <c r="B2036" t="s">
        <v>35</v>
      </c>
      <c r="C2036">
        <v>6.4</v>
      </c>
      <c r="D2036">
        <v>760</v>
      </c>
      <c r="E2036" s="27">
        <v>45333</v>
      </c>
      <c r="F2036">
        <v>2852.0099999999998</v>
      </c>
      <c r="G2036" t="s">
        <v>91</v>
      </c>
      <c r="H2036">
        <v>0</v>
      </c>
      <c r="I2036" t="str">
        <f>_xlfn.XLOOKUP(data[[#This Row],[flight_speed]],$S$4:$S$6,$T$4:$T$6,,-1)</f>
        <v>super fast</v>
      </c>
      <c r="J2036">
        <f>_xlfn.XLOOKUP(data[[#This Row],[Reindeer]],$S$14:$S$18,$T$14:$T$18)</f>
        <v>261</v>
      </c>
      <c r="K2036" t="str" cm="1">
        <f t="array" ref="K2036">_xlfn.IFS(data[[#This Row],[Age]]&lt;=100,"0-100",data[[#This Row],[Age]]&lt;=500,"101-500",data[[#This Row],[Age]]&lt;=1000,"501-1000",1,"&gt;1000")</f>
        <v>101-500</v>
      </c>
      <c r="L2036" t="str">
        <f>REPT(_xlfn.UNICHAR(8203),_xlfn.XLOOKUP(data[[#This Row],[Age group]],$S$23:$S$26,$T$23:$T$26))&amp;data[[#This Row],[Age group]]</f>
        <v>​​​101-500</v>
      </c>
    </row>
    <row r="2037" spans="2:12" x14ac:dyDescent="0.25">
      <c r="B2037" t="s">
        <v>68</v>
      </c>
      <c r="C2037">
        <v>6.4</v>
      </c>
      <c r="D2037">
        <v>1270</v>
      </c>
      <c r="E2037" s="27">
        <v>45333</v>
      </c>
      <c r="F2037">
        <v>1464.3600000000001</v>
      </c>
      <c r="G2037" t="s">
        <v>90</v>
      </c>
      <c r="H2037">
        <v>0</v>
      </c>
      <c r="I2037" t="str">
        <f>_xlfn.XLOOKUP(data[[#This Row],[flight_speed]],$S$4:$S$6,$T$4:$T$6,,-1)</f>
        <v>fast</v>
      </c>
      <c r="J2037">
        <f>_xlfn.XLOOKUP(data[[#This Row],[Reindeer]],$S$14:$S$18,$T$14:$T$18)</f>
        <v>35</v>
      </c>
      <c r="K2037" t="str" cm="1">
        <f t="array" ref="K2037">_xlfn.IFS(data[[#This Row],[Age]]&lt;=100,"0-100",data[[#This Row],[Age]]&lt;=500,"101-500",data[[#This Row],[Age]]&lt;=1000,"501-1000",1,"&gt;1000")</f>
        <v>0-100</v>
      </c>
      <c r="L2037" t="str">
        <f>REPT(_xlfn.UNICHAR(8203),_xlfn.XLOOKUP(data[[#This Row],[Age group]],$S$23:$S$26,$T$23:$T$26))&amp;data[[#This Row],[Age group]]</f>
        <v>​​​​0-100</v>
      </c>
    </row>
    <row r="2038" spans="2:12" x14ac:dyDescent="0.25">
      <c r="B2038" t="s">
        <v>32</v>
      </c>
      <c r="C2038">
        <v>5.6000000000000005</v>
      </c>
      <c r="D2038">
        <v>940</v>
      </c>
      <c r="E2038" s="27">
        <v>45333</v>
      </c>
      <c r="F2038">
        <v>1143.81</v>
      </c>
      <c r="G2038" t="s">
        <v>91</v>
      </c>
      <c r="H2038">
        <v>0</v>
      </c>
      <c r="I2038" t="str">
        <f>_xlfn.XLOOKUP(data[[#This Row],[flight_speed]],$S$4:$S$6,$T$4:$T$6,,-1)</f>
        <v>fast</v>
      </c>
      <c r="J2038">
        <f>_xlfn.XLOOKUP(data[[#This Row],[Reindeer]],$S$14:$S$18,$T$14:$T$18)</f>
        <v>98</v>
      </c>
      <c r="K2038" t="str" cm="1">
        <f t="array" ref="K2038">_xlfn.IFS(data[[#This Row],[Age]]&lt;=100,"0-100",data[[#This Row],[Age]]&lt;=500,"101-500",data[[#This Row],[Age]]&lt;=1000,"501-1000",1,"&gt;1000")</f>
        <v>0-100</v>
      </c>
      <c r="L2038" t="str">
        <f>REPT(_xlfn.UNICHAR(8203),_xlfn.XLOOKUP(data[[#This Row],[Age group]],$S$23:$S$26,$T$23:$T$26))&amp;data[[#This Row],[Age group]]</f>
        <v>​​​​0-100</v>
      </c>
    </row>
    <row r="2039" spans="2:12" x14ac:dyDescent="0.25">
      <c r="B2039" t="s">
        <v>33</v>
      </c>
      <c r="C2039">
        <v>4.8000000000000007</v>
      </c>
      <c r="D2039">
        <v>560</v>
      </c>
      <c r="E2039" s="27">
        <v>45334</v>
      </c>
      <c r="F2039">
        <v>705.36</v>
      </c>
      <c r="G2039" t="s">
        <v>90</v>
      </c>
      <c r="H2039">
        <v>0</v>
      </c>
      <c r="I2039" t="str">
        <f>_xlfn.XLOOKUP(data[[#This Row],[flight_speed]],$S$4:$S$6,$T$4:$T$6,,-1)</f>
        <v>fast</v>
      </c>
      <c r="J2039">
        <f>_xlfn.XLOOKUP(data[[#This Row],[Reindeer]],$S$14:$S$18,$T$14:$T$18)</f>
        <v>1200</v>
      </c>
      <c r="K2039" t="str" cm="1">
        <f t="array" ref="K2039">_xlfn.IFS(data[[#This Row],[Age]]&lt;=100,"0-100",data[[#This Row],[Age]]&lt;=500,"101-500",data[[#This Row],[Age]]&lt;=1000,"501-1000",1,"&gt;1000")</f>
        <v>&gt;1000</v>
      </c>
      <c r="L2039" t="str">
        <f>REPT(_xlfn.UNICHAR(8203),_xlfn.XLOOKUP(data[[#This Row],[Age group]],$S$23:$S$26,$T$23:$T$26))&amp;data[[#This Row],[Age group]]</f>
        <v>​&gt;1000</v>
      </c>
    </row>
    <row r="2040" spans="2:12" x14ac:dyDescent="0.25">
      <c r="B2040" t="s">
        <v>34</v>
      </c>
      <c r="C2040">
        <v>8.8000000000000007</v>
      </c>
      <c r="D2040">
        <v>1220</v>
      </c>
      <c r="E2040" s="27">
        <v>45334</v>
      </c>
      <c r="F2040">
        <v>573.18000000000006</v>
      </c>
      <c r="G2040" t="s">
        <v>91</v>
      </c>
      <c r="H2040">
        <v>0</v>
      </c>
      <c r="I2040" t="str">
        <f>_xlfn.XLOOKUP(data[[#This Row],[flight_speed]],$S$4:$S$6,$T$4:$T$6,,-1)</f>
        <v>casual</v>
      </c>
      <c r="J2040">
        <f>_xlfn.XLOOKUP(data[[#This Row],[Reindeer]],$S$14:$S$18,$T$14:$T$18)</f>
        <v>815</v>
      </c>
      <c r="K2040" t="str" cm="1">
        <f t="array" ref="K2040">_xlfn.IFS(data[[#This Row],[Age]]&lt;=100,"0-100",data[[#This Row],[Age]]&lt;=500,"101-500",data[[#This Row],[Age]]&lt;=1000,"501-1000",1,"&gt;1000")</f>
        <v>501-1000</v>
      </c>
      <c r="L2040" t="str">
        <f>REPT(_xlfn.UNICHAR(8203),_xlfn.XLOOKUP(data[[#This Row],[Age group]],$S$23:$S$26,$T$23:$T$26))&amp;data[[#This Row],[Age group]]</f>
        <v>​​501-1000</v>
      </c>
    </row>
    <row r="2041" spans="2:12" x14ac:dyDescent="0.25">
      <c r="B2041" t="s">
        <v>35</v>
      </c>
      <c r="C2041">
        <v>9.6000000000000014</v>
      </c>
      <c r="D2041">
        <v>860</v>
      </c>
      <c r="E2041" s="27">
        <v>45334</v>
      </c>
      <c r="F2041">
        <v>2039.58</v>
      </c>
      <c r="G2041" t="s">
        <v>91</v>
      </c>
      <c r="H2041">
        <v>0</v>
      </c>
      <c r="I2041" t="str">
        <f>_xlfn.XLOOKUP(data[[#This Row],[flight_speed]],$S$4:$S$6,$T$4:$T$6,,-1)</f>
        <v>super fast</v>
      </c>
      <c r="J2041">
        <f>_xlfn.XLOOKUP(data[[#This Row],[Reindeer]],$S$14:$S$18,$T$14:$T$18)</f>
        <v>261</v>
      </c>
      <c r="K2041" t="str" cm="1">
        <f t="array" ref="K2041">_xlfn.IFS(data[[#This Row],[Age]]&lt;=100,"0-100",data[[#This Row],[Age]]&lt;=500,"101-500",data[[#This Row],[Age]]&lt;=1000,"501-1000",1,"&gt;1000")</f>
        <v>101-500</v>
      </c>
      <c r="L2041" t="str">
        <f>REPT(_xlfn.UNICHAR(8203),_xlfn.XLOOKUP(data[[#This Row],[Age group]],$S$23:$S$26,$T$23:$T$26))&amp;data[[#This Row],[Age group]]</f>
        <v>​​​101-500</v>
      </c>
    </row>
    <row r="2042" spans="2:12" x14ac:dyDescent="0.25">
      <c r="B2042" t="s">
        <v>68</v>
      </c>
      <c r="C2042">
        <v>4.8000000000000007</v>
      </c>
      <c r="D2042">
        <v>980</v>
      </c>
      <c r="E2042" s="27">
        <v>45334</v>
      </c>
      <c r="F2042">
        <v>2935.3500000000004</v>
      </c>
      <c r="G2042" t="s">
        <v>90</v>
      </c>
      <c r="H2042">
        <v>0</v>
      </c>
      <c r="I2042" t="str">
        <f>_xlfn.XLOOKUP(data[[#This Row],[flight_speed]],$S$4:$S$6,$T$4:$T$6,,-1)</f>
        <v>super fast</v>
      </c>
      <c r="J2042">
        <f>_xlfn.XLOOKUP(data[[#This Row],[Reindeer]],$S$14:$S$18,$T$14:$T$18)</f>
        <v>35</v>
      </c>
      <c r="K2042" t="str" cm="1">
        <f t="array" ref="K2042">_xlfn.IFS(data[[#This Row],[Age]]&lt;=100,"0-100",data[[#This Row],[Age]]&lt;=500,"101-500",data[[#This Row],[Age]]&lt;=1000,"501-1000",1,"&gt;1000")</f>
        <v>0-100</v>
      </c>
      <c r="L2042" t="str">
        <f>REPT(_xlfn.UNICHAR(8203),_xlfn.XLOOKUP(data[[#This Row],[Age group]],$S$23:$S$26,$T$23:$T$26))&amp;data[[#This Row],[Age group]]</f>
        <v>​​​​0-100</v>
      </c>
    </row>
    <row r="2043" spans="2:12" x14ac:dyDescent="0.25">
      <c r="B2043" t="s">
        <v>32</v>
      </c>
      <c r="C2043">
        <v>4.8000000000000007</v>
      </c>
      <c r="D2043">
        <v>660</v>
      </c>
      <c r="E2043" s="27">
        <v>45334</v>
      </c>
      <c r="F2043">
        <v>805.53</v>
      </c>
      <c r="G2043" t="s">
        <v>91</v>
      </c>
      <c r="H2043">
        <v>0</v>
      </c>
      <c r="I2043" t="str">
        <f>_xlfn.XLOOKUP(data[[#This Row],[flight_speed]],$S$4:$S$6,$T$4:$T$6,,-1)</f>
        <v>fast</v>
      </c>
      <c r="J2043">
        <f>_xlfn.XLOOKUP(data[[#This Row],[Reindeer]],$S$14:$S$18,$T$14:$T$18)</f>
        <v>98</v>
      </c>
      <c r="K2043" t="str" cm="1">
        <f t="array" ref="K2043">_xlfn.IFS(data[[#This Row],[Age]]&lt;=100,"0-100",data[[#This Row],[Age]]&lt;=500,"101-500",data[[#This Row],[Age]]&lt;=1000,"501-1000",1,"&gt;1000")</f>
        <v>0-100</v>
      </c>
      <c r="L2043" t="str">
        <f>REPT(_xlfn.UNICHAR(8203),_xlfn.XLOOKUP(data[[#This Row],[Age group]],$S$23:$S$26,$T$23:$T$26))&amp;data[[#This Row],[Age group]]</f>
        <v>​​​​0-100</v>
      </c>
    </row>
    <row r="2044" spans="2:12" x14ac:dyDescent="0.25">
      <c r="B2044" t="s">
        <v>33</v>
      </c>
      <c r="C2044">
        <v>8</v>
      </c>
      <c r="D2044">
        <v>1120</v>
      </c>
      <c r="E2044" s="27">
        <v>45335</v>
      </c>
      <c r="F2044">
        <v>1463.97</v>
      </c>
      <c r="G2044" t="s">
        <v>90</v>
      </c>
      <c r="H2044">
        <v>0</v>
      </c>
      <c r="I2044" t="str">
        <f>_xlfn.XLOOKUP(data[[#This Row],[flight_speed]],$S$4:$S$6,$T$4:$T$6,,-1)</f>
        <v>fast</v>
      </c>
      <c r="J2044">
        <f>_xlfn.XLOOKUP(data[[#This Row],[Reindeer]],$S$14:$S$18,$T$14:$T$18)</f>
        <v>1200</v>
      </c>
      <c r="K2044" t="str" cm="1">
        <f t="array" ref="K2044">_xlfn.IFS(data[[#This Row],[Age]]&lt;=100,"0-100",data[[#This Row],[Age]]&lt;=500,"101-500",data[[#This Row],[Age]]&lt;=1000,"501-1000",1,"&gt;1000")</f>
        <v>&gt;1000</v>
      </c>
      <c r="L2044" t="str">
        <f>REPT(_xlfn.UNICHAR(8203),_xlfn.XLOOKUP(data[[#This Row],[Age group]],$S$23:$S$26,$T$23:$T$26))&amp;data[[#This Row],[Age group]]</f>
        <v>​&gt;1000</v>
      </c>
    </row>
    <row r="2045" spans="2:12" x14ac:dyDescent="0.25">
      <c r="B2045" t="s">
        <v>34</v>
      </c>
      <c r="C2045">
        <v>6.4</v>
      </c>
      <c r="D2045">
        <v>1010</v>
      </c>
      <c r="E2045" s="27">
        <v>45335</v>
      </c>
      <c r="F2045">
        <v>1750.98</v>
      </c>
      <c r="G2045" t="s">
        <v>91</v>
      </c>
      <c r="H2045">
        <v>0</v>
      </c>
      <c r="I2045" t="str">
        <f>_xlfn.XLOOKUP(data[[#This Row],[flight_speed]],$S$4:$S$6,$T$4:$T$6,,-1)</f>
        <v>fast</v>
      </c>
      <c r="J2045">
        <f>_xlfn.XLOOKUP(data[[#This Row],[Reindeer]],$S$14:$S$18,$T$14:$T$18)</f>
        <v>815</v>
      </c>
      <c r="K2045" t="str" cm="1">
        <f t="array" ref="K2045">_xlfn.IFS(data[[#This Row],[Age]]&lt;=100,"0-100",data[[#This Row],[Age]]&lt;=500,"101-500",data[[#This Row],[Age]]&lt;=1000,"501-1000",1,"&gt;1000")</f>
        <v>501-1000</v>
      </c>
      <c r="L2045" t="str">
        <f>REPT(_xlfn.UNICHAR(8203),_xlfn.XLOOKUP(data[[#This Row],[Age group]],$S$23:$S$26,$T$23:$T$26))&amp;data[[#This Row],[Age group]]</f>
        <v>​​501-1000</v>
      </c>
    </row>
    <row r="2046" spans="2:12" x14ac:dyDescent="0.25">
      <c r="B2046" t="s">
        <v>35</v>
      </c>
      <c r="C2046">
        <v>12</v>
      </c>
      <c r="D2046">
        <v>550</v>
      </c>
      <c r="E2046" s="27">
        <v>45335</v>
      </c>
      <c r="F2046">
        <v>594.51</v>
      </c>
      <c r="G2046" t="s">
        <v>91</v>
      </c>
      <c r="H2046">
        <v>0</v>
      </c>
      <c r="I2046" t="str">
        <f>_xlfn.XLOOKUP(data[[#This Row],[flight_speed]],$S$4:$S$6,$T$4:$T$6,,-1)</f>
        <v>casual</v>
      </c>
      <c r="J2046">
        <f>_xlfn.XLOOKUP(data[[#This Row],[Reindeer]],$S$14:$S$18,$T$14:$T$18)</f>
        <v>261</v>
      </c>
      <c r="K2046" t="str" cm="1">
        <f t="array" ref="K2046">_xlfn.IFS(data[[#This Row],[Age]]&lt;=100,"0-100",data[[#This Row],[Age]]&lt;=500,"101-500",data[[#This Row],[Age]]&lt;=1000,"501-1000",1,"&gt;1000")</f>
        <v>101-500</v>
      </c>
      <c r="L2046" t="str">
        <f>REPT(_xlfn.UNICHAR(8203),_xlfn.XLOOKUP(data[[#This Row],[Age group]],$S$23:$S$26,$T$23:$T$26))&amp;data[[#This Row],[Age group]]</f>
        <v>​​​101-500</v>
      </c>
    </row>
    <row r="2047" spans="2:12" x14ac:dyDescent="0.25">
      <c r="B2047" t="s">
        <v>68</v>
      </c>
      <c r="C2047">
        <v>5.6000000000000005</v>
      </c>
      <c r="D2047">
        <v>1050</v>
      </c>
      <c r="E2047" s="27">
        <v>45335</v>
      </c>
      <c r="F2047">
        <v>1702.17</v>
      </c>
      <c r="G2047" t="s">
        <v>90</v>
      </c>
      <c r="H2047">
        <v>0</v>
      </c>
      <c r="I2047" t="str">
        <f>_xlfn.XLOOKUP(data[[#This Row],[flight_speed]],$S$4:$S$6,$T$4:$T$6,,-1)</f>
        <v>fast</v>
      </c>
      <c r="J2047">
        <f>_xlfn.XLOOKUP(data[[#This Row],[Reindeer]],$S$14:$S$18,$T$14:$T$18)</f>
        <v>35</v>
      </c>
      <c r="K2047" t="str" cm="1">
        <f t="array" ref="K2047">_xlfn.IFS(data[[#This Row],[Age]]&lt;=100,"0-100",data[[#This Row],[Age]]&lt;=500,"101-500",data[[#This Row],[Age]]&lt;=1000,"501-1000",1,"&gt;1000")</f>
        <v>0-100</v>
      </c>
      <c r="L2047" t="str">
        <f>REPT(_xlfn.UNICHAR(8203),_xlfn.XLOOKUP(data[[#This Row],[Age group]],$S$23:$S$26,$T$23:$T$26))&amp;data[[#This Row],[Age group]]</f>
        <v>​​​​0-100</v>
      </c>
    </row>
    <row r="2048" spans="2:12" x14ac:dyDescent="0.25">
      <c r="B2048" t="s">
        <v>32</v>
      </c>
      <c r="C2048">
        <v>8.8000000000000007</v>
      </c>
      <c r="D2048">
        <v>1130</v>
      </c>
      <c r="E2048" s="27">
        <v>45335</v>
      </c>
      <c r="F2048">
        <v>2335.14</v>
      </c>
      <c r="G2048" t="s">
        <v>91</v>
      </c>
      <c r="H2048">
        <v>0</v>
      </c>
      <c r="I2048" t="str">
        <f>_xlfn.XLOOKUP(data[[#This Row],[flight_speed]],$S$4:$S$6,$T$4:$T$6,,-1)</f>
        <v>super fast</v>
      </c>
      <c r="J2048">
        <f>_xlfn.XLOOKUP(data[[#This Row],[Reindeer]],$S$14:$S$18,$T$14:$T$18)</f>
        <v>98</v>
      </c>
      <c r="K2048" t="str" cm="1">
        <f t="array" ref="K2048">_xlfn.IFS(data[[#This Row],[Age]]&lt;=100,"0-100",data[[#This Row],[Age]]&lt;=500,"101-500",data[[#This Row],[Age]]&lt;=1000,"501-1000",1,"&gt;1000")</f>
        <v>0-100</v>
      </c>
      <c r="L2048" t="str">
        <f>REPT(_xlfn.UNICHAR(8203),_xlfn.XLOOKUP(data[[#This Row],[Age group]],$S$23:$S$26,$T$23:$T$26))&amp;data[[#This Row],[Age group]]</f>
        <v>​​​​0-100</v>
      </c>
    </row>
    <row r="2049" spans="2:12" x14ac:dyDescent="0.25">
      <c r="B2049" t="s">
        <v>33</v>
      </c>
      <c r="C2049">
        <v>4.8000000000000007</v>
      </c>
      <c r="D2049">
        <v>810</v>
      </c>
      <c r="E2049" s="27">
        <v>45336</v>
      </c>
      <c r="F2049">
        <v>2054.13</v>
      </c>
      <c r="G2049" t="s">
        <v>90</v>
      </c>
      <c r="H2049">
        <v>0</v>
      </c>
      <c r="I2049" t="str">
        <f>_xlfn.XLOOKUP(data[[#This Row],[flight_speed]],$S$4:$S$6,$T$4:$T$6,,-1)</f>
        <v>super fast</v>
      </c>
      <c r="J2049">
        <f>_xlfn.XLOOKUP(data[[#This Row],[Reindeer]],$S$14:$S$18,$T$14:$T$18)</f>
        <v>1200</v>
      </c>
      <c r="K2049" t="str" cm="1">
        <f t="array" ref="K2049">_xlfn.IFS(data[[#This Row],[Age]]&lt;=100,"0-100",data[[#This Row],[Age]]&lt;=500,"101-500",data[[#This Row],[Age]]&lt;=1000,"501-1000",1,"&gt;1000")</f>
        <v>&gt;1000</v>
      </c>
      <c r="L2049" t="str">
        <f>REPT(_xlfn.UNICHAR(8203),_xlfn.XLOOKUP(data[[#This Row],[Age group]],$S$23:$S$26,$T$23:$T$26))&amp;data[[#This Row],[Age group]]</f>
        <v>​&gt;1000</v>
      </c>
    </row>
    <row r="2050" spans="2:12" x14ac:dyDescent="0.25">
      <c r="B2050" t="s">
        <v>34</v>
      </c>
      <c r="C2050">
        <v>10.4</v>
      </c>
      <c r="D2050">
        <v>820</v>
      </c>
      <c r="E2050" s="27">
        <v>45336</v>
      </c>
      <c r="F2050">
        <v>1452.3600000000001</v>
      </c>
      <c r="G2050" t="s">
        <v>91</v>
      </c>
      <c r="H2050">
        <v>0</v>
      </c>
      <c r="I2050" t="str">
        <f>_xlfn.XLOOKUP(data[[#This Row],[flight_speed]],$S$4:$S$6,$T$4:$T$6,,-1)</f>
        <v>fast</v>
      </c>
      <c r="J2050">
        <f>_xlfn.XLOOKUP(data[[#This Row],[Reindeer]],$S$14:$S$18,$T$14:$T$18)</f>
        <v>815</v>
      </c>
      <c r="K2050" t="str" cm="1">
        <f t="array" ref="K2050">_xlfn.IFS(data[[#This Row],[Age]]&lt;=100,"0-100",data[[#This Row],[Age]]&lt;=500,"101-500",data[[#This Row],[Age]]&lt;=1000,"501-1000",1,"&gt;1000")</f>
        <v>501-1000</v>
      </c>
      <c r="L2050" t="str">
        <f>REPT(_xlfn.UNICHAR(8203),_xlfn.XLOOKUP(data[[#This Row],[Age group]],$S$23:$S$26,$T$23:$T$26))&amp;data[[#This Row],[Age group]]</f>
        <v>​​501-1000</v>
      </c>
    </row>
    <row r="2051" spans="2:12" x14ac:dyDescent="0.25">
      <c r="B2051" t="s">
        <v>35</v>
      </c>
      <c r="C2051">
        <v>9.6000000000000014</v>
      </c>
      <c r="D2051">
        <v>1210</v>
      </c>
      <c r="E2051" s="27">
        <v>45336</v>
      </c>
      <c r="F2051">
        <v>1871.3999999999999</v>
      </c>
      <c r="G2051" t="s">
        <v>91</v>
      </c>
      <c r="H2051">
        <v>0</v>
      </c>
      <c r="I2051" t="str">
        <f>_xlfn.XLOOKUP(data[[#This Row],[flight_speed]],$S$4:$S$6,$T$4:$T$6,,-1)</f>
        <v>fast</v>
      </c>
      <c r="J2051">
        <f>_xlfn.XLOOKUP(data[[#This Row],[Reindeer]],$S$14:$S$18,$T$14:$T$18)</f>
        <v>261</v>
      </c>
      <c r="K2051" t="str" cm="1">
        <f t="array" ref="K2051">_xlfn.IFS(data[[#This Row],[Age]]&lt;=100,"0-100",data[[#This Row],[Age]]&lt;=500,"101-500",data[[#This Row],[Age]]&lt;=1000,"501-1000",1,"&gt;1000")</f>
        <v>101-500</v>
      </c>
      <c r="L2051" t="str">
        <f>REPT(_xlfn.UNICHAR(8203),_xlfn.XLOOKUP(data[[#This Row],[Age group]],$S$23:$S$26,$T$23:$T$26))&amp;data[[#This Row],[Age group]]</f>
        <v>​​​101-500</v>
      </c>
    </row>
    <row r="2052" spans="2:12" x14ac:dyDescent="0.25">
      <c r="B2052" t="s">
        <v>68</v>
      </c>
      <c r="C2052">
        <v>12</v>
      </c>
      <c r="D2052">
        <v>510</v>
      </c>
      <c r="E2052" s="27">
        <v>45336</v>
      </c>
      <c r="F2052">
        <v>1051.44</v>
      </c>
      <c r="G2052" t="s">
        <v>90</v>
      </c>
      <c r="H2052">
        <v>0</v>
      </c>
      <c r="I2052" t="str">
        <f>_xlfn.XLOOKUP(data[[#This Row],[flight_speed]],$S$4:$S$6,$T$4:$T$6,,-1)</f>
        <v>fast</v>
      </c>
      <c r="J2052">
        <f>_xlfn.XLOOKUP(data[[#This Row],[Reindeer]],$S$14:$S$18,$T$14:$T$18)</f>
        <v>35</v>
      </c>
      <c r="K2052" t="str" cm="1">
        <f t="array" ref="K2052">_xlfn.IFS(data[[#This Row],[Age]]&lt;=100,"0-100",data[[#This Row],[Age]]&lt;=500,"101-500",data[[#This Row],[Age]]&lt;=1000,"501-1000",1,"&gt;1000")</f>
        <v>0-100</v>
      </c>
      <c r="L2052" t="str">
        <f>REPT(_xlfn.UNICHAR(8203),_xlfn.XLOOKUP(data[[#This Row],[Age group]],$S$23:$S$26,$T$23:$T$26))&amp;data[[#This Row],[Age group]]</f>
        <v>​​​​0-100</v>
      </c>
    </row>
    <row r="2053" spans="2:12" x14ac:dyDescent="0.25">
      <c r="B2053" t="s">
        <v>32</v>
      </c>
      <c r="C2053">
        <v>10.4</v>
      </c>
      <c r="D2053">
        <v>1390</v>
      </c>
      <c r="E2053" s="27">
        <v>45336</v>
      </c>
      <c r="F2053">
        <v>2554.71</v>
      </c>
      <c r="G2053" t="s">
        <v>91</v>
      </c>
      <c r="H2053">
        <v>0</v>
      </c>
      <c r="I2053" t="str">
        <f>_xlfn.XLOOKUP(data[[#This Row],[flight_speed]],$S$4:$S$6,$T$4:$T$6,,-1)</f>
        <v>super fast</v>
      </c>
      <c r="J2053">
        <f>_xlfn.XLOOKUP(data[[#This Row],[Reindeer]],$S$14:$S$18,$T$14:$T$18)</f>
        <v>98</v>
      </c>
      <c r="K2053" t="str" cm="1">
        <f t="array" ref="K2053">_xlfn.IFS(data[[#This Row],[Age]]&lt;=100,"0-100",data[[#This Row],[Age]]&lt;=500,"101-500",data[[#This Row],[Age]]&lt;=1000,"501-1000",1,"&gt;1000")</f>
        <v>0-100</v>
      </c>
      <c r="L2053" t="str">
        <f>REPT(_xlfn.UNICHAR(8203),_xlfn.XLOOKUP(data[[#This Row],[Age group]],$S$23:$S$26,$T$23:$T$26))&amp;data[[#This Row],[Age group]]</f>
        <v>​​​​0-100</v>
      </c>
    </row>
    <row r="2054" spans="2:12" x14ac:dyDescent="0.25">
      <c r="B2054" t="s">
        <v>33</v>
      </c>
      <c r="C2054">
        <v>11.200000000000001</v>
      </c>
      <c r="D2054">
        <v>1120</v>
      </c>
      <c r="E2054" s="27">
        <v>45337</v>
      </c>
      <c r="F2054">
        <v>2877.33</v>
      </c>
      <c r="G2054" t="s">
        <v>90</v>
      </c>
      <c r="H2054">
        <v>0</v>
      </c>
      <c r="I2054" t="str">
        <f>_xlfn.XLOOKUP(data[[#This Row],[flight_speed]],$S$4:$S$6,$T$4:$T$6,,-1)</f>
        <v>super fast</v>
      </c>
      <c r="J2054">
        <f>_xlfn.XLOOKUP(data[[#This Row],[Reindeer]],$S$14:$S$18,$T$14:$T$18)</f>
        <v>1200</v>
      </c>
      <c r="K2054" t="str" cm="1">
        <f t="array" ref="K2054">_xlfn.IFS(data[[#This Row],[Age]]&lt;=100,"0-100",data[[#This Row],[Age]]&lt;=500,"101-500",data[[#This Row],[Age]]&lt;=1000,"501-1000",1,"&gt;1000")</f>
        <v>&gt;1000</v>
      </c>
      <c r="L2054" t="str">
        <f>REPT(_xlfn.UNICHAR(8203),_xlfn.XLOOKUP(data[[#This Row],[Age group]],$S$23:$S$26,$T$23:$T$26))&amp;data[[#This Row],[Age group]]</f>
        <v>​&gt;1000</v>
      </c>
    </row>
    <row r="2055" spans="2:12" x14ac:dyDescent="0.25">
      <c r="B2055" t="s">
        <v>34</v>
      </c>
      <c r="C2055">
        <v>5.6000000000000005</v>
      </c>
      <c r="D2055">
        <v>900</v>
      </c>
      <c r="E2055" s="27">
        <v>45337</v>
      </c>
      <c r="F2055">
        <v>2105.52</v>
      </c>
      <c r="G2055" t="s">
        <v>91</v>
      </c>
      <c r="H2055">
        <v>0</v>
      </c>
      <c r="I2055" t="str">
        <f>_xlfn.XLOOKUP(data[[#This Row],[flight_speed]],$S$4:$S$6,$T$4:$T$6,,-1)</f>
        <v>super fast</v>
      </c>
      <c r="J2055">
        <f>_xlfn.XLOOKUP(data[[#This Row],[Reindeer]],$S$14:$S$18,$T$14:$T$18)</f>
        <v>815</v>
      </c>
      <c r="K2055" t="str" cm="1">
        <f t="array" ref="K2055">_xlfn.IFS(data[[#This Row],[Age]]&lt;=100,"0-100",data[[#This Row],[Age]]&lt;=500,"101-500",data[[#This Row],[Age]]&lt;=1000,"501-1000",1,"&gt;1000")</f>
        <v>501-1000</v>
      </c>
      <c r="L2055" t="str">
        <f>REPT(_xlfn.UNICHAR(8203),_xlfn.XLOOKUP(data[[#This Row],[Age group]],$S$23:$S$26,$T$23:$T$26))&amp;data[[#This Row],[Age group]]</f>
        <v>​​501-1000</v>
      </c>
    </row>
    <row r="2056" spans="2:12" x14ac:dyDescent="0.25">
      <c r="B2056" t="s">
        <v>35</v>
      </c>
      <c r="C2056">
        <v>12</v>
      </c>
      <c r="D2056">
        <v>1060</v>
      </c>
      <c r="E2056" s="27">
        <v>45337</v>
      </c>
      <c r="F2056">
        <v>2290.92</v>
      </c>
      <c r="G2056" t="s">
        <v>91</v>
      </c>
      <c r="H2056">
        <v>0</v>
      </c>
      <c r="I2056" t="str">
        <f>_xlfn.XLOOKUP(data[[#This Row],[flight_speed]],$S$4:$S$6,$T$4:$T$6,,-1)</f>
        <v>super fast</v>
      </c>
      <c r="J2056">
        <f>_xlfn.XLOOKUP(data[[#This Row],[Reindeer]],$S$14:$S$18,$T$14:$T$18)</f>
        <v>261</v>
      </c>
      <c r="K2056" t="str" cm="1">
        <f t="array" ref="K2056">_xlfn.IFS(data[[#This Row],[Age]]&lt;=100,"0-100",data[[#This Row],[Age]]&lt;=500,"101-500",data[[#This Row],[Age]]&lt;=1000,"501-1000",1,"&gt;1000")</f>
        <v>101-500</v>
      </c>
      <c r="L2056" t="str">
        <f>REPT(_xlfn.UNICHAR(8203),_xlfn.XLOOKUP(data[[#This Row],[Age group]],$S$23:$S$26,$T$23:$T$26))&amp;data[[#This Row],[Age group]]</f>
        <v>​​​101-500</v>
      </c>
    </row>
    <row r="2057" spans="2:12" x14ac:dyDescent="0.25">
      <c r="B2057" t="s">
        <v>68</v>
      </c>
      <c r="C2057">
        <v>6.4</v>
      </c>
      <c r="D2057">
        <v>1410</v>
      </c>
      <c r="E2057" s="27">
        <v>45337</v>
      </c>
      <c r="F2057">
        <v>843.69</v>
      </c>
      <c r="G2057" t="s">
        <v>90</v>
      </c>
      <c r="H2057">
        <v>0</v>
      </c>
      <c r="I2057" t="str">
        <f>_xlfn.XLOOKUP(data[[#This Row],[flight_speed]],$S$4:$S$6,$T$4:$T$6,,-1)</f>
        <v>fast</v>
      </c>
      <c r="J2057">
        <f>_xlfn.XLOOKUP(data[[#This Row],[Reindeer]],$S$14:$S$18,$T$14:$T$18)</f>
        <v>35</v>
      </c>
      <c r="K2057" t="str" cm="1">
        <f t="array" ref="K2057">_xlfn.IFS(data[[#This Row],[Age]]&lt;=100,"0-100",data[[#This Row],[Age]]&lt;=500,"101-500",data[[#This Row],[Age]]&lt;=1000,"501-1000",1,"&gt;1000")</f>
        <v>0-100</v>
      </c>
      <c r="L2057" t="str">
        <f>REPT(_xlfn.UNICHAR(8203),_xlfn.XLOOKUP(data[[#This Row],[Age group]],$S$23:$S$26,$T$23:$T$26))&amp;data[[#This Row],[Age group]]</f>
        <v>​​​​0-100</v>
      </c>
    </row>
    <row r="2058" spans="2:12" x14ac:dyDescent="0.25">
      <c r="B2058" t="s">
        <v>32</v>
      </c>
      <c r="C2058">
        <v>12</v>
      </c>
      <c r="D2058">
        <v>1110</v>
      </c>
      <c r="E2058" s="27">
        <v>45337</v>
      </c>
      <c r="F2058">
        <v>2818.92</v>
      </c>
      <c r="G2058" t="s">
        <v>91</v>
      </c>
      <c r="H2058">
        <v>0</v>
      </c>
      <c r="I2058" t="str">
        <f>_xlfn.XLOOKUP(data[[#This Row],[flight_speed]],$S$4:$S$6,$T$4:$T$6,,-1)</f>
        <v>super fast</v>
      </c>
      <c r="J2058">
        <f>_xlfn.XLOOKUP(data[[#This Row],[Reindeer]],$S$14:$S$18,$T$14:$T$18)</f>
        <v>98</v>
      </c>
      <c r="K2058" t="str" cm="1">
        <f t="array" ref="K2058">_xlfn.IFS(data[[#This Row],[Age]]&lt;=100,"0-100",data[[#This Row],[Age]]&lt;=500,"101-500",data[[#This Row],[Age]]&lt;=1000,"501-1000",1,"&gt;1000")</f>
        <v>0-100</v>
      </c>
      <c r="L2058" t="str">
        <f>REPT(_xlfn.UNICHAR(8203),_xlfn.XLOOKUP(data[[#This Row],[Age group]],$S$23:$S$26,$T$23:$T$26))&amp;data[[#This Row],[Age group]]</f>
        <v>​​​​0-100</v>
      </c>
    </row>
    <row r="2059" spans="2:12" x14ac:dyDescent="0.25">
      <c r="B2059" t="s">
        <v>33</v>
      </c>
      <c r="C2059">
        <v>9.6000000000000014</v>
      </c>
      <c r="D2059">
        <v>980</v>
      </c>
      <c r="E2059" s="27">
        <v>45338</v>
      </c>
      <c r="F2059">
        <v>2883.87</v>
      </c>
      <c r="G2059" t="s">
        <v>90</v>
      </c>
      <c r="H2059">
        <v>0</v>
      </c>
      <c r="I2059" t="str">
        <f>_xlfn.XLOOKUP(data[[#This Row],[flight_speed]],$S$4:$S$6,$T$4:$T$6,,-1)</f>
        <v>super fast</v>
      </c>
      <c r="J2059">
        <f>_xlfn.XLOOKUP(data[[#This Row],[Reindeer]],$S$14:$S$18,$T$14:$T$18)</f>
        <v>1200</v>
      </c>
      <c r="K2059" t="str" cm="1">
        <f t="array" ref="K2059">_xlfn.IFS(data[[#This Row],[Age]]&lt;=100,"0-100",data[[#This Row],[Age]]&lt;=500,"101-500",data[[#This Row],[Age]]&lt;=1000,"501-1000",1,"&gt;1000")</f>
        <v>&gt;1000</v>
      </c>
      <c r="L2059" t="str">
        <f>REPT(_xlfn.UNICHAR(8203),_xlfn.XLOOKUP(data[[#This Row],[Age group]],$S$23:$S$26,$T$23:$T$26))&amp;data[[#This Row],[Age group]]</f>
        <v>​&gt;1000</v>
      </c>
    </row>
    <row r="2060" spans="2:12" x14ac:dyDescent="0.25">
      <c r="B2060" t="s">
        <v>34</v>
      </c>
      <c r="C2060">
        <v>12</v>
      </c>
      <c r="D2060">
        <v>930</v>
      </c>
      <c r="E2060" s="27">
        <v>45338</v>
      </c>
      <c r="F2060">
        <v>87.48</v>
      </c>
      <c r="G2060" t="s">
        <v>91</v>
      </c>
      <c r="H2060">
        <v>0</v>
      </c>
      <c r="I2060" t="str">
        <f>_xlfn.XLOOKUP(data[[#This Row],[flight_speed]],$S$4:$S$6,$T$4:$T$6,,-1)</f>
        <v>casual</v>
      </c>
      <c r="J2060">
        <f>_xlfn.XLOOKUP(data[[#This Row],[Reindeer]],$S$14:$S$18,$T$14:$T$18)</f>
        <v>815</v>
      </c>
      <c r="K2060" t="str" cm="1">
        <f t="array" ref="K2060">_xlfn.IFS(data[[#This Row],[Age]]&lt;=100,"0-100",data[[#This Row],[Age]]&lt;=500,"101-500",data[[#This Row],[Age]]&lt;=1000,"501-1000",1,"&gt;1000")</f>
        <v>501-1000</v>
      </c>
      <c r="L2060" t="str">
        <f>REPT(_xlfn.UNICHAR(8203),_xlfn.XLOOKUP(data[[#This Row],[Age group]],$S$23:$S$26,$T$23:$T$26))&amp;data[[#This Row],[Age group]]</f>
        <v>​​501-1000</v>
      </c>
    </row>
    <row r="2061" spans="2:12" x14ac:dyDescent="0.25">
      <c r="B2061" t="s">
        <v>35</v>
      </c>
      <c r="C2061">
        <v>12</v>
      </c>
      <c r="D2061">
        <v>890</v>
      </c>
      <c r="E2061" s="27">
        <v>45338</v>
      </c>
      <c r="F2061">
        <v>2238.09</v>
      </c>
      <c r="G2061" t="s">
        <v>91</v>
      </c>
      <c r="H2061">
        <v>0</v>
      </c>
      <c r="I2061" t="str">
        <f>_xlfn.XLOOKUP(data[[#This Row],[flight_speed]],$S$4:$S$6,$T$4:$T$6,,-1)</f>
        <v>super fast</v>
      </c>
      <c r="J2061">
        <f>_xlfn.XLOOKUP(data[[#This Row],[Reindeer]],$S$14:$S$18,$T$14:$T$18)</f>
        <v>261</v>
      </c>
      <c r="K2061" t="str" cm="1">
        <f t="array" ref="K2061">_xlfn.IFS(data[[#This Row],[Age]]&lt;=100,"0-100",data[[#This Row],[Age]]&lt;=500,"101-500",data[[#This Row],[Age]]&lt;=1000,"501-1000",1,"&gt;1000")</f>
        <v>101-500</v>
      </c>
      <c r="L2061" t="str">
        <f>REPT(_xlfn.UNICHAR(8203),_xlfn.XLOOKUP(data[[#This Row],[Age group]],$S$23:$S$26,$T$23:$T$26))&amp;data[[#This Row],[Age group]]</f>
        <v>​​​101-500</v>
      </c>
    </row>
    <row r="2062" spans="2:12" x14ac:dyDescent="0.25">
      <c r="B2062" t="s">
        <v>68</v>
      </c>
      <c r="C2062">
        <v>6.4</v>
      </c>
      <c r="D2062">
        <v>1330</v>
      </c>
      <c r="E2062" s="27">
        <v>45338</v>
      </c>
      <c r="F2062">
        <v>1204.74</v>
      </c>
      <c r="G2062" t="s">
        <v>90</v>
      </c>
      <c r="H2062">
        <v>0</v>
      </c>
      <c r="I2062" t="str">
        <f>_xlfn.XLOOKUP(data[[#This Row],[flight_speed]],$S$4:$S$6,$T$4:$T$6,,-1)</f>
        <v>fast</v>
      </c>
      <c r="J2062">
        <f>_xlfn.XLOOKUP(data[[#This Row],[Reindeer]],$S$14:$S$18,$T$14:$T$18)</f>
        <v>35</v>
      </c>
      <c r="K2062" t="str" cm="1">
        <f t="array" ref="K2062">_xlfn.IFS(data[[#This Row],[Age]]&lt;=100,"0-100",data[[#This Row],[Age]]&lt;=500,"101-500",data[[#This Row],[Age]]&lt;=1000,"501-1000",1,"&gt;1000")</f>
        <v>0-100</v>
      </c>
      <c r="L2062" t="str">
        <f>REPT(_xlfn.UNICHAR(8203),_xlfn.XLOOKUP(data[[#This Row],[Age group]],$S$23:$S$26,$T$23:$T$26))&amp;data[[#This Row],[Age group]]</f>
        <v>​​​​0-100</v>
      </c>
    </row>
    <row r="2063" spans="2:12" x14ac:dyDescent="0.25">
      <c r="B2063" t="s">
        <v>32</v>
      </c>
      <c r="C2063">
        <v>4.8000000000000007</v>
      </c>
      <c r="D2063">
        <v>830</v>
      </c>
      <c r="E2063" s="27">
        <v>45338</v>
      </c>
      <c r="F2063">
        <v>2111.4299999999998</v>
      </c>
      <c r="G2063" t="s">
        <v>91</v>
      </c>
      <c r="H2063">
        <v>0</v>
      </c>
      <c r="I2063" t="str">
        <f>_xlfn.XLOOKUP(data[[#This Row],[flight_speed]],$S$4:$S$6,$T$4:$T$6,,-1)</f>
        <v>super fast</v>
      </c>
      <c r="J2063">
        <f>_xlfn.XLOOKUP(data[[#This Row],[Reindeer]],$S$14:$S$18,$T$14:$T$18)</f>
        <v>98</v>
      </c>
      <c r="K2063" t="str" cm="1">
        <f t="array" ref="K2063">_xlfn.IFS(data[[#This Row],[Age]]&lt;=100,"0-100",data[[#This Row],[Age]]&lt;=500,"101-500",data[[#This Row],[Age]]&lt;=1000,"501-1000",1,"&gt;1000")</f>
        <v>0-100</v>
      </c>
      <c r="L2063" t="str">
        <f>REPT(_xlfn.UNICHAR(8203),_xlfn.XLOOKUP(data[[#This Row],[Age group]],$S$23:$S$26,$T$23:$T$26))&amp;data[[#This Row],[Age group]]</f>
        <v>​​​​0-100</v>
      </c>
    </row>
    <row r="2064" spans="2:12" x14ac:dyDescent="0.25">
      <c r="B2064" t="s">
        <v>33</v>
      </c>
      <c r="C2064">
        <v>11.200000000000001</v>
      </c>
      <c r="D2064">
        <v>1110</v>
      </c>
      <c r="E2064" s="27">
        <v>45339</v>
      </c>
      <c r="F2064">
        <v>2002.98</v>
      </c>
      <c r="G2064" t="s">
        <v>90</v>
      </c>
      <c r="H2064">
        <v>0</v>
      </c>
      <c r="I2064" t="str">
        <f>_xlfn.XLOOKUP(data[[#This Row],[flight_speed]],$S$4:$S$6,$T$4:$T$6,,-1)</f>
        <v>super fast</v>
      </c>
      <c r="J2064">
        <f>_xlfn.XLOOKUP(data[[#This Row],[Reindeer]],$S$14:$S$18,$T$14:$T$18)</f>
        <v>1200</v>
      </c>
      <c r="K2064" t="str" cm="1">
        <f t="array" ref="K2064">_xlfn.IFS(data[[#This Row],[Age]]&lt;=100,"0-100",data[[#This Row],[Age]]&lt;=500,"101-500",data[[#This Row],[Age]]&lt;=1000,"501-1000",1,"&gt;1000")</f>
        <v>&gt;1000</v>
      </c>
      <c r="L2064" t="str">
        <f>REPT(_xlfn.UNICHAR(8203),_xlfn.XLOOKUP(data[[#This Row],[Age group]],$S$23:$S$26,$T$23:$T$26))&amp;data[[#This Row],[Age group]]</f>
        <v>​&gt;1000</v>
      </c>
    </row>
    <row r="2065" spans="2:12" x14ac:dyDescent="0.25">
      <c r="B2065" t="s">
        <v>34</v>
      </c>
      <c r="C2065">
        <v>4</v>
      </c>
      <c r="D2065">
        <v>660</v>
      </c>
      <c r="E2065" s="27">
        <v>45339</v>
      </c>
      <c r="F2065">
        <v>526.04999999999995</v>
      </c>
      <c r="G2065" t="s">
        <v>91</v>
      </c>
      <c r="H2065">
        <v>0</v>
      </c>
      <c r="I2065" t="str">
        <f>_xlfn.XLOOKUP(data[[#This Row],[flight_speed]],$S$4:$S$6,$T$4:$T$6,,-1)</f>
        <v>casual</v>
      </c>
      <c r="J2065">
        <f>_xlfn.XLOOKUP(data[[#This Row],[Reindeer]],$S$14:$S$18,$T$14:$T$18)</f>
        <v>815</v>
      </c>
      <c r="K2065" t="str" cm="1">
        <f t="array" ref="K2065">_xlfn.IFS(data[[#This Row],[Age]]&lt;=100,"0-100",data[[#This Row],[Age]]&lt;=500,"101-500",data[[#This Row],[Age]]&lt;=1000,"501-1000",1,"&gt;1000")</f>
        <v>501-1000</v>
      </c>
      <c r="L2065" t="str">
        <f>REPT(_xlfn.UNICHAR(8203),_xlfn.XLOOKUP(data[[#This Row],[Age group]],$S$23:$S$26,$T$23:$T$26))&amp;data[[#This Row],[Age group]]</f>
        <v>​​501-1000</v>
      </c>
    </row>
    <row r="2066" spans="2:12" x14ac:dyDescent="0.25">
      <c r="B2066" t="s">
        <v>35</v>
      </c>
      <c r="C2066">
        <v>7.2</v>
      </c>
      <c r="D2066">
        <v>680</v>
      </c>
      <c r="E2066" s="27">
        <v>45339</v>
      </c>
      <c r="F2066">
        <v>2072.8500000000004</v>
      </c>
      <c r="G2066" t="s">
        <v>91</v>
      </c>
      <c r="H2066">
        <v>0</v>
      </c>
      <c r="I2066" t="str">
        <f>_xlfn.XLOOKUP(data[[#This Row],[flight_speed]],$S$4:$S$6,$T$4:$T$6,,-1)</f>
        <v>super fast</v>
      </c>
      <c r="J2066">
        <f>_xlfn.XLOOKUP(data[[#This Row],[Reindeer]],$S$14:$S$18,$T$14:$T$18)</f>
        <v>261</v>
      </c>
      <c r="K2066" t="str" cm="1">
        <f t="array" ref="K2066">_xlfn.IFS(data[[#This Row],[Age]]&lt;=100,"0-100",data[[#This Row],[Age]]&lt;=500,"101-500",data[[#This Row],[Age]]&lt;=1000,"501-1000",1,"&gt;1000")</f>
        <v>101-500</v>
      </c>
      <c r="L2066" t="str">
        <f>REPT(_xlfn.UNICHAR(8203),_xlfn.XLOOKUP(data[[#This Row],[Age group]],$S$23:$S$26,$T$23:$T$26))&amp;data[[#This Row],[Age group]]</f>
        <v>​​​101-500</v>
      </c>
    </row>
    <row r="2067" spans="2:12" x14ac:dyDescent="0.25">
      <c r="B2067" t="s">
        <v>68</v>
      </c>
      <c r="C2067">
        <v>4.8000000000000007</v>
      </c>
      <c r="D2067">
        <v>760</v>
      </c>
      <c r="E2067" s="27">
        <v>45339</v>
      </c>
      <c r="F2067">
        <v>160.97999999999999</v>
      </c>
      <c r="G2067" t="s">
        <v>90</v>
      </c>
      <c r="H2067">
        <v>0</v>
      </c>
      <c r="I2067" t="str">
        <f>_xlfn.XLOOKUP(data[[#This Row],[flight_speed]],$S$4:$S$6,$T$4:$T$6,,-1)</f>
        <v>casual</v>
      </c>
      <c r="J2067">
        <f>_xlfn.XLOOKUP(data[[#This Row],[Reindeer]],$S$14:$S$18,$T$14:$T$18)</f>
        <v>35</v>
      </c>
      <c r="K2067" t="str" cm="1">
        <f t="array" ref="K2067">_xlfn.IFS(data[[#This Row],[Age]]&lt;=100,"0-100",data[[#This Row],[Age]]&lt;=500,"101-500",data[[#This Row],[Age]]&lt;=1000,"501-1000",1,"&gt;1000")</f>
        <v>0-100</v>
      </c>
      <c r="L2067" t="str">
        <f>REPT(_xlfn.UNICHAR(8203),_xlfn.XLOOKUP(data[[#This Row],[Age group]],$S$23:$S$26,$T$23:$T$26))&amp;data[[#This Row],[Age group]]</f>
        <v>​​​​0-100</v>
      </c>
    </row>
    <row r="2068" spans="2:12" x14ac:dyDescent="0.25">
      <c r="B2068" t="s">
        <v>32</v>
      </c>
      <c r="C2068">
        <v>11.200000000000001</v>
      </c>
      <c r="D2068">
        <v>1030</v>
      </c>
      <c r="E2068" s="27">
        <v>45339</v>
      </c>
      <c r="F2068">
        <v>981.42</v>
      </c>
      <c r="G2068" t="s">
        <v>91</v>
      </c>
      <c r="H2068">
        <v>0</v>
      </c>
      <c r="I2068" t="str">
        <f>_xlfn.XLOOKUP(data[[#This Row],[flight_speed]],$S$4:$S$6,$T$4:$T$6,,-1)</f>
        <v>fast</v>
      </c>
      <c r="J2068">
        <f>_xlfn.XLOOKUP(data[[#This Row],[Reindeer]],$S$14:$S$18,$T$14:$T$18)</f>
        <v>98</v>
      </c>
      <c r="K2068" t="str" cm="1">
        <f t="array" ref="K2068">_xlfn.IFS(data[[#This Row],[Age]]&lt;=100,"0-100",data[[#This Row],[Age]]&lt;=500,"101-500",data[[#This Row],[Age]]&lt;=1000,"501-1000",1,"&gt;1000")</f>
        <v>0-100</v>
      </c>
      <c r="L2068" t="str">
        <f>REPT(_xlfn.UNICHAR(8203),_xlfn.XLOOKUP(data[[#This Row],[Age group]],$S$23:$S$26,$T$23:$T$26))&amp;data[[#This Row],[Age group]]</f>
        <v>​​​​0-100</v>
      </c>
    </row>
    <row r="2069" spans="2:12" x14ac:dyDescent="0.25">
      <c r="B2069" t="s">
        <v>33</v>
      </c>
      <c r="C2069">
        <v>7.2</v>
      </c>
      <c r="D2069">
        <v>620</v>
      </c>
      <c r="E2069" s="27">
        <v>45340</v>
      </c>
      <c r="F2069">
        <v>1373.52</v>
      </c>
      <c r="G2069" t="s">
        <v>90</v>
      </c>
      <c r="H2069">
        <v>0</v>
      </c>
      <c r="I2069" t="str">
        <f>_xlfn.XLOOKUP(data[[#This Row],[flight_speed]],$S$4:$S$6,$T$4:$T$6,,-1)</f>
        <v>fast</v>
      </c>
      <c r="J2069">
        <f>_xlfn.XLOOKUP(data[[#This Row],[Reindeer]],$S$14:$S$18,$T$14:$T$18)</f>
        <v>1200</v>
      </c>
      <c r="K2069" t="str" cm="1">
        <f t="array" ref="K2069">_xlfn.IFS(data[[#This Row],[Age]]&lt;=100,"0-100",data[[#This Row],[Age]]&lt;=500,"101-500",data[[#This Row],[Age]]&lt;=1000,"501-1000",1,"&gt;1000")</f>
        <v>&gt;1000</v>
      </c>
      <c r="L2069" t="str">
        <f>REPT(_xlfn.UNICHAR(8203),_xlfn.XLOOKUP(data[[#This Row],[Age group]],$S$23:$S$26,$T$23:$T$26))&amp;data[[#This Row],[Age group]]</f>
        <v>​&gt;1000</v>
      </c>
    </row>
    <row r="2070" spans="2:12" x14ac:dyDescent="0.25">
      <c r="B2070" t="s">
        <v>34</v>
      </c>
      <c r="C2070">
        <v>7.2</v>
      </c>
      <c r="D2070">
        <v>1090</v>
      </c>
      <c r="E2070" s="27">
        <v>45340</v>
      </c>
      <c r="F2070">
        <v>765.54</v>
      </c>
      <c r="G2070" t="s">
        <v>91</v>
      </c>
      <c r="H2070">
        <v>0</v>
      </c>
      <c r="I2070" t="str">
        <f>_xlfn.XLOOKUP(data[[#This Row],[flight_speed]],$S$4:$S$6,$T$4:$T$6,,-1)</f>
        <v>fast</v>
      </c>
      <c r="J2070">
        <f>_xlfn.XLOOKUP(data[[#This Row],[Reindeer]],$S$14:$S$18,$T$14:$T$18)</f>
        <v>815</v>
      </c>
      <c r="K2070" t="str" cm="1">
        <f t="array" ref="K2070">_xlfn.IFS(data[[#This Row],[Age]]&lt;=100,"0-100",data[[#This Row],[Age]]&lt;=500,"101-500",data[[#This Row],[Age]]&lt;=1000,"501-1000",1,"&gt;1000")</f>
        <v>501-1000</v>
      </c>
      <c r="L2070" t="str">
        <f>REPT(_xlfn.UNICHAR(8203),_xlfn.XLOOKUP(data[[#This Row],[Age group]],$S$23:$S$26,$T$23:$T$26))&amp;data[[#This Row],[Age group]]</f>
        <v>​​501-1000</v>
      </c>
    </row>
    <row r="2071" spans="2:12" x14ac:dyDescent="0.25">
      <c r="B2071" t="s">
        <v>35</v>
      </c>
      <c r="C2071">
        <v>9.6000000000000014</v>
      </c>
      <c r="D2071">
        <v>1170</v>
      </c>
      <c r="E2071" s="27">
        <v>45340</v>
      </c>
      <c r="F2071">
        <v>97.97999999999999</v>
      </c>
      <c r="G2071" t="s">
        <v>91</v>
      </c>
      <c r="H2071">
        <v>0</v>
      </c>
      <c r="I2071" t="str">
        <f>_xlfn.XLOOKUP(data[[#This Row],[flight_speed]],$S$4:$S$6,$T$4:$T$6,,-1)</f>
        <v>casual</v>
      </c>
      <c r="J2071">
        <f>_xlfn.XLOOKUP(data[[#This Row],[Reindeer]],$S$14:$S$18,$T$14:$T$18)</f>
        <v>261</v>
      </c>
      <c r="K2071" t="str" cm="1">
        <f t="array" ref="K2071">_xlfn.IFS(data[[#This Row],[Age]]&lt;=100,"0-100",data[[#This Row],[Age]]&lt;=500,"101-500",data[[#This Row],[Age]]&lt;=1000,"501-1000",1,"&gt;1000")</f>
        <v>101-500</v>
      </c>
      <c r="L2071" t="str">
        <f>REPT(_xlfn.UNICHAR(8203),_xlfn.XLOOKUP(data[[#This Row],[Age group]],$S$23:$S$26,$T$23:$T$26))&amp;data[[#This Row],[Age group]]</f>
        <v>​​​101-500</v>
      </c>
    </row>
    <row r="2072" spans="2:12" x14ac:dyDescent="0.25">
      <c r="B2072" t="s">
        <v>68</v>
      </c>
      <c r="C2072">
        <v>4</v>
      </c>
      <c r="D2072">
        <v>890</v>
      </c>
      <c r="E2072" s="27">
        <v>45340</v>
      </c>
      <c r="F2072">
        <v>1185.21</v>
      </c>
      <c r="G2072" t="s">
        <v>90</v>
      </c>
      <c r="H2072">
        <v>0</v>
      </c>
      <c r="I2072" t="str">
        <f>_xlfn.XLOOKUP(data[[#This Row],[flight_speed]],$S$4:$S$6,$T$4:$T$6,,-1)</f>
        <v>fast</v>
      </c>
      <c r="J2072">
        <f>_xlfn.XLOOKUP(data[[#This Row],[Reindeer]],$S$14:$S$18,$T$14:$T$18)</f>
        <v>35</v>
      </c>
      <c r="K2072" t="str" cm="1">
        <f t="array" ref="K2072">_xlfn.IFS(data[[#This Row],[Age]]&lt;=100,"0-100",data[[#This Row],[Age]]&lt;=500,"101-500",data[[#This Row],[Age]]&lt;=1000,"501-1000",1,"&gt;1000")</f>
        <v>0-100</v>
      </c>
      <c r="L2072" t="str">
        <f>REPT(_xlfn.UNICHAR(8203),_xlfn.XLOOKUP(data[[#This Row],[Age group]],$S$23:$S$26,$T$23:$T$26))&amp;data[[#This Row],[Age group]]</f>
        <v>​​​​0-100</v>
      </c>
    </row>
    <row r="2073" spans="2:12" x14ac:dyDescent="0.25">
      <c r="B2073" t="s">
        <v>32</v>
      </c>
      <c r="C2073">
        <v>8</v>
      </c>
      <c r="D2073">
        <v>740</v>
      </c>
      <c r="E2073" s="27">
        <v>45340</v>
      </c>
      <c r="F2073">
        <v>2123.1000000000004</v>
      </c>
      <c r="G2073" t="s">
        <v>91</v>
      </c>
      <c r="H2073">
        <v>0</v>
      </c>
      <c r="I2073" t="str">
        <f>_xlfn.XLOOKUP(data[[#This Row],[flight_speed]],$S$4:$S$6,$T$4:$T$6,,-1)</f>
        <v>super fast</v>
      </c>
      <c r="J2073">
        <f>_xlfn.XLOOKUP(data[[#This Row],[Reindeer]],$S$14:$S$18,$T$14:$T$18)</f>
        <v>98</v>
      </c>
      <c r="K2073" t="str" cm="1">
        <f t="array" ref="K2073">_xlfn.IFS(data[[#This Row],[Age]]&lt;=100,"0-100",data[[#This Row],[Age]]&lt;=500,"101-500",data[[#This Row],[Age]]&lt;=1000,"501-1000",1,"&gt;1000")</f>
        <v>0-100</v>
      </c>
      <c r="L2073" t="str">
        <f>REPT(_xlfn.UNICHAR(8203),_xlfn.XLOOKUP(data[[#This Row],[Age group]],$S$23:$S$26,$T$23:$T$26))&amp;data[[#This Row],[Age group]]</f>
        <v>​​​​0-100</v>
      </c>
    </row>
    <row r="2074" spans="2:12" x14ac:dyDescent="0.25">
      <c r="B2074" t="s">
        <v>33</v>
      </c>
      <c r="C2074">
        <v>11.200000000000001</v>
      </c>
      <c r="D2074">
        <v>1150</v>
      </c>
      <c r="E2074" s="27">
        <v>45341</v>
      </c>
      <c r="F2074">
        <v>2193.12</v>
      </c>
      <c r="G2074" t="s">
        <v>90</v>
      </c>
      <c r="H2074">
        <v>0</v>
      </c>
      <c r="I2074" t="str">
        <f>_xlfn.XLOOKUP(data[[#This Row],[flight_speed]],$S$4:$S$6,$T$4:$T$6,,-1)</f>
        <v>super fast</v>
      </c>
      <c r="J2074">
        <f>_xlfn.XLOOKUP(data[[#This Row],[Reindeer]],$S$14:$S$18,$T$14:$T$18)</f>
        <v>1200</v>
      </c>
      <c r="K2074" t="str" cm="1">
        <f t="array" ref="K2074">_xlfn.IFS(data[[#This Row],[Age]]&lt;=100,"0-100",data[[#This Row],[Age]]&lt;=500,"101-500",data[[#This Row],[Age]]&lt;=1000,"501-1000",1,"&gt;1000")</f>
        <v>&gt;1000</v>
      </c>
      <c r="L2074" t="str">
        <f>REPT(_xlfn.UNICHAR(8203),_xlfn.XLOOKUP(data[[#This Row],[Age group]],$S$23:$S$26,$T$23:$T$26))&amp;data[[#This Row],[Age group]]</f>
        <v>​&gt;1000</v>
      </c>
    </row>
    <row r="2075" spans="2:12" x14ac:dyDescent="0.25">
      <c r="B2075" t="s">
        <v>34</v>
      </c>
      <c r="C2075">
        <v>11.200000000000001</v>
      </c>
      <c r="D2075">
        <v>1360</v>
      </c>
      <c r="E2075" s="27">
        <v>45341</v>
      </c>
      <c r="F2075">
        <v>2308.14</v>
      </c>
      <c r="G2075" t="s">
        <v>91</v>
      </c>
      <c r="H2075">
        <v>0</v>
      </c>
      <c r="I2075" t="str">
        <f>_xlfn.XLOOKUP(data[[#This Row],[flight_speed]],$S$4:$S$6,$T$4:$T$6,,-1)</f>
        <v>super fast</v>
      </c>
      <c r="J2075">
        <f>_xlfn.XLOOKUP(data[[#This Row],[Reindeer]],$S$14:$S$18,$T$14:$T$18)</f>
        <v>815</v>
      </c>
      <c r="K2075" t="str" cm="1">
        <f t="array" ref="K2075">_xlfn.IFS(data[[#This Row],[Age]]&lt;=100,"0-100",data[[#This Row],[Age]]&lt;=500,"101-500",data[[#This Row],[Age]]&lt;=1000,"501-1000",1,"&gt;1000")</f>
        <v>501-1000</v>
      </c>
      <c r="L2075" t="str">
        <f>REPT(_xlfn.UNICHAR(8203),_xlfn.XLOOKUP(data[[#This Row],[Age group]],$S$23:$S$26,$T$23:$T$26))&amp;data[[#This Row],[Age group]]</f>
        <v>​​501-1000</v>
      </c>
    </row>
    <row r="2076" spans="2:12" x14ac:dyDescent="0.25">
      <c r="B2076" t="s">
        <v>35</v>
      </c>
      <c r="C2076">
        <v>7.2</v>
      </c>
      <c r="D2076">
        <v>1230</v>
      </c>
      <c r="E2076" s="27">
        <v>45341</v>
      </c>
      <c r="F2076">
        <v>2182.2599999999998</v>
      </c>
      <c r="G2076" t="s">
        <v>91</v>
      </c>
      <c r="H2076">
        <v>0</v>
      </c>
      <c r="I2076" t="str">
        <f>_xlfn.XLOOKUP(data[[#This Row],[flight_speed]],$S$4:$S$6,$T$4:$T$6,,-1)</f>
        <v>super fast</v>
      </c>
      <c r="J2076">
        <f>_xlfn.XLOOKUP(data[[#This Row],[Reindeer]],$S$14:$S$18,$T$14:$T$18)</f>
        <v>261</v>
      </c>
      <c r="K2076" t="str" cm="1">
        <f t="array" ref="K2076">_xlfn.IFS(data[[#This Row],[Age]]&lt;=100,"0-100",data[[#This Row],[Age]]&lt;=500,"101-500",data[[#This Row],[Age]]&lt;=1000,"501-1000",1,"&gt;1000")</f>
        <v>101-500</v>
      </c>
      <c r="L2076" t="str">
        <f>REPT(_xlfn.UNICHAR(8203),_xlfn.XLOOKUP(data[[#This Row],[Age group]],$S$23:$S$26,$T$23:$T$26))&amp;data[[#This Row],[Age group]]</f>
        <v>​​​101-500</v>
      </c>
    </row>
    <row r="2077" spans="2:12" x14ac:dyDescent="0.25">
      <c r="B2077" t="s">
        <v>68</v>
      </c>
      <c r="C2077">
        <v>4</v>
      </c>
      <c r="D2077">
        <v>720</v>
      </c>
      <c r="E2077" s="27">
        <v>45341</v>
      </c>
      <c r="F2077">
        <v>1740.1499999999999</v>
      </c>
      <c r="G2077" t="s">
        <v>90</v>
      </c>
      <c r="H2077">
        <v>0</v>
      </c>
      <c r="I2077" t="str">
        <f>_xlfn.XLOOKUP(data[[#This Row],[flight_speed]],$S$4:$S$6,$T$4:$T$6,,-1)</f>
        <v>fast</v>
      </c>
      <c r="J2077">
        <f>_xlfn.XLOOKUP(data[[#This Row],[Reindeer]],$S$14:$S$18,$T$14:$T$18)</f>
        <v>35</v>
      </c>
      <c r="K2077" t="str" cm="1">
        <f t="array" ref="K2077">_xlfn.IFS(data[[#This Row],[Age]]&lt;=100,"0-100",data[[#This Row],[Age]]&lt;=500,"101-500",data[[#This Row],[Age]]&lt;=1000,"501-1000",1,"&gt;1000")</f>
        <v>0-100</v>
      </c>
      <c r="L2077" t="str">
        <f>REPT(_xlfn.UNICHAR(8203),_xlfn.XLOOKUP(data[[#This Row],[Age group]],$S$23:$S$26,$T$23:$T$26))&amp;data[[#This Row],[Age group]]</f>
        <v>​​​​0-100</v>
      </c>
    </row>
    <row r="2078" spans="2:12" x14ac:dyDescent="0.25">
      <c r="B2078" t="s">
        <v>32</v>
      </c>
      <c r="C2078">
        <v>8</v>
      </c>
      <c r="D2078">
        <v>1460</v>
      </c>
      <c r="E2078" s="27">
        <v>45341</v>
      </c>
      <c r="F2078">
        <v>2972.46</v>
      </c>
      <c r="G2078" t="s">
        <v>91</v>
      </c>
      <c r="H2078">
        <v>0</v>
      </c>
      <c r="I2078" t="str">
        <f>_xlfn.XLOOKUP(data[[#This Row],[flight_speed]],$S$4:$S$6,$T$4:$T$6,,-1)</f>
        <v>super fast</v>
      </c>
      <c r="J2078">
        <f>_xlfn.XLOOKUP(data[[#This Row],[Reindeer]],$S$14:$S$18,$T$14:$T$18)</f>
        <v>98</v>
      </c>
      <c r="K2078" t="str" cm="1">
        <f t="array" ref="K2078">_xlfn.IFS(data[[#This Row],[Age]]&lt;=100,"0-100",data[[#This Row],[Age]]&lt;=500,"101-500",data[[#This Row],[Age]]&lt;=1000,"501-1000",1,"&gt;1000")</f>
        <v>0-100</v>
      </c>
      <c r="L2078" t="str">
        <f>REPT(_xlfn.UNICHAR(8203),_xlfn.XLOOKUP(data[[#This Row],[Age group]],$S$23:$S$26,$T$23:$T$26))&amp;data[[#This Row],[Age group]]</f>
        <v>​​​​0-100</v>
      </c>
    </row>
    <row r="2079" spans="2:12" x14ac:dyDescent="0.25">
      <c r="B2079" t="s">
        <v>33</v>
      </c>
      <c r="C2079">
        <v>4</v>
      </c>
      <c r="D2079">
        <v>1500</v>
      </c>
      <c r="E2079" s="27">
        <v>45342</v>
      </c>
      <c r="F2079">
        <v>897.42</v>
      </c>
      <c r="G2079" t="s">
        <v>90</v>
      </c>
      <c r="H2079">
        <v>0</v>
      </c>
      <c r="I2079" t="str">
        <f>_xlfn.XLOOKUP(data[[#This Row],[flight_speed]],$S$4:$S$6,$T$4:$T$6,,-1)</f>
        <v>fast</v>
      </c>
      <c r="J2079">
        <f>_xlfn.XLOOKUP(data[[#This Row],[Reindeer]],$S$14:$S$18,$T$14:$T$18)</f>
        <v>1200</v>
      </c>
      <c r="K2079" t="str" cm="1">
        <f t="array" ref="K2079">_xlfn.IFS(data[[#This Row],[Age]]&lt;=100,"0-100",data[[#This Row],[Age]]&lt;=500,"101-500",data[[#This Row],[Age]]&lt;=1000,"501-1000",1,"&gt;1000")</f>
        <v>&gt;1000</v>
      </c>
      <c r="L2079" t="str">
        <f>REPT(_xlfn.UNICHAR(8203),_xlfn.XLOOKUP(data[[#This Row],[Age group]],$S$23:$S$26,$T$23:$T$26))&amp;data[[#This Row],[Age group]]</f>
        <v>​&gt;1000</v>
      </c>
    </row>
    <row r="2080" spans="2:12" x14ac:dyDescent="0.25">
      <c r="B2080" t="s">
        <v>34</v>
      </c>
      <c r="C2080">
        <v>10.4</v>
      </c>
      <c r="D2080">
        <v>1150</v>
      </c>
      <c r="E2080" s="27">
        <v>45342</v>
      </c>
      <c r="F2080">
        <v>1439.46</v>
      </c>
      <c r="G2080" t="s">
        <v>91</v>
      </c>
      <c r="H2080">
        <v>0</v>
      </c>
      <c r="I2080" t="str">
        <f>_xlfn.XLOOKUP(data[[#This Row],[flight_speed]],$S$4:$S$6,$T$4:$T$6,,-1)</f>
        <v>fast</v>
      </c>
      <c r="J2080">
        <f>_xlfn.XLOOKUP(data[[#This Row],[Reindeer]],$S$14:$S$18,$T$14:$T$18)</f>
        <v>815</v>
      </c>
      <c r="K2080" t="str" cm="1">
        <f t="array" ref="K2080">_xlfn.IFS(data[[#This Row],[Age]]&lt;=100,"0-100",data[[#This Row],[Age]]&lt;=500,"101-500",data[[#This Row],[Age]]&lt;=1000,"501-1000",1,"&gt;1000")</f>
        <v>501-1000</v>
      </c>
      <c r="L2080" t="str">
        <f>REPT(_xlfn.UNICHAR(8203),_xlfn.XLOOKUP(data[[#This Row],[Age group]],$S$23:$S$26,$T$23:$T$26))&amp;data[[#This Row],[Age group]]</f>
        <v>​​501-1000</v>
      </c>
    </row>
    <row r="2081" spans="2:12" x14ac:dyDescent="0.25">
      <c r="B2081" t="s">
        <v>35</v>
      </c>
      <c r="C2081">
        <v>4.8000000000000007</v>
      </c>
      <c r="D2081">
        <v>660</v>
      </c>
      <c r="E2081" s="27">
        <v>45342</v>
      </c>
      <c r="F2081">
        <v>1953.78</v>
      </c>
      <c r="G2081" t="s">
        <v>91</v>
      </c>
      <c r="H2081">
        <v>0</v>
      </c>
      <c r="I2081" t="str">
        <f>_xlfn.XLOOKUP(data[[#This Row],[flight_speed]],$S$4:$S$6,$T$4:$T$6,,-1)</f>
        <v>fast</v>
      </c>
      <c r="J2081">
        <f>_xlfn.XLOOKUP(data[[#This Row],[Reindeer]],$S$14:$S$18,$T$14:$T$18)</f>
        <v>261</v>
      </c>
      <c r="K2081" t="str" cm="1">
        <f t="array" ref="K2081">_xlfn.IFS(data[[#This Row],[Age]]&lt;=100,"0-100",data[[#This Row],[Age]]&lt;=500,"101-500",data[[#This Row],[Age]]&lt;=1000,"501-1000",1,"&gt;1000")</f>
        <v>101-500</v>
      </c>
      <c r="L2081" t="str">
        <f>REPT(_xlfn.UNICHAR(8203),_xlfn.XLOOKUP(data[[#This Row],[Age group]],$S$23:$S$26,$T$23:$T$26))&amp;data[[#This Row],[Age group]]</f>
        <v>​​​101-500</v>
      </c>
    </row>
    <row r="2082" spans="2:12" x14ac:dyDescent="0.25">
      <c r="B2082" t="s">
        <v>68</v>
      </c>
      <c r="C2082">
        <v>10.4</v>
      </c>
      <c r="D2082">
        <v>1000</v>
      </c>
      <c r="E2082" s="27">
        <v>45342</v>
      </c>
      <c r="F2082">
        <v>1642.3500000000001</v>
      </c>
      <c r="G2082" t="s">
        <v>90</v>
      </c>
      <c r="H2082">
        <v>0</v>
      </c>
      <c r="I2082" t="str">
        <f>_xlfn.XLOOKUP(data[[#This Row],[flight_speed]],$S$4:$S$6,$T$4:$T$6,,-1)</f>
        <v>fast</v>
      </c>
      <c r="J2082">
        <f>_xlfn.XLOOKUP(data[[#This Row],[Reindeer]],$S$14:$S$18,$T$14:$T$18)</f>
        <v>35</v>
      </c>
      <c r="K2082" t="str" cm="1">
        <f t="array" ref="K2082">_xlfn.IFS(data[[#This Row],[Age]]&lt;=100,"0-100",data[[#This Row],[Age]]&lt;=500,"101-500",data[[#This Row],[Age]]&lt;=1000,"501-1000",1,"&gt;1000")</f>
        <v>0-100</v>
      </c>
      <c r="L2082" t="str">
        <f>REPT(_xlfn.UNICHAR(8203),_xlfn.XLOOKUP(data[[#This Row],[Age group]],$S$23:$S$26,$T$23:$T$26))&amp;data[[#This Row],[Age group]]</f>
        <v>​​​​0-100</v>
      </c>
    </row>
    <row r="2083" spans="2:12" x14ac:dyDescent="0.25">
      <c r="B2083" t="s">
        <v>32</v>
      </c>
      <c r="C2083">
        <v>8.8000000000000007</v>
      </c>
      <c r="D2083">
        <v>940</v>
      </c>
      <c r="E2083" s="27">
        <v>45342</v>
      </c>
      <c r="F2083">
        <v>1627.62</v>
      </c>
      <c r="G2083" t="s">
        <v>91</v>
      </c>
      <c r="H2083">
        <v>0</v>
      </c>
      <c r="I2083" t="str">
        <f>_xlfn.XLOOKUP(data[[#This Row],[flight_speed]],$S$4:$S$6,$T$4:$T$6,,-1)</f>
        <v>fast</v>
      </c>
      <c r="J2083">
        <f>_xlfn.XLOOKUP(data[[#This Row],[Reindeer]],$S$14:$S$18,$T$14:$T$18)</f>
        <v>98</v>
      </c>
      <c r="K2083" t="str" cm="1">
        <f t="array" ref="K2083">_xlfn.IFS(data[[#This Row],[Age]]&lt;=100,"0-100",data[[#This Row],[Age]]&lt;=500,"101-500",data[[#This Row],[Age]]&lt;=1000,"501-1000",1,"&gt;1000")</f>
        <v>0-100</v>
      </c>
      <c r="L2083" t="str">
        <f>REPT(_xlfn.UNICHAR(8203),_xlfn.XLOOKUP(data[[#This Row],[Age group]],$S$23:$S$26,$T$23:$T$26))&amp;data[[#This Row],[Age group]]</f>
        <v>​​​​0-100</v>
      </c>
    </row>
    <row r="2084" spans="2:12" x14ac:dyDescent="0.25">
      <c r="B2084" t="s">
        <v>33</v>
      </c>
      <c r="C2084">
        <v>11.200000000000001</v>
      </c>
      <c r="D2084">
        <v>710</v>
      </c>
      <c r="E2084" s="27">
        <v>45343</v>
      </c>
      <c r="F2084">
        <v>1134.78</v>
      </c>
      <c r="G2084" t="s">
        <v>90</v>
      </c>
      <c r="H2084">
        <v>0</v>
      </c>
      <c r="I2084" t="str">
        <f>_xlfn.XLOOKUP(data[[#This Row],[flight_speed]],$S$4:$S$6,$T$4:$T$6,,-1)</f>
        <v>fast</v>
      </c>
      <c r="J2084">
        <f>_xlfn.XLOOKUP(data[[#This Row],[Reindeer]],$S$14:$S$18,$T$14:$T$18)</f>
        <v>1200</v>
      </c>
      <c r="K2084" t="str" cm="1">
        <f t="array" ref="K2084">_xlfn.IFS(data[[#This Row],[Age]]&lt;=100,"0-100",data[[#This Row],[Age]]&lt;=500,"101-500",data[[#This Row],[Age]]&lt;=1000,"501-1000",1,"&gt;1000")</f>
        <v>&gt;1000</v>
      </c>
      <c r="L2084" t="str">
        <f>REPT(_xlfn.UNICHAR(8203),_xlfn.XLOOKUP(data[[#This Row],[Age group]],$S$23:$S$26,$T$23:$T$26))&amp;data[[#This Row],[Age group]]</f>
        <v>​&gt;1000</v>
      </c>
    </row>
    <row r="2085" spans="2:12" x14ac:dyDescent="0.25">
      <c r="B2085" t="s">
        <v>34</v>
      </c>
      <c r="C2085">
        <v>8.8000000000000007</v>
      </c>
      <c r="D2085">
        <v>1100</v>
      </c>
      <c r="E2085" s="27">
        <v>45343</v>
      </c>
      <c r="F2085">
        <v>65.19</v>
      </c>
      <c r="G2085" t="s">
        <v>91</v>
      </c>
      <c r="H2085">
        <v>0</v>
      </c>
      <c r="I2085" t="str">
        <f>_xlfn.XLOOKUP(data[[#This Row],[flight_speed]],$S$4:$S$6,$T$4:$T$6,,-1)</f>
        <v>casual</v>
      </c>
      <c r="J2085">
        <f>_xlfn.XLOOKUP(data[[#This Row],[Reindeer]],$S$14:$S$18,$T$14:$T$18)</f>
        <v>815</v>
      </c>
      <c r="K2085" t="str" cm="1">
        <f t="array" ref="K2085">_xlfn.IFS(data[[#This Row],[Age]]&lt;=100,"0-100",data[[#This Row],[Age]]&lt;=500,"101-500",data[[#This Row],[Age]]&lt;=1000,"501-1000",1,"&gt;1000")</f>
        <v>501-1000</v>
      </c>
      <c r="L2085" t="str">
        <f>REPT(_xlfn.UNICHAR(8203),_xlfn.XLOOKUP(data[[#This Row],[Age group]],$S$23:$S$26,$T$23:$T$26))&amp;data[[#This Row],[Age group]]</f>
        <v>​​501-1000</v>
      </c>
    </row>
    <row r="2086" spans="2:12" x14ac:dyDescent="0.25">
      <c r="B2086" t="s">
        <v>35</v>
      </c>
      <c r="C2086">
        <v>4.8000000000000007</v>
      </c>
      <c r="D2086">
        <v>1470</v>
      </c>
      <c r="E2086" s="27">
        <v>45343</v>
      </c>
      <c r="F2086">
        <v>2673.63</v>
      </c>
      <c r="G2086" t="s">
        <v>91</v>
      </c>
      <c r="H2086">
        <v>0</v>
      </c>
      <c r="I2086" t="str">
        <f>_xlfn.XLOOKUP(data[[#This Row],[flight_speed]],$S$4:$S$6,$T$4:$T$6,,-1)</f>
        <v>super fast</v>
      </c>
      <c r="J2086">
        <f>_xlfn.XLOOKUP(data[[#This Row],[Reindeer]],$S$14:$S$18,$T$14:$T$18)</f>
        <v>261</v>
      </c>
      <c r="K2086" t="str" cm="1">
        <f t="array" ref="K2086">_xlfn.IFS(data[[#This Row],[Age]]&lt;=100,"0-100",data[[#This Row],[Age]]&lt;=500,"101-500",data[[#This Row],[Age]]&lt;=1000,"501-1000",1,"&gt;1000")</f>
        <v>101-500</v>
      </c>
      <c r="L2086" t="str">
        <f>REPT(_xlfn.UNICHAR(8203),_xlfn.XLOOKUP(data[[#This Row],[Age group]],$S$23:$S$26,$T$23:$T$26))&amp;data[[#This Row],[Age group]]</f>
        <v>​​​101-500</v>
      </c>
    </row>
    <row r="2087" spans="2:12" x14ac:dyDescent="0.25">
      <c r="B2087" t="s">
        <v>68</v>
      </c>
      <c r="C2087">
        <v>4</v>
      </c>
      <c r="D2087">
        <v>1460</v>
      </c>
      <c r="E2087" s="27">
        <v>45343</v>
      </c>
      <c r="F2087">
        <v>1268.82</v>
      </c>
      <c r="G2087" t="s">
        <v>90</v>
      </c>
      <c r="H2087">
        <v>0</v>
      </c>
      <c r="I2087" t="str">
        <f>_xlfn.XLOOKUP(data[[#This Row],[flight_speed]],$S$4:$S$6,$T$4:$T$6,,-1)</f>
        <v>fast</v>
      </c>
      <c r="J2087">
        <f>_xlfn.XLOOKUP(data[[#This Row],[Reindeer]],$S$14:$S$18,$T$14:$T$18)</f>
        <v>35</v>
      </c>
      <c r="K2087" t="str" cm="1">
        <f t="array" ref="K2087">_xlfn.IFS(data[[#This Row],[Age]]&lt;=100,"0-100",data[[#This Row],[Age]]&lt;=500,"101-500",data[[#This Row],[Age]]&lt;=1000,"501-1000",1,"&gt;1000")</f>
        <v>0-100</v>
      </c>
      <c r="L2087" t="str">
        <f>REPT(_xlfn.UNICHAR(8203),_xlfn.XLOOKUP(data[[#This Row],[Age group]],$S$23:$S$26,$T$23:$T$26))&amp;data[[#This Row],[Age group]]</f>
        <v>​​​​0-100</v>
      </c>
    </row>
    <row r="2088" spans="2:12" x14ac:dyDescent="0.25">
      <c r="B2088" t="s">
        <v>32</v>
      </c>
      <c r="C2088">
        <v>9.6000000000000014</v>
      </c>
      <c r="D2088">
        <v>570</v>
      </c>
      <c r="E2088" s="27">
        <v>45343</v>
      </c>
      <c r="F2088">
        <v>2369.2200000000003</v>
      </c>
      <c r="G2088" t="s">
        <v>91</v>
      </c>
      <c r="H2088">
        <v>0</v>
      </c>
      <c r="I2088" t="str">
        <f>_xlfn.XLOOKUP(data[[#This Row],[flight_speed]],$S$4:$S$6,$T$4:$T$6,,-1)</f>
        <v>super fast</v>
      </c>
      <c r="J2088">
        <f>_xlfn.XLOOKUP(data[[#This Row],[Reindeer]],$S$14:$S$18,$T$14:$T$18)</f>
        <v>98</v>
      </c>
      <c r="K2088" t="str" cm="1">
        <f t="array" ref="K2088">_xlfn.IFS(data[[#This Row],[Age]]&lt;=100,"0-100",data[[#This Row],[Age]]&lt;=500,"101-500",data[[#This Row],[Age]]&lt;=1000,"501-1000",1,"&gt;1000")</f>
        <v>0-100</v>
      </c>
      <c r="L2088" t="str">
        <f>REPT(_xlfn.UNICHAR(8203),_xlfn.XLOOKUP(data[[#This Row],[Age group]],$S$23:$S$26,$T$23:$T$26))&amp;data[[#This Row],[Age group]]</f>
        <v>​​​​0-100</v>
      </c>
    </row>
    <row r="2089" spans="2:12" x14ac:dyDescent="0.25">
      <c r="B2089" t="s">
        <v>33</v>
      </c>
      <c r="C2089">
        <v>7.2</v>
      </c>
      <c r="D2089">
        <v>870</v>
      </c>
      <c r="E2089" s="27">
        <v>45344</v>
      </c>
      <c r="F2089">
        <v>2135.58</v>
      </c>
      <c r="G2089" t="s">
        <v>90</v>
      </c>
      <c r="H2089">
        <v>0</v>
      </c>
      <c r="I2089" t="str">
        <f>_xlfn.XLOOKUP(data[[#This Row],[flight_speed]],$S$4:$S$6,$T$4:$T$6,,-1)</f>
        <v>super fast</v>
      </c>
      <c r="J2089">
        <f>_xlfn.XLOOKUP(data[[#This Row],[Reindeer]],$S$14:$S$18,$T$14:$T$18)</f>
        <v>1200</v>
      </c>
      <c r="K2089" t="str" cm="1">
        <f t="array" ref="K2089">_xlfn.IFS(data[[#This Row],[Age]]&lt;=100,"0-100",data[[#This Row],[Age]]&lt;=500,"101-500",data[[#This Row],[Age]]&lt;=1000,"501-1000",1,"&gt;1000")</f>
        <v>&gt;1000</v>
      </c>
      <c r="L2089" t="str">
        <f>REPT(_xlfn.UNICHAR(8203),_xlfn.XLOOKUP(data[[#This Row],[Age group]],$S$23:$S$26,$T$23:$T$26))&amp;data[[#This Row],[Age group]]</f>
        <v>​&gt;1000</v>
      </c>
    </row>
    <row r="2090" spans="2:12" x14ac:dyDescent="0.25">
      <c r="B2090" t="s">
        <v>34</v>
      </c>
      <c r="C2090">
        <v>10.4</v>
      </c>
      <c r="D2090">
        <v>1240</v>
      </c>
      <c r="E2090" s="27">
        <v>45344</v>
      </c>
      <c r="F2090">
        <v>2063.61</v>
      </c>
      <c r="G2090" t="s">
        <v>91</v>
      </c>
      <c r="H2090">
        <v>0</v>
      </c>
      <c r="I2090" t="str">
        <f>_xlfn.XLOOKUP(data[[#This Row],[flight_speed]],$S$4:$S$6,$T$4:$T$6,,-1)</f>
        <v>super fast</v>
      </c>
      <c r="J2090">
        <f>_xlfn.XLOOKUP(data[[#This Row],[Reindeer]],$S$14:$S$18,$T$14:$T$18)</f>
        <v>815</v>
      </c>
      <c r="K2090" t="str" cm="1">
        <f t="array" ref="K2090">_xlfn.IFS(data[[#This Row],[Age]]&lt;=100,"0-100",data[[#This Row],[Age]]&lt;=500,"101-500",data[[#This Row],[Age]]&lt;=1000,"501-1000",1,"&gt;1000")</f>
        <v>501-1000</v>
      </c>
      <c r="L2090" t="str">
        <f>REPT(_xlfn.UNICHAR(8203),_xlfn.XLOOKUP(data[[#This Row],[Age group]],$S$23:$S$26,$T$23:$T$26))&amp;data[[#This Row],[Age group]]</f>
        <v>​​501-1000</v>
      </c>
    </row>
    <row r="2091" spans="2:12" x14ac:dyDescent="0.25">
      <c r="B2091" t="s">
        <v>35</v>
      </c>
      <c r="C2091">
        <v>9.6000000000000014</v>
      </c>
      <c r="D2091">
        <v>1460</v>
      </c>
      <c r="E2091" s="27">
        <v>45344</v>
      </c>
      <c r="F2091">
        <v>1971.33</v>
      </c>
      <c r="G2091" t="s">
        <v>91</v>
      </c>
      <c r="H2091">
        <v>0</v>
      </c>
      <c r="I2091" t="str">
        <f>_xlfn.XLOOKUP(data[[#This Row],[flight_speed]],$S$4:$S$6,$T$4:$T$6,,-1)</f>
        <v>fast</v>
      </c>
      <c r="J2091">
        <f>_xlfn.XLOOKUP(data[[#This Row],[Reindeer]],$S$14:$S$18,$T$14:$T$18)</f>
        <v>261</v>
      </c>
      <c r="K2091" t="str" cm="1">
        <f t="array" ref="K2091">_xlfn.IFS(data[[#This Row],[Age]]&lt;=100,"0-100",data[[#This Row],[Age]]&lt;=500,"101-500",data[[#This Row],[Age]]&lt;=1000,"501-1000",1,"&gt;1000")</f>
        <v>101-500</v>
      </c>
      <c r="L2091" t="str">
        <f>REPT(_xlfn.UNICHAR(8203),_xlfn.XLOOKUP(data[[#This Row],[Age group]],$S$23:$S$26,$T$23:$T$26))&amp;data[[#This Row],[Age group]]</f>
        <v>​​​101-500</v>
      </c>
    </row>
    <row r="2092" spans="2:12" x14ac:dyDescent="0.25">
      <c r="B2092" t="s">
        <v>68</v>
      </c>
      <c r="C2092">
        <v>9.6000000000000014</v>
      </c>
      <c r="D2092">
        <v>910</v>
      </c>
      <c r="E2092" s="27">
        <v>45344</v>
      </c>
      <c r="F2092">
        <v>1361.46</v>
      </c>
      <c r="G2092" t="s">
        <v>90</v>
      </c>
      <c r="H2092">
        <v>0</v>
      </c>
      <c r="I2092" t="str">
        <f>_xlfn.XLOOKUP(data[[#This Row],[flight_speed]],$S$4:$S$6,$T$4:$T$6,,-1)</f>
        <v>fast</v>
      </c>
      <c r="J2092">
        <f>_xlfn.XLOOKUP(data[[#This Row],[Reindeer]],$S$14:$S$18,$T$14:$T$18)</f>
        <v>35</v>
      </c>
      <c r="K2092" t="str" cm="1">
        <f t="array" ref="K2092">_xlfn.IFS(data[[#This Row],[Age]]&lt;=100,"0-100",data[[#This Row],[Age]]&lt;=500,"101-500",data[[#This Row],[Age]]&lt;=1000,"501-1000",1,"&gt;1000")</f>
        <v>0-100</v>
      </c>
      <c r="L2092" t="str">
        <f>REPT(_xlfn.UNICHAR(8203),_xlfn.XLOOKUP(data[[#This Row],[Age group]],$S$23:$S$26,$T$23:$T$26))&amp;data[[#This Row],[Age group]]</f>
        <v>​​​​0-100</v>
      </c>
    </row>
    <row r="2093" spans="2:12" x14ac:dyDescent="0.25">
      <c r="B2093" t="s">
        <v>32</v>
      </c>
      <c r="C2093">
        <v>6.4</v>
      </c>
      <c r="D2093">
        <v>650</v>
      </c>
      <c r="E2093" s="27">
        <v>45344</v>
      </c>
      <c r="F2093">
        <v>2528.61</v>
      </c>
      <c r="G2093" t="s">
        <v>91</v>
      </c>
      <c r="H2093">
        <v>0</v>
      </c>
      <c r="I2093" t="str">
        <f>_xlfn.XLOOKUP(data[[#This Row],[flight_speed]],$S$4:$S$6,$T$4:$T$6,,-1)</f>
        <v>super fast</v>
      </c>
      <c r="J2093">
        <f>_xlfn.XLOOKUP(data[[#This Row],[Reindeer]],$S$14:$S$18,$T$14:$T$18)</f>
        <v>98</v>
      </c>
      <c r="K2093" t="str" cm="1">
        <f t="array" ref="K2093">_xlfn.IFS(data[[#This Row],[Age]]&lt;=100,"0-100",data[[#This Row],[Age]]&lt;=500,"101-500",data[[#This Row],[Age]]&lt;=1000,"501-1000",1,"&gt;1000")</f>
        <v>0-100</v>
      </c>
      <c r="L2093" t="str">
        <f>REPT(_xlfn.UNICHAR(8203),_xlfn.XLOOKUP(data[[#This Row],[Age group]],$S$23:$S$26,$T$23:$T$26))&amp;data[[#This Row],[Age group]]</f>
        <v>​​​​0-100</v>
      </c>
    </row>
    <row r="2094" spans="2:12" x14ac:dyDescent="0.25">
      <c r="B2094" t="s">
        <v>33</v>
      </c>
      <c r="C2094">
        <v>5.6000000000000005</v>
      </c>
      <c r="D2094">
        <v>790</v>
      </c>
      <c r="E2094" s="27">
        <v>45345</v>
      </c>
      <c r="F2094">
        <v>2403</v>
      </c>
      <c r="G2094" t="s">
        <v>90</v>
      </c>
      <c r="H2094">
        <v>0</v>
      </c>
      <c r="I2094" t="str">
        <f>_xlfn.XLOOKUP(data[[#This Row],[flight_speed]],$S$4:$S$6,$T$4:$T$6,,-1)</f>
        <v>super fast</v>
      </c>
      <c r="J2094">
        <f>_xlfn.XLOOKUP(data[[#This Row],[Reindeer]],$S$14:$S$18,$T$14:$T$18)</f>
        <v>1200</v>
      </c>
      <c r="K2094" t="str" cm="1">
        <f t="array" ref="K2094">_xlfn.IFS(data[[#This Row],[Age]]&lt;=100,"0-100",data[[#This Row],[Age]]&lt;=500,"101-500",data[[#This Row],[Age]]&lt;=1000,"501-1000",1,"&gt;1000")</f>
        <v>&gt;1000</v>
      </c>
      <c r="L2094" t="str">
        <f>REPT(_xlfn.UNICHAR(8203),_xlfn.XLOOKUP(data[[#This Row],[Age group]],$S$23:$S$26,$T$23:$T$26))&amp;data[[#This Row],[Age group]]</f>
        <v>​&gt;1000</v>
      </c>
    </row>
    <row r="2095" spans="2:12" x14ac:dyDescent="0.25">
      <c r="B2095" t="s">
        <v>34</v>
      </c>
      <c r="C2095">
        <v>11.200000000000001</v>
      </c>
      <c r="D2095">
        <v>780</v>
      </c>
      <c r="E2095" s="27">
        <v>45345</v>
      </c>
      <c r="F2095">
        <v>1075.4100000000001</v>
      </c>
      <c r="G2095" t="s">
        <v>91</v>
      </c>
      <c r="H2095">
        <v>0</v>
      </c>
      <c r="I2095" t="str">
        <f>_xlfn.XLOOKUP(data[[#This Row],[flight_speed]],$S$4:$S$6,$T$4:$T$6,,-1)</f>
        <v>fast</v>
      </c>
      <c r="J2095">
        <f>_xlfn.XLOOKUP(data[[#This Row],[Reindeer]],$S$14:$S$18,$T$14:$T$18)</f>
        <v>815</v>
      </c>
      <c r="K2095" t="str" cm="1">
        <f t="array" ref="K2095">_xlfn.IFS(data[[#This Row],[Age]]&lt;=100,"0-100",data[[#This Row],[Age]]&lt;=500,"101-500",data[[#This Row],[Age]]&lt;=1000,"501-1000",1,"&gt;1000")</f>
        <v>501-1000</v>
      </c>
      <c r="L2095" t="str">
        <f>REPT(_xlfn.UNICHAR(8203),_xlfn.XLOOKUP(data[[#This Row],[Age group]],$S$23:$S$26,$T$23:$T$26))&amp;data[[#This Row],[Age group]]</f>
        <v>​​501-1000</v>
      </c>
    </row>
    <row r="2096" spans="2:12" x14ac:dyDescent="0.25">
      <c r="B2096" t="s">
        <v>35</v>
      </c>
      <c r="C2096">
        <v>7.2</v>
      </c>
      <c r="D2096">
        <v>1090</v>
      </c>
      <c r="E2096" s="27">
        <v>45345</v>
      </c>
      <c r="F2096">
        <v>681</v>
      </c>
      <c r="G2096" t="s">
        <v>91</v>
      </c>
      <c r="H2096">
        <v>0</v>
      </c>
      <c r="I2096" t="str">
        <f>_xlfn.XLOOKUP(data[[#This Row],[flight_speed]],$S$4:$S$6,$T$4:$T$6,,-1)</f>
        <v>fast</v>
      </c>
      <c r="J2096">
        <f>_xlfn.XLOOKUP(data[[#This Row],[Reindeer]],$S$14:$S$18,$T$14:$T$18)</f>
        <v>261</v>
      </c>
      <c r="K2096" t="str" cm="1">
        <f t="array" ref="K2096">_xlfn.IFS(data[[#This Row],[Age]]&lt;=100,"0-100",data[[#This Row],[Age]]&lt;=500,"101-500",data[[#This Row],[Age]]&lt;=1000,"501-1000",1,"&gt;1000")</f>
        <v>101-500</v>
      </c>
      <c r="L2096" t="str">
        <f>REPT(_xlfn.UNICHAR(8203),_xlfn.XLOOKUP(data[[#This Row],[Age group]],$S$23:$S$26,$T$23:$T$26))&amp;data[[#This Row],[Age group]]</f>
        <v>​​​101-500</v>
      </c>
    </row>
    <row r="2097" spans="2:12" x14ac:dyDescent="0.25">
      <c r="B2097" t="s">
        <v>68</v>
      </c>
      <c r="C2097">
        <v>8.8000000000000007</v>
      </c>
      <c r="D2097">
        <v>820</v>
      </c>
      <c r="E2097" s="27">
        <v>45345</v>
      </c>
      <c r="F2097">
        <v>2377.41</v>
      </c>
      <c r="G2097" t="s">
        <v>90</v>
      </c>
      <c r="H2097">
        <v>0</v>
      </c>
      <c r="I2097" t="str">
        <f>_xlfn.XLOOKUP(data[[#This Row],[flight_speed]],$S$4:$S$6,$T$4:$T$6,,-1)</f>
        <v>super fast</v>
      </c>
      <c r="J2097">
        <f>_xlfn.XLOOKUP(data[[#This Row],[Reindeer]],$S$14:$S$18,$T$14:$T$18)</f>
        <v>35</v>
      </c>
      <c r="K2097" t="str" cm="1">
        <f t="array" ref="K2097">_xlfn.IFS(data[[#This Row],[Age]]&lt;=100,"0-100",data[[#This Row],[Age]]&lt;=500,"101-500",data[[#This Row],[Age]]&lt;=1000,"501-1000",1,"&gt;1000")</f>
        <v>0-100</v>
      </c>
      <c r="L2097" t="str">
        <f>REPT(_xlfn.UNICHAR(8203),_xlfn.XLOOKUP(data[[#This Row],[Age group]],$S$23:$S$26,$T$23:$T$26))&amp;data[[#This Row],[Age group]]</f>
        <v>​​​​0-100</v>
      </c>
    </row>
    <row r="2098" spans="2:12" x14ac:dyDescent="0.25">
      <c r="B2098" t="s">
        <v>32</v>
      </c>
      <c r="C2098">
        <v>4.8000000000000007</v>
      </c>
      <c r="D2098">
        <v>1210</v>
      </c>
      <c r="E2098" s="27">
        <v>45345</v>
      </c>
      <c r="F2098">
        <v>526.91999999999996</v>
      </c>
      <c r="G2098" t="s">
        <v>91</v>
      </c>
      <c r="H2098">
        <v>0</v>
      </c>
      <c r="I2098" t="str">
        <f>_xlfn.XLOOKUP(data[[#This Row],[flight_speed]],$S$4:$S$6,$T$4:$T$6,,-1)</f>
        <v>casual</v>
      </c>
      <c r="J2098">
        <f>_xlfn.XLOOKUP(data[[#This Row],[Reindeer]],$S$14:$S$18,$T$14:$T$18)</f>
        <v>98</v>
      </c>
      <c r="K2098" t="str" cm="1">
        <f t="array" ref="K2098">_xlfn.IFS(data[[#This Row],[Age]]&lt;=100,"0-100",data[[#This Row],[Age]]&lt;=500,"101-500",data[[#This Row],[Age]]&lt;=1000,"501-1000",1,"&gt;1000")</f>
        <v>0-100</v>
      </c>
      <c r="L2098" t="str">
        <f>REPT(_xlfn.UNICHAR(8203),_xlfn.XLOOKUP(data[[#This Row],[Age group]],$S$23:$S$26,$T$23:$T$26))&amp;data[[#This Row],[Age group]]</f>
        <v>​​​​0-100</v>
      </c>
    </row>
    <row r="2099" spans="2:12" x14ac:dyDescent="0.25">
      <c r="B2099" t="s">
        <v>33</v>
      </c>
      <c r="C2099">
        <v>8.8000000000000007</v>
      </c>
      <c r="D2099">
        <v>540</v>
      </c>
      <c r="E2099" s="27">
        <v>45346</v>
      </c>
      <c r="F2099">
        <v>2026.7400000000002</v>
      </c>
      <c r="G2099" t="s">
        <v>90</v>
      </c>
      <c r="H2099">
        <v>0</v>
      </c>
      <c r="I2099" t="str">
        <f>_xlfn.XLOOKUP(data[[#This Row],[flight_speed]],$S$4:$S$6,$T$4:$T$6,,-1)</f>
        <v>super fast</v>
      </c>
      <c r="J2099">
        <f>_xlfn.XLOOKUP(data[[#This Row],[Reindeer]],$S$14:$S$18,$T$14:$T$18)</f>
        <v>1200</v>
      </c>
      <c r="K2099" t="str" cm="1">
        <f t="array" ref="K2099">_xlfn.IFS(data[[#This Row],[Age]]&lt;=100,"0-100",data[[#This Row],[Age]]&lt;=500,"101-500",data[[#This Row],[Age]]&lt;=1000,"501-1000",1,"&gt;1000")</f>
        <v>&gt;1000</v>
      </c>
      <c r="L2099" t="str">
        <f>REPT(_xlfn.UNICHAR(8203),_xlfn.XLOOKUP(data[[#This Row],[Age group]],$S$23:$S$26,$T$23:$T$26))&amp;data[[#This Row],[Age group]]</f>
        <v>​&gt;1000</v>
      </c>
    </row>
    <row r="2100" spans="2:12" x14ac:dyDescent="0.25">
      <c r="B2100" t="s">
        <v>34</v>
      </c>
      <c r="C2100">
        <v>12</v>
      </c>
      <c r="D2100">
        <v>780</v>
      </c>
      <c r="E2100" s="27">
        <v>45346</v>
      </c>
      <c r="F2100">
        <v>687.84</v>
      </c>
      <c r="G2100" t="s">
        <v>91</v>
      </c>
      <c r="H2100">
        <v>0</v>
      </c>
      <c r="I2100" t="str">
        <f>_xlfn.XLOOKUP(data[[#This Row],[flight_speed]],$S$4:$S$6,$T$4:$T$6,,-1)</f>
        <v>fast</v>
      </c>
      <c r="J2100">
        <f>_xlfn.XLOOKUP(data[[#This Row],[Reindeer]],$S$14:$S$18,$T$14:$T$18)</f>
        <v>815</v>
      </c>
      <c r="K2100" t="str" cm="1">
        <f t="array" ref="K2100">_xlfn.IFS(data[[#This Row],[Age]]&lt;=100,"0-100",data[[#This Row],[Age]]&lt;=500,"101-500",data[[#This Row],[Age]]&lt;=1000,"501-1000",1,"&gt;1000")</f>
        <v>501-1000</v>
      </c>
      <c r="L2100" t="str">
        <f>REPT(_xlfn.UNICHAR(8203),_xlfn.XLOOKUP(data[[#This Row],[Age group]],$S$23:$S$26,$T$23:$T$26))&amp;data[[#This Row],[Age group]]</f>
        <v>​​501-1000</v>
      </c>
    </row>
    <row r="2101" spans="2:12" x14ac:dyDescent="0.25">
      <c r="B2101" t="s">
        <v>35</v>
      </c>
      <c r="C2101">
        <v>9.6000000000000014</v>
      </c>
      <c r="D2101">
        <v>970</v>
      </c>
      <c r="E2101" s="27">
        <v>45346</v>
      </c>
      <c r="F2101">
        <v>2457</v>
      </c>
      <c r="G2101" t="s">
        <v>91</v>
      </c>
      <c r="H2101">
        <v>0</v>
      </c>
      <c r="I2101" t="str">
        <f>_xlfn.XLOOKUP(data[[#This Row],[flight_speed]],$S$4:$S$6,$T$4:$T$6,,-1)</f>
        <v>super fast</v>
      </c>
      <c r="J2101">
        <f>_xlfn.XLOOKUP(data[[#This Row],[Reindeer]],$S$14:$S$18,$T$14:$T$18)</f>
        <v>261</v>
      </c>
      <c r="K2101" t="str" cm="1">
        <f t="array" ref="K2101">_xlfn.IFS(data[[#This Row],[Age]]&lt;=100,"0-100",data[[#This Row],[Age]]&lt;=500,"101-500",data[[#This Row],[Age]]&lt;=1000,"501-1000",1,"&gt;1000")</f>
        <v>101-500</v>
      </c>
      <c r="L2101" t="str">
        <f>REPT(_xlfn.UNICHAR(8203),_xlfn.XLOOKUP(data[[#This Row],[Age group]],$S$23:$S$26,$T$23:$T$26))&amp;data[[#This Row],[Age group]]</f>
        <v>​​​101-500</v>
      </c>
    </row>
    <row r="2102" spans="2:12" x14ac:dyDescent="0.25">
      <c r="B2102" t="s">
        <v>68</v>
      </c>
      <c r="C2102">
        <v>6.4</v>
      </c>
      <c r="D2102">
        <v>810</v>
      </c>
      <c r="E2102" s="27">
        <v>45346</v>
      </c>
      <c r="F2102">
        <v>2840.25</v>
      </c>
      <c r="G2102" t="s">
        <v>90</v>
      </c>
      <c r="H2102">
        <v>0</v>
      </c>
      <c r="I2102" t="str">
        <f>_xlfn.XLOOKUP(data[[#This Row],[flight_speed]],$S$4:$S$6,$T$4:$T$6,,-1)</f>
        <v>super fast</v>
      </c>
      <c r="J2102">
        <f>_xlfn.XLOOKUP(data[[#This Row],[Reindeer]],$S$14:$S$18,$T$14:$T$18)</f>
        <v>35</v>
      </c>
      <c r="K2102" t="str" cm="1">
        <f t="array" ref="K2102">_xlfn.IFS(data[[#This Row],[Age]]&lt;=100,"0-100",data[[#This Row],[Age]]&lt;=500,"101-500",data[[#This Row],[Age]]&lt;=1000,"501-1000",1,"&gt;1000")</f>
        <v>0-100</v>
      </c>
      <c r="L2102" t="str">
        <f>REPT(_xlfn.UNICHAR(8203),_xlfn.XLOOKUP(data[[#This Row],[Age group]],$S$23:$S$26,$T$23:$T$26))&amp;data[[#This Row],[Age group]]</f>
        <v>​​​​0-100</v>
      </c>
    </row>
    <row r="2103" spans="2:12" x14ac:dyDescent="0.25">
      <c r="B2103" t="s">
        <v>32</v>
      </c>
      <c r="C2103">
        <v>11.200000000000001</v>
      </c>
      <c r="D2103">
        <v>890</v>
      </c>
      <c r="E2103" s="27">
        <v>45346</v>
      </c>
      <c r="F2103">
        <v>1408.83</v>
      </c>
      <c r="G2103" t="s">
        <v>91</v>
      </c>
      <c r="H2103">
        <v>0</v>
      </c>
      <c r="I2103" t="str">
        <f>_xlfn.XLOOKUP(data[[#This Row],[flight_speed]],$S$4:$S$6,$T$4:$T$6,,-1)</f>
        <v>fast</v>
      </c>
      <c r="J2103">
        <f>_xlfn.XLOOKUP(data[[#This Row],[Reindeer]],$S$14:$S$18,$T$14:$T$18)</f>
        <v>98</v>
      </c>
      <c r="K2103" t="str" cm="1">
        <f t="array" ref="K2103">_xlfn.IFS(data[[#This Row],[Age]]&lt;=100,"0-100",data[[#This Row],[Age]]&lt;=500,"101-500",data[[#This Row],[Age]]&lt;=1000,"501-1000",1,"&gt;1000")</f>
        <v>0-100</v>
      </c>
      <c r="L2103" t="str">
        <f>REPT(_xlfn.UNICHAR(8203),_xlfn.XLOOKUP(data[[#This Row],[Age group]],$S$23:$S$26,$T$23:$T$26))&amp;data[[#This Row],[Age group]]</f>
        <v>​​​​0-100</v>
      </c>
    </row>
    <row r="2104" spans="2:12" x14ac:dyDescent="0.25">
      <c r="B2104" t="s">
        <v>33</v>
      </c>
      <c r="C2104">
        <v>7.2</v>
      </c>
      <c r="D2104">
        <v>760</v>
      </c>
      <c r="E2104" s="27">
        <v>45347</v>
      </c>
      <c r="F2104">
        <v>2632.59</v>
      </c>
      <c r="G2104" t="s">
        <v>90</v>
      </c>
      <c r="H2104">
        <v>0</v>
      </c>
      <c r="I2104" t="str">
        <f>_xlfn.XLOOKUP(data[[#This Row],[flight_speed]],$S$4:$S$6,$T$4:$T$6,,-1)</f>
        <v>super fast</v>
      </c>
      <c r="J2104">
        <f>_xlfn.XLOOKUP(data[[#This Row],[Reindeer]],$S$14:$S$18,$T$14:$T$18)</f>
        <v>1200</v>
      </c>
      <c r="K2104" t="str" cm="1">
        <f t="array" ref="K2104">_xlfn.IFS(data[[#This Row],[Age]]&lt;=100,"0-100",data[[#This Row],[Age]]&lt;=500,"101-500",data[[#This Row],[Age]]&lt;=1000,"501-1000",1,"&gt;1000")</f>
        <v>&gt;1000</v>
      </c>
      <c r="L2104" t="str">
        <f>REPT(_xlfn.UNICHAR(8203),_xlfn.XLOOKUP(data[[#This Row],[Age group]],$S$23:$S$26,$T$23:$T$26))&amp;data[[#This Row],[Age group]]</f>
        <v>​&gt;1000</v>
      </c>
    </row>
    <row r="2105" spans="2:12" x14ac:dyDescent="0.25">
      <c r="B2105" t="s">
        <v>34</v>
      </c>
      <c r="C2105">
        <v>8</v>
      </c>
      <c r="D2105">
        <v>860</v>
      </c>
      <c r="E2105" s="27">
        <v>45347</v>
      </c>
      <c r="F2105">
        <v>2668.83</v>
      </c>
      <c r="G2105" t="s">
        <v>91</v>
      </c>
      <c r="H2105">
        <v>0</v>
      </c>
      <c r="I2105" t="str">
        <f>_xlfn.XLOOKUP(data[[#This Row],[flight_speed]],$S$4:$S$6,$T$4:$T$6,,-1)</f>
        <v>super fast</v>
      </c>
      <c r="J2105">
        <f>_xlfn.XLOOKUP(data[[#This Row],[Reindeer]],$S$14:$S$18,$T$14:$T$18)</f>
        <v>815</v>
      </c>
      <c r="K2105" t="str" cm="1">
        <f t="array" ref="K2105">_xlfn.IFS(data[[#This Row],[Age]]&lt;=100,"0-100",data[[#This Row],[Age]]&lt;=500,"101-500",data[[#This Row],[Age]]&lt;=1000,"501-1000",1,"&gt;1000")</f>
        <v>501-1000</v>
      </c>
      <c r="L2105" t="str">
        <f>REPT(_xlfn.UNICHAR(8203),_xlfn.XLOOKUP(data[[#This Row],[Age group]],$S$23:$S$26,$T$23:$T$26))&amp;data[[#This Row],[Age group]]</f>
        <v>​​501-1000</v>
      </c>
    </row>
    <row r="2106" spans="2:12" x14ac:dyDescent="0.25">
      <c r="B2106" t="s">
        <v>35</v>
      </c>
      <c r="C2106">
        <v>8</v>
      </c>
      <c r="D2106">
        <v>1480</v>
      </c>
      <c r="E2106" s="27">
        <v>45347</v>
      </c>
      <c r="F2106">
        <v>824.33999999999992</v>
      </c>
      <c r="G2106" t="s">
        <v>91</v>
      </c>
      <c r="H2106">
        <v>0</v>
      </c>
      <c r="I2106" t="str">
        <f>_xlfn.XLOOKUP(data[[#This Row],[flight_speed]],$S$4:$S$6,$T$4:$T$6,,-1)</f>
        <v>fast</v>
      </c>
      <c r="J2106">
        <f>_xlfn.XLOOKUP(data[[#This Row],[Reindeer]],$S$14:$S$18,$T$14:$T$18)</f>
        <v>261</v>
      </c>
      <c r="K2106" t="str" cm="1">
        <f t="array" ref="K2106">_xlfn.IFS(data[[#This Row],[Age]]&lt;=100,"0-100",data[[#This Row],[Age]]&lt;=500,"101-500",data[[#This Row],[Age]]&lt;=1000,"501-1000",1,"&gt;1000")</f>
        <v>101-500</v>
      </c>
      <c r="L2106" t="str">
        <f>REPT(_xlfn.UNICHAR(8203),_xlfn.XLOOKUP(data[[#This Row],[Age group]],$S$23:$S$26,$T$23:$T$26))&amp;data[[#This Row],[Age group]]</f>
        <v>​​​101-500</v>
      </c>
    </row>
    <row r="2107" spans="2:12" x14ac:dyDescent="0.25">
      <c r="B2107" t="s">
        <v>68</v>
      </c>
      <c r="C2107">
        <v>12</v>
      </c>
      <c r="D2107">
        <v>560</v>
      </c>
      <c r="E2107" s="27">
        <v>45347</v>
      </c>
      <c r="F2107">
        <v>1140.4499999999998</v>
      </c>
      <c r="G2107" t="s">
        <v>90</v>
      </c>
      <c r="H2107">
        <v>0</v>
      </c>
      <c r="I2107" t="str">
        <f>_xlfn.XLOOKUP(data[[#This Row],[flight_speed]],$S$4:$S$6,$T$4:$T$6,,-1)</f>
        <v>fast</v>
      </c>
      <c r="J2107">
        <f>_xlfn.XLOOKUP(data[[#This Row],[Reindeer]],$S$14:$S$18,$T$14:$T$18)</f>
        <v>35</v>
      </c>
      <c r="K2107" t="str" cm="1">
        <f t="array" ref="K2107">_xlfn.IFS(data[[#This Row],[Age]]&lt;=100,"0-100",data[[#This Row],[Age]]&lt;=500,"101-500",data[[#This Row],[Age]]&lt;=1000,"501-1000",1,"&gt;1000")</f>
        <v>0-100</v>
      </c>
      <c r="L2107" t="str">
        <f>REPT(_xlfn.UNICHAR(8203),_xlfn.XLOOKUP(data[[#This Row],[Age group]],$S$23:$S$26,$T$23:$T$26))&amp;data[[#This Row],[Age group]]</f>
        <v>​​​​0-100</v>
      </c>
    </row>
    <row r="2108" spans="2:12" x14ac:dyDescent="0.25">
      <c r="B2108" t="s">
        <v>32</v>
      </c>
      <c r="C2108">
        <v>8</v>
      </c>
      <c r="D2108">
        <v>610</v>
      </c>
      <c r="E2108" s="27">
        <v>45347</v>
      </c>
      <c r="F2108">
        <v>718.77</v>
      </c>
      <c r="G2108" t="s">
        <v>91</v>
      </c>
      <c r="H2108">
        <v>0</v>
      </c>
      <c r="I2108" t="str">
        <f>_xlfn.XLOOKUP(data[[#This Row],[flight_speed]],$S$4:$S$6,$T$4:$T$6,,-1)</f>
        <v>fast</v>
      </c>
      <c r="J2108">
        <f>_xlfn.XLOOKUP(data[[#This Row],[Reindeer]],$S$14:$S$18,$T$14:$T$18)</f>
        <v>98</v>
      </c>
      <c r="K2108" t="str" cm="1">
        <f t="array" ref="K2108">_xlfn.IFS(data[[#This Row],[Age]]&lt;=100,"0-100",data[[#This Row],[Age]]&lt;=500,"101-500",data[[#This Row],[Age]]&lt;=1000,"501-1000",1,"&gt;1000")</f>
        <v>0-100</v>
      </c>
      <c r="L2108" t="str">
        <f>REPT(_xlfn.UNICHAR(8203),_xlfn.XLOOKUP(data[[#This Row],[Age group]],$S$23:$S$26,$T$23:$T$26))&amp;data[[#This Row],[Age group]]</f>
        <v>​​​​0-100</v>
      </c>
    </row>
    <row r="2109" spans="2:12" x14ac:dyDescent="0.25">
      <c r="B2109" t="s">
        <v>33</v>
      </c>
      <c r="C2109">
        <v>4</v>
      </c>
      <c r="D2109">
        <v>510</v>
      </c>
      <c r="E2109" s="27">
        <v>45348</v>
      </c>
      <c r="F2109">
        <v>864.33</v>
      </c>
      <c r="G2109" t="s">
        <v>90</v>
      </c>
      <c r="H2109">
        <v>0</v>
      </c>
      <c r="I2109" t="str">
        <f>_xlfn.XLOOKUP(data[[#This Row],[flight_speed]],$S$4:$S$6,$T$4:$T$6,,-1)</f>
        <v>fast</v>
      </c>
      <c r="J2109">
        <f>_xlfn.XLOOKUP(data[[#This Row],[Reindeer]],$S$14:$S$18,$T$14:$T$18)</f>
        <v>1200</v>
      </c>
      <c r="K2109" t="str" cm="1">
        <f t="array" ref="K2109">_xlfn.IFS(data[[#This Row],[Age]]&lt;=100,"0-100",data[[#This Row],[Age]]&lt;=500,"101-500",data[[#This Row],[Age]]&lt;=1000,"501-1000",1,"&gt;1000")</f>
        <v>&gt;1000</v>
      </c>
      <c r="L2109" t="str">
        <f>REPT(_xlfn.UNICHAR(8203),_xlfn.XLOOKUP(data[[#This Row],[Age group]],$S$23:$S$26,$T$23:$T$26))&amp;data[[#This Row],[Age group]]</f>
        <v>​&gt;1000</v>
      </c>
    </row>
    <row r="2110" spans="2:12" x14ac:dyDescent="0.25">
      <c r="B2110" t="s">
        <v>34</v>
      </c>
      <c r="C2110">
        <v>5.6000000000000005</v>
      </c>
      <c r="D2110">
        <v>1110</v>
      </c>
      <c r="E2110" s="27">
        <v>45348</v>
      </c>
      <c r="F2110">
        <v>2855.8500000000004</v>
      </c>
      <c r="G2110" t="s">
        <v>91</v>
      </c>
      <c r="H2110">
        <v>0</v>
      </c>
      <c r="I2110" t="str">
        <f>_xlfn.XLOOKUP(data[[#This Row],[flight_speed]],$S$4:$S$6,$T$4:$T$6,,-1)</f>
        <v>super fast</v>
      </c>
      <c r="J2110">
        <f>_xlfn.XLOOKUP(data[[#This Row],[Reindeer]],$S$14:$S$18,$T$14:$T$18)</f>
        <v>815</v>
      </c>
      <c r="K2110" t="str" cm="1">
        <f t="array" ref="K2110">_xlfn.IFS(data[[#This Row],[Age]]&lt;=100,"0-100",data[[#This Row],[Age]]&lt;=500,"101-500",data[[#This Row],[Age]]&lt;=1000,"501-1000",1,"&gt;1000")</f>
        <v>501-1000</v>
      </c>
      <c r="L2110" t="str">
        <f>REPT(_xlfn.UNICHAR(8203),_xlfn.XLOOKUP(data[[#This Row],[Age group]],$S$23:$S$26,$T$23:$T$26))&amp;data[[#This Row],[Age group]]</f>
        <v>​​501-1000</v>
      </c>
    </row>
    <row r="2111" spans="2:12" x14ac:dyDescent="0.25">
      <c r="B2111" t="s">
        <v>35</v>
      </c>
      <c r="C2111">
        <v>4.8000000000000007</v>
      </c>
      <c r="D2111">
        <v>500</v>
      </c>
      <c r="E2111" s="27">
        <v>45348</v>
      </c>
      <c r="F2111">
        <v>276.60000000000002</v>
      </c>
      <c r="G2111" t="s">
        <v>91</v>
      </c>
      <c r="H2111">
        <v>0</v>
      </c>
      <c r="I2111" t="str">
        <f>_xlfn.XLOOKUP(data[[#This Row],[flight_speed]],$S$4:$S$6,$T$4:$T$6,,-1)</f>
        <v>casual</v>
      </c>
      <c r="J2111">
        <f>_xlfn.XLOOKUP(data[[#This Row],[Reindeer]],$S$14:$S$18,$T$14:$T$18)</f>
        <v>261</v>
      </c>
      <c r="K2111" t="str" cm="1">
        <f t="array" ref="K2111">_xlfn.IFS(data[[#This Row],[Age]]&lt;=100,"0-100",data[[#This Row],[Age]]&lt;=500,"101-500",data[[#This Row],[Age]]&lt;=1000,"501-1000",1,"&gt;1000")</f>
        <v>101-500</v>
      </c>
      <c r="L2111" t="str">
        <f>REPT(_xlfn.UNICHAR(8203),_xlfn.XLOOKUP(data[[#This Row],[Age group]],$S$23:$S$26,$T$23:$T$26))&amp;data[[#This Row],[Age group]]</f>
        <v>​​​101-500</v>
      </c>
    </row>
    <row r="2112" spans="2:12" x14ac:dyDescent="0.25">
      <c r="B2112" t="s">
        <v>68</v>
      </c>
      <c r="C2112">
        <v>12</v>
      </c>
      <c r="D2112">
        <v>1490</v>
      </c>
      <c r="E2112" s="27">
        <v>45348</v>
      </c>
      <c r="F2112">
        <v>1240.71</v>
      </c>
      <c r="G2112" t="s">
        <v>90</v>
      </c>
      <c r="H2112">
        <v>0</v>
      </c>
      <c r="I2112" t="str">
        <f>_xlfn.XLOOKUP(data[[#This Row],[flight_speed]],$S$4:$S$6,$T$4:$T$6,,-1)</f>
        <v>fast</v>
      </c>
      <c r="J2112">
        <f>_xlfn.XLOOKUP(data[[#This Row],[Reindeer]],$S$14:$S$18,$T$14:$T$18)</f>
        <v>35</v>
      </c>
      <c r="K2112" t="str" cm="1">
        <f t="array" ref="K2112">_xlfn.IFS(data[[#This Row],[Age]]&lt;=100,"0-100",data[[#This Row],[Age]]&lt;=500,"101-500",data[[#This Row],[Age]]&lt;=1000,"501-1000",1,"&gt;1000")</f>
        <v>0-100</v>
      </c>
      <c r="L2112" t="str">
        <f>REPT(_xlfn.UNICHAR(8203),_xlfn.XLOOKUP(data[[#This Row],[Age group]],$S$23:$S$26,$T$23:$T$26))&amp;data[[#This Row],[Age group]]</f>
        <v>​​​​0-100</v>
      </c>
    </row>
    <row r="2113" spans="2:12" x14ac:dyDescent="0.25">
      <c r="B2113" t="s">
        <v>32</v>
      </c>
      <c r="C2113">
        <v>11.200000000000001</v>
      </c>
      <c r="D2113">
        <v>1390</v>
      </c>
      <c r="E2113" s="27">
        <v>45348</v>
      </c>
      <c r="F2113">
        <v>2021.16</v>
      </c>
      <c r="G2113" t="s">
        <v>91</v>
      </c>
      <c r="H2113">
        <v>0</v>
      </c>
      <c r="I2113" t="str">
        <f>_xlfn.XLOOKUP(data[[#This Row],[flight_speed]],$S$4:$S$6,$T$4:$T$6,,-1)</f>
        <v>super fast</v>
      </c>
      <c r="J2113">
        <f>_xlfn.XLOOKUP(data[[#This Row],[Reindeer]],$S$14:$S$18,$T$14:$T$18)</f>
        <v>98</v>
      </c>
      <c r="K2113" t="str" cm="1">
        <f t="array" ref="K2113">_xlfn.IFS(data[[#This Row],[Age]]&lt;=100,"0-100",data[[#This Row],[Age]]&lt;=500,"101-500",data[[#This Row],[Age]]&lt;=1000,"501-1000",1,"&gt;1000")</f>
        <v>0-100</v>
      </c>
      <c r="L2113" t="str">
        <f>REPT(_xlfn.UNICHAR(8203),_xlfn.XLOOKUP(data[[#This Row],[Age group]],$S$23:$S$26,$T$23:$T$26))&amp;data[[#This Row],[Age group]]</f>
        <v>​​​​0-100</v>
      </c>
    </row>
    <row r="2114" spans="2:12" x14ac:dyDescent="0.25">
      <c r="B2114" t="s">
        <v>33</v>
      </c>
      <c r="C2114">
        <v>11.200000000000001</v>
      </c>
      <c r="D2114">
        <v>1490</v>
      </c>
      <c r="E2114" s="27">
        <v>45349</v>
      </c>
      <c r="F2114">
        <v>2055.48</v>
      </c>
      <c r="G2114" t="s">
        <v>90</v>
      </c>
      <c r="H2114">
        <v>0</v>
      </c>
      <c r="I2114" t="str">
        <f>_xlfn.XLOOKUP(data[[#This Row],[flight_speed]],$S$4:$S$6,$T$4:$T$6,,-1)</f>
        <v>super fast</v>
      </c>
      <c r="J2114">
        <f>_xlfn.XLOOKUP(data[[#This Row],[Reindeer]],$S$14:$S$18,$T$14:$T$18)</f>
        <v>1200</v>
      </c>
      <c r="K2114" t="str" cm="1">
        <f t="array" ref="K2114">_xlfn.IFS(data[[#This Row],[Age]]&lt;=100,"0-100",data[[#This Row],[Age]]&lt;=500,"101-500",data[[#This Row],[Age]]&lt;=1000,"501-1000",1,"&gt;1000")</f>
        <v>&gt;1000</v>
      </c>
      <c r="L2114" t="str">
        <f>REPT(_xlfn.UNICHAR(8203),_xlfn.XLOOKUP(data[[#This Row],[Age group]],$S$23:$S$26,$T$23:$T$26))&amp;data[[#This Row],[Age group]]</f>
        <v>​&gt;1000</v>
      </c>
    </row>
    <row r="2115" spans="2:12" x14ac:dyDescent="0.25">
      <c r="B2115" t="s">
        <v>34</v>
      </c>
      <c r="C2115">
        <v>4</v>
      </c>
      <c r="D2115">
        <v>1250</v>
      </c>
      <c r="E2115" s="27">
        <v>45349</v>
      </c>
      <c r="F2115">
        <v>1421.25</v>
      </c>
      <c r="G2115" t="s">
        <v>91</v>
      </c>
      <c r="H2115">
        <v>0</v>
      </c>
      <c r="I2115" t="str">
        <f>_xlfn.XLOOKUP(data[[#This Row],[flight_speed]],$S$4:$S$6,$T$4:$T$6,,-1)</f>
        <v>fast</v>
      </c>
      <c r="J2115">
        <f>_xlfn.XLOOKUP(data[[#This Row],[Reindeer]],$S$14:$S$18,$T$14:$T$18)</f>
        <v>815</v>
      </c>
      <c r="K2115" t="str" cm="1">
        <f t="array" ref="K2115">_xlfn.IFS(data[[#This Row],[Age]]&lt;=100,"0-100",data[[#This Row],[Age]]&lt;=500,"101-500",data[[#This Row],[Age]]&lt;=1000,"501-1000",1,"&gt;1000")</f>
        <v>501-1000</v>
      </c>
      <c r="L2115" t="str">
        <f>REPT(_xlfn.UNICHAR(8203),_xlfn.XLOOKUP(data[[#This Row],[Age group]],$S$23:$S$26,$T$23:$T$26))&amp;data[[#This Row],[Age group]]</f>
        <v>​​501-1000</v>
      </c>
    </row>
    <row r="2116" spans="2:12" x14ac:dyDescent="0.25">
      <c r="B2116" t="s">
        <v>35</v>
      </c>
      <c r="C2116">
        <v>8.8000000000000007</v>
      </c>
      <c r="D2116">
        <v>570</v>
      </c>
      <c r="E2116" s="27">
        <v>45349</v>
      </c>
      <c r="F2116">
        <v>786.48</v>
      </c>
      <c r="G2116" t="s">
        <v>91</v>
      </c>
      <c r="H2116">
        <v>0</v>
      </c>
      <c r="I2116" t="str">
        <f>_xlfn.XLOOKUP(data[[#This Row],[flight_speed]],$S$4:$S$6,$T$4:$T$6,,-1)</f>
        <v>fast</v>
      </c>
      <c r="J2116">
        <f>_xlfn.XLOOKUP(data[[#This Row],[Reindeer]],$S$14:$S$18,$T$14:$T$18)</f>
        <v>261</v>
      </c>
      <c r="K2116" t="str" cm="1">
        <f t="array" ref="K2116">_xlfn.IFS(data[[#This Row],[Age]]&lt;=100,"0-100",data[[#This Row],[Age]]&lt;=500,"101-500",data[[#This Row],[Age]]&lt;=1000,"501-1000",1,"&gt;1000")</f>
        <v>101-500</v>
      </c>
      <c r="L2116" t="str">
        <f>REPT(_xlfn.UNICHAR(8203),_xlfn.XLOOKUP(data[[#This Row],[Age group]],$S$23:$S$26,$T$23:$T$26))&amp;data[[#This Row],[Age group]]</f>
        <v>​​​101-500</v>
      </c>
    </row>
    <row r="2117" spans="2:12" x14ac:dyDescent="0.25">
      <c r="B2117" t="s">
        <v>68</v>
      </c>
      <c r="C2117">
        <v>9.6000000000000014</v>
      </c>
      <c r="D2117">
        <v>810</v>
      </c>
      <c r="E2117" s="27">
        <v>45349</v>
      </c>
      <c r="F2117">
        <v>1962.4499999999998</v>
      </c>
      <c r="G2117" t="s">
        <v>90</v>
      </c>
      <c r="H2117">
        <v>0</v>
      </c>
      <c r="I2117" t="str">
        <f>_xlfn.XLOOKUP(data[[#This Row],[flight_speed]],$S$4:$S$6,$T$4:$T$6,,-1)</f>
        <v>fast</v>
      </c>
      <c r="J2117">
        <f>_xlfn.XLOOKUP(data[[#This Row],[Reindeer]],$S$14:$S$18,$T$14:$T$18)</f>
        <v>35</v>
      </c>
      <c r="K2117" t="str" cm="1">
        <f t="array" ref="K2117">_xlfn.IFS(data[[#This Row],[Age]]&lt;=100,"0-100",data[[#This Row],[Age]]&lt;=500,"101-500",data[[#This Row],[Age]]&lt;=1000,"501-1000",1,"&gt;1000")</f>
        <v>0-100</v>
      </c>
      <c r="L2117" t="str">
        <f>REPT(_xlfn.UNICHAR(8203),_xlfn.XLOOKUP(data[[#This Row],[Age group]],$S$23:$S$26,$T$23:$T$26))&amp;data[[#This Row],[Age group]]</f>
        <v>​​​​0-100</v>
      </c>
    </row>
    <row r="2118" spans="2:12" x14ac:dyDescent="0.25">
      <c r="B2118" t="s">
        <v>32</v>
      </c>
      <c r="C2118">
        <v>10.4</v>
      </c>
      <c r="D2118">
        <v>1470</v>
      </c>
      <c r="E2118" s="27">
        <v>45349</v>
      </c>
      <c r="F2118">
        <v>2603.8200000000002</v>
      </c>
      <c r="G2118" t="s">
        <v>91</v>
      </c>
      <c r="H2118">
        <v>0</v>
      </c>
      <c r="I2118" t="str">
        <f>_xlfn.XLOOKUP(data[[#This Row],[flight_speed]],$S$4:$S$6,$T$4:$T$6,,-1)</f>
        <v>super fast</v>
      </c>
      <c r="J2118">
        <f>_xlfn.XLOOKUP(data[[#This Row],[Reindeer]],$S$14:$S$18,$T$14:$T$18)</f>
        <v>98</v>
      </c>
      <c r="K2118" t="str" cm="1">
        <f t="array" ref="K2118">_xlfn.IFS(data[[#This Row],[Age]]&lt;=100,"0-100",data[[#This Row],[Age]]&lt;=500,"101-500",data[[#This Row],[Age]]&lt;=1000,"501-1000",1,"&gt;1000")</f>
        <v>0-100</v>
      </c>
      <c r="L2118" t="str">
        <f>REPT(_xlfn.UNICHAR(8203),_xlfn.XLOOKUP(data[[#This Row],[Age group]],$S$23:$S$26,$T$23:$T$26))&amp;data[[#This Row],[Age group]]</f>
        <v>​​​​0-100</v>
      </c>
    </row>
    <row r="2119" spans="2:12" x14ac:dyDescent="0.25">
      <c r="B2119" t="s">
        <v>33</v>
      </c>
      <c r="C2119">
        <v>9.6000000000000014</v>
      </c>
      <c r="D2119">
        <v>620</v>
      </c>
      <c r="E2119" s="27">
        <v>45350</v>
      </c>
      <c r="F2119">
        <v>1036.47</v>
      </c>
      <c r="G2119" t="s">
        <v>90</v>
      </c>
      <c r="H2119">
        <v>0</v>
      </c>
      <c r="I2119" t="str">
        <f>_xlfn.XLOOKUP(data[[#This Row],[flight_speed]],$S$4:$S$6,$T$4:$T$6,,-1)</f>
        <v>fast</v>
      </c>
      <c r="J2119">
        <f>_xlfn.XLOOKUP(data[[#This Row],[Reindeer]],$S$14:$S$18,$T$14:$T$18)</f>
        <v>1200</v>
      </c>
      <c r="K2119" t="str" cm="1">
        <f t="array" ref="K2119">_xlfn.IFS(data[[#This Row],[Age]]&lt;=100,"0-100",data[[#This Row],[Age]]&lt;=500,"101-500",data[[#This Row],[Age]]&lt;=1000,"501-1000",1,"&gt;1000")</f>
        <v>&gt;1000</v>
      </c>
      <c r="L2119" t="str">
        <f>REPT(_xlfn.UNICHAR(8203),_xlfn.XLOOKUP(data[[#This Row],[Age group]],$S$23:$S$26,$T$23:$T$26))&amp;data[[#This Row],[Age group]]</f>
        <v>​&gt;1000</v>
      </c>
    </row>
    <row r="2120" spans="2:12" x14ac:dyDescent="0.25">
      <c r="B2120" t="s">
        <v>34</v>
      </c>
      <c r="C2120">
        <v>10.4</v>
      </c>
      <c r="D2120">
        <v>1410</v>
      </c>
      <c r="E2120" s="27">
        <v>45350</v>
      </c>
      <c r="F2120">
        <v>2375.64</v>
      </c>
      <c r="G2120" t="s">
        <v>91</v>
      </c>
      <c r="H2120">
        <v>0</v>
      </c>
      <c r="I2120" t="str">
        <f>_xlfn.XLOOKUP(data[[#This Row],[flight_speed]],$S$4:$S$6,$T$4:$T$6,,-1)</f>
        <v>super fast</v>
      </c>
      <c r="J2120">
        <f>_xlfn.XLOOKUP(data[[#This Row],[Reindeer]],$S$14:$S$18,$T$14:$T$18)</f>
        <v>815</v>
      </c>
      <c r="K2120" t="str" cm="1">
        <f t="array" ref="K2120">_xlfn.IFS(data[[#This Row],[Age]]&lt;=100,"0-100",data[[#This Row],[Age]]&lt;=500,"101-500",data[[#This Row],[Age]]&lt;=1000,"501-1000",1,"&gt;1000")</f>
        <v>501-1000</v>
      </c>
      <c r="L2120" t="str">
        <f>REPT(_xlfn.UNICHAR(8203),_xlfn.XLOOKUP(data[[#This Row],[Age group]],$S$23:$S$26,$T$23:$T$26))&amp;data[[#This Row],[Age group]]</f>
        <v>​​501-1000</v>
      </c>
    </row>
    <row r="2121" spans="2:12" x14ac:dyDescent="0.25">
      <c r="B2121" t="s">
        <v>35</v>
      </c>
      <c r="C2121">
        <v>6.4</v>
      </c>
      <c r="D2121">
        <v>1060</v>
      </c>
      <c r="E2121" s="27">
        <v>45350</v>
      </c>
      <c r="F2121">
        <v>1487.6100000000001</v>
      </c>
      <c r="G2121" t="s">
        <v>91</v>
      </c>
      <c r="H2121">
        <v>0</v>
      </c>
      <c r="I2121" t="str">
        <f>_xlfn.XLOOKUP(data[[#This Row],[flight_speed]],$S$4:$S$6,$T$4:$T$6,,-1)</f>
        <v>fast</v>
      </c>
      <c r="J2121">
        <f>_xlfn.XLOOKUP(data[[#This Row],[Reindeer]],$S$14:$S$18,$T$14:$T$18)</f>
        <v>261</v>
      </c>
      <c r="K2121" t="str" cm="1">
        <f t="array" ref="K2121">_xlfn.IFS(data[[#This Row],[Age]]&lt;=100,"0-100",data[[#This Row],[Age]]&lt;=500,"101-500",data[[#This Row],[Age]]&lt;=1000,"501-1000",1,"&gt;1000")</f>
        <v>101-500</v>
      </c>
      <c r="L2121" t="str">
        <f>REPT(_xlfn.UNICHAR(8203),_xlfn.XLOOKUP(data[[#This Row],[Age group]],$S$23:$S$26,$T$23:$T$26))&amp;data[[#This Row],[Age group]]</f>
        <v>​​​101-500</v>
      </c>
    </row>
    <row r="2122" spans="2:12" x14ac:dyDescent="0.25">
      <c r="B2122" t="s">
        <v>68</v>
      </c>
      <c r="C2122">
        <v>5.6000000000000005</v>
      </c>
      <c r="D2122">
        <v>1470</v>
      </c>
      <c r="E2122" s="27">
        <v>45350</v>
      </c>
      <c r="F2122">
        <v>1145.5500000000002</v>
      </c>
      <c r="G2122" t="s">
        <v>90</v>
      </c>
      <c r="H2122">
        <v>0</v>
      </c>
      <c r="I2122" t="str">
        <f>_xlfn.XLOOKUP(data[[#This Row],[flight_speed]],$S$4:$S$6,$T$4:$T$6,,-1)</f>
        <v>fast</v>
      </c>
      <c r="J2122">
        <f>_xlfn.XLOOKUP(data[[#This Row],[Reindeer]],$S$14:$S$18,$T$14:$T$18)</f>
        <v>35</v>
      </c>
      <c r="K2122" t="str" cm="1">
        <f t="array" ref="K2122">_xlfn.IFS(data[[#This Row],[Age]]&lt;=100,"0-100",data[[#This Row],[Age]]&lt;=500,"101-500",data[[#This Row],[Age]]&lt;=1000,"501-1000",1,"&gt;1000")</f>
        <v>0-100</v>
      </c>
      <c r="L2122" t="str">
        <f>REPT(_xlfn.UNICHAR(8203),_xlfn.XLOOKUP(data[[#This Row],[Age group]],$S$23:$S$26,$T$23:$T$26))&amp;data[[#This Row],[Age group]]</f>
        <v>​​​​0-100</v>
      </c>
    </row>
    <row r="2123" spans="2:12" x14ac:dyDescent="0.25">
      <c r="B2123" t="s">
        <v>32</v>
      </c>
      <c r="C2123">
        <v>7.2</v>
      </c>
      <c r="D2123">
        <v>1420</v>
      </c>
      <c r="E2123" s="27">
        <v>45350</v>
      </c>
      <c r="F2123">
        <v>980.01</v>
      </c>
      <c r="G2123" t="s">
        <v>91</v>
      </c>
      <c r="H2123">
        <v>0</v>
      </c>
      <c r="I2123" t="str">
        <f>_xlfn.XLOOKUP(data[[#This Row],[flight_speed]],$S$4:$S$6,$T$4:$T$6,,-1)</f>
        <v>fast</v>
      </c>
      <c r="J2123">
        <f>_xlfn.XLOOKUP(data[[#This Row],[Reindeer]],$S$14:$S$18,$T$14:$T$18)</f>
        <v>98</v>
      </c>
      <c r="K2123" t="str" cm="1">
        <f t="array" ref="K2123">_xlfn.IFS(data[[#This Row],[Age]]&lt;=100,"0-100",data[[#This Row],[Age]]&lt;=500,"101-500",data[[#This Row],[Age]]&lt;=1000,"501-1000",1,"&gt;1000")</f>
        <v>0-100</v>
      </c>
      <c r="L2123" t="str">
        <f>REPT(_xlfn.UNICHAR(8203),_xlfn.XLOOKUP(data[[#This Row],[Age group]],$S$23:$S$26,$T$23:$T$26))&amp;data[[#This Row],[Age group]]</f>
        <v>​​​​0-100</v>
      </c>
    </row>
    <row r="2124" spans="2:12" x14ac:dyDescent="0.25">
      <c r="B2124" t="s">
        <v>33</v>
      </c>
      <c r="C2124">
        <v>12</v>
      </c>
      <c r="D2124">
        <v>850</v>
      </c>
      <c r="E2124" s="27">
        <v>45351</v>
      </c>
      <c r="F2124">
        <v>1349.25</v>
      </c>
      <c r="G2124" t="s">
        <v>90</v>
      </c>
      <c r="H2124">
        <v>0</v>
      </c>
      <c r="I2124" t="str">
        <f>_xlfn.XLOOKUP(data[[#This Row],[flight_speed]],$S$4:$S$6,$T$4:$T$6,,-1)</f>
        <v>fast</v>
      </c>
      <c r="J2124">
        <f>_xlfn.XLOOKUP(data[[#This Row],[Reindeer]],$S$14:$S$18,$T$14:$T$18)</f>
        <v>1200</v>
      </c>
      <c r="K2124" t="str" cm="1">
        <f t="array" ref="K2124">_xlfn.IFS(data[[#This Row],[Age]]&lt;=100,"0-100",data[[#This Row],[Age]]&lt;=500,"101-500",data[[#This Row],[Age]]&lt;=1000,"501-1000",1,"&gt;1000")</f>
        <v>&gt;1000</v>
      </c>
      <c r="L2124" t="str">
        <f>REPT(_xlfn.UNICHAR(8203),_xlfn.XLOOKUP(data[[#This Row],[Age group]],$S$23:$S$26,$T$23:$T$26))&amp;data[[#This Row],[Age group]]</f>
        <v>​&gt;1000</v>
      </c>
    </row>
    <row r="2125" spans="2:12" x14ac:dyDescent="0.25">
      <c r="B2125" t="s">
        <v>34</v>
      </c>
      <c r="C2125">
        <v>12</v>
      </c>
      <c r="D2125">
        <v>1490</v>
      </c>
      <c r="E2125" s="27">
        <v>45351</v>
      </c>
      <c r="F2125">
        <v>2980.38</v>
      </c>
      <c r="G2125" t="s">
        <v>91</v>
      </c>
      <c r="H2125">
        <v>0</v>
      </c>
      <c r="I2125" t="str">
        <f>_xlfn.XLOOKUP(data[[#This Row],[flight_speed]],$S$4:$S$6,$T$4:$T$6,,-1)</f>
        <v>super fast</v>
      </c>
      <c r="J2125">
        <f>_xlfn.XLOOKUP(data[[#This Row],[Reindeer]],$S$14:$S$18,$T$14:$T$18)</f>
        <v>815</v>
      </c>
      <c r="K2125" t="str" cm="1">
        <f t="array" ref="K2125">_xlfn.IFS(data[[#This Row],[Age]]&lt;=100,"0-100",data[[#This Row],[Age]]&lt;=500,"101-500",data[[#This Row],[Age]]&lt;=1000,"501-1000",1,"&gt;1000")</f>
        <v>501-1000</v>
      </c>
      <c r="L2125" t="str">
        <f>REPT(_xlfn.UNICHAR(8203),_xlfn.XLOOKUP(data[[#This Row],[Age group]],$S$23:$S$26,$T$23:$T$26))&amp;data[[#This Row],[Age group]]</f>
        <v>​​501-1000</v>
      </c>
    </row>
    <row r="2126" spans="2:12" x14ac:dyDescent="0.25">
      <c r="B2126" t="s">
        <v>35</v>
      </c>
      <c r="C2126">
        <v>8</v>
      </c>
      <c r="D2126">
        <v>980</v>
      </c>
      <c r="E2126" s="27">
        <v>45351</v>
      </c>
      <c r="F2126">
        <v>1453.56</v>
      </c>
      <c r="G2126" t="s">
        <v>91</v>
      </c>
      <c r="H2126">
        <v>0</v>
      </c>
      <c r="I2126" t="str">
        <f>_xlfn.XLOOKUP(data[[#This Row],[flight_speed]],$S$4:$S$6,$T$4:$T$6,,-1)</f>
        <v>fast</v>
      </c>
      <c r="J2126">
        <f>_xlfn.XLOOKUP(data[[#This Row],[Reindeer]],$S$14:$S$18,$T$14:$T$18)</f>
        <v>261</v>
      </c>
      <c r="K2126" t="str" cm="1">
        <f t="array" ref="K2126">_xlfn.IFS(data[[#This Row],[Age]]&lt;=100,"0-100",data[[#This Row],[Age]]&lt;=500,"101-500",data[[#This Row],[Age]]&lt;=1000,"501-1000",1,"&gt;1000")</f>
        <v>101-500</v>
      </c>
      <c r="L2126" t="str">
        <f>REPT(_xlfn.UNICHAR(8203),_xlfn.XLOOKUP(data[[#This Row],[Age group]],$S$23:$S$26,$T$23:$T$26))&amp;data[[#This Row],[Age group]]</f>
        <v>​​​101-500</v>
      </c>
    </row>
    <row r="2127" spans="2:12" x14ac:dyDescent="0.25">
      <c r="B2127" t="s">
        <v>68</v>
      </c>
      <c r="C2127">
        <v>11.200000000000001</v>
      </c>
      <c r="D2127">
        <v>1360</v>
      </c>
      <c r="E2127" s="27">
        <v>45351</v>
      </c>
      <c r="F2127">
        <v>1596.66</v>
      </c>
      <c r="G2127" t="s">
        <v>90</v>
      </c>
      <c r="H2127">
        <v>0</v>
      </c>
      <c r="I2127" t="str">
        <f>_xlfn.XLOOKUP(data[[#This Row],[flight_speed]],$S$4:$S$6,$T$4:$T$6,,-1)</f>
        <v>fast</v>
      </c>
      <c r="J2127">
        <f>_xlfn.XLOOKUP(data[[#This Row],[Reindeer]],$S$14:$S$18,$T$14:$T$18)</f>
        <v>35</v>
      </c>
      <c r="K2127" t="str" cm="1">
        <f t="array" ref="K2127">_xlfn.IFS(data[[#This Row],[Age]]&lt;=100,"0-100",data[[#This Row],[Age]]&lt;=500,"101-500",data[[#This Row],[Age]]&lt;=1000,"501-1000",1,"&gt;1000")</f>
        <v>0-100</v>
      </c>
      <c r="L2127" t="str">
        <f>REPT(_xlfn.UNICHAR(8203),_xlfn.XLOOKUP(data[[#This Row],[Age group]],$S$23:$S$26,$T$23:$T$26))&amp;data[[#This Row],[Age group]]</f>
        <v>​​​​0-100</v>
      </c>
    </row>
    <row r="2128" spans="2:12" x14ac:dyDescent="0.25">
      <c r="B2128" t="s">
        <v>32</v>
      </c>
      <c r="C2128">
        <v>9.6000000000000014</v>
      </c>
      <c r="D2128">
        <v>620</v>
      </c>
      <c r="E2128" s="27">
        <v>45351</v>
      </c>
      <c r="F2128">
        <v>1593</v>
      </c>
      <c r="G2128" t="s">
        <v>91</v>
      </c>
      <c r="H2128">
        <v>0</v>
      </c>
      <c r="I2128" t="str">
        <f>_xlfn.XLOOKUP(data[[#This Row],[flight_speed]],$S$4:$S$6,$T$4:$T$6,,-1)</f>
        <v>fast</v>
      </c>
      <c r="J2128">
        <f>_xlfn.XLOOKUP(data[[#This Row],[Reindeer]],$S$14:$S$18,$T$14:$T$18)</f>
        <v>98</v>
      </c>
      <c r="K2128" t="str" cm="1">
        <f t="array" ref="K2128">_xlfn.IFS(data[[#This Row],[Age]]&lt;=100,"0-100",data[[#This Row],[Age]]&lt;=500,"101-500",data[[#This Row],[Age]]&lt;=1000,"501-1000",1,"&gt;1000")</f>
        <v>0-100</v>
      </c>
      <c r="L2128" t="str">
        <f>REPT(_xlfn.UNICHAR(8203),_xlfn.XLOOKUP(data[[#This Row],[Age group]],$S$23:$S$26,$T$23:$T$26))&amp;data[[#This Row],[Age group]]</f>
        <v>​​​​0-100</v>
      </c>
    </row>
    <row r="2129" spans="2:12" x14ac:dyDescent="0.25">
      <c r="B2129" t="s">
        <v>33</v>
      </c>
      <c r="C2129">
        <v>12</v>
      </c>
      <c r="D2129">
        <v>930</v>
      </c>
      <c r="E2129" s="27">
        <v>45352</v>
      </c>
      <c r="F2129">
        <v>132.03</v>
      </c>
      <c r="G2129" t="s">
        <v>90</v>
      </c>
      <c r="H2129">
        <v>0</v>
      </c>
      <c r="I2129" t="str">
        <f>_xlfn.XLOOKUP(data[[#This Row],[flight_speed]],$S$4:$S$6,$T$4:$T$6,,-1)</f>
        <v>casual</v>
      </c>
      <c r="J2129">
        <f>_xlfn.XLOOKUP(data[[#This Row],[Reindeer]],$S$14:$S$18,$T$14:$T$18)</f>
        <v>1200</v>
      </c>
      <c r="K2129" t="str" cm="1">
        <f t="array" ref="K2129">_xlfn.IFS(data[[#This Row],[Age]]&lt;=100,"0-100",data[[#This Row],[Age]]&lt;=500,"101-500",data[[#This Row],[Age]]&lt;=1000,"501-1000",1,"&gt;1000")</f>
        <v>&gt;1000</v>
      </c>
      <c r="L2129" t="str">
        <f>REPT(_xlfn.UNICHAR(8203),_xlfn.XLOOKUP(data[[#This Row],[Age group]],$S$23:$S$26,$T$23:$T$26))&amp;data[[#This Row],[Age group]]</f>
        <v>​&gt;1000</v>
      </c>
    </row>
    <row r="2130" spans="2:12" x14ac:dyDescent="0.25">
      <c r="B2130" t="s">
        <v>34</v>
      </c>
      <c r="C2130">
        <v>12</v>
      </c>
      <c r="D2130">
        <v>850</v>
      </c>
      <c r="E2130" s="27">
        <v>45352</v>
      </c>
      <c r="F2130">
        <v>1348.08</v>
      </c>
      <c r="G2130" t="s">
        <v>91</v>
      </c>
      <c r="H2130">
        <v>0</v>
      </c>
      <c r="I2130" t="str">
        <f>_xlfn.XLOOKUP(data[[#This Row],[flight_speed]],$S$4:$S$6,$T$4:$T$6,,-1)</f>
        <v>fast</v>
      </c>
      <c r="J2130">
        <f>_xlfn.XLOOKUP(data[[#This Row],[Reindeer]],$S$14:$S$18,$T$14:$T$18)</f>
        <v>815</v>
      </c>
      <c r="K2130" t="str" cm="1">
        <f t="array" ref="K2130">_xlfn.IFS(data[[#This Row],[Age]]&lt;=100,"0-100",data[[#This Row],[Age]]&lt;=500,"101-500",data[[#This Row],[Age]]&lt;=1000,"501-1000",1,"&gt;1000")</f>
        <v>501-1000</v>
      </c>
      <c r="L2130" t="str">
        <f>REPT(_xlfn.UNICHAR(8203),_xlfn.XLOOKUP(data[[#This Row],[Age group]],$S$23:$S$26,$T$23:$T$26))&amp;data[[#This Row],[Age group]]</f>
        <v>​​501-1000</v>
      </c>
    </row>
    <row r="2131" spans="2:12" x14ac:dyDescent="0.25">
      <c r="B2131" t="s">
        <v>35</v>
      </c>
      <c r="C2131">
        <v>8.8000000000000007</v>
      </c>
      <c r="D2131">
        <v>840</v>
      </c>
      <c r="E2131" s="27">
        <v>45352</v>
      </c>
      <c r="F2131">
        <v>1823.3999999999999</v>
      </c>
      <c r="G2131" t="s">
        <v>91</v>
      </c>
      <c r="H2131">
        <v>0</v>
      </c>
      <c r="I2131" t="str">
        <f>_xlfn.XLOOKUP(data[[#This Row],[flight_speed]],$S$4:$S$6,$T$4:$T$6,,-1)</f>
        <v>fast</v>
      </c>
      <c r="J2131">
        <f>_xlfn.XLOOKUP(data[[#This Row],[Reindeer]],$S$14:$S$18,$T$14:$T$18)</f>
        <v>261</v>
      </c>
      <c r="K2131" t="str" cm="1">
        <f t="array" ref="K2131">_xlfn.IFS(data[[#This Row],[Age]]&lt;=100,"0-100",data[[#This Row],[Age]]&lt;=500,"101-500",data[[#This Row],[Age]]&lt;=1000,"501-1000",1,"&gt;1000")</f>
        <v>101-500</v>
      </c>
      <c r="L2131" t="str">
        <f>REPT(_xlfn.UNICHAR(8203),_xlfn.XLOOKUP(data[[#This Row],[Age group]],$S$23:$S$26,$T$23:$T$26))&amp;data[[#This Row],[Age group]]</f>
        <v>​​​101-500</v>
      </c>
    </row>
    <row r="2132" spans="2:12" x14ac:dyDescent="0.25">
      <c r="B2132" t="s">
        <v>68</v>
      </c>
      <c r="C2132">
        <v>8.8000000000000007</v>
      </c>
      <c r="D2132">
        <v>970</v>
      </c>
      <c r="E2132" s="27">
        <v>45352</v>
      </c>
      <c r="F2132">
        <v>1077.33</v>
      </c>
      <c r="G2132" t="s">
        <v>90</v>
      </c>
      <c r="H2132">
        <v>0</v>
      </c>
      <c r="I2132" t="str">
        <f>_xlfn.XLOOKUP(data[[#This Row],[flight_speed]],$S$4:$S$6,$T$4:$T$6,,-1)</f>
        <v>fast</v>
      </c>
      <c r="J2132">
        <f>_xlfn.XLOOKUP(data[[#This Row],[Reindeer]],$S$14:$S$18,$T$14:$T$18)</f>
        <v>35</v>
      </c>
      <c r="K2132" t="str" cm="1">
        <f t="array" ref="K2132">_xlfn.IFS(data[[#This Row],[Age]]&lt;=100,"0-100",data[[#This Row],[Age]]&lt;=500,"101-500",data[[#This Row],[Age]]&lt;=1000,"501-1000",1,"&gt;1000")</f>
        <v>0-100</v>
      </c>
      <c r="L2132" t="str">
        <f>REPT(_xlfn.UNICHAR(8203),_xlfn.XLOOKUP(data[[#This Row],[Age group]],$S$23:$S$26,$T$23:$T$26))&amp;data[[#This Row],[Age group]]</f>
        <v>​​​​0-100</v>
      </c>
    </row>
    <row r="2133" spans="2:12" x14ac:dyDescent="0.25">
      <c r="B2133" t="s">
        <v>32</v>
      </c>
      <c r="C2133">
        <v>4</v>
      </c>
      <c r="D2133">
        <v>1240</v>
      </c>
      <c r="E2133" s="27">
        <v>45352</v>
      </c>
      <c r="F2133">
        <v>1488.51</v>
      </c>
      <c r="G2133" t="s">
        <v>91</v>
      </c>
      <c r="H2133">
        <v>0</v>
      </c>
      <c r="I2133" t="str">
        <f>_xlfn.XLOOKUP(data[[#This Row],[flight_speed]],$S$4:$S$6,$T$4:$T$6,,-1)</f>
        <v>fast</v>
      </c>
      <c r="J2133">
        <f>_xlfn.XLOOKUP(data[[#This Row],[Reindeer]],$S$14:$S$18,$T$14:$T$18)</f>
        <v>98</v>
      </c>
      <c r="K2133" t="str" cm="1">
        <f t="array" ref="K2133">_xlfn.IFS(data[[#This Row],[Age]]&lt;=100,"0-100",data[[#This Row],[Age]]&lt;=500,"101-500",data[[#This Row],[Age]]&lt;=1000,"501-1000",1,"&gt;1000")</f>
        <v>0-100</v>
      </c>
      <c r="L2133" t="str">
        <f>REPT(_xlfn.UNICHAR(8203),_xlfn.XLOOKUP(data[[#This Row],[Age group]],$S$23:$S$26,$T$23:$T$26))&amp;data[[#This Row],[Age group]]</f>
        <v>​​​​0-100</v>
      </c>
    </row>
    <row r="2134" spans="2:12" x14ac:dyDescent="0.25">
      <c r="B2134" t="s">
        <v>33</v>
      </c>
      <c r="C2134">
        <v>8</v>
      </c>
      <c r="D2134">
        <v>530</v>
      </c>
      <c r="E2134" s="27">
        <v>45353</v>
      </c>
      <c r="F2134">
        <v>1337.25</v>
      </c>
      <c r="G2134" t="s">
        <v>90</v>
      </c>
      <c r="H2134">
        <v>0</v>
      </c>
      <c r="I2134" t="str">
        <f>_xlfn.XLOOKUP(data[[#This Row],[flight_speed]],$S$4:$S$6,$T$4:$T$6,,-1)</f>
        <v>fast</v>
      </c>
      <c r="J2134">
        <f>_xlfn.XLOOKUP(data[[#This Row],[Reindeer]],$S$14:$S$18,$T$14:$T$18)</f>
        <v>1200</v>
      </c>
      <c r="K2134" t="str" cm="1">
        <f t="array" ref="K2134">_xlfn.IFS(data[[#This Row],[Age]]&lt;=100,"0-100",data[[#This Row],[Age]]&lt;=500,"101-500",data[[#This Row],[Age]]&lt;=1000,"501-1000",1,"&gt;1000")</f>
        <v>&gt;1000</v>
      </c>
      <c r="L2134" t="str">
        <f>REPT(_xlfn.UNICHAR(8203),_xlfn.XLOOKUP(data[[#This Row],[Age group]],$S$23:$S$26,$T$23:$T$26))&amp;data[[#This Row],[Age group]]</f>
        <v>​&gt;1000</v>
      </c>
    </row>
    <row r="2135" spans="2:12" x14ac:dyDescent="0.25">
      <c r="B2135" t="s">
        <v>34</v>
      </c>
      <c r="C2135">
        <v>8.8000000000000007</v>
      </c>
      <c r="D2135">
        <v>1080</v>
      </c>
      <c r="E2135" s="27">
        <v>45353</v>
      </c>
      <c r="F2135">
        <v>811.19999999999993</v>
      </c>
      <c r="G2135" t="s">
        <v>91</v>
      </c>
      <c r="H2135">
        <v>0</v>
      </c>
      <c r="I2135" t="str">
        <f>_xlfn.XLOOKUP(data[[#This Row],[flight_speed]],$S$4:$S$6,$T$4:$T$6,,-1)</f>
        <v>fast</v>
      </c>
      <c r="J2135">
        <f>_xlfn.XLOOKUP(data[[#This Row],[Reindeer]],$S$14:$S$18,$T$14:$T$18)</f>
        <v>815</v>
      </c>
      <c r="K2135" t="str" cm="1">
        <f t="array" ref="K2135">_xlfn.IFS(data[[#This Row],[Age]]&lt;=100,"0-100",data[[#This Row],[Age]]&lt;=500,"101-500",data[[#This Row],[Age]]&lt;=1000,"501-1000",1,"&gt;1000")</f>
        <v>501-1000</v>
      </c>
      <c r="L2135" t="str">
        <f>REPT(_xlfn.UNICHAR(8203),_xlfn.XLOOKUP(data[[#This Row],[Age group]],$S$23:$S$26,$T$23:$T$26))&amp;data[[#This Row],[Age group]]</f>
        <v>​​501-1000</v>
      </c>
    </row>
    <row r="2136" spans="2:12" x14ac:dyDescent="0.25">
      <c r="B2136" t="s">
        <v>35</v>
      </c>
      <c r="C2136">
        <v>9.6000000000000014</v>
      </c>
      <c r="D2136">
        <v>1270</v>
      </c>
      <c r="E2136" s="27">
        <v>45353</v>
      </c>
      <c r="F2136">
        <v>2944.41</v>
      </c>
      <c r="G2136" t="s">
        <v>91</v>
      </c>
      <c r="H2136">
        <v>0</v>
      </c>
      <c r="I2136" t="str">
        <f>_xlfn.XLOOKUP(data[[#This Row],[flight_speed]],$S$4:$S$6,$T$4:$T$6,,-1)</f>
        <v>super fast</v>
      </c>
      <c r="J2136">
        <f>_xlfn.XLOOKUP(data[[#This Row],[Reindeer]],$S$14:$S$18,$T$14:$T$18)</f>
        <v>261</v>
      </c>
      <c r="K2136" t="str" cm="1">
        <f t="array" ref="K2136">_xlfn.IFS(data[[#This Row],[Age]]&lt;=100,"0-100",data[[#This Row],[Age]]&lt;=500,"101-500",data[[#This Row],[Age]]&lt;=1000,"501-1000",1,"&gt;1000")</f>
        <v>101-500</v>
      </c>
      <c r="L2136" t="str">
        <f>REPT(_xlfn.UNICHAR(8203),_xlfn.XLOOKUP(data[[#This Row],[Age group]],$S$23:$S$26,$T$23:$T$26))&amp;data[[#This Row],[Age group]]</f>
        <v>​​​101-500</v>
      </c>
    </row>
    <row r="2137" spans="2:12" x14ac:dyDescent="0.25">
      <c r="B2137" t="s">
        <v>68</v>
      </c>
      <c r="C2137">
        <v>7.2</v>
      </c>
      <c r="D2137">
        <v>580</v>
      </c>
      <c r="E2137" s="27">
        <v>45353</v>
      </c>
      <c r="F2137">
        <v>1587.1799999999998</v>
      </c>
      <c r="G2137" t="s">
        <v>90</v>
      </c>
      <c r="H2137">
        <v>0</v>
      </c>
      <c r="I2137" t="str">
        <f>_xlfn.XLOOKUP(data[[#This Row],[flight_speed]],$S$4:$S$6,$T$4:$T$6,,-1)</f>
        <v>fast</v>
      </c>
      <c r="J2137">
        <f>_xlfn.XLOOKUP(data[[#This Row],[Reindeer]],$S$14:$S$18,$T$14:$T$18)</f>
        <v>35</v>
      </c>
      <c r="K2137" t="str" cm="1">
        <f t="array" ref="K2137">_xlfn.IFS(data[[#This Row],[Age]]&lt;=100,"0-100",data[[#This Row],[Age]]&lt;=500,"101-500",data[[#This Row],[Age]]&lt;=1000,"501-1000",1,"&gt;1000")</f>
        <v>0-100</v>
      </c>
      <c r="L2137" t="str">
        <f>REPT(_xlfn.UNICHAR(8203),_xlfn.XLOOKUP(data[[#This Row],[Age group]],$S$23:$S$26,$T$23:$T$26))&amp;data[[#This Row],[Age group]]</f>
        <v>​​​​0-100</v>
      </c>
    </row>
    <row r="2138" spans="2:12" x14ac:dyDescent="0.25">
      <c r="B2138" t="s">
        <v>32</v>
      </c>
      <c r="C2138">
        <v>8</v>
      </c>
      <c r="D2138">
        <v>1200</v>
      </c>
      <c r="E2138" s="27">
        <v>45353</v>
      </c>
      <c r="F2138">
        <v>167.16</v>
      </c>
      <c r="G2138" t="s">
        <v>91</v>
      </c>
      <c r="H2138">
        <v>0</v>
      </c>
      <c r="I2138" t="str">
        <f>_xlfn.XLOOKUP(data[[#This Row],[flight_speed]],$S$4:$S$6,$T$4:$T$6,,-1)</f>
        <v>casual</v>
      </c>
      <c r="J2138">
        <f>_xlfn.XLOOKUP(data[[#This Row],[Reindeer]],$S$14:$S$18,$T$14:$T$18)</f>
        <v>98</v>
      </c>
      <c r="K2138" t="str" cm="1">
        <f t="array" ref="K2138">_xlfn.IFS(data[[#This Row],[Age]]&lt;=100,"0-100",data[[#This Row],[Age]]&lt;=500,"101-500",data[[#This Row],[Age]]&lt;=1000,"501-1000",1,"&gt;1000")</f>
        <v>0-100</v>
      </c>
      <c r="L2138" t="str">
        <f>REPT(_xlfn.UNICHAR(8203),_xlfn.XLOOKUP(data[[#This Row],[Age group]],$S$23:$S$26,$T$23:$T$26))&amp;data[[#This Row],[Age group]]</f>
        <v>​​​​0-100</v>
      </c>
    </row>
    <row r="2139" spans="2:12" x14ac:dyDescent="0.25">
      <c r="B2139" t="s">
        <v>33</v>
      </c>
      <c r="C2139">
        <v>4</v>
      </c>
      <c r="D2139">
        <v>500</v>
      </c>
      <c r="E2139" s="27">
        <v>45354</v>
      </c>
      <c r="F2139">
        <v>1911.9900000000002</v>
      </c>
      <c r="G2139" t="s">
        <v>90</v>
      </c>
      <c r="H2139">
        <v>0</v>
      </c>
      <c r="I2139" t="str">
        <f>_xlfn.XLOOKUP(data[[#This Row],[flight_speed]],$S$4:$S$6,$T$4:$T$6,,-1)</f>
        <v>fast</v>
      </c>
      <c r="J2139">
        <f>_xlfn.XLOOKUP(data[[#This Row],[Reindeer]],$S$14:$S$18,$T$14:$T$18)</f>
        <v>1200</v>
      </c>
      <c r="K2139" t="str" cm="1">
        <f t="array" ref="K2139">_xlfn.IFS(data[[#This Row],[Age]]&lt;=100,"0-100",data[[#This Row],[Age]]&lt;=500,"101-500",data[[#This Row],[Age]]&lt;=1000,"501-1000",1,"&gt;1000")</f>
        <v>&gt;1000</v>
      </c>
      <c r="L2139" t="str">
        <f>REPT(_xlfn.UNICHAR(8203),_xlfn.XLOOKUP(data[[#This Row],[Age group]],$S$23:$S$26,$T$23:$T$26))&amp;data[[#This Row],[Age group]]</f>
        <v>​&gt;1000</v>
      </c>
    </row>
    <row r="2140" spans="2:12" x14ac:dyDescent="0.25">
      <c r="B2140" t="s">
        <v>34</v>
      </c>
      <c r="C2140">
        <v>4</v>
      </c>
      <c r="D2140">
        <v>1160</v>
      </c>
      <c r="E2140" s="27">
        <v>45354</v>
      </c>
      <c r="F2140">
        <v>1531.56</v>
      </c>
      <c r="G2140" t="s">
        <v>91</v>
      </c>
      <c r="H2140">
        <v>0</v>
      </c>
      <c r="I2140" t="str">
        <f>_xlfn.XLOOKUP(data[[#This Row],[flight_speed]],$S$4:$S$6,$T$4:$T$6,,-1)</f>
        <v>fast</v>
      </c>
      <c r="J2140">
        <f>_xlfn.XLOOKUP(data[[#This Row],[Reindeer]],$S$14:$S$18,$T$14:$T$18)</f>
        <v>815</v>
      </c>
      <c r="K2140" t="str" cm="1">
        <f t="array" ref="K2140">_xlfn.IFS(data[[#This Row],[Age]]&lt;=100,"0-100",data[[#This Row],[Age]]&lt;=500,"101-500",data[[#This Row],[Age]]&lt;=1000,"501-1000",1,"&gt;1000")</f>
        <v>501-1000</v>
      </c>
      <c r="L2140" t="str">
        <f>REPT(_xlfn.UNICHAR(8203),_xlfn.XLOOKUP(data[[#This Row],[Age group]],$S$23:$S$26,$T$23:$T$26))&amp;data[[#This Row],[Age group]]</f>
        <v>​​501-1000</v>
      </c>
    </row>
    <row r="2141" spans="2:12" x14ac:dyDescent="0.25">
      <c r="B2141" t="s">
        <v>35</v>
      </c>
      <c r="C2141">
        <v>6.4</v>
      </c>
      <c r="D2141">
        <v>1460</v>
      </c>
      <c r="E2141" s="27">
        <v>45354</v>
      </c>
      <c r="F2141">
        <v>2351.1000000000004</v>
      </c>
      <c r="G2141" t="s">
        <v>91</v>
      </c>
      <c r="H2141">
        <v>0</v>
      </c>
      <c r="I2141" t="str">
        <f>_xlfn.XLOOKUP(data[[#This Row],[flight_speed]],$S$4:$S$6,$T$4:$T$6,,-1)</f>
        <v>super fast</v>
      </c>
      <c r="J2141">
        <f>_xlfn.XLOOKUP(data[[#This Row],[Reindeer]],$S$14:$S$18,$T$14:$T$18)</f>
        <v>261</v>
      </c>
      <c r="K2141" t="str" cm="1">
        <f t="array" ref="K2141">_xlfn.IFS(data[[#This Row],[Age]]&lt;=100,"0-100",data[[#This Row],[Age]]&lt;=500,"101-500",data[[#This Row],[Age]]&lt;=1000,"501-1000",1,"&gt;1000")</f>
        <v>101-500</v>
      </c>
      <c r="L2141" t="str">
        <f>REPT(_xlfn.UNICHAR(8203),_xlfn.XLOOKUP(data[[#This Row],[Age group]],$S$23:$S$26,$T$23:$T$26))&amp;data[[#This Row],[Age group]]</f>
        <v>​​​101-500</v>
      </c>
    </row>
    <row r="2142" spans="2:12" x14ac:dyDescent="0.25">
      <c r="B2142" t="s">
        <v>68</v>
      </c>
      <c r="C2142">
        <v>5.6000000000000005</v>
      </c>
      <c r="D2142">
        <v>580</v>
      </c>
      <c r="E2142" s="27">
        <v>45354</v>
      </c>
      <c r="F2142">
        <v>1430.91</v>
      </c>
      <c r="G2142" t="s">
        <v>90</v>
      </c>
      <c r="H2142">
        <v>0</v>
      </c>
      <c r="I2142" t="str">
        <f>_xlfn.XLOOKUP(data[[#This Row],[flight_speed]],$S$4:$S$6,$T$4:$T$6,,-1)</f>
        <v>fast</v>
      </c>
      <c r="J2142">
        <f>_xlfn.XLOOKUP(data[[#This Row],[Reindeer]],$S$14:$S$18,$T$14:$T$18)</f>
        <v>35</v>
      </c>
      <c r="K2142" t="str" cm="1">
        <f t="array" ref="K2142">_xlfn.IFS(data[[#This Row],[Age]]&lt;=100,"0-100",data[[#This Row],[Age]]&lt;=500,"101-500",data[[#This Row],[Age]]&lt;=1000,"501-1000",1,"&gt;1000")</f>
        <v>0-100</v>
      </c>
      <c r="L2142" t="str">
        <f>REPT(_xlfn.UNICHAR(8203),_xlfn.XLOOKUP(data[[#This Row],[Age group]],$S$23:$S$26,$T$23:$T$26))&amp;data[[#This Row],[Age group]]</f>
        <v>​​​​0-100</v>
      </c>
    </row>
    <row r="2143" spans="2:12" x14ac:dyDescent="0.25">
      <c r="B2143" t="s">
        <v>32</v>
      </c>
      <c r="C2143">
        <v>5.6000000000000005</v>
      </c>
      <c r="D2143">
        <v>1050</v>
      </c>
      <c r="E2143" s="27">
        <v>45354</v>
      </c>
      <c r="F2143">
        <v>330.09000000000003</v>
      </c>
      <c r="G2143" t="s">
        <v>91</v>
      </c>
      <c r="H2143">
        <v>0</v>
      </c>
      <c r="I2143" t="str">
        <f>_xlfn.XLOOKUP(data[[#This Row],[flight_speed]],$S$4:$S$6,$T$4:$T$6,,-1)</f>
        <v>casual</v>
      </c>
      <c r="J2143">
        <f>_xlfn.XLOOKUP(data[[#This Row],[Reindeer]],$S$14:$S$18,$T$14:$T$18)</f>
        <v>98</v>
      </c>
      <c r="K2143" t="str" cm="1">
        <f t="array" ref="K2143">_xlfn.IFS(data[[#This Row],[Age]]&lt;=100,"0-100",data[[#This Row],[Age]]&lt;=500,"101-500",data[[#This Row],[Age]]&lt;=1000,"501-1000",1,"&gt;1000")</f>
        <v>0-100</v>
      </c>
      <c r="L2143" t="str">
        <f>REPT(_xlfn.UNICHAR(8203),_xlfn.XLOOKUP(data[[#This Row],[Age group]],$S$23:$S$26,$T$23:$T$26))&amp;data[[#This Row],[Age group]]</f>
        <v>​​​​0-100</v>
      </c>
    </row>
    <row r="2144" spans="2:12" x14ac:dyDescent="0.25">
      <c r="B2144" t="s">
        <v>33</v>
      </c>
      <c r="C2144">
        <v>9.6000000000000014</v>
      </c>
      <c r="D2144">
        <v>1020</v>
      </c>
      <c r="E2144" s="27">
        <v>45355</v>
      </c>
      <c r="F2144">
        <v>1221</v>
      </c>
      <c r="G2144" t="s">
        <v>90</v>
      </c>
      <c r="H2144">
        <v>0</v>
      </c>
      <c r="I2144" t="str">
        <f>_xlfn.XLOOKUP(data[[#This Row],[flight_speed]],$S$4:$S$6,$T$4:$T$6,,-1)</f>
        <v>fast</v>
      </c>
      <c r="J2144">
        <f>_xlfn.XLOOKUP(data[[#This Row],[Reindeer]],$S$14:$S$18,$T$14:$T$18)</f>
        <v>1200</v>
      </c>
      <c r="K2144" t="str" cm="1">
        <f t="array" ref="K2144">_xlfn.IFS(data[[#This Row],[Age]]&lt;=100,"0-100",data[[#This Row],[Age]]&lt;=500,"101-500",data[[#This Row],[Age]]&lt;=1000,"501-1000",1,"&gt;1000")</f>
        <v>&gt;1000</v>
      </c>
      <c r="L2144" t="str">
        <f>REPT(_xlfn.UNICHAR(8203),_xlfn.XLOOKUP(data[[#This Row],[Age group]],$S$23:$S$26,$T$23:$T$26))&amp;data[[#This Row],[Age group]]</f>
        <v>​&gt;1000</v>
      </c>
    </row>
    <row r="2145" spans="2:12" x14ac:dyDescent="0.25">
      <c r="B2145" t="s">
        <v>34</v>
      </c>
      <c r="C2145">
        <v>10.4</v>
      </c>
      <c r="D2145">
        <v>1310</v>
      </c>
      <c r="E2145" s="27">
        <v>45355</v>
      </c>
      <c r="F2145">
        <v>1599.69</v>
      </c>
      <c r="G2145" t="s">
        <v>91</v>
      </c>
      <c r="H2145">
        <v>0</v>
      </c>
      <c r="I2145" t="str">
        <f>_xlfn.XLOOKUP(data[[#This Row],[flight_speed]],$S$4:$S$6,$T$4:$T$6,,-1)</f>
        <v>fast</v>
      </c>
      <c r="J2145">
        <f>_xlfn.XLOOKUP(data[[#This Row],[Reindeer]],$S$14:$S$18,$T$14:$T$18)</f>
        <v>815</v>
      </c>
      <c r="K2145" t="str" cm="1">
        <f t="array" ref="K2145">_xlfn.IFS(data[[#This Row],[Age]]&lt;=100,"0-100",data[[#This Row],[Age]]&lt;=500,"101-500",data[[#This Row],[Age]]&lt;=1000,"501-1000",1,"&gt;1000")</f>
        <v>501-1000</v>
      </c>
      <c r="L2145" t="str">
        <f>REPT(_xlfn.UNICHAR(8203),_xlfn.XLOOKUP(data[[#This Row],[Age group]],$S$23:$S$26,$T$23:$T$26))&amp;data[[#This Row],[Age group]]</f>
        <v>​​501-1000</v>
      </c>
    </row>
    <row r="2146" spans="2:12" x14ac:dyDescent="0.25">
      <c r="B2146" t="s">
        <v>35</v>
      </c>
      <c r="C2146">
        <v>11.200000000000001</v>
      </c>
      <c r="D2146">
        <v>860</v>
      </c>
      <c r="E2146" s="27">
        <v>45355</v>
      </c>
      <c r="F2146">
        <v>1088.58</v>
      </c>
      <c r="G2146" t="s">
        <v>91</v>
      </c>
      <c r="H2146">
        <v>0</v>
      </c>
      <c r="I2146" t="str">
        <f>_xlfn.XLOOKUP(data[[#This Row],[flight_speed]],$S$4:$S$6,$T$4:$T$6,,-1)</f>
        <v>fast</v>
      </c>
      <c r="J2146">
        <f>_xlfn.XLOOKUP(data[[#This Row],[Reindeer]],$S$14:$S$18,$T$14:$T$18)</f>
        <v>261</v>
      </c>
      <c r="K2146" t="str" cm="1">
        <f t="array" ref="K2146">_xlfn.IFS(data[[#This Row],[Age]]&lt;=100,"0-100",data[[#This Row],[Age]]&lt;=500,"101-500",data[[#This Row],[Age]]&lt;=1000,"501-1000",1,"&gt;1000")</f>
        <v>101-500</v>
      </c>
      <c r="L2146" t="str">
        <f>REPT(_xlfn.UNICHAR(8203),_xlfn.XLOOKUP(data[[#This Row],[Age group]],$S$23:$S$26,$T$23:$T$26))&amp;data[[#This Row],[Age group]]</f>
        <v>​​​101-500</v>
      </c>
    </row>
    <row r="2147" spans="2:12" x14ac:dyDescent="0.25">
      <c r="B2147" t="s">
        <v>68</v>
      </c>
      <c r="C2147">
        <v>9.6000000000000014</v>
      </c>
      <c r="D2147">
        <v>920</v>
      </c>
      <c r="E2147" s="27">
        <v>45355</v>
      </c>
      <c r="F2147">
        <v>2041.1399999999999</v>
      </c>
      <c r="G2147" t="s">
        <v>90</v>
      </c>
      <c r="H2147">
        <v>0</v>
      </c>
      <c r="I2147" t="str">
        <f>_xlfn.XLOOKUP(data[[#This Row],[flight_speed]],$S$4:$S$6,$T$4:$T$6,,-1)</f>
        <v>super fast</v>
      </c>
      <c r="J2147">
        <f>_xlfn.XLOOKUP(data[[#This Row],[Reindeer]],$S$14:$S$18,$T$14:$T$18)</f>
        <v>35</v>
      </c>
      <c r="K2147" t="str" cm="1">
        <f t="array" ref="K2147">_xlfn.IFS(data[[#This Row],[Age]]&lt;=100,"0-100",data[[#This Row],[Age]]&lt;=500,"101-500",data[[#This Row],[Age]]&lt;=1000,"501-1000",1,"&gt;1000")</f>
        <v>0-100</v>
      </c>
      <c r="L2147" t="str">
        <f>REPT(_xlfn.UNICHAR(8203),_xlfn.XLOOKUP(data[[#This Row],[Age group]],$S$23:$S$26,$T$23:$T$26))&amp;data[[#This Row],[Age group]]</f>
        <v>​​​​0-100</v>
      </c>
    </row>
    <row r="2148" spans="2:12" x14ac:dyDescent="0.25">
      <c r="B2148" t="s">
        <v>32</v>
      </c>
      <c r="C2148">
        <v>4.8000000000000007</v>
      </c>
      <c r="D2148">
        <v>1410</v>
      </c>
      <c r="E2148" s="27">
        <v>45355</v>
      </c>
      <c r="F2148">
        <v>1985.25</v>
      </c>
      <c r="G2148" t="s">
        <v>91</v>
      </c>
      <c r="H2148">
        <v>0</v>
      </c>
      <c r="I2148" t="str">
        <f>_xlfn.XLOOKUP(data[[#This Row],[flight_speed]],$S$4:$S$6,$T$4:$T$6,,-1)</f>
        <v>fast</v>
      </c>
      <c r="J2148">
        <f>_xlfn.XLOOKUP(data[[#This Row],[Reindeer]],$S$14:$S$18,$T$14:$T$18)</f>
        <v>98</v>
      </c>
      <c r="K2148" t="str" cm="1">
        <f t="array" ref="K2148">_xlfn.IFS(data[[#This Row],[Age]]&lt;=100,"0-100",data[[#This Row],[Age]]&lt;=500,"101-500",data[[#This Row],[Age]]&lt;=1000,"501-1000",1,"&gt;1000")</f>
        <v>0-100</v>
      </c>
      <c r="L2148" t="str">
        <f>REPT(_xlfn.UNICHAR(8203),_xlfn.XLOOKUP(data[[#This Row],[Age group]],$S$23:$S$26,$T$23:$T$26))&amp;data[[#This Row],[Age group]]</f>
        <v>​​​​0-100</v>
      </c>
    </row>
    <row r="2149" spans="2:12" x14ac:dyDescent="0.25">
      <c r="B2149" t="s">
        <v>33</v>
      </c>
      <c r="C2149">
        <v>8</v>
      </c>
      <c r="D2149">
        <v>1390</v>
      </c>
      <c r="E2149" s="27">
        <v>45356</v>
      </c>
      <c r="F2149">
        <v>2880.66</v>
      </c>
      <c r="G2149" t="s">
        <v>90</v>
      </c>
      <c r="H2149">
        <v>0</v>
      </c>
      <c r="I2149" t="str">
        <f>_xlfn.XLOOKUP(data[[#This Row],[flight_speed]],$S$4:$S$6,$T$4:$T$6,,-1)</f>
        <v>super fast</v>
      </c>
      <c r="J2149">
        <f>_xlfn.XLOOKUP(data[[#This Row],[Reindeer]],$S$14:$S$18,$T$14:$T$18)</f>
        <v>1200</v>
      </c>
      <c r="K2149" t="str" cm="1">
        <f t="array" ref="K2149">_xlfn.IFS(data[[#This Row],[Age]]&lt;=100,"0-100",data[[#This Row],[Age]]&lt;=500,"101-500",data[[#This Row],[Age]]&lt;=1000,"501-1000",1,"&gt;1000")</f>
        <v>&gt;1000</v>
      </c>
      <c r="L2149" t="str">
        <f>REPT(_xlfn.UNICHAR(8203),_xlfn.XLOOKUP(data[[#This Row],[Age group]],$S$23:$S$26,$T$23:$T$26))&amp;data[[#This Row],[Age group]]</f>
        <v>​&gt;1000</v>
      </c>
    </row>
    <row r="2150" spans="2:12" x14ac:dyDescent="0.25">
      <c r="B2150" t="s">
        <v>34</v>
      </c>
      <c r="C2150">
        <v>8.8000000000000007</v>
      </c>
      <c r="D2150">
        <v>1050</v>
      </c>
      <c r="E2150" s="27">
        <v>45356</v>
      </c>
      <c r="F2150">
        <v>2757.18</v>
      </c>
      <c r="G2150" t="s">
        <v>91</v>
      </c>
      <c r="H2150">
        <v>0</v>
      </c>
      <c r="I2150" t="str">
        <f>_xlfn.XLOOKUP(data[[#This Row],[flight_speed]],$S$4:$S$6,$T$4:$T$6,,-1)</f>
        <v>super fast</v>
      </c>
      <c r="J2150">
        <f>_xlfn.XLOOKUP(data[[#This Row],[Reindeer]],$S$14:$S$18,$T$14:$T$18)</f>
        <v>815</v>
      </c>
      <c r="K2150" t="str" cm="1">
        <f t="array" ref="K2150">_xlfn.IFS(data[[#This Row],[Age]]&lt;=100,"0-100",data[[#This Row],[Age]]&lt;=500,"101-500",data[[#This Row],[Age]]&lt;=1000,"501-1000",1,"&gt;1000")</f>
        <v>501-1000</v>
      </c>
      <c r="L2150" t="str">
        <f>REPT(_xlfn.UNICHAR(8203),_xlfn.XLOOKUP(data[[#This Row],[Age group]],$S$23:$S$26,$T$23:$T$26))&amp;data[[#This Row],[Age group]]</f>
        <v>​​501-1000</v>
      </c>
    </row>
    <row r="2151" spans="2:12" x14ac:dyDescent="0.25">
      <c r="B2151" t="s">
        <v>35</v>
      </c>
      <c r="C2151">
        <v>7.2</v>
      </c>
      <c r="D2151">
        <v>900</v>
      </c>
      <c r="E2151" s="27">
        <v>45356</v>
      </c>
      <c r="F2151">
        <v>1057.02</v>
      </c>
      <c r="G2151" t="s">
        <v>91</v>
      </c>
      <c r="H2151">
        <v>0</v>
      </c>
      <c r="I2151" t="str">
        <f>_xlfn.XLOOKUP(data[[#This Row],[flight_speed]],$S$4:$S$6,$T$4:$T$6,,-1)</f>
        <v>fast</v>
      </c>
      <c r="J2151">
        <f>_xlfn.XLOOKUP(data[[#This Row],[Reindeer]],$S$14:$S$18,$T$14:$T$18)</f>
        <v>261</v>
      </c>
      <c r="K2151" t="str" cm="1">
        <f t="array" ref="K2151">_xlfn.IFS(data[[#This Row],[Age]]&lt;=100,"0-100",data[[#This Row],[Age]]&lt;=500,"101-500",data[[#This Row],[Age]]&lt;=1000,"501-1000",1,"&gt;1000")</f>
        <v>101-500</v>
      </c>
      <c r="L2151" t="str">
        <f>REPT(_xlfn.UNICHAR(8203),_xlfn.XLOOKUP(data[[#This Row],[Age group]],$S$23:$S$26,$T$23:$T$26))&amp;data[[#This Row],[Age group]]</f>
        <v>​​​101-500</v>
      </c>
    </row>
    <row r="2152" spans="2:12" x14ac:dyDescent="0.25">
      <c r="B2152" t="s">
        <v>68</v>
      </c>
      <c r="C2152">
        <v>5.6000000000000005</v>
      </c>
      <c r="D2152">
        <v>570</v>
      </c>
      <c r="E2152" s="27">
        <v>45356</v>
      </c>
      <c r="F2152">
        <v>2526.75</v>
      </c>
      <c r="G2152" t="s">
        <v>90</v>
      </c>
      <c r="H2152">
        <v>0</v>
      </c>
      <c r="I2152" t="str">
        <f>_xlfn.XLOOKUP(data[[#This Row],[flight_speed]],$S$4:$S$6,$T$4:$T$6,,-1)</f>
        <v>super fast</v>
      </c>
      <c r="J2152">
        <f>_xlfn.XLOOKUP(data[[#This Row],[Reindeer]],$S$14:$S$18,$T$14:$T$18)</f>
        <v>35</v>
      </c>
      <c r="K2152" t="str" cm="1">
        <f t="array" ref="K2152">_xlfn.IFS(data[[#This Row],[Age]]&lt;=100,"0-100",data[[#This Row],[Age]]&lt;=500,"101-500",data[[#This Row],[Age]]&lt;=1000,"501-1000",1,"&gt;1000")</f>
        <v>0-100</v>
      </c>
      <c r="L2152" t="str">
        <f>REPT(_xlfn.UNICHAR(8203),_xlfn.XLOOKUP(data[[#This Row],[Age group]],$S$23:$S$26,$T$23:$T$26))&amp;data[[#This Row],[Age group]]</f>
        <v>​​​​0-100</v>
      </c>
    </row>
    <row r="2153" spans="2:12" x14ac:dyDescent="0.25">
      <c r="B2153" t="s">
        <v>32</v>
      </c>
      <c r="C2153">
        <v>7.2</v>
      </c>
      <c r="D2153">
        <v>1110</v>
      </c>
      <c r="E2153" s="27">
        <v>45356</v>
      </c>
      <c r="F2153">
        <v>444.78</v>
      </c>
      <c r="G2153" t="s">
        <v>91</v>
      </c>
      <c r="H2153">
        <v>0</v>
      </c>
      <c r="I2153" t="str">
        <f>_xlfn.XLOOKUP(data[[#This Row],[flight_speed]],$S$4:$S$6,$T$4:$T$6,,-1)</f>
        <v>casual</v>
      </c>
      <c r="J2153">
        <f>_xlfn.XLOOKUP(data[[#This Row],[Reindeer]],$S$14:$S$18,$T$14:$T$18)</f>
        <v>98</v>
      </c>
      <c r="K2153" t="str" cm="1">
        <f t="array" ref="K2153">_xlfn.IFS(data[[#This Row],[Age]]&lt;=100,"0-100",data[[#This Row],[Age]]&lt;=500,"101-500",data[[#This Row],[Age]]&lt;=1000,"501-1000",1,"&gt;1000")</f>
        <v>0-100</v>
      </c>
      <c r="L2153" t="str">
        <f>REPT(_xlfn.UNICHAR(8203),_xlfn.XLOOKUP(data[[#This Row],[Age group]],$S$23:$S$26,$T$23:$T$26))&amp;data[[#This Row],[Age group]]</f>
        <v>​​​​0-100</v>
      </c>
    </row>
    <row r="2154" spans="2:12" x14ac:dyDescent="0.25">
      <c r="B2154" t="s">
        <v>33</v>
      </c>
      <c r="C2154">
        <v>10.4</v>
      </c>
      <c r="D2154">
        <v>830</v>
      </c>
      <c r="E2154" s="27">
        <v>45357</v>
      </c>
      <c r="F2154">
        <v>2021.04</v>
      </c>
      <c r="G2154" t="s">
        <v>90</v>
      </c>
      <c r="H2154">
        <v>0</v>
      </c>
      <c r="I2154" t="str">
        <f>_xlfn.XLOOKUP(data[[#This Row],[flight_speed]],$S$4:$S$6,$T$4:$T$6,,-1)</f>
        <v>super fast</v>
      </c>
      <c r="J2154">
        <f>_xlfn.XLOOKUP(data[[#This Row],[Reindeer]],$S$14:$S$18,$T$14:$T$18)</f>
        <v>1200</v>
      </c>
      <c r="K2154" t="str" cm="1">
        <f t="array" ref="K2154">_xlfn.IFS(data[[#This Row],[Age]]&lt;=100,"0-100",data[[#This Row],[Age]]&lt;=500,"101-500",data[[#This Row],[Age]]&lt;=1000,"501-1000",1,"&gt;1000")</f>
        <v>&gt;1000</v>
      </c>
      <c r="L2154" t="str">
        <f>REPT(_xlfn.UNICHAR(8203),_xlfn.XLOOKUP(data[[#This Row],[Age group]],$S$23:$S$26,$T$23:$T$26))&amp;data[[#This Row],[Age group]]</f>
        <v>​&gt;1000</v>
      </c>
    </row>
    <row r="2155" spans="2:12" x14ac:dyDescent="0.25">
      <c r="B2155" t="s">
        <v>34</v>
      </c>
      <c r="C2155">
        <v>8</v>
      </c>
      <c r="D2155">
        <v>660</v>
      </c>
      <c r="E2155" s="27">
        <v>45357</v>
      </c>
      <c r="F2155">
        <v>1529.8799999999999</v>
      </c>
      <c r="G2155" t="s">
        <v>91</v>
      </c>
      <c r="H2155">
        <v>0</v>
      </c>
      <c r="I2155" t="str">
        <f>_xlfn.XLOOKUP(data[[#This Row],[flight_speed]],$S$4:$S$6,$T$4:$T$6,,-1)</f>
        <v>fast</v>
      </c>
      <c r="J2155">
        <f>_xlfn.XLOOKUP(data[[#This Row],[Reindeer]],$S$14:$S$18,$T$14:$T$18)</f>
        <v>815</v>
      </c>
      <c r="K2155" t="str" cm="1">
        <f t="array" ref="K2155">_xlfn.IFS(data[[#This Row],[Age]]&lt;=100,"0-100",data[[#This Row],[Age]]&lt;=500,"101-500",data[[#This Row],[Age]]&lt;=1000,"501-1000",1,"&gt;1000")</f>
        <v>501-1000</v>
      </c>
      <c r="L2155" t="str">
        <f>REPT(_xlfn.UNICHAR(8203),_xlfn.XLOOKUP(data[[#This Row],[Age group]],$S$23:$S$26,$T$23:$T$26))&amp;data[[#This Row],[Age group]]</f>
        <v>​​501-1000</v>
      </c>
    </row>
    <row r="2156" spans="2:12" x14ac:dyDescent="0.25">
      <c r="B2156" t="s">
        <v>35</v>
      </c>
      <c r="C2156">
        <v>6.4</v>
      </c>
      <c r="D2156">
        <v>1500</v>
      </c>
      <c r="E2156" s="27">
        <v>45357</v>
      </c>
      <c r="F2156">
        <v>2526.48</v>
      </c>
      <c r="G2156" t="s">
        <v>91</v>
      </c>
      <c r="H2156">
        <v>0</v>
      </c>
      <c r="I2156" t="str">
        <f>_xlfn.XLOOKUP(data[[#This Row],[flight_speed]],$S$4:$S$6,$T$4:$T$6,,-1)</f>
        <v>super fast</v>
      </c>
      <c r="J2156">
        <f>_xlfn.XLOOKUP(data[[#This Row],[Reindeer]],$S$14:$S$18,$T$14:$T$18)</f>
        <v>261</v>
      </c>
      <c r="K2156" t="str" cm="1">
        <f t="array" ref="K2156">_xlfn.IFS(data[[#This Row],[Age]]&lt;=100,"0-100",data[[#This Row],[Age]]&lt;=500,"101-500",data[[#This Row],[Age]]&lt;=1000,"501-1000",1,"&gt;1000")</f>
        <v>101-500</v>
      </c>
      <c r="L2156" t="str">
        <f>REPT(_xlfn.UNICHAR(8203),_xlfn.XLOOKUP(data[[#This Row],[Age group]],$S$23:$S$26,$T$23:$T$26))&amp;data[[#This Row],[Age group]]</f>
        <v>​​​101-500</v>
      </c>
    </row>
    <row r="2157" spans="2:12" x14ac:dyDescent="0.25">
      <c r="B2157" t="s">
        <v>68</v>
      </c>
      <c r="C2157">
        <v>12</v>
      </c>
      <c r="D2157">
        <v>1500</v>
      </c>
      <c r="E2157" s="27">
        <v>45357</v>
      </c>
      <c r="F2157">
        <v>2136.66</v>
      </c>
      <c r="G2157" t="s">
        <v>90</v>
      </c>
      <c r="H2157">
        <v>0</v>
      </c>
      <c r="I2157" t="str">
        <f>_xlfn.XLOOKUP(data[[#This Row],[flight_speed]],$S$4:$S$6,$T$4:$T$6,,-1)</f>
        <v>super fast</v>
      </c>
      <c r="J2157">
        <f>_xlfn.XLOOKUP(data[[#This Row],[Reindeer]],$S$14:$S$18,$T$14:$T$18)</f>
        <v>35</v>
      </c>
      <c r="K2157" t="str" cm="1">
        <f t="array" ref="K2157">_xlfn.IFS(data[[#This Row],[Age]]&lt;=100,"0-100",data[[#This Row],[Age]]&lt;=500,"101-500",data[[#This Row],[Age]]&lt;=1000,"501-1000",1,"&gt;1000")</f>
        <v>0-100</v>
      </c>
      <c r="L2157" t="str">
        <f>REPT(_xlfn.UNICHAR(8203),_xlfn.XLOOKUP(data[[#This Row],[Age group]],$S$23:$S$26,$T$23:$T$26))&amp;data[[#This Row],[Age group]]</f>
        <v>​​​​0-100</v>
      </c>
    </row>
    <row r="2158" spans="2:12" x14ac:dyDescent="0.25">
      <c r="B2158" t="s">
        <v>32</v>
      </c>
      <c r="C2158">
        <v>12</v>
      </c>
      <c r="D2158">
        <v>840</v>
      </c>
      <c r="E2158" s="27">
        <v>45357</v>
      </c>
      <c r="F2158">
        <v>247.5</v>
      </c>
      <c r="G2158" t="s">
        <v>91</v>
      </c>
      <c r="H2158">
        <v>0</v>
      </c>
      <c r="I2158" t="str">
        <f>_xlfn.XLOOKUP(data[[#This Row],[flight_speed]],$S$4:$S$6,$T$4:$T$6,,-1)</f>
        <v>casual</v>
      </c>
      <c r="J2158">
        <f>_xlfn.XLOOKUP(data[[#This Row],[Reindeer]],$S$14:$S$18,$T$14:$T$18)</f>
        <v>98</v>
      </c>
      <c r="K2158" t="str" cm="1">
        <f t="array" ref="K2158">_xlfn.IFS(data[[#This Row],[Age]]&lt;=100,"0-100",data[[#This Row],[Age]]&lt;=500,"101-500",data[[#This Row],[Age]]&lt;=1000,"501-1000",1,"&gt;1000")</f>
        <v>0-100</v>
      </c>
      <c r="L2158" t="str">
        <f>REPT(_xlfn.UNICHAR(8203),_xlfn.XLOOKUP(data[[#This Row],[Age group]],$S$23:$S$26,$T$23:$T$26))&amp;data[[#This Row],[Age group]]</f>
        <v>​​​​0-100</v>
      </c>
    </row>
    <row r="2159" spans="2:12" x14ac:dyDescent="0.25">
      <c r="B2159" t="s">
        <v>33</v>
      </c>
      <c r="C2159">
        <v>9.6000000000000014</v>
      </c>
      <c r="D2159">
        <v>560</v>
      </c>
      <c r="E2159" s="27">
        <v>45358</v>
      </c>
      <c r="F2159">
        <v>2375.25</v>
      </c>
      <c r="G2159" t="s">
        <v>90</v>
      </c>
      <c r="H2159">
        <v>0</v>
      </c>
      <c r="I2159" t="str">
        <f>_xlfn.XLOOKUP(data[[#This Row],[flight_speed]],$S$4:$S$6,$T$4:$T$6,,-1)</f>
        <v>super fast</v>
      </c>
      <c r="J2159">
        <f>_xlfn.XLOOKUP(data[[#This Row],[Reindeer]],$S$14:$S$18,$T$14:$T$18)</f>
        <v>1200</v>
      </c>
      <c r="K2159" t="str" cm="1">
        <f t="array" ref="K2159">_xlfn.IFS(data[[#This Row],[Age]]&lt;=100,"0-100",data[[#This Row],[Age]]&lt;=500,"101-500",data[[#This Row],[Age]]&lt;=1000,"501-1000",1,"&gt;1000")</f>
        <v>&gt;1000</v>
      </c>
      <c r="L2159" t="str">
        <f>REPT(_xlfn.UNICHAR(8203),_xlfn.XLOOKUP(data[[#This Row],[Age group]],$S$23:$S$26,$T$23:$T$26))&amp;data[[#This Row],[Age group]]</f>
        <v>​&gt;1000</v>
      </c>
    </row>
    <row r="2160" spans="2:12" x14ac:dyDescent="0.25">
      <c r="B2160" t="s">
        <v>34</v>
      </c>
      <c r="C2160">
        <v>4.8000000000000007</v>
      </c>
      <c r="D2160">
        <v>1140</v>
      </c>
      <c r="E2160" s="27">
        <v>45358</v>
      </c>
      <c r="F2160">
        <v>897.54</v>
      </c>
      <c r="G2160" t="s">
        <v>91</v>
      </c>
      <c r="H2160">
        <v>0</v>
      </c>
      <c r="I2160" t="str">
        <f>_xlfn.XLOOKUP(data[[#This Row],[flight_speed]],$S$4:$S$6,$T$4:$T$6,,-1)</f>
        <v>fast</v>
      </c>
      <c r="J2160">
        <f>_xlfn.XLOOKUP(data[[#This Row],[Reindeer]],$S$14:$S$18,$T$14:$T$18)</f>
        <v>815</v>
      </c>
      <c r="K2160" t="str" cm="1">
        <f t="array" ref="K2160">_xlfn.IFS(data[[#This Row],[Age]]&lt;=100,"0-100",data[[#This Row],[Age]]&lt;=500,"101-500",data[[#This Row],[Age]]&lt;=1000,"501-1000",1,"&gt;1000")</f>
        <v>501-1000</v>
      </c>
      <c r="L2160" t="str">
        <f>REPT(_xlfn.UNICHAR(8203),_xlfn.XLOOKUP(data[[#This Row],[Age group]],$S$23:$S$26,$T$23:$T$26))&amp;data[[#This Row],[Age group]]</f>
        <v>​​501-1000</v>
      </c>
    </row>
    <row r="2161" spans="2:12" x14ac:dyDescent="0.25">
      <c r="B2161" t="s">
        <v>35</v>
      </c>
      <c r="C2161">
        <v>4.8000000000000007</v>
      </c>
      <c r="D2161">
        <v>1410</v>
      </c>
      <c r="E2161" s="27">
        <v>45358</v>
      </c>
      <c r="F2161">
        <v>595.89</v>
      </c>
      <c r="G2161" t="s">
        <v>91</v>
      </c>
      <c r="H2161">
        <v>0</v>
      </c>
      <c r="I2161" t="str">
        <f>_xlfn.XLOOKUP(data[[#This Row],[flight_speed]],$S$4:$S$6,$T$4:$T$6,,-1)</f>
        <v>casual</v>
      </c>
      <c r="J2161">
        <f>_xlfn.XLOOKUP(data[[#This Row],[Reindeer]],$S$14:$S$18,$T$14:$T$18)</f>
        <v>261</v>
      </c>
      <c r="K2161" t="str" cm="1">
        <f t="array" ref="K2161">_xlfn.IFS(data[[#This Row],[Age]]&lt;=100,"0-100",data[[#This Row],[Age]]&lt;=500,"101-500",data[[#This Row],[Age]]&lt;=1000,"501-1000",1,"&gt;1000")</f>
        <v>101-500</v>
      </c>
      <c r="L2161" t="str">
        <f>REPT(_xlfn.UNICHAR(8203),_xlfn.XLOOKUP(data[[#This Row],[Age group]],$S$23:$S$26,$T$23:$T$26))&amp;data[[#This Row],[Age group]]</f>
        <v>​​​101-500</v>
      </c>
    </row>
    <row r="2162" spans="2:12" x14ac:dyDescent="0.25">
      <c r="B2162" t="s">
        <v>68</v>
      </c>
      <c r="C2162">
        <v>4.8000000000000007</v>
      </c>
      <c r="D2162">
        <v>1020</v>
      </c>
      <c r="E2162" s="27">
        <v>45358</v>
      </c>
      <c r="F2162">
        <v>131.91</v>
      </c>
      <c r="G2162" t="s">
        <v>90</v>
      </c>
      <c r="H2162">
        <v>0</v>
      </c>
      <c r="I2162" t="str">
        <f>_xlfn.XLOOKUP(data[[#This Row],[flight_speed]],$S$4:$S$6,$T$4:$T$6,,-1)</f>
        <v>casual</v>
      </c>
      <c r="J2162">
        <f>_xlfn.XLOOKUP(data[[#This Row],[Reindeer]],$S$14:$S$18,$T$14:$T$18)</f>
        <v>35</v>
      </c>
      <c r="K2162" t="str" cm="1">
        <f t="array" ref="K2162">_xlfn.IFS(data[[#This Row],[Age]]&lt;=100,"0-100",data[[#This Row],[Age]]&lt;=500,"101-500",data[[#This Row],[Age]]&lt;=1000,"501-1000",1,"&gt;1000")</f>
        <v>0-100</v>
      </c>
      <c r="L2162" t="str">
        <f>REPT(_xlfn.UNICHAR(8203),_xlfn.XLOOKUP(data[[#This Row],[Age group]],$S$23:$S$26,$T$23:$T$26))&amp;data[[#This Row],[Age group]]</f>
        <v>​​​​0-100</v>
      </c>
    </row>
    <row r="2163" spans="2:12" x14ac:dyDescent="0.25">
      <c r="B2163" t="s">
        <v>32</v>
      </c>
      <c r="C2163">
        <v>7.2</v>
      </c>
      <c r="D2163">
        <v>620</v>
      </c>
      <c r="E2163" s="27">
        <v>45358</v>
      </c>
      <c r="F2163">
        <v>946.83</v>
      </c>
      <c r="G2163" t="s">
        <v>91</v>
      </c>
      <c r="H2163">
        <v>0</v>
      </c>
      <c r="I2163" t="str">
        <f>_xlfn.XLOOKUP(data[[#This Row],[flight_speed]],$S$4:$S$6,$T$4:$T$6,,-1)</f>
        <v>fast</v>
      </c>
      <c r="J2163">
        <f>_xlfn.XLOOKUP(data[[#This Row],[Reindeer]],$S$14:$S$18,$T$14:$T$18)</f>
        <v>98</v>
      </c>
      <c r="K2163" t="str" cm="1">
        <f t="array" ref="K2163">_xlfn.IFS(data[[#This Row],[Age]]&lt;=100,"0-100",data[[#This Row],[Age]]&lt;=500,"101-500",data[[#This Row],[Age]]&lt;=1000,"501-1000",1,"&gt;1000")</f>
        <v>0-100</v>
      </c>
      <c r="L2163" t="str">
        <f>REPT(_xlfn.UNICHAR(8203),_xlfn.XLOOKUP(data[[#This Row],[Age group]],$S$23:$S$26,$T$23:$T$26))&amp;data[[#This Row],[Age group]]</f>
        <v>​​​​0-100</v>
      </c>
    </row>
    <row r="2164" spans="2:12" x14ac:dyDescent="0.25">
      <c r="B2164" t="s">
        <v>33</v>
      </c>
      <c r="C2164">
        <v>8.8000000000000007</v>
      </c>
      <c r="D2164">
        <v>950</v>
      </c>
      <c r="E2164" s="27">
        <v>45359</v>
      </c>
      <c r="F2164">
        <v>1173.75</v>
      </c>
      <c r="G2164" t="s">
        <v>90</v>
      </c>
      <c r="H2164">
        <v>0</v>
      </c>
      <c r="I2164" t="str">
        <f>_xlfn.XLOOKUP(data[[#This Row],[flight_speed]],$S$4:$S$6,$T$4:$T$6,,-1)</f>
        <v>fast</v>
      </c>
      <c r="J2164">
        <f>_xlfn.XLOOKUP(data[[#This Row],[Reindeer]],$S$14:$S$18,$T$14:$T$18)</f>
        <v>1200</v>
      </c>
      <c r="K2164" t="str" cm="1">
        <f t="array" ref="K2164">_xlfn.IFS(data[[#This Row],[Age]]&lt;=100,"0-100",data[[#This Row],[Age]]&lt;=500,"101-500",data[[#This Row],[Age]]&lt;=1000,"501-1000",1,"&gt;1000")</f>
        <v>&gt;1000</v>
      </c>
      <c r="L2164" t="str">
        <f>REPT(_xlfn.UNICHAR(8203),_xlfn.XLOOKUP(data[[#This Row],[Age group]],$S$23:$S$26,$T$23:$T$26))&amp;data[[#This Row],[Age group]]</f>
        <v>​&gt;1000</v>
      </c>
    </row>
    <row r="2165" spans="2:12" x14ac:dyDescent="0.25">
      <c r="B2165" t="s">
        <v>34</v>
      </c>
      <c r="C2165">
        <v>8.8000000000000007</v>
      </c>
      <c r="D2165">
        <v>860</v>
      </c>
      <c r="E2165" s="27">
        <v>45359</v>
      </c>
      <c r="F2165">
        <v>1747.8000000000002</v>
      </c>
      <c r="G2165" t="s">
        <v>91</v>
      </c>
      <c r="H2165">
        <v>0</v>
      </c>
      <c r="I2165" t="str">
        <f>_xlfn.XLOOKUP(data[[#This Row],[flight_speed]],$S$4:$S$6,$T$4:$T$6,,-1)</f>
        <v>fast</v>
      </c>
      <c r="J2165">
        <f>_xlfn.XLOOKUP(data[[#This Row],[Reindeer]],$S$14:$S$18,$T$14:$T$18)</f>
        <v>815</v>
      </c>
      <c r="K2165" t="str" cm="1">
        <f t="array" ref="K2165">_xlfn.IFS(data[[#This Row],[Age]]&lt;=100,"0-100",data[[#This Row],[Age]]&lt;=500,"101-500",data[[#This Row],[Age]]&lt;=1000,"501-1000",1,"&gt;1000")</f>
        <v>501-1000</v>
      </c>
      <c r="L2165" t="str">
        <f>REPT(_xlfn.UNICHAR(8203),_xlfn.XLOOKUP(data[[#This Row],[Age group]],$S$23:$S$26,$T$23:$T$26))&amp;data[[#This Row],[Age group]]</f>
        <v>​​501-1000</v>
      </c>
    </row>
    <row r="2166" spans="2:12" x14ac:dyDescent="0.25">
      <c r="B2166" t="s">
        <v>35</v>
      </c>
      <c r="C2166">
        <v>4</v>
      </c>
      <c r="D2166">
        <v>1160</v>
      </c>
      <c r="E2166" s="27">
        <v>45359</v>
      </c>
      <c r="F2166">
        <v>2432.0700000000002</v>
      </c>
      <c r="G2166" t="s">
        <v>91</v>
      </c>
      <c r="H2166">
        <v>0</v>
      </c>
      <c r="I2166" t="str">
        <f>_xlfn.XLOOKUP(data[[#This Row],[flight_speed]],$S$4:$S$6,$T$4:$T$6,,-1)</f>
        <v>super fast</v>
      </c>
      <c r="J2166">
        <f>_xlfn.XLOOKUP(data[[#This Row],[Reindeer]],$S$14:$S$18,$T$14:$T$18)</f>
        <v>261</v>
      </c>
      <c r="K2166" t="str" cm="1">
        <f t="array" ref="K2166">_xlfn.IFS(data[[#This Row],[Age]]&lt;=100,"0-100",data[[#This Row],[Age]]&lt;=500,"101-500",data[[#This Row],[Age]]&lt;=1000,"501-1000",1,"&gt;1000")</f>
        <v>101-500</v>
      </c>
      <c r="L2166" t="str">
        <f>REPT(_xlfn.UNICHAR(8203),_xlfn.XLOOKUP(data[[#This Row],[Age group]],$S$23:$S$26,$T$23:$T$26))&amp;data[[#This Row],[Age group]]</f>
        <v>​​​101-500</v>
      </c>
    </row>
    <row r="2167" spans="2:12" x14ac:dyDescent="0.25">
      <c r="B2167" t="s">
        <v>68</v>
      </c>
      <c r="C2167">
        <v>4</v>
      </c>
      <c r="D2167">
        <v>950</v>
      </c>
      <c r="E2167" s="27">
        <v>45359</v>
      </c>
      <c r="F2167">
        <v>2945.25</v>
      </c>
      <c r="G2167" t="s">
        <v>90</v>
      </c>
      <c r="H2167">
        <v>0</v>
      </c>
      <c r="I2167" t="str">
        <f>_xlfn.XLOOKUP(data[[#This Row],[flight_speed]],$S$4:$S$6,$T$4:$T$6,,-1)</f>
        <v>super fast</v>
      </c>
      <c r="J2167">
        <f>_xlfn.XLOOKUP(data[[#This Row],[Reindeer]],$S$14:$S$18,$T$14:$T$18)</f>
        <v>35</v>
      </c>
      <c r="K2167" t="str" cm="1">
        <f t="array" ref="K2167">_xlfn.IFS(data[[#This Row],[Age]]&lt;=100,"0-100",data[[#This Row],[Age]]&lt;=500,"101-500",data[[#This Row],[Age]]&lt;=1000,"501-1000",1,"&gt;1000")</f>
        <v>0-100</v>
      </c>
      <c r="L2167" t="str">
        <f>REPT(_xlfn.UNICHAR(8203),_xlfn.XLOOKUP(data[[#This Row],[Age group]],$S$23:$S$26,$T$23:$T$26))&amp;data[[#This Row],[Age group]]</f>
        <v>​​​​0-100</v>
      </c>
    </row>
    <row r="2168" spans="2:12" x14ac:dyDescent="0.25">
      <c r="B2168" t="s">
        <v>32</v>
      </c>
      <c r="C2168">
        <v>4.8000000000000007</v>
      </c>
      <c r="D2168">
        <v>680</v>
      </c>
      <c r="E2168" s="27">
        <v>45359</v>
      </c>
      <c r="F2168">
        <v>2207.4900000000002</v>
      </c>
      <c r="G2168" t="s">
        <v>91</v>
      </c>
      <c r="H2168">
        <v>0</v>
      </c>
      <c r="I2168" t="str">
        <f>_xlfn.XLOOKUP(data[[#This Row],[flight_speed]],$S$4:$S$6,$T$4:$T$6,,-1)</f>
        <v>super fast</v>
      </c>
      <c r="J2168">
        <f>_xlfn.XLOOKUP(data[[#This Row],[Reindeer]],$S$14:$S$18,$T$14:$T$18)</f>
        <v>98</v>
      </c>
      <c r="K2168" t="str" cm="1">
        <f t="array" ref="K2168">_xlfn.IFS(data[[#This Row],[Age]]&lt;=100,"0-100",data[[#This Row],[Age]]&lt;=500,"101-500",data[[#This Row],[Age]]&lt;=1000,"501-1000",1,"&gt;1000")</f>
        <v>0-100</v>
      </c>
      <c r="L2168" t="str">
        <f>REPT(_xlfn.UNICHAR(8203),_xlfn.XLOOKUP(data[[#This Row],[Age group]],$S$23:$S$26,$T$23:$T$26))&amp;data[[#This Row],[Age group]]</f>
        <v>​​​​0-100</v>
      </c>
    </row>
    <row r="2169" spans="2:12" x14ac:dyDescent="0.25">
      <c r="B2169" t="s">
        <v>33</v>
      </c>
      <c r="C2169">
        <v>11.200000000000001</v>
      </c>
      <c r="D2169">
        <v>1500</v>
      </c>
      <c r="E2169" s="27">
        <v>45360</v>
      </c>
      <c r="F2169">
        <v>1668.5700000000002</v>
      </c>
      <c r="G2169" t="s">
        <v>90</v>
      </c>
      <c r="H2169">
        <v>0</v>
      </c>
      <c r="I2169" t="str">
        <f>_xlfn.XLOOKUP(data[[#This Row],[flight_speed]],$S$4:$S$6,$T$4:$T$6,,-1)</f>
        <v>fast</v>
      </c>
      <c r="J2169">
        <f>_xlfn.XLOOKUP(data[[#This Row],[Reindeer]],$S$14:$S$18,$T$14:$T$18)</f>
        <v>1200</v>
      </c>
      <c r="K2169" t="str" cm="1">
        <f t="array" ref="K2169">_xlfn.IFS(data[[#This Row],[Age]]&lt;=100,"0-100",data[[#This Row],[Age]]&lt;=500,"101-500",data[[#This Row],[Age]]&lt;=1000,"501-1000",1,"&gt;1000")</f>
        <v>&gt;1000</v>
      </c>
      <c r="L2169" t="str">
        <f>REPT(_xlfn.UNICHAR(8203),_xlfn.XLOOKUP(data[[#This Row],[Age group]],$S$23:$S$26,$T$23:$T$26))&amp;data[[#This Row],[Age group]]</f>
        <v>​&gt;1000</v>
      </c>
    </row>
    <row r="2170" spans="2:12" x14ac:dyDescent="0.25">
      <c r="B2170" t="s">
        <v>34</v>
      </c>
      <c r="C2170">
        <v>12</v>
      </c>
      <c r="D2170">
        <v>940</v>
      </c>
      <c r="E2170" s="27">
        <v>45360</v>
      </c>
      <c r="F2170">
        <v>2028.4499999999998</v>
      </c>
      <c r="G2170" t="s">
        <v>91</v>
      </c>
      <c r="H2170">
        <v>0</v>
      </c>
      <c r="I2170" t="str">
        <f>_xlfn.XLOOKUP(data[[#This Row],[flight_speed]],$S$4:$S$6,$T$4:$T$6,,-1)</f>
        <v>super fast</v>
      </c>
      <c r="J2170">
        <f>_xlfn.XLOOKUP(data[[#This Row],[Reindeer]],$S$14:$S$18,$T$14:$T$18)</f>
        <v>815</v>
      </c>
      <c r="K2170" t="str" cm="1">
        <f t="array" ref="K2170">_xlfn.IFS(data[[#This Row],[Age]]&lt;=100,"0-100",data[[#This Row],[Age]]&lt;=500,"101-500",data[[#This Row],[Age]]&lt;=1000,"501-1000",1,"&gt;1000")</f>
        <v>501-1000</v>
      </c>
      <c r="L2170" t="str">
        <f>REPT(_xlfn.UNICHAR(8203),_xlfn.XLOOKUP(data[[#This Row],[Age group]],$S$23:$S$26,$T$23:$T$26))&amp;data[[#This Row],[Age group]]</f>
        <v>​​501-1000</v>
      </c>
    </row>
    <row r="2171" spans="2:12" x14ac:dyDescent="0.25">
      <c r="B2171" t="s">
        <v>35</v>
      </c>
      <c r="C2171">
        <v>4</v>
      </c>
      <c r="D2171">
        <v>990</v>
      </c>
      <c r="E2171" s="27">
        <v>45360</v>
      </c>
      <c r="F2171">
        <v>670.31999999999994</v>
      </c>
      <c r="G2171" t="s">
        <v>91</v>
      </c>
      <c r="H2171">
        <v>0</v>
      </c>
      <c r="I2171" t="str">
        <f>_xlfn.XLOOKUP(data[[#This Row],[flight_speed]],$S$4:$S$6,$T$4:$T$6,,-1)</f>
        <v>fast</v>
      </c>
      <c r="J2171">
        <f>_xlfn.XLOOKUP(data[[#This Row],[Reindeer]],$S$14:$S$18,$T$14:$T$18)</f>
        <v>261</v>
      </c>
      <c r="K2171" t="str" cm="1">
        <f t="array" ref="K2171">_xlfn.IFS(data[[#This Row],[Age]]&lt;=100,"0-100",data[[#This Row],[Age]]&lt;=500,"101-500",data[[#This Row],[Age]]&lt;=1000,"501-1000",1,"&gt;1000")</f>
        <v>101-500</v>
      </c>
      <c r="L2171" t="str">
        <f>REPT(_xlfn.UNICHAR(8203),_xlfn.XLOOKUP(data[[#This Row],[Age group]],$S$23:$S$26,$T$23:$T$26))&amp;data[[#This Row],[Age group]]</f>
        <v>​​​101-500</v>
      </c>
    </row>
    <row r="2172" spans="2:12" x14ac:dyDescent="0.25">
      <c r="B2172" t="s">
        <v>68</v>
      </c>
      <c r="C2172">
        <v>9.6000000000000014</v>
      </c>
      <c r="D2172">
        <v>1500</v>
      </c>
      <c r="E2172" s="27">
        <v>45360</v>
      </c>
      <c r="F2172">
        <v>2507.34</v>
      </c>
      <c r="G2172" t="s">
        <v>90</v>
      </c>
      <c r="H2172">
        <v>0</v>
      </c>
      <c r="I2172" t="str">
        <f>_xlfn.XLOOKUP(data[[#This Row],[flight_speed]],$S$4:$S$6,$T$4:$T$6,,-1)</f>
        <v>super fast</v>
      </c>
      <c r="J2172">
        <f>_xlfn.XLOOKUP(data[[#This Row],[Reindeer]],$S$14:$S$18,$T$14:$T$18)</f>
        <v>35</v>
      </c>
      <c r="K2172" t="str" cm="1">
        <f t="array" ref="K2172">_xlfn.IFS(data[[#This Row],[Age]]&lt;=100,"0-100",data[[#This Row],[Age]]&lt;=500,"101-500",data[[#This Row],[Age]]&lt;=1000,"501-1000",1,"&gt;1000")</f>
        <v>0-100</v>
      </c>
      <c r="L2172" t="str">
        <f>REPT(_xlfn.UNICHAR(8203),_xlfn.XLOOKUP(data[[#This Row],[Age group]],$S$23:$S$26,$T$23:$T$26))&amp;data[[#This Row],[Age group]]</f>
        <v>​​​​0-100</v>
      </c>
    </row>
    <row r="2173" spans="2:12" x14ac:dyDescent="0.25">
      <c r="B2173" t="s">
        <v>32</v>
      </c>
      <c r="C2173">
        <v>7.2</v>
      </c>
      <c r="D2173">
        <v>1500</v>
      </c>
      <c r="E2173" s="27">
        <v>45360</v>
      </c>
      <c r="F2173">
        <v>324.03000000000003</v>
      </c>
      <c r="G2173" t="s">
        <v>91</v>
      </c>
      <c r="H2173">
        <v>0</v>
      </c>
      <c r="I2173" t="str">
        <f>_xlfn.XLOOKUP(data[[#This Row],[flight_speed]],$S$4:$S$6,$T$4:$T$6,,-1)</f>
        <v>casual</v>
      </c>
      <c r="J2173">
        <f>_xlfn.XLOOKUP(data[[#This Row],[Reindeer]],$S$14:$S$18,$T$14:$T$18)</f>
        <v>98</v>
      </c>
      <c r="K2173" t="str" cm="1">
        <f t="array" ref="K2173">_xlfn.IFS(data[[#This Row],[Age]]&lt;=100,"0-100",data[[#This Row],[Age]]&lt;=500,"101-500",data[[#This Row],[Age]]&lt;=1000,"501-1000",1,"&gt;1000")</f>
        <v>0-100</v>
      </c>
      <c r="L2173" t="str">
        <f>REPT(_xlfn.UNICHAR(8203),_xlfn.XLOOKUP(data[[#This Row],[Age group]],$S$23:$S$26,$T$23:$T$26))&amp;data[[#This Row],[Age group]]</f>
        <v>​​​​0-100</v>
      </c>
    </row>
    <row r="2174" spans="2:12" x14ac:dyDescent="0.25">
      <c r="B2174" t="s">
        <v>33</v>
      </c>
      <c r="C2174">
        <v>9.6000000000000014</v>
      </c>
      <c r="D2174">
        <v>830</v>
      </c>
      <c r="E2174" s="27">
        <v>45361</v>
      </c>
      <c r="F2174">
        <v>1541.46</v>
      </c>
      <c r="G2174" t="s">
        <v>90</v>
      </c>
      <c r="H2174">
        <v>0</v>
      </c>
      <c r="I2174" t="str">
        <f>_xlfn.XLOOKUP(data[[#This Row],[flight_speed]],$S$4:$S$6,$T$4:$T$6,,-1)</f>
        <v>fast</v>
      </c>
      <c r="J2174">
        <f>_xlfn.XLOOKUP(data[[#This Row],[Reindeer]],$S$14:$S$18,$T$14:$T$18)</f>
        <v>1200</v>
      </c>
      <c r="K2174" t="str" cm="1">
        <f t="array" ref="K2174">_xlfn.IFS(data[[#This Row],[Age]]&lt;=100,"0-100",data[[#This Row],[Age]]&lt;=500,"101-500",data[[#This Row],[Age]]&lt;=1000,"501-1000",1,"&gt;1000")</f>
        <v>&gt;1000</v>
      </c>
      <c r="L2174" t="str">
        <f>REPT(_xlfn.UNICHAR(8203),_xlfn.XLOOKUP(data[[#This Row],[Age group]],$S$23:$S$26,$T$23:$T$26))&amp;data[[#This Row],[Age group]]</f>
        <v>​&gt;1000</v>
      </c>
    </row>
    <row r="2175" spans="2:12" x14ac:dyDescent="0.25">
      <c r="B2175" t="s">
        <v>34</v>
      </c>
      <c r="C2175">
        <v>10.4</v>
      </c>
      <c r="D2175">
        <v>1020</v>
      </c>
      <c r="E2175" s="27">
        <v>45361</v>
      </c>
      <c r="F2175">
        <v>767.97</v>
      </c>
      <c r="G2175" t="s">
        <v>91</v>
      </c>
      <c r="H2175">
        <v>0</v>
      </c>
      <c r="I2175" t="str">
        <f>_xlfn.XLOOKUP(data[[#This Row],[flight_speed]],$S$4:$S$6,$T$4:$T$6,,-1)</f>
        <v>fast</v>
      </c>
      <c r="J2175">
        <f>_xlfn.XLOOKUP(data[[#This Row],[Reindeer]],$S$14:$S$18,$T$14:$T$18)</f>
        <v>815</v>
      </c>
      <c r="K2175" t="str" cm="1">
        <f t="array" ref="K2175">_xlfn.IFS(data[[#This Row],[Age]]&lt;=100,"0-100",data[[#This Row],[Age]]&lt;=500,"101-500",data[[#This Row],[Age]]&lt;=1000,"501-1000",1,"&gt;1000")</f>
        <v>501-1000</v>
      </c>
      <c r="L2175" t="str">
        <f>REPT(_xlfn.UNICHAR(8203),_xlfn.XLOOKUP(data[[#This Row],[Age group]],$S$23:$S$26,$T$23:$T$26))&amp;data[[#This Row],[Age group]]</f>
        <v>​​501-1000</v>
      </c>
    </row>
    <row r="2176" spans="2:12" x14ac:dyDescent="0.25">
      <c r="B2176" t="s">
        <v>35</v>
      </c>
      <c r="C2176">
        <v>8.8000000000000007</v>
      </c>
      <c r="D2176">
        <v>1190</v>
      </c>
      <c r="E2176" s="27">
        <v>45361</v>
      </c>
      <c r="F2176">
        <v>476.13</v>
      </c>
      <c r="G2176" t="s">
        <v>91</v>
      </c>
      <c r="H2176">
        <v>0</v>
      </c>
      <c r="I2176" t="str">
        <f>_xlfn.XLOOKUP(data[[#This Row],[flight_speed]],$S$4:$S$6,$T$4:$T$6,,-1)</f>
        <v>casual</v>
      </c>
      <c r="J2176">
        <f>_xlfn.XLOOKUP(data[[#This Row],[Reindeer]],$S$14:$S$18,$T$14:$T$18)</f>
        <v>261</v>
      </c>
      <c r="K2176" t="str" cm="1">
        <f t="array" ref="K2176">_xlfn.IFS(data[[#This Row],[Age]]&lt;=100,"0-100",data[[#This Row],[Age]]&lt;=500,"101-500",data[[#This Row],[Age]]&lt;=1000,"501-1000",1,"&gt;1000")</f>
        <v>101-500</v>
      </c>
      <c r="L2176" t="str">
        <f>REPT(_xlfn.UNICHAR(8203),_xlfn.XLOOKUP(data[[#This Row],[Age group]],$S$23:$S$26,$T$23:$T$26))&amp;data[[#This Row],[Age group]]</f>
        <v>​​​101-500</v>
      </c>
    </row>
    <row r="2177" spans="2:12" x14ac:dyDescent="0.25">
      <c r="B2177" t="s">
        <v>68</v>
      </c>
      <c r="C2177">
        <v>9.6000000000000014</v>
      </c>
      <c r="D2177">
        <v>1420</v>
      </c>
      <c r="E2177" s="27">
        <v>45361</v>
      </c>
      <c r="F2177">
        <v>1806.54</v>
      </c>
      <c r="G2177" t="s">
        <v>90</v>
      </c>
      <c r="H2177">
        <v>0</v>
      </c>
      <c r="I2177" t="str">
        <f>_xlfn.XLOOKUP(data[[#This Row],[flight_speed]],$S$4:$S$6,$T$4:$T$6,,-1)</f>
        <v>fast</v>
      </c>
      <c r="J2177">
        <f>_xlfn.XLOOKUP(data[[#This Row],[Reindeer]],$S$14:$S$18,$T$14:$T$18)</f>
        <v>35</v>
      </c>
      <c r="K2177" t="str" cm="1">
        <f t="array" ref="K2177">_xlfn.IFS(data[[#This Row],[Age]]&lt;=100,"0-100",data[[#This Row],[Age]]&lt;=500,"101-500",data[[#This Row],[Age]]&lt;=1000,"501-1000",1,"&gt;1000")</f>
        <v>0-100</v>
      </c>
      <c r="L2177" t="str">
        <f>REPT(_xlfn.UNICHAR(8203),_xlfn.XLOOKUP(data[[#This Row],[Age group]],$S$23:$S$26,$T$23:$T$26))&amp;data[[#This Row],[Age group]]</f>
        <v>​​​​0-100</v>
      </c>
    </row>
    <row r="2178" spans="2:12" x14ac:dyDescent="0.25">
      <c r="B2178" t="s">
        <v>32</v>
      </c>
      <c r="C2178">
        <v>7.2</v>
      </c>
      <c r="D2178">
        <v>1290</v>
      </c>
      <c r="E2178" s="27">
        <v>45361</v>
      </c>
      <c r="F2178">
        <v>1533.57</v>
      </c>
      <c r="G2178" t="s">
        <v>91</v>
      </c>
      <c r="H2178">
        <v>0</v>
      </c>
      <c r="I2178" t="str">
        <f>_xlfn.XLOOKUP(data[[#This Row],[flight_speed]],$S$4:$S$6,$T$4:$T$6,,-1)</f>
        <v>fast</v>
      </c>
      <c r="J2178">
        <f>_xlfn.XLOOKUP(data[[#This Row],[Reindeer]],$S$14:$S$18,$T$14:$T$18)</f>
        <v>98</v>
      </c>
      <c r="K2178" t="str" cm="1">
        <f t="array" ref="K2178">_xlfn.IFS(data[[#This Row],[Age]]&lt;=100,"0-100",data[[#This Row],[Age]]&lt;=500,"101-500",data[[#This Row],[Age]]&lt;=1000,"501-1000",1,"&gt;1000")</f>
        <v>0-100</v>
      </c>
      <c r="L2178" t="str">
        <f>REPT(_xlfn.UNICHAR(8203),_xlfn.XLOOKUP(data[[#This Row],[Age group]],$S$23:$S$26,$T$23:$T$26))&amp;data[[#This Row],[Age group]]</f>
        <v>​​​​0-100</v>
      </c>
    </row>
    <row r="2179" spans="2:12" x14ac:dyDescent="0.25">
      <c r="B2179" t="s">
        <v>33</v>
      </c>
      <c r="C2179">
        <v>4</v>
      </c>
      <c r="D2179">
        <v>630</v>
      </c>
      <c r="E2179" s="27">
        <v>45362</v>
      </c>
      <c r="F2179">
        <v>1438.77</v>
      </c>
      <c r="G2179" t="s">
        <v>90</v>
      </c>
      <c r="H2179">
        <v>0</v>
      </c>
      <c r="I2179" t="str">
        <f>_xlfn.XLOOKUP(data[[#This Row],[flight_speed]],$S$4:$S$6,$T$4:$T$6,,-1)</f>
        <v>fast</v>
      </c>
      <c r="J2179">
        <f>_xlfn.XLOOKUP(data[[#This Row],[Reindeer]],$S$14:$S$18,$T$14:$T$18)</f>
        <v>1200</v>
      </c>
      <c r="K2179" t="str" cm="1">
        <f t="array" ref="K2179">_xlfn.IFS(data[[#This Row],[Age]]&lt;=100,"0-100",data[[#This Row],[Age]]&lt;=500,"101-500",data[[#This Row],[Age]]&lt;=1000,"501-1000",1,"&gt;1000")</f>
        <v>&gt;1000</v>
      </c>
      <c r="L2179" t="str">
        <f>REPT(_xlfn.UNICHAR(8203),_xlfn.XLOOKUP(data[[#This Row],[Age group]],$S$23:$S$26,$T$23:$T$26))&amp;data[[#This Row],[Age group]]</f>
        <v>​&gt;1000</v>
      </c>
    </row>
    <row r="2180" spans="2:12" x14ac:dyDescent="0.25">
      <c r="B2180" t="s">
        <v>34</v>
      </c>
      <c r="C2180">
        <v>10.4</v>
      </c>
      <c r="D2180">
        <v>870</v>
      </c>
      <c r="E2180" s="27">
        <v>45362</v>
      </c>
      <c r="F2180">
        <v>678.39</v>
      </c>
      <c r="G2180" t="s">
        <v>91</v>
      </c>
      <c r="H2180">
        <v>0</v>
      </c>
      <c r="I2180" t="str">
        <f>_xlfn.XLOOKUP(data[[#This Row],[flight_speed]],$S$4:$S$6,$T$4:$T$6,,-1)</f>
        <v>fast</v>
      </c>
      <c r="J2180">
        <f>_xlfn.XLOOKUP(data[[#This Row],[Reindeer]],$S$14:$S$18,$T$14:$T$18)</f>
        <v>815</v>
      </c>
      <c r="K2180" t="str" cm="1">
        <f t="array" ref="K2180">_xlfn.IFS(data[[#This Row],[Age]]&lt;=100,"0-100",data[[#This Row],[Age]]&lt;=500,"101-500",data[[#This Row],[Age]]&lt;=1000,"501-1000",1,"&gt;1000")</f>
        <v>501-1000</v>
      </c>
      <c r="L2180" t="str">
        <f>REPT(_xlfn.UNICHAR(8203),_xlfn.XLOOKUP(data[[#This Row],[Age group]],$S$23:$S$26,$T$23:$T$26))&amp;data[[#This Row],[Age group]]</f>
        <v>​​501-1000</v>
      </c>
    </row>
    <row r="2181" spans="2:12" x14ac:dyDescent="0.25">
      <c r="B2181" t="s">
        <v>35</v>
      </c>
      <c r="C2181">
        <v>5.6000000000000005</v>
      </c>
      <c r="D2181">
        <v>1000</v>
      </c>
      <c r="E2181" s="27">
        <v>45362</v>
      </c>
      <c r="F2181">
        <v>1147.74</v>
      </c>
      <c r="G2181" t="s">
        <v>91</v>
      </c>
      <c r="H2181">
        <v>0</v>
      </c>
      <c r="I2181" t="str">
        <f>_xlfn.XLOOKUP(data[[#This Row],[flight_speed]],$S$4:$S$6,$T$4:$T$6,,-1)</f>
        <v>fast</v>
      </c>
      <c r="J2181">
        <f>_xlfn.XLOOKUP(data[[#This Row],[Reindeer]],$S$14:$S$18,$T$14:$T$18)</f>
        <v>261</v>
      </c>
      <c r="K2181" t="str" cm="1">
        <f t="array" ref="K2181">_xlfn.IFS(data[[#This Row],[Age]]&lt;=100,"0-100",data[[#This Row],[Age]]&lt;=500,"101-500",data[[#This Row],[Age]]&lt;=1000,"501-1000",1,"&gt;1000")</f>
        <v>101-500</v>
      </c>
      <c r="L2181" t="str">
        <f>REPT(_xlfn.UNICHAR(8203),_xlfn.XLOOKUP(data[[#This Row],[Age group]],$S$23:$S$26,$T$23:$T$26))&amp;data[[#This Row],[Age group]]</f>
        <v>​​​101-500</v>
      </c>
    </row>
    <row r="2182" spans="2:12" x14ac:dyDescent="0.25">
      <c r="B2182" t="s">
        <v>68</v>
      </c>
      <c r="C2182">
        <v>11.200000000000001</v>
      </c>
      <c r="D2182">
        <v>770</v>
      </c>
      <c r="E2182" s="27">
        <v>45362</v>
      </c>
      <c r="F2182">
        <v>1367.82</v>
      </c>
      <c r="G2182" t="s">
        <v>90</v>
      </c>
      <c r="H2182">
        <v>0</v>
      </c>
      <c r="I2182" t="str">
        <f>_xlfn.XLOOKUP(data[[#This Row],[flight_speed]],$S$4:$S$6,$T$4:$T$6,,-1)</f>
        <v>fast</v>
      </c>
      <c r="J2182">
        <f>_xlfn.XLOOKUP(data[[#This Row],[Reindeer]],$S$14:$S$18,$T$14:$T$18)</f>
        <v>35</v>
      </c>
      <c r="K2182" t="str" cm="1">
        <f t="array" ref="K2182">_xlfn.IFS(data[[#This Row],[Age]]&lt;=100,"0-100",data[[#This Row],[Age]]&lt;=500,"101-500",data[[#This Row],[Age]]&lt;=1000,"501-1000",1,"&gt;1000")</f>
        <v>0-100</v>
      </c>
      <c r="L2182" t="str">
        <f>REPT(_xlfn.UNICHAR(8203),_xlfn.XLOOKUP(data[[#This Row],[Age group]],$S$23:$S$26,$T$23:$T$26))&amp;data[[#This Row],[Age group]]</f>
        <v>​​​​0-100</v>
      </c>
    </row>
    <row r="2183" spans="2:12" x14ac:dyDescent="0.25">
      <c r="B2183" t="s">
        <v>32</v>
      </c>
      <c r="C2183">
        <v>11.200000000000001</v>
      </c>
      <c r="D2183">
        <v>1010</v>
      </c>
      <c r="E2183" s="27">
        <v>45362</v>
      </c>
      <c r="F2183">
        <v>163.44</v>
      </c>
      <c r="G2183" t="s">
        <v>91</v>
      </c>
      <c r="H2183">
        <v>0</v>
      </c>
      <c r="I2183" t="str">
        <f>_xlfn.XLOOKUP(data[[#This Row],[flight_speed]],$S$4:$S$6,$T$4:$T$6,,-1)</f>
        <v>casual</v>
      </c>
      <c r="J2183">
        <f>_xlfn.XLOOKUP(data[[#This Row],[Reindeer]],$S$14:$S$18,$T$14:$T$18)</f>
        <v>98</v>
      </c>
      <c r="K2183" t="str" cm="1">
        <f t="array" ref="K2183">_xlfn.IFS(data[[#This Row],[Age]]&lt;=100,"0-100",data[[#This Row],[Age]]&lt;=500,"101-500",data[[#This Row],[Age]]&lt;=1000,"501-1000",1,"&gt;1000")</f>
        <v>0-100</v>
      </c>
      <c r="L2183" t="str">
        <f>REPT(_xlfn.UNICHAR(8203),_xlfn.XLOOKUP(data[[#This Row],[Age group]],$S$23:$S$26,$T$23:$T$26))&amp;data[[#This Row],[Age group]]</f>
        <v>​​​​0-100</v>
      </c>
    </row>
    <row r="2184" spans="2:12" x14ac:dyDescent="0.25">
      <c r="B2184" t="s">
        <v>33</v>
      </c>
      <c r="C2184">
        <v>10.4</v>
      </c>
      <c r="D2184">
        <v>990</v>
      </c>
      <c r="E2184" s="27">
        <v>45363</v>
      </c>
      <c r="F2184">
        <v>2650.41</v>
      </c>
      <c r="G2184" t="s">
        <v>90</v>
      </c>
      <c r="H2184">
        <v>0</v>
      </c>
      <c r="I2184" t="str">
        <f>_xlfn.XLOOKUP(data[[#This Row],[flight_speed]],$S$4:$S$6,$T$4:$T$6,,-1)</f>
        <v>super fast</v>
      </c>
      <c r="J2184">
        <f>_xlfn.XLOOKUP(data[[#This Row],[Reindeer]],$S$14:$S$18,$T$14:$T$18)</f>
        <v>1200</v>
      </c>
      <c r="K2184" t="str" cm="1">
        <f t="array" ref="K2184">_xlfn.IFS(data[[#This Row],[Age]]&lt;=100,"0-100",data[[#This Row],[Age]]&lt;=500,"101-500",data[[#This Row],[Age]]&lt;=1000,"501-1000",1,"&gt;1000")</f>
        <v>&gt;1000</v>
      </c>
      <c r="L2184" t="str">
        <f>REPT(_xlfn.UNICHAR(8203),_xlfn.XLOOKUP(data[[#This Row],[Age group]],$S$23:$S$26,$T$23:$T$26))&amp;data[[#This Row],[Age group]]</f>
        <v>​&gt;1000</v>
      </c>
    </row>
    <row r="2185" spans="2:12" x14ac:dyDescent="0.25">
      <c r="B2185" t="s">
        <v>34</v>
      </c>
      <c r="C2185">
        <v>4.8000000000000007</v>
      </c>
      <c r="D2185">
        <v>780</v>
      </c>
      <c r="E2185" s="27">
        <v>45363</v>
      </c>
      <c r="F2185">
        <v>1937.6100000000001</v>
      </c>
      <c r="G2185" t="s">
        <v>91</v>
      </c>
      <c r="H2185">
        <v>0</v>
      </c>
      <c r="I2185" t="str">
        <f>_xlfn.XLOOKUP(data[[#This Row],[flight_speed]],$S$4:$S$6,$T$4:$T$6,,-1)</f>
        <v>fast</v>
      </c>
      <c r="J2185">
        <f>_xlfn.XLOOKUP(data[[#This Row],[Reindeer]],$S$14:$S$18,$T$14:$T$18)</f>
        <v>815</v>
      </c>
      <c r="K2185" t="str" cm="1">
        <f t="array" ref="K2185">_xlfn.IFS(data[[#This Row],[Age]]&lt;=100,"0-100",data[[#This Row],[Age]]&lt;=500,"101-500",data[[#This Row],[Age]]&lt;=1000,"501-1000",1,"&gt;1000")</f>
        <v>501-1000</v>
      </c>
      <c r="L2185" t="str">
        <f>REPT(_xlfn.UNICHAR(8203),_xlfn.XLOOKUP(data[[#This Row],[Age group]],$S$23:$S$26,$T$23:$T$26))&amp;data[[#This Row],[Age group]]</f>
        <v>​​501-1000</v>
      </c>
    </row>
    <row r="2186" spans="2:12" x14ac:dyDescent="0.25">
      <c r="B2186" t="s">
        <v>35</v>
      </c>
      <c r="C2186">
        <v>6.4</v>
      </c>
      <c r="D2186">
        <v>1220</v>
      </c>
      <c r="E2186" s="27">
        <v>45363</v>
      </c>
      <c r="F2186">
        <v>1152.6299999999999</v>
      </c>
      <c r="G2186" t="s">
        <v>91</v>
      </c>
      <c r="H2186">
        <v>0</v>
      </c>
      <c r="I2186" t="str">
        <f>_xlfn.XLOOKUP(data[[#This Row],[flight_speed]],$S$4:$S$6,$T$4:$T$6,,-1)</f>
        <v>fast</v>
      </c>
      <c r="J2186">
        <f>_xlfn.XLOOKUP(data[[#This Row],[Reindeer]],$S$14:$S$18,$T$14:$T$18)</f>
        <v>261</v>
      </c>
      <c r="K2186" t="str" cm="1">
        <f t="array" ref="K2186">_xlfn.IFS(data[[#This Row],[Age]]&lt;=100,"0-100",data[[#This Row],[Age]]&lt;=500,"101-500",data[[#This Row],[Age]]&lt;=1000,"501-1000",1,"&gt;1000")</f>
        <v>101-500</v>
      </c>
      <c r="L2186" t="str">
        <f>REPT(_xlfn.UNICHAR(8203),_xlfn.XLOOKUP(data[[#This Row],[Age group]],$S$23:$S$26,$T$23:$T$26))&amp;data[[#This Row],[Age group]]</f>
        <v>​​​101-500</v>
      </c>
    </row>
    <row r="2187" spans="2:12" x14ac:dyDescent="0.25">
      <c r="B2187" t="s">
        <v>68</v>
      </c>
      <c r="C2187">
        <v>8</v>
      </c>
      <c r="D2187">
        <v>1300</v>
      </c>
      <c r="E2187" s="27">
        <v>45363</v>
      </c>
      <c r="F2187">
        <v>957.81</v>
      </c>
      <c r="G2187" t="s">
        <v>90</v>
      </c>
      <c r="H2187">
        <v>0</v>
      </c>
      <c r="I2187" t="str">
        <f>_xlfn.XLOOKUP(data[[#This Row],[flight_speed]],$S$4:$S$6,$T$4:$T$6,,-1)</f>
        <v>fast</v>
      </c>
      <c r="J2187">
        <f>_xlfn.XLOOKUP(data[[#This Row],[Reindeer]],$S$14:$S$18,$T$14:$T$18)</f>
        <v>35</v>
      </c>
      <c r="K2187" t="str" cm="1">
        <f t="array" ref="K2187">_xlfn.IFS(data[[#This Row],[Age]]&lt;=100,"0-100",data[[#This Row],[Age]]&lt;=500,"101-500",data[[#This Row],[Age]]&lt;=1000,"501-1000",1,"&gt;1000")</f>
        <v>0-100</v>
      </c>
      <c r="L2187" t="str">
        <f>REPT(_xlfn.UNICHAR(8203),_xlfn.XLOOKUP(data[[#This Row],[Age group]],$S$23:$S$26,$T$23:$T$26))&amp;data[[#This Row],[Age group]]</f>
        <v>​​​​0-100</v>
      </c>
    </row>
    <row r="2188" spans="2:12" x14ac:dyDescent="0.25">
      <c r="B2188" t="s">
        <v>32</v>
      </c>
      <c r="C2188">
        <v>9.6000000000000014</v>
      </c>
      <c r="D2188">
        <v>1460</v>
      </c>
      <c r="E2188" s="27">
        <v>45363</v>
      </c>
      <c r="F2188">
        <v>2331.1499999999996</v>
      </c>
      <c r="G2188" t="s">
        <v>91</v>
      </c>
      <c r="H2188">
        <v>0</v>
      </c>
      <c r="I2188" t="str">
        <f>_xlfn.XLOOKUP(data[[#This Row],[flight_speed]],$S$4:$S$6,$T$4:$T$6,,-1)</f>
        <v>super fast</v>
      </c>
      <c r="J2188">
        <f>_xlfn.XLOOKUP(data[[#This Row],[Reindeer]],$S$14:$S$18,$T$14:$T$18)</f>
        <v>98</v>
      </c>
      <c r="K2188" t="str" cm="1">
        <f t="array" ref="K2188">_xlfn.IFS(data[[#This Row],[Age]]&lt;=100,"0-100",data[[#This Row],[Age]]&lt;=500,"101-500",data[[#This Row],[Age]]&lt;=1000,"501-1000",1,"&gt;1000")</f>
        <v>0-100</v>
      </c>
      <c r="L2188" t="str">
        <f>REPT(_xlfn.UNICHAR(8203),_xlfn.XLOOKUP(data[[#This Row],[Age group]],$S$23:$S$26,$T$23:$T$26))&amp;data[[#This Row],[Age group]]</f>
        <v>​​​​0-100</v>
      </c>
    </row>
    <row r="2189" spans="2:12" x14ac:dyDescent="0.25">
      <c r="B2189" t="s">
        <v>33</v>
      </c>
      <c r="C2189">
        <v>11.200000000000001</v>
      </c>
      <c r="D2189">
        <v>1090</v>
      </c>
      <c r="E2189" s="27">
        <v>45364</v>
      </c>
      <c r="F2189">
        <v>1376.94</v>
      </c>
      <c r="G2189" t="s">
        <v>90</v>
      </c>
      <c r="H2189">
        <v>0</v>
      </c>
      <c r="I2189" t="str">
        <f>_xlfn.XLOOKUP(data[[#This Row],[flight_speed]],$S$4:$S$6,$T$4:$T$6,,-1)</f>
        <v>fast</v>
      </c>
      <c r="J2189">
        <f>_xlfn.XLOOKUP(data[[#This Row],[Reindeer]],$S$14:$S$18,$T$14:$T$18)</f>
        <v>1200</v>
      </c>
      <c r="K2189" t="str" cm="1">
        <f t="array" ref="K2189">_xlfn.IFS(data[[#This Row],[Age]]&lt;=100,"0-100",data[[#This Row],[Age]]&lt;=500,"101-500",data[[#This Row],[Age]]&lt;=1000,"501-1000",1,"&gt;1000")</f>
        <v>&gt;1000</v>
      </c>
      <c r="L2189" t="str">
        <f>REPT(_xlfn.UNICHAR(8203),_xlfn.XLOOKUP(data[[#This Row],[Age group]],$S$23:$S$26,$T$23:$T$26))&amp;data[[#This Row],[Age group]]</f>
        <v>​&gt;1000</v>
      </c>
    </row>
    <row r="2190" spans="2:12" x14ac:dyDescent="0.25">
      <c r="B2190" t="s">
        <v>34</v>
      </c>
      <c r="C2190">
        <v>4</v>
      </c>
      <c r="D2190">
        <v>1220</v>
      </c>
      <c r="E2190" s="27">
        <v>45364</v>
      </c>
      <c r="F2190">
        <v>249.81</v>
      </c>
      <c r="G2190" t="s">
        <v>91</v>
      </c>
      <c r="H2190">
        <v>0</v>
      </c>
      <c r="I2190" t="str">
        <f>_xlfn.XLOOKUP(data[[#This Row],[flight_speed]],$S$4:$S$6,$T$4:$T$6,,-1)</f>
        <v>casual</v>
      </c>
      <c r="J2190">
        <f>_xlfn.XLOOKUP(data[[#This Row],[Reindeer]],$S$14:$S$18,$T$14:$T$18)</f>
        <v>815</v>
      </c>
      <c r="K2190" t="str" cm="1">
        <f t="array" ref="K2190">_xlfn.IFS(data[[#This Row],[Age]]&lt;=100,"0-100",data[[#This Row],[Age]]&lt;=500,"101-500",data[[#This Row],[Age]]&lt;=1000,"501-1000",1,"&gt;1000")</f>
        <v>501-1000</v>
      </c>
      <c r="L2190" t="str">
        <f>REPT(_xlfn.UNICHAR(8203),_xlfn.XLOOKUP(data[[#This Row],[Age group]],$S$23:$S$26,$T$23:$T$26))&amp;data[[#This Row],[Age group]]</f>
        <v>​​501-1000</v>
      </c>
    </row>
    <row r="2191" spans="2:12" x14ac:dyDescent="0.25">
      <c r="B2191" t="s">
        <v>35</v>
      </c>
      <c r="C2191">
        <v>4</v>
      </c>
      <c r="D2191">
        <v>650</v>
      </c>
      <c r="E2191" s="27">
        <v>45364</v>
      </c>
      <c r="F2191">
        <v>902.73</v>
      </c>
      <c r="G2191" t="s">
        <v>91</v>
      </c>
      <c r="H2191">
        <v>0</v>
      </c>
      <c r="I2191" t="str">
        <f>_xlfn.XLOOKUP(data[[#This Row],[flight_speed]],$S$4:$S$6,$T$4:$T$6,,-1)</f>
        <v>fast</v>
      </c>
      <c r="J2191">
        <f>_xlfn.XLOOKUP(data[[#This Row],[Reindeer]],$S$14:$S$18,$T$14:$T$18)</f>
        <v>261</v>
      </c>
      <c r="K2191" t="str" cm="1">
        <f t="array" ref="K2191">_xlfn.IFS(data[[#This Row],[Age]]&lt;=100,"0-100",data[[#This Row],[Age]]&lt;=500,"101-500",data[[#This Row],[Age]]&lt;=1000,"501-1000",1,"&gt;1000")</f>
        <v>101-500</v>
      </c>
      <c r="L2191" t="str">
        <f>REPT(_xlfn.UNICHAR(8203),_xlfn.XLOOKUP(data[[#This Row],[Age group]],$S$23:$S$26,$T$23:$T$26))&amp;data[[#This Row],[Age group]]</f>
        <v>​​​101-500</v>
      </c>
    </row>
    <row r="2192" spans="2:12" x14ac:dyDescent="0.25">
      <c r="B2192" t="s">
        <v>68</v>
      </c>
      <c r="C2192">
        <v>12</v>
      </c>
      <c r="D2192">
        <v>580</v>
      </c>
      <c r="E2192" s="27">
        <v>45364</v>
      </c>
      <c r="F2192">
        <v>2741.52</v>
      </c>
      <c r="G2192" t="s">
        <v>90</v>
      </c>
      <c r="H2192">
        <v>0</v>
      </c>
      <c r="I2192" t="str">
        <f>_xlfn.XLOOKUP(data[[#This Row],[flight_speed]],$S$4:$S$6,$T$4:$T$6,,-1)</f>
        <v>super fast</v>
      </c>
      <c r="J2192">
        <f>_xlfn.XLOOKUP(data[[#This Row],[Reindeer]],$S$14:$S$18,$T$14:$T$18)</f>
        <v>35</v>
      </c>
      <c r="K2192" t="str" cm="1">
        <f t="array" ref="K2192">_xlfn.IFS(data[[#This Row],[Age]]&lt;=100,"0-100",data[[#This Row],[Age]]&lt;=500,"101-500",data[[#This Row],[Age]]&lt;=1000,"501-1000",1,"&gt;1000")</f>
        <v>0-100</v>
      </c>
      <c r="L2192" t="str">
        <f>REPT(_xlfn.UNICHAR(8203),_xlfn.XLOOKUP(data[[#This Row],[Age group]],$S$23:$S$26,$T$23:$T$26))&amp;data[[#This Row],[Age group]]</f>
        <v>​​​​0-100</v>
      </c>
    </row>
    <row r="2193" spans="2:12" x14ac:dyDescent="0.25">
      <c r="B2193" t="s">
        <v>32</v>
      </c>
      <c r="C2193">
        <v>9.6000000000000014</v>
      </c>
      <c r="D2193">
        <v>1290</v>
      </c>
      <c r="E2193" s="27">
        <v>45364</v>
      </c>
      <c r="F2193">
        <v>1001.4300000000001</v>
      </c>
      <c r="G2193" t="s">
        <v>91</v>
      </c>
      <c r="H2193">
        <v>0</v>
      </c>
      <c r="I2193" t="str">
        <f>_xlfn.XLOOKUP(data[[#This Row],[flight_speed]],$S$4:$S$6,$T$4:$T$6,,-1)</f>
        <v>fast</v>
      </c>
      <c r="J2193">
        <f>_xlfn.XLOOKUP(data[[#This Row],[Reindeer]],$S$14:$S$18,$T$14:$T$18)</f>
        <v>98</v>
      </c>
      <c r="K2193" t="str" cm="1">
        <f t="array" ref="K2193">_xlfn.IFS(data[[#This Row],[Age]]&lt;=100,"0-100",data[[#This Row],[Age]]&lt;=500,"101-500",data[[#This Row],[Age]]&lt;=1000,"501-1000",1,"&gt;1000")</f>
        <v>0-100</v>
      </c>
      <c r="L2193" t="str">
        <f>REPT(_xlfn.UNICHAR(8203),_xlfn.XLOOKUP(data[[#This Row],[Age group]],$S$23:$S$26,$T$23:$T$26))&amp;data[[#This Row],[Age group]]</f>
        <v>​​​​0-100</v>
      </c>
    </row>
    <row r="2194" spans="2:12" x14ac:dyDescent="0.25">
      <c r="B2194" t="s">
        <v>33</v>
      </c>
      <c r="C2194">
        <v>7.2</v>
      </c>
      <c r="D2194">
        <v>780</v>
      </c>
      <c r="E2194" s="27">
        <v>45365</v>
      </c>
      <c r="F2194">
        <v>1283.6999999999998</v>
      </c>
      <c r="G2194" t="s">
        <v>90</v>
      </c>
      <c r="H2194">
        <v>0</v>
      </c>
      <c r="I2194" t="str">
        <f>_xlfn.XLOOKUP(data[[#This Row],[flight_speed]],$S$4:$S$6,$T$4:$T$6,,-1)</f>
        <v>fast</v>
      </c>
      <c r="J2194">
        <f>_xlfn.XLOOKUP(data[[#This Row],[Reindeer]],$S$14:$S$18,$T$14:$T$18)</f>
        <v>1200</v>
      </c>
      <c r="K2194" t="str" cm="1">
        <f t="array" ref="K2194">_xlfn.IFS(data[[#This Row],[Age]]&lt;=100,"0-100",data[[#This Row],[Age]]&lt;=500,"101-500",data[[#This Row],[Age]]&lt;=1000,"501-1000",1,"&gt;1000")</f>
        <v>&gt;1000</v>
      </c>
      <c r="L2194" t="str">
        <f>REPT(_xlfn.UNICHAR(8203),_xlfn.XLOOKUP(data[[#This Row],[Age group]],$S$23:$S$26,$T$23:$T$26))&amp;data[[#This Row],[Age group]]</f>
        <v>​&gt;1000</v>
      </c>
    </row>
    <row r="2195" spans="2:12" x14ac:dyDescent="0.25">
      <c r="B2195" t="s">
        <v>34</v>
      </c>
      <c r="C2195">
        <v>6.4</v>
      </c>
      <c r="D2195">
        <v>1120</v>
      </c>
      <c r="E2195" s="27">
        <v>45365</v>
      </c>
      <c r="F2195">
        <v>2434.9499999999998</v>
      </c>
      <c r="G2195" t="s">
        <v>91</v>
      </c>
      <c r="H2195">
        <v>0</v>
      </c>
      <c r="I2195" t="str">
        <f>_xlfn.XLOOKUP(data[[#This Row],[flight_speed]],$S$4:$S$6,$T$4:$T$6,,-1)</f>
        <v>super fast</v>
      </c>
      <c r="J2195">
        <f>_xlfn.XLOOKUP(data[[#This Row],[Reindeer]],$S$14:$S$18,$T$14:$T$18)</f>
        <v>815</v>
      </c>
      <c r="K2195" t="str" cm="1">
        <f t="array" ref="K2195">_xlfn.IFS(data[[#This Row],[Age]]&lt;=100,"0-100",data[[#This Row],[Age]]&lt;=500,"101-500",data[[#This Row],[Age]]&lt;=1000,"501-1000",1,"&gt;1000")</f>
        <v>501-1000</v>
      </c>
      <c r="L2195" t="str">
        <f>REPT(_xlfn.UNICHAR(8203),_xlfn.XLOOKUP(data[[#This Row],[Age group]],$S$23:$S$26,$T$23:$T$26))&amp;data[[#This Row],[Age group]]</f>
        <v>​​501-1000</v>
      </c>
    </row>
    <row r="2196" spans="2:12" x14ac:dyDescent="0.25">
      <c r="B2196" t="s">
        <v>35</v>
      </c>
      <c r="C2196">
        <v>10.4</v>
      </c>
      <c r="D2196">
        <v>990</v>
      </c>
      <c r="E2196" s="27">
        <v>45365</v>
      </c>
      <c r="F2196">
        <v>212.54999999999998</v>
      </c>
      <c r="G2196" t="s">
        <v>91</v>
      </c>
      <c r="H2196">
        <v>0</v>
      </c>
      <c r="I2196" t="str">
        <f>_xlfn.XLOOKUP(data[[#This Row],[flight_speed]],$S$4:$S$6,$T$4:$T$6,,-1)</f>
        <v>casual</v>
      </c>
      <c r="J2196">
        <f>_xlfn.XLOOKUP(data[[#This Row],[Reindeer]],$S$14:$S$18,$T$14:$T$18)</f>
        <v>261</v>
      </c>
      <c r="K2196" t="str" cm="1">
        <f t="array" ref="K2196">_xlfn.IFS(data[[#This Row],[Age]]&lt;=100,"0-100",data[[#This Row],[Age]]&lt;=500,"101-500",data[[#This Row],[Age]]&lt;=1000,"501-1000",1,"&gt;1000")</f>
        <v>101-500</v>
      </c>
      <c r="L2196" t="str">
        <f>REPT(_xlfn.UNICHAR(8203),_xlfn.XLOOKUP(data[[#This Row],[Age group]],$S$23:$S$26,$T$23:$T$26))&amp;data[[#This Row],[Age group]]</f>
        <v>​​​101-500</v>
      </c>
    </row>
    <row r="2197" spans="2:12" x14ac:dyDescent="0.25">
      <c r="B2197" t="s">
        <v>68</v>
      </c>
      <c r="C2197">
        <v>8</v>
      </c>
      <c r="D2197">
        <v>500</v>
      </c>
      <c r="E2197" s="27">
        <v>45365</v>
      </c>
      <c r="F2197">
        <v>1222.1100000000001</v>
      </c>
      <c r="G2197" t="s">
        <v>90</v>
      </c>
      <c r="H2197">
        <v>0</v>
      </c>
      <c r="I2197" t="str">
        <f>_xlfn.XLOOKUP(data[[#This Row],[flight_speed]],$S$4:$S$6,$T$4:$T$6,,-1)</f>
        <v>fast</v>
      </c>
      <c r="J2197">
        <f>_xlfn.XLOOKUP(data[[#This Row],[Reindeer]],$S$14:$S$18,$T$14:$T$18)</f>
        <v>35</v>
      </c>
      <c r="K2197" t="str" cm="1">
        <f t="array" ref="K2197">_xlfn.IFS(data[[#This Row],[Age]]&lt;=100,"0-100",data[[#This Row],[Age]]&lt;=500,"101-500",data[[#This Row],[Age]]&lt;=1000,"501-1000",1,"&gt;1000")</f>
        <v>0-100</v>
      </c>
      <c r="L2197" t="str">
        <f>REPT(_xlfn.UNICHAR(8203),_xlfn.XLOOKUP(data[[#This Row],[Age group]],$S$23:$S$26,$T$23:$T$26))&amp;data[[#This Row],[Age group]]</f>
        <v>​​​​0-100</v>
      </c>
    </row>
    <row r="2198" spans="2:12" x14ac:dyDescent="0.25">
      <c r="B2198" t="s">
        <v>32</v>
      </c>
      <c r="C2198">
        <v>12</v>
      </c>
      <c r="D2198">
        <v>1280</v>
      </c>
      <c r="E2198" s="27">
        <v>45365</v>
      </c>
      <c r="F2198">
        <v>1975.47</v>
      </c>
      <c r="G2198" t="s">
        <v>91</v>
      </c>
      <c r="H2198">
        <v>0</v>
      </c>
      <c r="I2198" t="str">
        <f>_xlfn.XLOOKUP(data[[#This Row],[flight_speed]],$S$4:$S$6,$T$4:$T$6,,-1)</f>
        <v>fast</v>
      </c>
      <c r="J2198">
        <f>_xlfn.XLOOKUP(data[[#This Row],[Reindeer]],$S$14:$S$18,$T$14:$T$18)</f>
        <v>98</v>
      </c>
      <c r="K2198" t="str" cm="1">
        <f t="array" ref="K2198">_xlfn.IFS(data[[#This Row],[Age]]&lt;=100,"0-100",data[[#This Row],[Age]]&lt;=500,"101-500",data[[#This Row],[Age]]&lt;=1000,"501-1000",1,"&gt;1000")</f>
        <v>0-100</v>
      </c>
      <c r="L2198" t="str">
        <f>REPT(_xlfn.UNICHAR(8203),_xlfn.XLOOKUP(data[[#This Row],[Age group]],$S$23:$S$26,$T$23:$T$26))&amp;data[[#This Row],[Age group]]</f>
        <v>​​​​0-100</v>
      </c>
    </row>
    <row r="2199" spans="2:12" x14ac:dyDescent="0.25">
      <c r="B2199" t="s">
        <v>33</v>
      </c>
      <c r="C2199">
        <v>10.4</v>
      </c>
      <c r="D2199">
        <v>660</v>
      </c>
      <c r="E2199" s="27">
        <v>45366</v>
      </c>
      <c r="F2199">
        <v>2944.23</v>
      </c>
      <c r="G2199" t="s">
        <v>90</v>
      </c>
      <c r="H2199">
        <v>0</v>
      </c>
      <c r="I2199" t="str">
        <f>_xlfn.XLOOKUP(data[[#This Row],[flight_speed]],$S$4:$S$6,$T$4:$T$6,,-1)</f>
        <v>super fast</v>
      </c>
      <c r="J2199">
        <f>_xlfn.XLOOKUP(data[[#This Row],[Reindeer]],$S$14:$S$18,$T$14:$T$18)</f>
        <v>1200</v>
      </c>
      <c r="K2199" t="str" cm="1">
        <f t="array" ref="K2199">_xlfn.IFS(data[[#This Row],[Age]]&lt;=100,"0-100",data[[#This Row],[Age]]&lt;=500,"101-500",data[[#This Row],[Age]]&lt;=1000,"501-1000",1,"&gt;1000")</f>
        <v>&gt;1000</v>
      </c>
      <c r="L2199" t="str">
        <f>REPT(_xlfn.UNICHAR(8203),_xlfn.XLOOKUP(data[[#This Row],[Age group]],$S$23:$S$26,$T$23:$T$26))&amp;data[[#This Row],[Age group]]</f>
        <v>​&gt;1000</v>
      </c>
    </row>
    <row r="2200" spans="2:12" x14ac:dyDescent="0.25">
      <c r="B2200" t="s">
        <v>34</v>
      </c>
      <c r="C2200">
        <v>11.200000000000001</v>
      </c>
      <c r="D2200">
        <v>1350</v>
      </c>
      <c r="E2200" s="27">
        <v>45366</v>
      </c>
      <c r="F2200">
        <v>315.20999999999998</v>
      </c>
      <c r="G2200" t="s">
        <v>91</v>
      </c>
      <c r="H2200">
        <v>0</v>
      </c>
      <c r="I2200" t="str">
        <f>_xlfn.XLOOKUP(data[[#This Row],[flight_speed]],$S$4:$S$6,$T$4:$T$6,,-1)</f>
        <v>casual</v>
      </c>
      <c r="J2200">
        <f>_xlfn.XLOOKUP(data[[#This Row],[Reindeer]],$S$14:$S$18,$T$14:$T$18)</f>
        <v>815</v>
      </c>
      <c r="K2200" t="str" cm="1">
        <f t="array" ref="K2200">_xlfn.IFS(data[[#This Row],[Age]]&lt;=100,"0-100",data[[#This Row],[Age]]&lt;=500,"101-500",data[[#This Row],[Age]]&lt;=1000,"501-1000",1,"&gt;1000")</f>
        <v>501-1000</v>
      </c>
      <c r="L2200" t="str">
        <f>REPT(_xlfn.UNICHAR(8203),_xlfn.XLOOKUP(data[[#This Row],[Age group]],$S$23:$S$26,$T$23:$T$26))&amp;data[[#This Row],[Age group]]</f>
        <v>​​501-1000</v>
      </c>
    </row>
    <row r="2201" spans="2:12" x14ac:dyDescent="0.25">
      <c r="B2201" t="s">
        <v>35</v>
      </c>
      <c r="C2201">
        <v>12</v>
      </c>
      <c r="D2201">
        <v>1490</v>
      </c>
      <c r="E2201" s="27">
        <v>45366</v>
      </c>
      <c r="F2201">
        <v>375.48</v>
      </c>
      <c r="G2201" t="s">
        <v>91</v>
      </c>
      <c r="H2201">
        <v>0</v>
      </c>
      <c r="I2201" t="str">
        <f>_xlfn.XLOOKUP(data[[#This Row],[flight_speed]],$S$4:$S$6,$T$4:$T$6,,-1)</f>
        <v>casual</v>
      </c>
      <c r="J2201">
        <f>_xlfn.XLOOKUP(data[[#This Row],[Reindeer]],$S$14:$S$18,$T$14:$T$18)</f>
        <v>261</v>
      </c>
      <c r="K2201" t="str" cm="1">
        <f t="array" ref="K2201">_xlfn.IFS(data[[#This Row],[Age]]&lt;=100,"0-100",data[[#This Row],[Age]]&lt;=500,"101-500",data[[#This Row],[Age]]&lt;=1000,"501-1000",1,"&gt;1000")</f>
        <v>101-500</v>
      </c>
      <c r="L2201" t="str">
        <f>REPT(_xlfn.UNICHAR(8203),_xlfn.XLOOKUP(data[[#This Row],[Age group]],$S$23:$S$26,$T$23:$T$26))&amp;data[[#This Row],[Age group]]</f>
        <v>​​​101-500</v>
      </c>
    </row>
    <row r="2202" spans="2:12" x14ac:dyDescent="0.25">
      <c r="B2202" t="s">
        <v>68</v>
      </c>
      <c r="C2202">
        <v>5.6000000000000005</v>
      </c>
      <c r="D2202">
        <v>610</v>
      </c>
      <c r="E2202" s="27">
        <v>45366</v>
      </c>
      <c r="F2202">
        <v>617.13</v>
      </c>
      <c r="G2202" t="s">
        <v>90</v>
      </c>
      <c r="H2202">
        <v>0</v>
      </c>
      <c r="I2202" t="str">
        <f>_xlfn.XLOOKUP(data[[#This Row],[flight_speed]],$S$4:$S$6,$T$4:$T$6,,-1)</f>
        <v>fast</v>
      </c>
      <c r="J2202">
        <f>_xlfn.XLOOKUP(data[[#This Row],[Reindeer]],$S$14:$S$18,$T$14:$T$18)</f>
        <v>35</v>
      </c>
      <c r="K2202" t="str" cm="1">
        <f t="array" ref="K2202">_xlfn.IFS(data[[#This Row],[Age]]&lt;=100,"0-100",data[[#This Row],[Age]]&lt;=500,"101-500",data[[#This Row],[Age]]&lt;=1000,"501-1000",1,"&gt;1000")</f>
        <v>0-100</v>
      </c>
      <c r="L2202" t="str">
        <f>REPT(_xlfn.UNICHAR(8203),_xlfn.XLOOKUP(data[[#This Row],[Age group]],$S$23:$S$26,$T$23:$T$26))&amp;data[[#This Row],[Age group]]</f>
        <v>​​​​0-100</v>
      </c>
    </row>
    <row r="2203" spans="2:12" x14ac:dyDescent="0.25">
      <c r="B2203" t="s">
        <v>32</v>
      </c>
      <c r="C2203">
        <v>11.200000000000001</v>
      </c>
      <c r="D2203">
        <v>1310</v>
      </c>
      <c r="E2203" s="27">
        <v>45366</v>
      </c>
      <c r="F2203">
        <v>1532.25</v>
      </c>
      <c r="G2203" t="s">
        <v>91</v>
      </c>
      <c r="H2203">
        <v>0</v>
      </c>
      <c r="I2203" t="str">
        <f>_xlfn.XLOOKUP(data[[#This Row],[flight_speed]],$S$4:$S$6,$T$4:$T$6,,-1)</f>
        <v>fast</v>
      </c>
      <c r="J2203">
        <f>_xlfn.XLOOKUP(data[[#This Row],[Reindeer]],$S$14:$S$18,$T$14:$T$18)</f>
        <v>98</v>
      </c>
      <c r="K2203" t="str" cm="1">
        <f t="array" ref="K2203">_xlfn.IFS(data[[#This Row],[Age]]&lt;=100,"0-100",data[[#This Row],[Age]]&lt;=500,"101-500",data[[#This Row],[Age]]&lt;=1000,"501-1000",1,"&gt;1000")</f>
        <v>0-100</v>
      </c>
      <c r="L2203" t="str">
        <f>REPT(_xlfn.UNICHAR(8203),_xlfn.XLOOKUP(data[[#This Row],[Age group]],$S$23:$S$26,$T$23:$T$26))&amp;data[[#This Row],[Age group]]</f>
        <v>​​​​0-100</v>
      </c>
    </row>
    <row r="2204" spans="2:12" x14ac:dyDescent="0.25">
      <c r="B2204" t="s">
        <v>33</v>
      </c>
      <c r="C2204">
        <v>7.2</v>
      </c>
      <c r="D2204">
        <v>1110</v>
      </c>
      <c r="E2204" s="27">
        <v>45367</v>
      </c>
      <c r="F2204">
        <v>2200.56</v>
      </c>
      <c r="G2204" t="s">
        <v>90</v>
      </c>
      <c r="H2204">
        <v>0</v>
      </c>
      <c r="I2204" t="str">
        <f>_xlfn.XLOOKUP(data[[#This Row],[flight_speed]],$S$4:$S$6,$T$4:$T$6,,-1)</f>
        <v>super fast</v>
      </c>
      <c r="J2204">
        <f>_xlfn.XLOOKUP(data[[#This Row],[Reindeer]],$S$14:$S$18,$T$14:$T$18)</f>
        <v>1200</v>
      </c>
      <c r="K2204" t="str" cm="1">
        <f t="array" ref="K2204">_xlfn.IFS(data[[#This Row],[Age]]&lt;=100,"0-100",data[[#This Row],[Age]]&lt;=500,"101-500",data[[#This Row],[Age]]&lt;=1000,"501-1000",1,"&gt;1000")</f>
        <v>&gt;1000</v>
      </c>
      <c r="L2204" t="str">
        <f>REPT(_xlfn.UNICHAR(8203),_xlfn.XLOOKUP(data[[#This Row],[Age group]],$S$23:$S$26,$T$23:$T$26))&amp;data[[#This Row],[Age group]]</f>
        <v>​&gt;1000</v>
      </c>
    </row>
    <row r="2205" spans="2:12" x14ac:dyDescent="0.25">
      <c r="B2205" t="s">
        <v>34</v>
      </c>
      <c r="C2205">
        <v>4</v>
      </c>
      <c r="D2205">
        <v>1250</v>
      </c>
      <c r="E2205" s="27">
        <v>45367</v>
      </c>
      <c r="F2205">
        <v>2074.3500000000004</v>
      </c>
      <c r="G2205" t="s">
        <v>91</v>
      </c>
      <c r="H2205">
        <v>0</v>
      </c>
      <c r="I2205" t="str">
        <f>_xlfn.XLOOKUP(data[[#This Row],[flight_speed]],$S$4:$S$6,$T$4:$T$6,,-1)</f>
        <v>super fast</v>
      </c>
      <c r="J2205">
        <f>_xlfn.XLOOKUP(data[[#This Row],[Reindeer]],$S$14:$S$18,$T$14:$T$18)</f>
        <v>815</v>
      </c>
      <c r="K2205" t="str" cm="1">
        <f t="array" ref="K2205">_xlfn.IFS(data[[#This Row],[Age]]&lt;=100,"0-100",data[[#This Row],[Age]]&lt;=500,"101-500",data[[#This Row],[Age]]&lt;=1000,"501-1000",1,"&gt;1000")</f>
        <v>501-1000</v>
      </c>
      <c r="L2205" t="str">
        <f>REPT(_xlfn.UNICHAR(8203),_xlfn.XLOOKUP(data[[#This Row],[Age group]],$S$23:$S$26,$T$23:$T$26))&amp;data[[#This Row],[Age group]]</f>
        <v>​​501-1000</v>
      </c>
    </row>
    <row r="2206" spans="2:12" x14ac:dyDescent="0.25">
      <c r="B2206" t="s">
        <v>35</v>
      </c>
      <c r="C2206">
        <v>8</v>
      </c>
      <c r="D2206">
        <v>980</v>
      </c>
      <c r="E2206" s="27">
        <v>45367</v>
      </c>
      <c r="F2206">
        <v>1731.6000000000001</v>
      </c>
      <c r="G2206" t="s">
        <v>91</v>
      </c>
      <c r="H2206">
        <v>0</v>
      </c>
      <c r="I2206" t="str">
        <f>_xlfn.XLOOKUP(data[[#This Row],[flight_speed]],$S$4:$S$6,$T$4:$T$6,,-1)</f>
        <v>fast</v>
      </c>
      <c r="J2206">
        <f>_xlfn.XLOOKUP(data[[#This Row],[Reindeer]],$S$14:$S$18,$T$14:$T$18)</f>
        <v>261</v>
      </c>
      <c r="K2206" t="str" cm="1">
        <f t="array" ref="K2206">_xlfn.IFS(data[[#This Row],[Age]]&lt;=100,"0-100",data[[#This Row],[Age]]&lt;=500,"101-500",data[[#This Row],[Age]]&lt;=1000,"501-1000",1,"&gt;1000")</f>
        <v>101-500</v>
      </c>
      <c r="L2206" t="str">
        <f>REPT(_xlfn.UNICHAR(8203),_xlfn.XLOOKUP(data[[#This Row],[Age group]],$S$23:$S$26,$T$23:$T$26))&amp;data[[#This Row],[Age group]]</f>
        <v>​​​101-500</v>
      </c>
    </row>
    <row r="2207" spans="2:12" x14ac:dyDescent="0.25">
      <c r="B2207" t="s">
        <v>68</v>
      </c>
      <c r="C2207">
        <v>4.8000000000000007</v>
      </c>
      <c r="D2207">
        <v>890</v>
      </c>
      <c r="E2207" s="27">
        <v>45367</v>
      </c>
      <c r="F2207">
        <v>511.20000000000005</v>
      </c>
      <c r="G2207" t="s">
        <v>90</v>
      </c>
      <c r="H2207">
        <v>0</v>
      </c>
      <c r="I2207" t="str">
        <f>_xlfn.XLOOKUP(data[[#This Row],[flight_speed]],$S$4:$S$6,$T$4:$T$6,,-1)</f>
        <v>casual</v>
      </c>
      <c r="J2207">
        <f>_xlfn.XLOOKUP(data[[#This Row],[Reindeer]],$S$14:$S$18,$T$14:$T$18)</f>
        <v>35</v>
      </c>
      <c r="K2207" t="str" cm="1">
        <f t="array" ref="K2207">_xlfn.IFS(data[[#This Row],[Age]]&lt;=100,"0-100",data[[#This Row],[Age]]&lt;=500,"101-500",data[[#This Row],[Age]]&lt;=1000,"501-1000",1,"&gt;1000")</f>
        <v>0-100</v>
      </c>
      <c r="L2207" t="str">
        <f>REPT(_xlfn.UNICHAR(8203),_xlfn.XLOOKUP(data[[#This Row],[Age group]],$S$23:$S$26,$T$23:$T$26))&amp;data[[#This Row],[Age group]]</f>
        <v>​​​​0-100</v>
      </c>
    </row>
    <row r="2208" spans="2:12" x14ac:dyDescent="0.25">
      <c r="B2208" t="s">
        <v>32</v>
      </c>
      <c r="C2208">
        <v>4.8000000000000007</v>
      </c>
      <c r="D2208">
        <v>630</v>
      </c>
      <c r="E2208" s="27">
        <v>45367</v>
      </c>
      <c r="F2208">
        <v>1002.5999999999999</v>
      </c>
      <c r="G2208" t="s">
        <v>91</v>
      </c>
      <c r="H2208">
        <v>0</v>
      </c>
      <c r="I2208" t="str">
        <f>_xlfn.XLOOKUP(data[[#This Row],[flight_speed]],$S$4:$S$6,$T$4:$T$6,,-1)</f>
        <v>fast</v>
      </c>
      <c r="J2208">
        <f>_xlfn.XLOOKUP(data[[#This Row],[Reindeer]],$S$14:$S$18,$T$14:$T$18)</f>
        <v>98</v>
      </c>
      <c r="K2208" t="str" cm="1">
        <f t="array" ref="K2208">_xlfn.IFS(data[[#This Row],[Age]]&lt;=100,"0-100",data[[#This Row],[Age]]&lt;=500,"101-500",data[[#This Row],[Age]]&lt;=1000,"501-1000",1,"&gt;1000")</f>
        <v>0-100</v>
      </c>
      <c r="L2208" t="str">
        <f>REPT(_xlfn.UNICHAR(8203),_xlfn.XLOOKUP(data[[#This Row],[Age group]],$S$23:$S$26,$T$23:$T$26))&amp;data[[#This Row],[Age group]]</f>
        <v>​​​​0-100</v>
      </c>
    </row>
    <row r="2209" spans="2:12" x14ac:dyDescent="0.25">
      <c r="B2209" t="s">
        <v>33</v>
      </c>
      <c r="C2209">
        <v>11.200000000000001</v>
      </c>
      <c r="D2209">
        <v>800</v>
      </c>
      <c r="E2209" s="27">
        <v>45368</v>
      </c>
      <c r="F2209">
        <v>2795.52</v>
      </c>
      <c r="G2209" t="s">
        <v>90</v>
      </c>
      <c r="H2209">
        <v>0</v>
      </c>
      <c r="I2209" t="str">
        <f>_xlfn.XLOOKUP(data[[#This Row],[flight_speed]],$S$4:$S$6,$T$4:$T$6,,-1)</f>
        <v>super fast</v>
      </c>
      <c r="J2209">
        <f>_xlfn.XLOOKUP(data[[#This Row],[Reindeer]],$S$14:$S$18,$T$14:$T$18)</f>
        <v>1200</v>
      </c>
      <c r="K2209" t="str" cm="1">
        <f t="array" ref="K2209">_xlfn.IFS(data[[#This Row],[Age]]&lt;=100,"0-100",data[[#This Row],[Age]]&lt;=500,"101-500",data[[#This Row],[Age]]&lt;=1000,"501-1000",1,"&gt;1000")</f>
        <v>&gt;1000</v>
      </c>
      <c r="L2209" t="str">
        <f>REPT(_xlfn.UNICHAR(8203),_xlfn.XLOOKUP(data[[#This Row],[Age group]],$S$23:$S$26,$T$23:$T$26))&amp;data[[#This Row],[Age group]]</f>
        <v>​&gt;1000</v>
      </c>
    </row>
    <row r="2210" spans="2:12" x14ac:dyDescent="0.25">
      <c r="B2210" t="s">
        <v>34</v>
      </c>
      <c r="C2210">
        <v>12</v>
      </c>
      <c r="D2210">
        <v>1410</v>
      </c>
      <c r="E2210" s="27">
        <v>45368</v>
      </c>
      <c r="F2210">
        <v>1980.12</v>
      </c>
      <c r="G2210" t="s">
        <v>91</v>
      </c>
      <c r="H2210">
        <v>0</v>
      </c>
      <c r="I2210" t="str">
        <f>_xlfn.XLOOKUP(data[[#This Row],[flight_speed]],$S$4:$S$6,$T$4:$T$6,,-1)</f>
        <v>fast</v>
      </c>
      <c r="J2210">
        <f>_xlfn.XLOOKUP(data[[#This Row],[Reindeer]],$S$14:$S$18,$T$14:$T$18)</f>
        <v>815</v>
      </c>
      <c r="K2210" t="str" cm="1">
        <f t="array" ref="K2210">_xlfn.IFS(data[[#This Row],[Age]]&lt;=100,"0-100",data[[#This Row],[Age]]&lt;=500,"101-500",data[[#This Row],[Age]]&lt;=1000,"501-1000",1,"&gt;1000")</f>
        <v>501-1000</v>
      </c>
      <c r="L2210" t="str">
        <f>REPT(_xlfn.UNICHAR(8203),_xlfn.XLOOKUP(data[[#This Row],[Age group]],$S$23:$S$26,$T$23:$T$26))&amp;data[[#This Row],[Age group]]</f>
        <v>​​501-1000</v>
      </c>
    </row>
    <row r="2211" spans="2:12" x14ac:dyDescent="0.25">
      <c r="B2211" t="s">
        <v>35</v>
      </c>
      <c r="C2211">
        <v>4.8000000000000007</v>
      </c>
      <c r="D2211">
        <v>1230</v>
      </c>
      <c r="E2211" s="27">
        <v>45368</v>
      </c>
      <c r="F2211">
        <v>610.16999999999996</v>
      </c>
      <c r="G2211" t="s">
        <v>91</v>
      </c>
      <c r="H2211">
        <v>0</v>
      </c>
      <c r="I2211" t="str">
        <f>_xlfn.XLOOKUP(data[[#This Row],[flight_speed]],$S$4:$S$6,$T$4:$T$6,,-1)</f>
        <v>fast</v>
      </c>
      <c r="J2211">
        <f>_xlfn.XLOOKUP(data[[#This Row],[Reindeer]],$S$14:$S$18,$T$14:$T$18)</f>
        <v>261</v>
      </c>
      <c r="K2211" t="str" cm="1">
        <f t="array" ref="K2211">_xlfn.IFS(data[[#This Row],[Age]]&lt;=100,"0-100",data[[#This Row],[Age]]&lt;=500,"101-500",data[[#This Row],[Age]]&lt;=1000,"501-1000",1,"&gt;1000")</f>
        <v>101-500</v>
      </c>
      <c r="L2211" t="str">
        <f>REPT(_xlfn.UNICHAR(8203),_xlfn.XLOOKUP(data[[#This Row],[Age group]],$S$23:$S$26,$T$23:$T$26))&amp;data[[#This Row],[Age group]]</f>
        <v>​​​101-500</v>
      </c>
    </row>
    <row r="2212" spans="2:12" x14ac:dyDescent="0.25">
      <c r="B2212" t="s">
        <v>68</v>
      </c>
      <c r="C2212">
        <v>4</v>
      </c>
      <c r="D2212">
        <v>500</v>
      </c>
      <c r="E2212" s="27">
        <v>45368</v>
      </c>
      <c r="F2212">
        <v>524.18999999999994</v>
      </c>
      <c r="G2212" t="s">
        <v>90</v>
      </c>
      <c r="H2212">
        <v>0</v>
      </c>
      <c r="I2212" t="str">
        <f>_xlfn.XLOOKUP(data[[#This Row],[flight_speed]],$S$4:$S$6,$T$4:$T$6,,-1)</f>
        <v>casual</v>
      </c>
      <c r="J2212">
        <f>_xlfn.XLOOKUP(data[[#This Row],[Reindeer]],$S$14:$S$18,$T$14:$T$18)</f>
        <v>35</v>
      </c>
      <c r="K2212" t="str" cm="1">
        <f t="array" ref="K2212">_xlfn.IFS(data[[#This Row],[Age]]&lt;=100,"0-100",data[[#This Row],[Age]]&lt;=500,"101-500",data[[#This Row],[Age]]&lt;=1000,"501-1000",1,"&gt;1000")</f>
        <v>0-100</v>
      </c>
      <c r="L2212" t="str">
        <f>REPT(_xlfn.UNICHAR(8203),_xlfn.XLOOKUP(data[[#This Row],[Age group]],$S$23:$S$26,$T$23:$T$26))&amp;data[[#This Row],[Age group]]</f>
        <v>​​​​0-100</v>
      </c>
    </row>
    <row r="2213" spans="2:12" x14ac:dyDescent="0.25">
      <c r="B2213" t="s">
        <v>32</v>
      </c>
      <c r="C2213">
        <v>8.8000000000000007</v>
      </c>
      <c r="D2213">
        <v>630</v>
      </c>
      <c r="E2213" s="27">
        <v>45368</v>
      </c>
      <c r="F2213">
        <v>384.33000000000004</v>
      </c>
      <c r="G2213" t="s">
        <v>91</v>
      </c>
      <c r="H2213">
        <v>0</v>
      </c>
      <c r="I2213" t="str">
        <f>_xlfn.XLOOKUP(data[[#This Row],[flight_speed]],$S$4:$S$6,$T$4:$T$6,,-1)</f>
        <v>casual</v>
      </c>
      <c r="J2213">
        <f>_xlfn.XLOOKUP(data[[#This Row],[Reindeer]],$S$14:$S$18,$T$14:$T$18)</f>
        <v>98</v>
      </c>
      <c r="K2213" t="str" cm="1">
        <f t="array" ref="K2213">_xlfn.IFS(data[[#This Row],[Age]]&lt;=100,"0-100",data[[#This Row],[Age]]&lt;=500,"101-500",data[[#This Row],[Age]]&lt;=1000,"501-1000",1,"&gt;1000")</f>
        <v>0-100</v>
      </c>
      <c r="L2213" t="str">
        <f>REPT(_xlfn.UNICHAR(8203),_xlfn.XLOOKUP(data[[#This Row],[Age group]],$S$23:$S$26,$T$23:$T$26))&amp;data[[#This Row],[Age group]]</f>
        <v>​​​​0-100</v>
      </c>
    </row>
    <row r="2214" spans="2:12" x14ac:dyDescent="0.25">
      <c r="B2214" t="s">
        <v>33</v>
      </c>
      <c r="C2214">
        <v>4.8000000000000007</v>
      </c>
      <c r="D2214">
        <v>1260</v>
      </c>
      <c r="E2214" s="27">
        <v>45369</v>
      </c>
      <c r="F2214">
        <v>1475.73</v>
      </c>
      <c r="G2214" t="s">
        <v>90</v>
      </c>
      <c r="H2214">
        <v>0</v>
      </c>
      <c r="I2214" t="str">
        <f>_xlfn.XLOOKUP(data[[#This Row],[flight_speed]],$S$4:$S$6,$T$4:$T$6,,-1)</f>
        <v>fast</v>
      </c>
      <c r="J2214">
        <f>_xlfn.XLOOKUP(data[[#This Row],[Reindeer]],$S$14:$S$18,$T$14:$T$18)</f>
        <v>1200</v>
      </c>
      <c r="K2214" t="str" cm="1">
        <f t="array" ref="K2214">_xlfn.IFS(data[[#This Row],[Age]]&lt;=100,"0-100",data[[#This Row],[Age]]&lt;=500,"101-500",data[[#This Row],[Age]]&lt;=1000,"501-1000",1,"&gt;1000")</f>
        <v>&gt;1000</v>
      </c>
      <c r="L2214" t="str">
        <f>REPT(_xlfn.UNICHAR(8203),_xlfn.XLOOKUP(data[[#This Row],[Age group]],$S$23:$S$26,$T$23:$T$26))&amp;data[[#This Row],[Age group]]</f>
        <v>​&gt;1000</v>
      </c>
    </row>
    <row r="2215" spans="2:12" x14ac:dyDescent="0.25">
      <c r="B2215" t="s">
        <v>34</v>
      </c>
      <c r="C2215">
        <v>4.8000000000000007</v>
      </c>
      <c r="D2215">
        <v>540</v>
      </c>
      <c r="E2215" s="27">
        <v>45369</v>
      </c>
      <c r="F2215">
        <v>1961.0099999999998</v>
      </c>
      <c r="G2215" t="s">
        <v>91</v>
      </c>
      <c r="H2215">
        <v>0</v>
      </c>
      <c r="I2215" t="str">
        <f>_xlfn.XLOOKUP(data[[#This Row],[flight_speed]],$S$4:$S$6,$T$4:$T$6,,-1)</f>
        <v>fast</v>
      </c>
      <c r="J2215">
        <f>_xlfn.XLOOKUP(data[[#This Row],[Reindeer]],$S$14:$S$18,$T$14:$T$18)</f>
        <v>815</v>
      </c>
      <c r="K2215" t="str" cm="1">
        <f t="array" ref="K2215">_xlfn.IFS(data[[#This Row],[Age]]&lt;=100,"0-100",data[[#This Row],[Age]]&lt;=500,"101-500",data[[#This Row],[Age]]&lt;=1000,"501-1000",1,"&gt;1000")</f>
        <v>501-1000</v>
      </c>
      <c r="L2215" t="str">
        <f>REPT(_xlfn.UNICHAR(8203),_xlfn.XLOOKUP(data[[#This Row],[Age group]],$S$23:$S$26,$T$23:$T$26))&amp;data[[#This Row],[Age group]]</f>
        <v>​​501-1000</v>
      </c>
    </row>
    <row r="2216" spans="2:12" x14ac:dyDescent="0.25">
      <c r="B2216" t="s">
        <v>35</v>
      </c>
      <c r="C2216">
        <v>7.2</v>
      </c>
      <c r="D2216">
        <v>960</v>
      </c>
      <c r="E2216" s="27">
        <v>45369</v>
      </c>
      <c r="F2216">
        <v>1170.0899999999999</v>
      </c>
      <c r="G2216" t="s">
        <v>91</v>
      </c>
      <c r="H2216">
        <v>0</v>
      </c>
      <c r="I2216" t="str">
        <f>_xlfn.XLOOKUP(data[[#This Row],[flight_speed]],$S$4:$S$6,$T$4:$T$6,,-1)</f>
        <v>fast</v>
      </c>
      <c r="J2216">
        <f>_xlfn.XLOOKUP(data[[#This Row],[Reindeer]],$S$14:$S$18,$T$14:$T$18)</f>
        <v>261</v>
      </c>
      <c r="K2216" t="str" cm="1">
        <f t="array" ref="K2216">_xlfn.IFS(data[[#This Row],[Age]]&lt;=100,"0-100",data[[#This Row],[Age]]&lt;=500,"101-500",data[[#This Row],[Age]]&lt;=1000,"501-1000",1,"&gt;1000")</f>
        <v>101-500</v>
      </c>
      <c r="L2216" t="str">
        <f>REPT(_xlfn.UNICHAR(8203),_xlfn.XLOOKUP(data[[#This Row],[Age group]],$S$23:$S$26,$T$23:$T$26))&amp;data[[#This Row],[Age group]]</f>
        <v>​​​101-500</v>
      </c>
    </row>
    <row r="2217" spans="2:12" x14ac:dyDescent="0.25">
      <c r="B2217" t="s">
        <v>68</v>
      </c>
      <c r="C2217">
        <v>4.8000000000000007</v>
      </c>
      <c r="D2217">
        <v>860</v>
      </c>
      <c r="E2217" s="27">
        <v>45369</v>
      </c>
      <c r="F2217">
        <v>2028.84</v>
      </c>
      <c r="G2217" t="s">
        <v>90</v>
      </c>
      <c r="H2217">
        <v>0</v>
      </c>
      <c r="I2217" t="str">
        <f>_xlfn.XLOOKUP(data[[#This Row],[flight_speed]],$S$4:$S$6,$T$4:$T$6,,-1)</f>
        <v>super fast</v>
      </c>
      <c r="J2217">
        <f>_xlfn.XLOOKUP(data[[#This Row],[Reindeer]],$S$14:$S$18,$T$14:$T$18)</f>
        <v>35</v>
      </c>
      <c r="K2217" t="str" cm="1">
        <f t="array" ref="K2217">_xlfn.IFS(data[[#This Row],[Age]]&lt;=100,"0-100",data[[#This Row],[Age]]&lt;=500,"101-500",data[[#This Row],[Age]]&lt;=1000,"501-1000",1,"&gt;1000")</f>
        <v>0-100</v>
      </c>
      <c r="L2217" t="str">
        <f>REPT(_xlfn.UNICHAR(8203),_xlfn.XLOOKUP(data[[#This Row],[Age group]],$S$23:$S$26,$T$23:$T$26))&amp;data[[#This Row],[Age group]]</f>
        <v>​​​​0-100</v>
      </c>
    </row>
    <row r="2218" spans="2:12" x14ac:dyDescent="0.25">
      <c r="B2218" t="s">
        <v>32</v>
      </c>
      <c r="C2218">
        <v>12</v>
      </c>
      <c r="D2218">
        <v>900</v>
      </c>
      <c r="E2218" s="27">
        <v>45369</v>
      </c>
      <c r="F2218">
        <v>2564.67</v>
      </c>
      <c r="G2218" t="s">
        <v>91</v>
      </c>
      <c r="H2218">
        <v>0</v>
      </c>
      <c r="I2218" t="str">
        <f>_xlfn.XLOOKUP(data[[#This Row],[flight_speed]],$S$4:$S$6,$T$4:$T$6,,-1)</f>
        <v>super fast</v>
      </c>
      <c r="J2218">
        <f>_xlfn.XLOOKUP(data[[#This Row],[Reindeer]],$S$14:$S$18,$T$14:$T$18)</f>
        <v>98</v>
      </c>
      <c r="K2218" t="str" cm="1">
        <f t="array" ref="K2218">_xlfn.IFS(data[[#This Row],[Age]]&lt;=100,"0-100",data[[#This Row],[Age]]&lt;=500,"101-500",data[[#This Row],[Age]]&lt;=1000,"501-1000",1,"&gt;1000")</f>
        <v>0-100</v>
      </c>
      <c r="L2218" t="str">
        <f>REPT(_xlfn.UNICHAR(8203),_xlfn.XLOOKUP(data[[#This Row],[Age group]],$S$23:$S$26,$T$23:$T$26))&amp;data[[#This Row],[Age group]]</f>
        <v>​​​​0-100</v>
      </c>
    </row>
    <row r="2219" spans="2:12" x14ac:dyDescent="0.25">
      <c r="B2219" t="s">
        <v>33</v>
      </c>
      <c r="C2219">
        <v>10.4</v>
      </c>
      <c r="D2219">
        <v>1400</v>
      </c>
      <c r="E2219" s="27">
        <v>45370</v>
      </c>
      <c r="F2219">
        <v>2271.96</v>
      </c>
      <c r="G2219" t="s">
        <v>90</v>
      </c>
      <c r="H2219">
        <v>0</v>
      </c>
      <c r="I2219" t="str">
        <f>_xlfn.XLOOKUP(data[[#This Row],[flight_speed]],$S$4:$S$6,$T$4:$T$6,,-1)</f>
        <v>super fast</v>
      </c>
      <c r="J2219">
        <f>_xlfn.XLOOKUP(data[[#This Row],[Reindeer]],$S$14:$S$18,$T$14:$T$18)</f>
        <v>1200</v>
      </c>
      <c r="K2219" t="str" cm="1">
        <f t="array" ref="K2219">_xlfn.IFS(data[[#This Row],[Age]]&lt;=100,"0-100",data[[#This Row],[Age]]&lt;=500,"101-500",data[[#This Row],[Age]]&lt;=1000,"501-1000",1,"&gt;1000")</f>
        <v>&gt;1000</v>
      </c>
      <c r="L2219" t="str">
        <f>REPT(_xlfn.UNICHAR(8203),_xlfn.XLOOKUP(data[[#This Row],[Age group]],$S$23:$S$26,$T$23:$T$26))&amp;data[[#This Row],[Age group]]</f>
        <v>​&gt;1000</v>
      </c>
    </row>
    <row r="2220" spans="2:12" x14ac:dyDescent="0.25">
      <c r="B2220" t="s">
        <v>34</v>
      </c>
      <c r="C2220">
        <v>11.200000000000001</v>
      </c>
      <c r="D2220">
        <v>1170</v>
      </c>
      <c r="E2220" s="27">
        <v>45370</v>
      </c>
      <c r="F2220">
        <v>2367.42</v>
      </c>
      <c r="G2220" t="s">
        <v>91</v>
      </c>
      <c r="H2220">
        <v>0</v>
      </c>
      <c r="I2220" t="str">
        <f>_xlfn.XLOOKUP(data[[#This Row],[flight_speed]],$S$4:$S$6,$T$4:$T$6,,-1)</f>
        <v>super fast</v>
      </c>
      <c r="J2220">
        <f>_xlfn.XLOOKUP(data[[#This Row],[Reindeer]],$S$14:$S$18,$T$14:$T$18)</f>
        <v>815</v>
      </c>
      <c r="K2220" t="str" cm="1">
        <f t="array" ref="K2220">_xlfn.IFS(data[[#This Row],[Age]]&lt;=100,"0-100",data[[#This Row],[Age]]&lt;=500,"101-500",data[[#This Row],[Age]]&lt;=1000,"501-1000",1,"&gt;1000")</f>
        <v>501-1000</v>
      </c>
      <c r="L2220" t="str">
        <f>REPT(_xlfn.UNICHAR(8203),_xlfn.XLOOKUP(data[[#This Row],[Age group]],$S$23:$S$26,$T$23:$T$26))&amp;data[[#This Row],[Age group]]</f>
        <v>​​501-1000</v>
      </c>
    </row>
    <row r="2221" spans="2:12" x14ac:dyDescent="0.25">
      <c r="B2221" t="s">
        <v>35</v>
      </c>
      <c r="C2221">
        <v>12</v>
      </c>
      <c r="D2221">
        <v>1060</v>
      </c>
      <c r="E2221" s="27">
        <v>45370</v>
      </c>
      <c r="F2221">
        <v>1697.94</v>
      </c>
      <c r="G2221" t="s">
        <v>91</v>
      </c>
      <c r="H2221">
        <v>0</v>
      </c>
      <c r="I2221" t="str">
        <f>_xlfn.XLOOKUP(data[[#This Row],[flight_speed]],$S$4:$S$6,$T$4:$T$6,,-1)</f>
        <v>fast</v>
      </c>
      <c r="J2221">
        <f>_xlfn.XLOOKUP(data[[#This Row],[Reindeer]],$S$14:$S$18,$T$14:$T$18)</f>
        <v>261</v>
      </c>
      <c r="K2221" t="str" cm="1">
        <f t="array" ref="K2221">_xlfn.IFS(data[[#This Row],[Age]]&lt;=100,"0-100",data[[#This Row],[Age]]&lt;=500,"101-500",data[[#This Row],[Age]]&lt;=1000,"501-1000",1,"&gt;1000")</f>
        <v>101-500</v>
      </c>
      <c r="L2221" t="str">
        <f>REPT(_xlfn.UNICHAR(8203),_xlfn.XLOOKUP(data[[#This Row],[Age group]],$S$23:$S$26,$T$23:$T$26))&amp;data[[#This Row],[Age group]]</f>
        <v>​​​101-500</v>
      </c>
    </row>
    <row r="2222" spans="2:12" x14ac:dyDescent="0.25">
      <c r="B2222" t="s">
        <v>68</v>
      </c>
      <c r="C2222">
        <v>5.6000000000000005</v>
      </c>
      <c r="D2222">
        <v>1400</v>
      </c>
      <c r="E2222" s="27">
        <v>45370</v>
      </c>
      <c r="F2222">
        <v>943.71</v>
      </c>
      <c r="G2222" t="s">
        <v>90</v>
      </c>
      <c r="H2222">
        <v>0</v>
      </c>
      <c r="I2222" t="str">
        <f>_xlfn.XLOOKUP(data[[#This Row],[flight_speed]],$S$4:$S$6,$T$4:$T$6,,-1)</f>
        <v>fast</v>
      </c>
      <c r="J2222">
        <f>_xlfn.XLOOKUP(data[[#This Row],[Reindeer]],$S$14:$S$18,$T$14:$T$18)</f>
        <v>35</v>
      </c>
      <c r="K2222" t="str" cm="1">
        <f t="array" ref="K2222">_xlfn.IFS(data[[#This Row],[Age]]&lt;=100,"0-100",data[[#This Row],[Age]]&lt;=500,"101-500",data[[#This Row],[Age]]&lt;=1000,"501-1000",1,"&gt;1000")</f>
        <v>0-100</v>
      </c>
      <c r="L2222" t="str">
        <f>REPT(_xlfn.UNICHAR(8203),_xlfn.XLOOKUP(data[[#This Row],[Age group]],$S$23:$S$26,$T$23:$T$26))&amp;data[[#This Row],[Age group]]</f>
        <v>​​​​0-100</v>
      </c>
    </row>
    <row r="2223" spans="2:12" x14ac:dyDescent="0.25">
      <c r="B2223" t="s">
        <v>32</v>
      </c>
      <c r="C2223">
        <v>8.8000000000000007</v>
      </c>
      <c r="D2223">
        <v>510</v>
      </c>
      <c r="E2223" s="27">
        <v>45370</v>
      </c>
      <c r="F2223">
        <v>1109.46</v>
      </c>
      <c r="G2223" t="s">
        <v>91</v>
      </c>
      <c r="H2223">
        <v>0</v>
      </c>
      <c r="I2223" t="str">
        <f>_xlfn.XLOOKUP(data[[#This Row],[flight_speed]],$S$4:$S$6,$T$4:$T$6,,-1)</f>
        <v>fast</v>
      </c>
      <c r="J2223">
        <f>_xlfn.XLOOKUP(data[[#This Row],[Reindeer]],$S$14:$S$18,$T$14:$T$18)</f>
        <v>98</v>
      </c>
      <c r="K2223" t="str" cm="1">
        <f t="array" ref="K2223">_xlfn.IFS(data[[#This Row],[Age]]&lt;=100,"0-100",data[[#This Row],[Age]]&lt;=500,"101-500",data[[#This Row],[Age]]&lt;=1000,"501-1000",1,"&gt;1000")</f>
        <v>0-100</v>
      </c>
      <c r="L2223" t="str">
        <f>REPT(_xlfn.UNICHAR(8203),_xlfn.XLOOKUP(data[[#This Row],[Age group]],$S$23:$S$26,$T$23:$T$26))&amp;data[[#This Row],[Age group]]</f>
        <v>​​​​0-100</v>
      </c>
    </row>
    <row r="2224" spans="2:12" x14ac:dyDescent="0.25">
      <c r="B2224" t="s">
        <v>33</v>
      </c>
      <c r="C2224">
        <v>4.8000000000000007</v>
      </c>
      <c r="D2224">
        <v>820</v>
      </c>
      <c r="E2224" s="27">
        <v>45371</v>
      </c>
      <c r="F2224">
        <v>816.62999999999988</v>
      </c>
      <c r="G2224" t="s">
        <v>90</v>
      </c>
      <c r="H2224">
        <v>0</v>
      </c>
      <c r="I2224" t="str">
        <f>_xlfn.XLOOKUP(data[[#This Row],[flight_speed]],$S$4:$S$6,$T$4:$T$6,,-1)</f>
        <v>fast</v>
      </c>
      <c r="J2224">
        <f>_xlfn.XLOOKUP(data[[#This Row],[Reindeer]],$S$14:$S$18,$T$14:$T$18)</f>
        <v>1200</v>
      </c>
      <c r="K2224" t="str" cm="1">
        <f t="array" ref="K2224">_xlfn.IFS(data[[#This Row],[Age]]&lt;=100,"0-100",data[[#This Row],[Age]]&lt;=500,"101-500",data[[#This Row],[Age]]&lt;=1000,"501-1000",1,"&gt;1000")</f>
        <v>&gt;1000</v>
      </c>
      <c r="L2224" t="str">
        <f>REPT(_xlfn.UNICHAR(8203),_xlfn.XLOOKUP(data[[#This Row],[Age group]],$S$23:$S$26,$T$23:$T$26))&amp;data[[#This Row],[Age group]]</f>
        <v>​&gt;1000</v>
      </c>
    </row>
    <row r="2225" spans="2:12" x14ac:dyDescent="0.25">
      <c r="B2225" t="s">
        <v>34</v>
      </c>
      <c r="C2225">
        <v>7.2</v>
      </c>
      <c r="D2225">
        <v>1200</v>
      </c>
      <c r="E2225" s="27">
        <v>45371</v>
      </c>
      <c r="F2225">
        <v>1002.51</v>
      </c>
      <c r="G2225" t="s">
        <v>91</v>
      </c>
      <c r="H2225">
        <v>0</v>
      </c>
      <c r="I2225" t="str">
        <f>_xlfn.XLOOKUP(data[[#This Row],[flight_speed]],$S$4:$S$6,$T$4:$T$6,,-1)</f>
        <v>fast</v>
      </c>
      <c r="J2225">
        <f>_xlfn.XLOOKUP(data[[#This Row],[Reindeer]],$S$14:$S$18,$T$14:$T$18)</f>
        <v>815</v>
      </c>
      <c r="K2225" t="str" cm="1">
        <f t="array" ref="K2225">_xlfn.IFS(data[[#This Row],[Age]]&lt;=100,"0-100",data[[#This Row],[Age]]&lt;=500,"101-500",data[[#This Row],[Age]]&lt;=1000,"501-1000",1,"&gt;1000")</f>
        <v>501-1000</v>
      </c>
      <c r="L2225" t="str">
        <f>REPT(_xlfn.UNICHAR(8203),_xlfn.XLOOKUP(data[[#This Row],[Age group]],$S$23:$S$26,$T$23:$T$26))&amp;data[[#This Row],[Age group]]</f>
        <v>​​501-1000</v>
      </c>
    </row>
    <row r="2226" spans="2:12" x14ac:dyDescent="0.25">
      <c r="B2226" t="s">
        <v>35</v>
      </c>
      <c r="C2226">
        <v>4.8000000000000007</v>
      </c>
      <c r="D2226">
        <v>1400</v>
      </c>
      <c r="E2226" s="27">
        <v>45371</v>
      </c>
      <c r="F2226">
        <v>574.14</v>
      </c>
      <c r="G2226" t="s">
        <v>91</v>
      </c>
      <c r="H2226">
        <v>0</v>
      </c>
      <c r="I2226" t="str">
        <f>_xlfn.XLOOKUP(data[[#This Row],[flight_speed]],$S$4:$S$6,$T$4:$T$6,,-1)</f>
        <v>casual</v>
      </c>
      <c r="J2226">
        <f>_xlfn.XLOOKUP(data[[#This Row],[Reindeer]],$S$14:$S$18,$T$14:$T$18)</f>
        <v>261</v>
      </c>
      <c r="K2226" t="str" cm="1">
        <f t="array" ref="K2226">_xlfn.IFS(data[[#This Row],[Age]]&lt;=100,"0-100",data[[#This Row],[Age]]&lt;=500,"101-500",data[[#This Row],[Age]]&lt;=1000,"501-1000",1,"&gt;1000")</f>
        <v>101-500</v>
      </c>
      <c r="L2226" t="str">
        <f>REPT(_xlfn.UNICHAR(8203),_xlfn.XLOOKUP(data[[#This Row],[Age group]],$S$23:$S$26,$T$23:$T$26))&amp;data[[#This Row],[Age group]]</f>
        <v>​​​101-500</v>
      </c>
    </row>
    <row r="2227" spans="2:12" x14ac:dyDescent="0.25">
      <c r="B2227" t="s">
        <v>68</v>
      </c>
      <c r="C2227">
        <v>10.4</v>
      </c>
      <c r="D2227">
        <v>770</v>
      </c>
      <c r="E2227" s="27">
        <v>45371</v>
      </c>
      <c r="F2227">
        <v>1328.6999999999998</v>
      </c>
      <c r="G2227" t="s">
        <v>90</v>
      </c>
      <c r="H2227">
        <v>0</v>
      </c>
      <c r="I2227" t="str">
        <f>_xlfn.XLOOKUP(data[[#This Row],[flight_speed]],$S$4:$S$6,$T$4:$T$6,,-1)</f>
        <v>fast</v>
      </c>
      <c r="J2227">
        <f>_xlfn.XLOOKUP(data[[#This Row],[Reindeer]],$S$14:$S$18,$T$14:$T$18)</f>
        <v>35</v>
      </c>
      <c r="K2227" t="str" cm="1">
        <f t="array" ref="K2227">_xlfn.IFS(data[[#This Row],[Age]]&lt;=100,"0-100",data[[#This Row],[Age]]&lt;=500,"101-500",data[[#This Row],[Age]]&lt;=1000,"501-1000",1,"&gt;1000")</f>
        <v>0-100</v>
      </c>
      <c r="L2227" t="str">
        <f>REPT(_xlfn.UNICHAR(8203),_xlfn.XLOOKUP(data[[#This Row],[Age group]],$S$23:$S$26,$T$23:$T$26))&amp;data[[#This Row],[Age group]]</f>
        <v>​​​​0-100</v>
      </c>
    </row>
    <row r="2228" spans="2:12" x14ac:dyDescent="0.25">
      <c r="B2228" t="s">
        <v>32</v>
      </c>
      <c r="C2228">
        <v>4</v>
      </c>
      <c r="D2228">
        <v>1340</v>
      </c>
      <c r="E2228" s="27">
        <v>45371</v>
      </c>
      <c r="F2228">
        <v>1749.2400000000002</v>
      </c>
      <c r="G2228" t="s">
        <v>91</v>
      </c>
      <c r="H2228">
        <v>0</v>
      </c>
      <c r="I2228" t="str">
        <f>_xlfn.XLOOKUP(data[[#This Row],[flight_speed]],$S$4:$S$6,$T$4:$T$6,,-1)</f>
        <v>fast</v>
      </c>
      <c r="J2228">
        <f>_xlfn.XLOOKUP(data[[#This Row],[Reindeer]],$S$14:$S$18,$T$14:$T$18)</f>
        <v>98</v>
      </c>
      <c r="K2228" t="str" cm="1">
        <f t="array" ref="K2228">_xlfn.IFS(data[[#This Row],[Age]]&lt;=100,"0-100",data[[#This Row],[Age]]&lt;=500,"101-500",data[[#This Row],[Age]]&lt;=1000,"501-1000",1,"&gt;1000")</f>
        <v>0-100</v>
      </c>
      <c r="L2228" t="str">
        <f>REPT(_xlfn.UNICHAR(8203),_xlfn.XLOOKUP(data[[#This Row],[Age group]],$S$23:$S$26,$T$23:$T$26))&amp;data[[#This Row],[Age group]]</f>
        <v>​​​​0-100</v>
      </c>
    </row>
    <row r="2229" spans="2:12" x14ac:dyDescent="0.25">
      <c r="B2229" t="s">
        <v>33</v>
      </c>
      <c r="C2229">
        <v>12</v>
      </c>
      <c r="D2229">
        <v>1350</v>
      </c>
      <c r="E2229" s="27">
        <v>45372</v>
      </c>
      <c r="F2229">
        <v>1834.3200000000002</v>
      </c>
      <c r="G2229" t="s">
        <v>90</v>
      </c>
      <c r="H2229">
        <v>0</v>
      </c>
      <c r="I2229" t="str">
        <f>_xlfn.XLOOKUP(data[[#This Row],[flight_speed]],$S$4:$S$6,$T$4:$T$6,,-1)</f>
        <v>fast</v>
      </c>
      <c r="J2229">
        <f>_xlfn.XLOOKUP(data[[#This Row],[Reindeer]],$S$14:$S$18,$T$14:$T$18)</f>
        <v>1200</v>
      </c>
      <c r="K2229" t="str" cm="1">
        <f t="array" ref="K2229">_xlfn.IFS(data[[#This Row],[Age]]&lt;=100,"0-100",data[[#This Row],[Age]]&lt;=500,"101-500",data[[#This Row],[Age]]&lt;=1000,"501-1000",1,"&gt;1000")</f>
        <v>&gt;1000</v>
      </c>
      <c r="L2229" t="str">
        <f>REPT(_xlfn.UNICHAR(8203),_xlfn.XLOOKUP(data[[#This Row],[Age group]],$S$23:$S$26,$T$23:$T$26))&amp;data[[#This Row],[Age group]]</f>
        <v>​&gt;1000</v>
      </c>
    </row>
    <row r="2230" spans="2:12" x14ac:dyDescent="0.25">
      <c r="B2230" t="s">
        <v>34</v>
      </c>
      <c r="C2230">
        <v>5.6000000000000005</v>
      </c>
      <c r="D2230">
        <v>1370</v>
      </c>
      <c r="E2230" s="27">
        <v>45372</v>
      </c>
      <c r="F2230">
        <v>1046.9100000000001</v>
      </c>
      <c r="G2230" t="s">
        <v>91</v>
      </c>
      <c r="H2230">
        <v>0</v>
      </c>
      <c r="I2230" t="str">
        <f>_xlfn.XLOOKUP(data[[#This Row],[flight_speed]],$S$4:$S$6,$T$4:$T$6,,-1)</f>
        <v>fast</v>
      </c>
      <c r="J2230">
        <f>_xlfn.XLOOKUP(data[[#This Row],[Reindeer]],$S$14:$S$18,$T$14:$T$18)</f>
        <v>815</v>
      </c>
      <c r="K2230" t="str" cm="1">
        <f t="array" ref="K2230">_xlfn.IFS(data[[#This Row],[Age]]&lt;=100,"0-100",data[[#This Row],[Age]]&lt;=500,"101-500",data[[#This Row],[Age]]&lt;=1000,"501-1000",1,"&gt;1000")</f>
        <v>501-1000</v>
      </c>
      <c r="L2230" t="str">
        <f>REPT(_xlfn.UNICHAR(8203),_xlfn.XLOOKUP(data[[#This Row],[Age group]],$S$23:$S$26,$T$23:$T$26))&amp;data[[#This Row],[Age group]]</f>
        <v>​​501-1000</v>
      </c>
    </row>
    <row r="2231" spans="2:12" x14ac:dyDescent="0.25">
      <c r="B2231" t="s">
        <v>35</v>
      </c>
      <c r="C2231">
        <v>7.2</v>
      </c>
      <c r="D2231">
        <v>680</v>
      </c>
      <c r="E2231" s="27">
        <v>45372</v>
      </c>
      <c r="F2231">
        <v>21</v>
      </c>
      <c r="G2231" t="s">
        <v>91</v>
      </c>
      <c r="H2231">
        <v>0</v>
      </c>
      <c r="I2231" t="str">
        <f>_xlfn.XLOOKUP(data[[#This Row],[flight_speed]],$S$4:$S$6,$T$4:$T$6,,-1)</f>
        <v>casual</v>
      </c>
      <c r="J2231">
        <f>_xlfn.XLOOKUP(data[[#This Row],[Reindeer]],$S$14:$S$18,$T$14:$T$18)</f>
        <v>261</v>
      </c>
      <c r="K2231" t="str" cm="1">
        <f t="array" ref="K2231">_xlfn.IFS(data[[#This Row],[Age]]&lt;=100,"0-100",data[[#This Row],[Age]]&lt;=500,"101-500",data[[#This Row],[Age]]&lt;=1000,"501-1000",1,"&gt;1000")</f>
        <v>101-500</v>
      </c>
      <c r="L2231" t="str">
        <f>REPT(_xlfn.UNICHAR(8203),_xlfn.XLOOKUP(data[[#This Row],[Age group]],$S$23:$S$26,$T$23:$T$26))&amp;data[[#This Row],[Age group]]</f>
        <v>​​​101-500</v>
      </c>
    </row>
    <row r="2232" spans="2:12" x14ac:dyDescent="0.25">
      <c r="B2232" t="s">
        <v>68</v>
      </c>
      <c r="C2232">
        <v>12</v>
      </c>
      <c r="D2232">
        <v>1260</v>
      </c>
      <c r="E2232" s="27">
        <v>45372</v>
      </c>
      <c r="F2232">
        <v>1495.02</v>
      </c>
      <c r="G2232" t="s">
        <v>90</v>
      </c>
      <c r="H2232">
        <v>0</v>
      </c>
      <c r="I2232" t="str">
        <f>_xlfn.XLOOKUP(data[[#This Row],[flight_speed]],$S$4:$S$6,$T$4:$T$6,,-1)</f>
        <v>fast</v>
      </c>
      <c r="J2232">
        <f>_xlfn.XLOOKUP(data[[#This Row],[Reindeer]],$S$14:$S$18,$T$14:$T$18)</f>
        <v>35</v>
      </c>
      <c r="K2232" t="str" cm="1">
        <f t="array" ref="K2232">_xlfn.IFS(data[[#This Row],[Age]]&lt;=100,"0-100",data[[#This Row],[Age]]&lt;=500,"101-500",data[[#This Row],[Age]]&lt;=1000,"501-1000",1,"&gt;1000")</f>
        <v>0-100</v>
      </c>
      <c r="L2232" t="str">
        <f>REPT(_xlfn.UNICHAR(8203),_xlfn.XLOOKUP(data[[#This Row],[Age group]],$S$23:$S$26,$T$23:$T$26))&amp;data[[#This Row],[Age group]]</f>
        <v>​​​​0-100</v>
      </c>
    </row>
    <row r="2233" spans="2:12" x14ac:dyDescent="0.25">
      <c r="B2233" t="s">
        <v>32</v>
      </c>
      <c r="C2233">
        <v>8</v>
      </c>
      <c r="D2233">
        <v>780</v>
      </c>
      <c r="E2233" s="27">
        <v>45372</v>
      </c>
      <c r="F2233">
        <v>1623.2400000000002</v>
      </c>
      <c r="G2233" t="s">
        <v>91</v>
      </c>
      <c r="H2233">
        <v>0</v>
      </c>
      <c r="I2233" t="str">
        <f>_xlfn.XLOOKUP(data[[#This Row],[flight_speed]],$S$4:$S$6,$T$4:$T$6,,-1)</f>
        <v>fast</v>
      </c>
      <c r="J2233">
        <f>_xlfn.XLOOKUP(data[[#This Row],[Reindeer]],$S$14:$S$18,$T$14:$T$18)</f>
        <v>98</v>
      </c>
      <c r="K2233" t="str" cm="1">
        <f t="array" ref="K2233">_xlfn.IFS(data[[#This Row],[Age]]&lt;=100,"0-100",data[[#This Row],[Age]]&lt;=500,"101-500",data[[#This Row],[Age]]&lt;=1000,"501-1000",1,"&gt;1000")</f>
        <v>0-100</v>
      </c>
      <c r="L2233" t="str">
        <f>REPT(_xlfn.UNICHAR(8203),_xlfn.XLOOKUP(data[[#This Row],[Age group]],$S$23:$S$26,$T$23:$T$26))&amp;data[[#This Row],[Age group]]</f>
        <v>​​​​0-100</v>
      </c>
    </row>
    <row r="2234" spans="2:12" x14ac:dyDescent="0.25">
      <c r="B2234" t="s">
        <v>33</v>
      </c>
      <c r="C2234">
        <v>9.6000000000000014</v>
      </c>
      <c r="D2234">
        <v>980</v>
      </c>
      <c r="E2234" s="27">
        <v>45373</v>
      </c>
      <c r="F2234">
        <v>2602.29</v>
      </c>
      <c r="G2234" t="s">
        <v>90</v>
      </c>
      <c r="H2234">
        <v>0</v>
      </c>
      <c r="I2234" t="str">
        <f>_xlfn.XLOOKUP(data[[#This Row],[flight_speed]],$S$4:$S$6,$T$4:$T$6,,-1)</f>
        <v>super fast</v>
      </c>
      <c r="J2234">
        <f>_xlfn.XLOOKUP(data[[#This Row],[Reindeer]],$S$14:$S$18,$T$14:$T$18)</f>
        <v>1200</v>
      </c>
      <c r="K2234" t="str" cm="1">
        <f t="array" ref="K2234">_xlfn.IFS(data[[#This Row],[Age]]&lt;=100,"0-100",data[[#This Row],[Age]]&lt;=500,"101-500",data[[#This Row],[Age]]&lt;=1000,"501-1000",1,"&gt;1000")</f>
        <v>&gt;1000</v>
      </c>
      <c r="L2234" t="str">
        <f>REPT(_xlfn.UNICHAR(8203),_xlfn.XLOOKUP(data[[#This Row],[Age group]],$S$23:$S$26,$T$23:$T$26))&amp;data[[#This Row],[Age group]]</f>
        <v>​&gt;1000</v>
      </c>
    </row>
    <row r="2235" spans="2:12" x14ac:dyDescent="0.25">
      <c r="B2235" t="s">
        <v>34</v>
      </c>
      <c r="C2235">
        <v>6.4</v>
      </c>
      <c r="D2235">
        <v>1150</v>
      </c>
      <c r="E2235" s="27">
        <v>45373</v>
      </c>
      <c r="F2235">
        <v>783.36</v>
      </c>
      <c r="G2235" t="s">
        <v>91</v>
      </c>
      <c r="H2235">
        <v>0</v>
      </c>
      <c r="I2235" t="str">
        <f>_xlfn.XLOOKUP(data[[#This Row],[flight_speed]],$S$4:$S$6,$T$4:$T$6,,-1)</f>
        <v>fast</v>
      </c>
      <c r="J2235">
        <f>_xlfn.XLOOKUP(data[[#This Row],[Reindeer]],$S$14:$S$18,$T$14:$T$18)</f>
        <v>815</v>
      </c>
      <c r="K2235" t="str" cm="1">
        <f t="array" ref="K2235">_xlfn.IFS(data[[#This Row],[Age]]&lt;=100,"0-100",data[[#This Row],[Age]]&lt;=500,"101-500",data[[#This Row],[Age]]&lt;=1000,"501-1000",1,"&gt;1000")</f>
        <v>501-1000</v>
      </c>
      <c r="L2235" t="str">
        <f>REPT(_xlfn.UNICHAR(8203),_xlfn.XLOOKUP(data[[#This Row],[Age group]],$S$23:$S$26,$T$23:$T$26))&amp;data[[#This Row],[Age group]]</f>
        <v>​​501-1000</v>
      </c>
    </row>
    <row r="2236" spans="2:12" x14ac:dyDescent="0.25">
      <c r="B2236" t="s">
        <v>35</v>
      </c>
      <c r="C2236">
        <v>8.8000000000000007</v>
      </c>
      <c r="D2236">
        <v>1020</v>
      </c>
      <c r="E2236" s="27">
        <v>45373</v>
      </c>
      <c r="F2236">
        <v>1503.57</v>
      </c>
      <c r="G2236" t="s">
        <v>91</v>
      </c>
      <c r="H2236">
        <v>0</v>
      </c>
      <c r="I2236" t="str">
        <f>_xlfn.XLOOKUP(data[[#This Row],[flight_speed]],$S$4:$S$6,$T$4:$T$6,,-1)</f>
        <v>fast</v>
      </c>
      <c r="J2236">
        <f>_xlfn.XLOOKUP(data[[#This Row],[Reindeer]],$S$14:$S$18,$T$14:$T$18)</f>
        <v>261</v>
      </c>
      <c r="K2236" t="str" cm="1">
        <f t="array" ref="K2236">_xlfn.IFS(data[[#This Row],[Age]]&lt;=100,"0-100",data[[#This Row],[Age]]&lt;=500,"101-500",data[[#This Row],[Age]]&lt;=1000,"501-1000",1,"&gt;1000")</f>
        <v>101-500</v>
      </c>
      <c r="L2236" t="str">
        <f>REPT(_xlfn.UNICHAR(8203),_xlfn.XLOOKUP(data[[#This Row],[Age group]],$S$23:$S$26,$T$23:$T$26))&amp;data[[#This Row],[Age group]]</f>
        <v>​​​101-500</v>
      </c>
    </row>
    <row r="2237" spans="2:12" x14ac:dyDescent="0.25">
      <c r="B2237" t="s">
        <v>68</v>
      </c>
      <c r="C2237">
        <v>7.2</v>
      </c>
      <c r="D2237">
        <v>520</v>
      </c>
      <c r="E2237" s="27">
        <v>45373</v>
      </c>
      <c r="F2237">
        <v>2805.09</v>
      </c>
      <c r="G2237" t="s">
        <v>90</v>
      </c>
      <c r="H2237">
        <v>0</v>
      </c>
      <c r="I2237" t="str">
        <f>_xlfn.XLOOKUP(data[[#This Row],[flight_speed]],$S$4:$S$6,$T$4:$T$6,,-1)</f>
        <v>super fast</v>
      </c>
      <c r="J2237">
        <f>_xlfn.XLOOKUP(data[[#This Row],[Reindeer]],$S$14:$S$18,$T$14:$T$18)</f>
        <v>35</v>
      </c>
      <c r="K2237" t="str" cm="1">
        <f t="array" ref="K2237">_xlfn.IFS(data[[#This Row],[Age]]&lt;=100,"0-100",data[[#This Row],[Age]]&lt;=500,"101-500",data[[#This Row],[Age]]&lt;=1000,"501-1000",1,"&gt;1000")</f>
        <v>0-100</v>
      </c>
      <c r="L2237" t="str">
        <f>REPT(_xlfn.UNICHAR(8203),_xlfn.XLOOKUP(data[[#This Row],[Age group]],$S$23:$S$26,$T$23:$T$26))&amp;data[[#This Row],[Age group]]</f>
        <v>​​​​0-100</v>
      </c>
    </row>
    <row r="2238" spans="2:12" x14ac:dyDescent="0.25">
      <c r="B2238" t="s">
        <v>32</v>
      </c>
      <c r="C2238">
        <v>9.6000000000000014</v>
      </c>
      <c r="D2238">
        <v>630</v>
      </c>
      <c r="E2238" s="27">
        <v>45373</v>
      </c>
      <c r="F2238">
        <v>354.99</v>
      </c>
      <c r="G2238" t="s">
        <v>91</v>
      </c>
      <c r="H2238">
        <v>0</v>
      </c>
      <c r="I2238" t="str">
        <f>_xlfn.XLOOKUP(data[[#This Row],[flight_speed]],$S$4:$S$6,$T$4:$T$6,,-1)</f>
        <v>casual</v>
      </c>
      <c r="J2238">
        <f>_xlfn.XLOOKUP(data[[#This Row],[Reindeer]],$S$14:$S$18,$T$14:$T$18)</f>
        <v>98</v>
      </c>
      <c r="K2238" t="str" cm="1">
        <f t="array" ref="K2238">_xlfn.IFS(data[[#This Row],[Age]]&lt;=100,"0-100",data[[#This Row],[Age]]&lt;=500,"101-500",data[[#This Row],[Age]]&lt;=1000,"501-1000",1,"&gt;1000")</f>
        <v>0-100</v>
      </c>
      <c r="L2238" t="str">
        <f>REPT(_xlfn.UNICHAR(8203),_xlfn.XLOOKUP(data[[#This Row],[Age group]],$S$23:$S$26,$T$23:$T$26))&amp;data[[#This Row],[Age group]]</f>
        <v>​​​​0-100</v>
      </c>
    </row>
    <row r="2239" spans="2:12" x14ac:dyDescent="0.25">
      <c r="B2239" t="s">
        <v>33</v>
      </c>
      <c r="C2239">
        <v>11.200000000000001</v>
      </c>
      <c r="D2239">
        <v>1340</v>
      </c>
      <c r="E2239" s="27">
        <v>45374</v>
      </c>
      <c r="F2239">
        <v>2339.46</v>
      </c>
      <c r="G2239" t="s">
        <v>90</v>
      </c>
      <c r="H2239">
        <v>0</v>
      </c>
      <c r="I2239" t="str">
        <f>_xlfn.XLOOKUP(data[[#This Row],[flight_speed]],$S$4:$S$6,$T$4:$T$6,,-1)</f>
        <v>super fast</v>
      </c>
      <c r="J2239">
        <f>_xlfn.XLOOKUP(data[[#This Row],[Reindeer]],$S$14:$S$18,$T$14:$T$18)</f>
        <v>1200</v>
      </c>
      <c r="K2239" t="str" cm="1">
        <f t="array" ref="K2239">_xlfn.IFS(data[[#This Row],[Age]]&lt;=100,"0-100",data[[#This Row],[Age]]&lt;=500,"101-500",data[[#This Row],[Age]]&lt;=1000,"501-1000",1,"&gt;1000")</f>
        <v>&gt;1000</v>
      </c>
      <c r="L2239" t="str">
        <f>REPT(_xlfn.UNICHAR(8203),_xlfn.XLOOKUP(data[[#This Row],[Age group]],$S$23:$S$26,$T$23:$T$26))&amp;data[[#This Row],[Age group]]</f>
        <v>​&gt;1000</v>
      </c>
    </row>
    <row r="2240" spans="2:12" x14ac:dyDescent="0.25">
      <c r="B2240" t="s">
        <v>34</v>
      </c>
      <c r="C2240">
        <v>8.8000000000000007</v>
      </c>
      <c r="D2240">
        <v>1490</v>
      </c>
      <c r="E2240" s="27">
        <v>45374</v>
      </c>
      <c r="F2240">
        <v>1462.83</v>
      </c>
      <c r="G2240" t="s">
        <v>91</v>
      </c>
      <c r="H2240">
        <v>0</v>
      </c>
      <c r="I2240" t="str">
        <f>_xlfn.XLOOKUP(data[[#This Row],[flight_speed]],$S$4:$S$6,$T$4:$T$6,,-1)</f>
        <v>fast</v>
      </c>
      <c r="J2240">
        <f>_xlfn.XLOOKUP(data[[#This Row],[Reindeer]],$S$14:$S$18,$T$14:$T$18)</f>
        <v>815</v>
      </c>
      <c r="K2240" t="str" cm="1">
        <f t="array" ref="K2240">_xlfn.IFS(data[[#This Row],[Age]]&lt;=100,"0-100",data[[#This Row],[Age]]&lt;=500,"101-500",data[[#This Row],[Age]]&lt;=1000,"501-1000",1,"&gt;1000")</f>
        <v>501-1000</v>
      </c>
      <c r="L2240" t="str">
        <f>REPT(_xlfn.UNICHAR(8203),_xlfn.XLOOKUP(data[[#This Row],[Age group]],$S$23:$S$26,$T$23:$T$26))&amp;data[[#This Row],[Age group]]</f>
        <v>​​501-1000</v>
      </c>
    </row>
    <row r="2241" spans="2:12" x14ac:dyDescent="0.25">
      <c r="B2241" t="s">
        <v>35</v>
      </c>
      <c r="C2241">
        <v>7.2</v>
      </c>
      <c r="D2241">
        <v>920</v>
      </c>
      <c r="E2241" s="27">
        <v>45374</v>
      </c>
      <c r="F2241">
        <v>1658.91</v>
      </c>
      <c r="G2241" t="s">
        <v>91</v>
      </c>
      <c r="H2241">
        <v>0</v>
      </c>
      <c r="I2241" t="str">
        <f>_xlfn.XLOOKUP(data[[#This Row],[flight_speed]],$S$4:$S$6,$T$4:$T$6,,-1)</f>
        <v>fast</v>
      </c>
      <c r="J2241">
        <f>_xlfn.XLOOKUP(data[[#This Row],[Reindeer]],$S$14:$S$18,$T$14:$T$18)</f>
        <v>261</v>
      </c>
      <c r="K2241" t="str" cm="1">
        <f t="array" ref="K2241">_xlfn.IFS(data[[#This Row],[Age]]&lt;=100,"0-100",data[[#This Row],[Age]]&lt;=500,"101-500",data[[#This Row],[Age]]&lt;=1000,"501-1000",1,"&gt;1000")</f>
        <v>101-500</v>
      </c>
      <c r="L2241" t="str">
        <f>REPT(_xlfn.UNICHAR(8203),_xlfn.XLOOKUP(data[[#This Row],[Age group]],$S$23:$S$26,$T$23:$T$26))&amp;data[[#This Row],[Age group]]</f>
        <v>​​​101-500</v>
      </c>
    </row>
    <row r="2242" spans="2:12" x14ac:dyDescent="0.25">
      <c r="B2242" t="s">
        <v>68</v>
      </c>
      <c r="C2242">
        <v>11.200000000000001</v>
      </c>
      <c r="D2242">
        <v>1140</v>
      </c>
      <c r="E2242" s="27">
        <v>45374</v>
      </c>
      <c r="F2242">
        <v>853.19999999999993</v>
      </c>
      <c r="G2242" t="s">
        <v>90</v>
      </c>
      <c r="H2242">
        <v>0</v>
      </c>
      <c r="I2242" t="str">
        <f>_xlfn.XLOOKUP(data[[#This Row],[flight_speed]],$S$4:$S$6,$T$4:$T$6,,-1)</f>
        <v>fast</v>
      </c>
      <c r="J2242">
        <f>_xlfn.XLOOKUP(data[[#This Row],[Reindeer]],$S$14:$S$18,$T$14:$T$18)</f>
        <v>35</v>
      </c>
      <c r="K2242" t="str" cm="1">
        <f t="array" ref="K2242">_xlfn.IFS(data[[#This Row],[Age]]&lt;=100,"0-100",data[[#This Row],[Age]]&lt;=500,"101-500",data[[#This Row],[Age]]&lt;=1000,"501-1000",1,"&gt;1000")</f>
        <v>0-100</v>
      </c>
      <c r="L2242" t="str">
        <f>REPT(_xlfn.UNICHAR(8203),_xlfn.XLOOKUP(data[[#This Row],[Age group]],$S$23:$S$26,$T$23:$T$26))&amp;data[[#This Row],[Age group]]</f>
        <v>​​​​0-100</v>
      </c>
    </row>
    <row r="2243" spans="2:12" x14ac:dyDescent="0.25">
      <c r="B2243" t="s">
        <v>32</v>
      </c>
      <c r="C2243">
        <v>9.6000000000000014</v>
      </c>
      <c r="D2243">
        <v>990</v>
      </c>
      <c r="E2243" s="27">
        <v>45374</v>
      </c>
      <c r="F2243">
        <v>2092.7400000000002</v>
      </c>
      <c r="G2243" t="s">
        <v>91</v>
      </c>
      <c r="H2243">
        <v>0</v>
      </c>
      <c r="I2243" t="str">
        <f>_xlfn.XLOOKUP(data[[#This Row],[flight_speed]],$S$4:$S$6,$T$4:$T$6,,-1)</f>
        <v>super fast</v>
      </c>
      <c r="J2243">
        <f>_xlfn.XLOOKUP(data[[#This Row],[Reindeer]],$S$14:$S$18,$T$14:$T$18)</f>
        <v>98</v>
      </c>
      <c r="K2243" t="str" cm="1">
        <f t="array" ref="K2243">_xlfn.IFS(data[[#This Row],[Age]]&lt;=100,"0-100",data[[#This Row],[Age]]&lt;=500,"101-500",data[[#This Row],[Age]]&lt;=1000,"501-1000",1,"&gt;1000")</f>
        <v>0-100</v>
      </c>
      <c r="L2243" t="str">
        <f>REPT(_xlfn.UNICHAR(8203),_xlfn.XLOOKUP(data[[#This Row],[Age group]],$S$23:$S$26,$T$23:$T$26))&amp;data[[#This Row],[Age group]]</f>
        <v>​​​​0-100</v>
      </c>
    </row>
    <row r="2244" spans="2:12" x14ac:dyDescent="0.25">
      <c r="B2244" t="s">
        <v>33</v>
      </c>
      <c r="C2244">
        <v>10.4</v>
      </c>
      <c r="D2244">
        <v>1410</v>
      </c>
      <c r="E2244" s="27">
        <v>45375</v>
      </c>
      <c r="F2244">
        <v>2279.7599999999998</v>
      </c>
      <c r="G2244" t="s">
        <v>90</v>
      </c>
      <c r="H2244">
        <v>0</v>
      </c>
      <c r="I2244" t="str">
        <f>_xlfn.XLOOKUP(data[[#This Row],[flight_speed]],$S$4:$S$6,$T$4:$T$6,,-1)</f>
        <v>super fast</v>
      </c>
      <c r="J2244">
        <f>_xlfn.XLOOKUP(data[[#This Row],[Reindeer]],$S$14:$S$18,$T$14:$T$18)</f>
        <v>1200</v>
      </c>
      <c r="K2244" t="str" cm="1">
        <f t="array" ref="K2244">_xlfn.IFS(data[[#This Row],[Age]]&lt;=100,"0-100",data[[#This Row],[Age]]&lt;=500,"101-500",data[[#This Row],[Age]]&lt;=1000,"501-1000",1,"&gt;1000")</f>
        <v>&gt;1000</v>
      </c>
      <c r="L2244" t="str">
        <f>REPT(_xlfn.UNICHAR(8203),_xlfn.XLOOKUP(data[[#This Row],[Age group]],$S$23:$S$26,$T$23:$T$26))&amp;data[[#This Row],[Age group]]</f>
        <v>​&gt;1000</v>
      </c>
    </row>
    <row r="2245" spans="2:12" x14ac:dyDescent="0.25">
      <c r="B2245" t="s">
        <v>34</v>
      </c>
      <c r="C2245">
        <v>11.200000000000001</v>
      </c>
      <c r="D2245">
        <v>850</v>
      </c>
      <c r="E2245" s="27">
        <v>45375</v>
      </c>
      <c r="F2245">
        <v>125.76</v>
      </c>
      <c r="G2245" t="s">
        <v>91</v>
      </c>
      <c r="H2245">
        <v>0</v>
      </c>
      <c r="I2245" t="str">
        <f>_xlfn.XLOOKUP(data[[#This Row],[flight_speed]],$S$4:$S$6,$T$4:$T$6,,-1)</f>
        <v>casual</v>
      </c>
      <c r="J2245">
        <f>_xlfn.XLOOKUP(data[[#This Row],[Reindeer]],$S$14:$S$18,$T$14:$T$18)</f>
        <v>815</v>
      </c>
      <c r="K2245" t="str" cm="1">
        <f t="array" ref="K2245">_xlfn.IFS(data[[#This Row],[Age]]&lt;=100,"0-100",data[[#This Row],[Age]]&lt;=500,"101-500",data[[#This Row],[Age]]&lt;=1000,"501-1000",1,"&gt;1000")</f>
        <v>501-1000</v>
      </c>
      <c r="L2245" t="str">
        <f>REPT(_xlfn.UNICHAR(8203),_xlfn.XLOOKUP(data[[#This Row],[Age group]],$S$23:$S$26,$T$23:$T$26))&amp;data[[#This Row],[Age group]]</f>
        <v>​​501-1000</v>
      </c>
    </row>
    <row r="2246" spans="2:12" x14ac:dyDescent="0.25">
      <c r="B2246" t="s">
        <v>35</v>
      </c>
      <c r="C2246">
        <v>5.6000000000000005</v>
      </c>
      <c r="D2246">
        <v>890</v>
      </c>
      <c r="E2246" s="27">
        <v>45375</v>
      </c>
      <c r="F2246">
        <v>2850.21</v>
      </c>
      <c r="G2246" t="s">
        <v>91</v>
      </c>
      <c r="H2246">
        <v>0</v>
      </c>
      <c r="I2246" t="str">
        <f>_xlfn.XLOOKUP(data[[#This Row],[flight_speed]],$S$4:$S$6,$T$4:$T$6,,-1)</f>
        <v>super fast</v>
      </c>
      <c r="J2246">
        <f>_xlfn.XLOOKUP(data[[#This Row],[Reindeer]],$S$14:$S$18,$T$14:$T$18)</f>
        <v>261</v>
      </c>
      <c r="K2246" t="str" cm="1">
        <f t="array" ref="K2246">_xlfn.IFS(data[[#This Row],[Age]]&lt;=100,"0-100",data[[#This Row],[Age]]&lt;=500,"101-500",data[[#This Row],[Age]]&lt;=1000,"501-1000",1,"&gt;1000")</f>
        <v>101-500</v>
      </c>
      <c r="L2246" t="str">
        <f>REPT(_xlfn.UNICHAR(8203),_xlfn.XLOOKUP(data[[#This Row],[Age group]],$S$23:$S$26,$T$23:$T$26))&amp;data[[#This Row],[Age group]]</f>
        <v>​​​101-500</v>
      </c>
    </row>
    <row r="2247" spans="2:12" x14ac:dyDescent="0.25">
      <c r="B2247" t="s">
        <v>68</v>
      </c>
      <c r="C2247">
        <v>12</v>
      </c>
      <c r="D2247">
        <v>1110</v>
      </c>
      <c r="E2247" s="27">
        <v>45375</v>
      </c>
      <c r="F2247">
        <v>1680.3899999999999</v>
      </c>
      <c r="G2247" t="s">
        <v>90</v>
      </c>
      <c r="H2247">
        <v>0</v>
      </c>
      <c r="I2247" t="str">
        <f>_xlfn.XLOOKUP(data[[#This Row],[flight_speed]],$S$4:$S$6,$T$4:$T$6,,-1)</f>
        <v>fast</v>
      </c>
      <c r="J2247">
        <f>_xlfn.XLOOKUP(data[[#This Row],[Reindeer]],$S$14:$S$18,$T$14:$T$18)</f>
        <v>35</v>
      </c>
      <c r="K2247" t="str" cm="1">
        <f t="array" ref="K2247">_xlfn.IFS(data[[#This Row],[Age]]&lt;=100,"0-100",data[[#This Row],[Age]]&lt;=500,"101-500",data[[#This Row],[Age]]&lt;=1000,"501-1000",1,"&gt;1000")</f>
        <v>0-100</v>
      </c>
      <c r="L2247" t="str">
        <f>REPT(_xlfn.UNICHAR(8203),_xlfn.XLOOKUP(data[[#This Row],[Age group]],$S$23:$S$26,$T$23:$T$26))&amp;data[[#This Row],[Age group]]</f>
        <v>​​​​0-100</v>
      </c>
    </row>
    <row r="2248" spans="2:12" x14ac:dyDescent="0.25">
      <c r="B2248" t="s">
        <v>32</v>
      </c>
      <c r="C2248">
        <v>4</v>
      </c>
      <c r="D2248">
        <v>550</v>
      </c>
      <c r="E2248" s="27">
        <v>45375</v>
      </c>
      <c r="F2248">
        <v>1292.6100000000001</v>
      </c>
      <c r="G2248" t="s">
        <v>91</v>
      </c>
      <c r="H2248">
        <v>0</v>
      </c>
      <c r="I2248" t="str">
        <f>_xlfn.XLOOKUP(data[[#This Row],[flight_speed]],$S$4:$S$6,$T$4:$T$6,,-1)</f>
        <v>fast</v>
      </c>
      <c r="J2248">
        <f>_xlfn.XLOOKUP(data[[#This Row],[Reindeer]],$S$14:$S$18,$T$14:$T$18)</f>
        <v>98</v>
      </c>
      <c r="K2248" t="str" cm="1">
        <f t="array" ref="K2248">_xlfn.IFS(data[[#This Row],[Age]]&lt;=100,"0-100",data[[#This Row],[Age]]&lt;=500,"101-500",data[[#This Row],[Age]]&lt;=1000,"501-1000",1,"&gt;1000")</f>
        <v>0-100</v>
      </c>
      <c r="L2248" t="str">
        <f>REPT(_xlfn.UNICHAR(8203),_xlfn.XLOOKUP(data[[#This Row],[Age group]],$S$23:$S$26,$T$23:$T$26))&amp;data[[#This Row],[Age group]]</f>
        <v>​​​​0-100</v>
      </c>
    </row>
    <row r="2249" spans="2:12" x14ac:dyDescent="0.25">
      <c r="B2249" t="s">
        <v>33</v>
      </c>
      <c r="C2249">
        <v>8.8000000000000007</v>
      </c>
      <c r="D2249">
        <v>660</v>
      </c>
      <c r="E2249" s="27">
        <v>45376</v>
      </c>
      <c r="F2249">
        <v>612.68999999999994</v>
      </c>
      <c r="G2249" t="s">
        <v>90</v>
      </c>
      <c r="H2249">
        <v>0</v>
      </c>
      <c r="I2249" t="str">
        <f>_xlfn.XLOOKUP(data[[#This Row],[flight_speed]],$S$4:$S$6,$T$4:$T$6,,-1)</f>
        <v>fast</v>
      </c>
      <c r="J2249">
        <f>_xlfn.XLOOKUP(data[[#This Row],[Reindeer]],$S$14:$S$18,$T$14:$T$18)</f>
        <v>1200</v>
      </c>
      <c r="K2249" t="str" cm="1">
        <f t="array" ref="K2249">_xlfn.IFS(data[[#This Row],[Age]]&lt;=100,"0-100",data[[#This Row],[Age]]&lt;=500,"101-500",data[[#This Row],[Age]]&lt;=1000,"501-1000",1,"&gt;1000")</f>
        <v>&gt;1000</v>
      </c>
      <c r="L2249" t="str">
        <f>REPT(_xlfn.UNICHAR(8203),_xlfn.XLOOKUP(data[[#This Row],[Age group]],$S$23:$S$26,$T$23:$T$26))&amp;data[[#This Row],[Age group]]</f>
        <v>​&gt;1000</v>
      </c>
    </row>
    <row r="2250" spans="2:12" x14ac:dyDescent="0.25">
      <c r="B2250" t="s">
        <v>34</v>
      </c>
      <c r="C2250">
        <v>5.6000000000000005</v>
      </c>
      <c r="D2250">
        <v>1380</v>
      </c>
      <c r="E2250" s="27">
        <v>45376</v>
      </c>
      <c r="F2250">
        <v>1918.7400000000002</v>
      </c>
      <c r="G2250" t="s">
        <v>91</v>
      </c>
      <c r="H2250">
        <v>0</v>
      </c>
      <c r="I2250" t="str">
        <f>_xlfn.XLOOKUP(data[[#This Row],[flight_speed]],$S$4:$S$6,$T$4:$T$6,,-1)</f>
        <v>fast</v>
      </c>
      <c r="J2250">
        <f>_xlfn.XLOOKUP(data[[#This Row],[Reindeer]],$S$14:$S$18,$T$14:$T$18)</f>
        <v>815</v>
      </c>
      <c r="K2250" t="str" cm="1">
        <f t="array" ref="K2250">_xlfn.IFS(data[[#This Row],[Age]]&lt;=100,"0-100",data[[#This Row],[Age]]&lt;=500,"101-500",data[[#This Row],[Age]]&lt;=1000,"501-1000",1,"&gt;1000")</f>
        <v>501-1000</v>
      </c>
      <c r="L2250" t="str">
        <f>REPT(_xlfn.UNICHAR(8203),_xlfn.XLOOKUP(data[[#This Row],[Age group]],$S$23:$S$26,$T$23:$T$26))&amp;data[[#This Row],[Age group]]</f>
        <v>​​501-1000</v>
      </c>
    </row>
    <row r="2251" spans="2:12" x14ac:dyDescent="0.25">
      <c r="B2251" t="s">
        <v>35</v>
      </c>
      <c r="C2251">
        <v>4.8000000000000007</v>
      </c>
      <c r="D2251">
        <v>660</v>
      </c>
      <c r="E2251" s="27">
        <v>45376</v>
      </c>
      <c r="F2251">
        <v>990.51</v>
      </c>
      <c r="G2251" t="s">
        <v>91</v>
      </c>
      <c r="H2251">
        <v>0</v>
      </c>
      <c r="I2251" t="str">
        <f>_xlfn.XLOOKUP(data[[#This Row],[flight_speed]],$S$4:$S$6,$T$4:$T$6,,-1)</f>
        <v>fast</v>
      </c>
      <c r="J2251">
        <f>_xlfn.XLOOKUP(data[[#This Row],[Reindeer]],$S$14:$S$18,$T$14:$T$18)</f>
        <v>261</v>
      </c>
      <c r="K2251" t="str" cm="1">
        <f t="array" ref="K2251">_xlfn.IFS(data[[#This Row],[Age]]&lt;=100,"0-100",data[[#This Row],[Age]]&lt;=500,"101-500",data[[#This Row],[Age]]&lt;=1000,"501-1000",1,"&gt;1000")</f>
        <v>101-500</v>
      </c>
      <c r="L2251" t="str">
        <f>REPT(_xlfn.UNICHAR(8203),_xlfn.XLOOKUP(data[[#This Row],[Age group]],$S$23:$S$26,$T$23:$T$26))&amp;data[[#This Row],[Age group]]</f>
        <v>​​​101-500</v>
      </c>
    </row>
    <row r="2252" spans="2:12" x14ac:dyDescent="0.25">
      <c r="B2252" t="s">
        <v>68</v>
      </c>
      <c r="C2252">
        <v>8.8000000000000007</v>
      </c>
      <c r="D2252">
        <v>1410</v>
      </c>
      <c r="E2252" s="27">
        <v>45376</v>
      </c>
      <c r="F2252">
        <v>516.51</v>
      </c>
      <c r="G2252" t="s">
        <v>90</v>
      </c>
      <c r="H2252">
        <v>0</v>
      </c>
      <c r="I2252" t="str">
        <f>_xlfn.XLOOKUP(data[[#This Row],[flight_speed]],$S$4:$S$6,$T$4:$T$6,,-1)</f>
        <v>casual</v>
      </c>
      <c r="J2252">
        <f>_xlfn.XLOOKUP(data[[#This Row],[Reindeer]],$S$14:$S$18,$T$14:$T$18)</f>
        <v>35</v>
      </c>
      <c r="K2252" t="str" cm="1">
        <f t="array" ref="K2252">_xlfn.IFS(data[[#This Row],[Age]]&lt;=100,"0-100",data[[#This Row],[Age]]&lt;=500,"101-500",data[[#This Row],[Age]]&lt;=1000,"501-1000",1,"&gt;1000")</f>
        <v>0-100</v>
      </c>
      <c r="L2252" t="str">
        <f>REPT(_xlfn.UNICHAR(8203),_xlfn.XLOOKUP(data[[#This Row],[Age group]],$S$23:$S$26,$T$23:$T$26))&amp;data[[#This Row],[Age group]]</f>
        <v>​​​​0-100</v>
      </c>
    </row>
    <row r="2253" spans="2:12" x14ac:dyDescent="0.25">
      <c r="B2253" t="s">
        <v>32</v>
      </c>
      <c r="C2253">
        <v>8.8000000000000007</v>
      </c>
      <c r="D2253">
        <v>1010</v>
      </c>
      <c r="E2253" s="27">
        <v>45376</v>
      </c>
      <c r="F2253">
        <v>2819.2799999999997</v>
      </c>
      <c r="G2253" t="s">
        <v>91</v>
      </c>
      <c r="H2253">
        <v>0</v>
      </c>
      <c r="I2253" t="str">
        <f>_xlfn.XLOOKUP(data[[#This Row],[flight_speed]],$S$4:$S$6,$T$4:$T$6,,-1)</f>
        <v>super fast</v>
      </c>
      <c r="J2253">
        <f>_xlfn.XLOOKUP(data[[#This Row],[Reindeer]],$S$14:$S$18,$T$14:$T$18)</f>
        <v>98</v>
      </c>
      <c r="K2253" t="str" cm="1">
        <f t="array" ref="K2253">_xlfn.IFS(data[[#This Row],[Age]]&lt;=100,"0-100",data[[#This Row],[Age]]&lt;=500,"101-500",data[[#This Row],[Age]]&lt;=1000,"501-1000",1,"&gt;1000")</f>
        <v>0-100</v>
      </c>
      <c r="L2253" t="str">
        <f>REPT(_xlfn.UNICHAR(8203),_xlfn.XLOOKUP(data[[#This Row],[Age group]],$S$23:$S$26,$T$23:$T$26))&amp;data[[#This Row],[Age group]]</f>
        <v>​​​​0-100</v>
      </c>
    </row>
    <row r="2254" spans="2:12" x14ac:dyDescent="0.25">
      <c r="B2254" t="s">
        <v>33</v>
      </c>
      <c r="C2254">
        <v>8</v>
      </c>
      <c r="D2254">
        <v>730</v>
      </c>
      <c r="E2254" s="27">
        <v>45377</v>
      </c>
      <c r="F2254">
        <v>1873.77</v>
      </c>
      <c r="G2254" t="s">
        <v>90</v>
      </c>
      <c r="H2254">
        <v>0</v>
      </c>
      <c r="I2254" t="str">
        <f>_xlfn.XLOOKUP(data[[#This Row],[flight_speed]],$S$4:$S$6,$T$4:$T$6,,-1)</f>
        <v>fast</v>
      </c>
      <c r="J2254">
        <f>_xlfn.XLOOKUP(data[[#This Row],[Reindeer]],$S$14:$S$18,$T$14:$T$18)</f>
        <v>1200</v>
      </c>
      <c r="K2254" t="str" cm="1">
        <f t="array" ref="K2254">_xlfn.IFS(data[[#This Row],[Age]]&lt;=100,"0-100",data[[#This Row],[Age]]&lt;=500,"101-500",data[[#This Row],[Age]]&lt;=1000,"501-1000",1,"&gt;1000")</f>
        <v>&gt;1000</v>
      </c>
      <c r="L2254" t="str">
        <f>REPT(_xlfn.UNICHAR(8203),_xlfn.XLOOKUP(data[[#This Row],[Age group]],$S$23:$S$26,$T$23:$T$26))&amp;data[[#This Row],[Age group]]</f>
        <v>​&gt;1000</v>
      </c>
    </row>
    <row r="2255" spans="2:12" x14ac:dyDescent="0.25">
      <c r="B2255" t="s">
        <v>34</v>
      </c>
      <c r="C2255">
        <v>8</v>
      </c>
      <c r="D2255">
        <v>1290</v>
      </c>
      <c r="E2255" s="27">
        <v>45377</v>
      </c>
      <c r="F2255">
        <v>2542.3500000000004</v>
      </c>
      <c r="G2255" t="s">
        <v>91</v>
      </c>
      <c r="H2255">
        <v>0</v>
      </c>
      <c r="I2255" t="str">
        <f>_xlfn.XLOOKUP(data[[#This Row],[flight_speed]],$S$4:$S$6,$T$4:$T$6,,-1)</f>
        <v>super fast</v>
      </c>
      <c r="J2255">
        <f>_xlfn.XLOOKUP(data[[#This Row],[Reindeer]],$S$14:$S$18,$T$14:$T$18)</f>
        <v>815</v>
      </c>
      <c r="K2255" t="str" cm="1">
        <f t="array" ref="K2255">_xlfn.IFS(data[[#This Row],[Age]]&lt;=100,"0-100",data[[#This Row],[Age]]&lt;=500,"101-500",data[[#This Row],[Age]]&lt;=1000,"501-1000",1,"&gt;1000")</f>
        <v>501-1000</v>
      </c>
      <c r="L2255" t="str">
        <f>REPT(_xlfn.UNICHAR(8203),_xlfn.XLOOKUP(data[[#This Row],[Age group]],$S$23:$S$26,$T$23:$T$26))&amp;data[[#This Row],[Age group]]</f>
        <v>​​501-1000</v>
      </c>
    </row>
    <row r="2256" spans="2:12" x14ac:dyDescent="0.25">
      <c r="B2256" t="s">
        <v>35</v>
      </c>
      <c r="C2256">
        <v>9.6000000000000014</v>
      </c>
      <c r="D2256">
        <v>900</v>
      </c>
      <c r="E2256" s="27">
        <v>45377</v>
      </c>
      <c r="F2256">
        <v>231.18</v>
      </c>
      <c r="G2256" t="s">
        <v>91</v>
      </c>
      <c r="H2256">
        <v>0</v>
      </c>
      <c r="I2256" t="str">
        <f>_xlfn.XLOOKUP(data[[#This Row],[flight_speed]],$S$4:$S$6,$T$4:$T$6,,-1)</f>
        <v>casual</v>
      </c>
      <c r="J2256">
        <f>_xlfn.XLOOKUP(data[[#This Row],[Reindeer]],$S$14:$S$18,$T$14:$T$18)</f>
        <v>261</v>
      </c>
      <c r="K2256" t="str" cm="1">
        <f t="array" ref="K2256">_xlfn.IFS(data[[#This Row],[Age]]&lt;=100,"0-100",data[[#This Row],[Age]]&lt;=500,"101-500",data[[#This Row],[Age]]&lt;=1000,"501-1000",1,"&gt;1000")</f>
        <v>101-500</v>
      </c>
      <c r="L2256" t="str">
        <f>REPT(_xlfn.UNICHAR(8203),_xlfn.XLOOKUP(data[[#This Row],[Age group]],$S$23:$S$26,$T$23:$T$26))&amp;data[[#This Row],[Age group]]</f>
        <v>​​​101-500</v>
      </c>
    </row>
    <row r="2257" spans="2:12" x14ac:dyDescent="0.25">
      <c r="B2257" t="s">
        <v>68</v>
      </c>
      <c r="C2257">
        <v>4.8000000000000007</v>
      </c>
      <c r="D2257">
        <v>1290</v>
      </c>
      <c r="E2257" s="27">
        <v>45377</v>
      </c>
      <c r="F2257">
        <v>2126.79</v>
      </c>
      <c r="G2257" t="s">
        <v>90</v>
      </c>
      <c r="H2257">
        <v>0</v>
      </c>
      <c r="I2257" t="str">
        <f>_xlfn.XLOOKUP(data[[#This Row],[flight_speed]],$S$4:$S$6,$T$4:$T$6,,-1)</f>
        <v>super fast</v>
      </c>
      <c r="J2257">
        <f>_xlfn.XLOOKUP(data[[#This Row],[Reindeer]],$S$14:$S$18,$T$14:$T$18)</f>
        <v>35</v>
      </c>
      <c r="K2257" t="str" cm="1">
        <f t="array" ref="K2257">_xlfn.IFS(data[[#This Row],[Age]]&lt;=100,"0-100",data[[#This Row],[Age]]&lt;=500,"101-500",data[[#This Row],[Age]]&lt;=1000,"501-1000",1,"&gt;1000")</f>
        <v>0-100</v>
      </c>
      <c r="L2257" t="str">
        <f>REPT(_xlfn.UNICHAR(8203),_xlfn.XLOOKUP(data[[#This Row],[Age group]],$S$23:$S$26,$T$23:$T$26))&amp;data[[#This Row],[Age group]]</f>
        <v>​​​​0-100</v>
      </c>
    </row>
    <row r="2258" spans="2:12" x14ac:dyDescent="0.25">
      <c r="B2258" t="s">
        <v>32</v>
      </c>
      <c r="C2258">
        <v>11.200000000000001</v>
      </c>
      <c r="D2258">
        <v>770</v>
      </c>
      <c r="E2258" s="27">
        <v>45377</v>
      </c>
      <c r="F2258">
        <v>940.68000000000006</v>
      </c>
      <c r="G2258" t="s">
        <v>91</v>
      </c>
      <c r="H2258">
        <v>0</v>
      </c>
      <c r="I2258" t="str">
        <f>_xlfn.XLOOKUP(data[[#This Row],[flight_speed]],$S$4:$S$6,$T$4:$T$6,,-1)</f>
        <v>fast</v>
      </c>
      <c r="J2258">
        <f>_xlfn.XLOOKUP(data[[#This Row],[Reindeer]],$S$14:$S$18,$T$14:$T$18)</f>
        <v>98</v>
      </c>
      <c r="K2258" t="str" cm="1">
        <f t="array" ref="K2258">_xlfn.IFS(data[[#This Row],[Age]]&lt;=100,"0-100",data[[#This Row],[Age]]&lt;=500,"101-500",data[[#This Row],[Age]]&lt;=1000,"501-1000",1,"&gt;1000")</f>
        <v>0-100</v>
      </c>
      <c r="L2258" t="str">
        <f>REPT(_xlfn.UNICHAR(8203),_xlfn.XLOOKUP(data[[#This Row],[Age group]],$S$23:$S$26,$T$23:$T$26))&amp;data[[#This Row],[Age group]]</f>
        <v>​​​​0-100</v>
      </c>
    </row>
    <row r="2259" spans="2:12" x14ac:dyDescent="0.25">
      <c r="B2259" t="s">
        <v>33</v>
      </c>
      <c r="C2259">
        <v>7.2</v>
      </c>
      <c r="D2259">
        <v>1090</v>
      </c>
      <c r="E2259" s="27">
        <v>45378</v>
      </c>
      <c r="F2259">
        <v>1357.47</v>
      </c>
      <c r="G2259" t="s">
        <v>90</v>
      </c>
      <c r="H2259">
        <v>0</v>
      </c>
      <c r="I2259" t="str">
        <f>_xlfn.XLOOKUP(data[[#This Row],[flight_speed]],$S$4:$S$6,$T$4:$T$6,,-1)</f>
        <v>fast</v>
      </c>
      <c r="J2259">
        <f>_xlfn.XLOOKUP(data[[#This Row],[Reindeer]],$S$14:$S$18,$T$14:$T$18)</f>
        <v>1200</v>
      </c>
      <c r="K2259" t="str" cm="1">
        <f t="array" ref="K2259">_xlfn.IFS(data[[#This Row],[Age]]&lt;=100,"0-100",data[[#This Row],[Age]]&lt;=500,"101-500",data[[#This Row],[Age]]&lt;=1000,"501-1000",1,"&gt;1000")</f>
        <v>&gt;1000</v>
      </c>
      <c r="L2259" t="str">
        <f>REPT(_xlfn.UNICHAR(8203),_xlfn.XLOOKUP(data[[#This Row],[Age group]],$S$23:$S$26,$T$23:$T$26))&amp;data[[#This Row],[Age group]]</f>
        <v>​&gt;1000</v>
      </c>
    </row>
    <row r="2260" spans="2:12" x14ac:dyDescent="0.25">
      <c r="B2260" t="s">
        <v>34</v>
      </c>
      <c r="C2260">
        <v>9.6000000000000014</v>
      </c>
      <c r="D2260">
        <v>1380</v>
      </c>
      <c r="E2260" s="27">
        <v>45378</v>
      </c>
      <c r="F2260">
        <v>2813.55</v>
      </c>
      <c r="G2260" t="s">
        <v>91</v>
      </c>
      <c r="H2260">
        <v>0</v>
      </c>
      <c r="I2260" t="str">
        <f>_xlfn.XLOOKUP(data[[#This Row],[flight_speed]],$S$4:$S$6,$T$4:$T$6,,-1)</f>
        <v>super fast</v>
      </c>
      <c r="J2260">
        <f>_xlfn.XLOOKUP(data[[#This Row],[Reindeer]],$S$14:$S$18,$T$14:$T$18)</f>
        <v>815</v>
      </c>
      <c r="K2260" t="str" cm="1">
        <f t="array" ref="K2260">_xlfn.IFS(data[[#This Row],[Age]]&lt;=100,"0-100",data[[#This Row],[Age]]&lt;=500,"101-500",data[[#This Row],[Age]]&lt;=1000,"501-1000",1,"&gt;1000")</f>
        <v>501-1000</v>
      </c>
      <c r="L2260" t="str">
        <f>REPT(_xlfn.UNICHAR(8203),_xlfn.XLOOKUP(data[[#This Row],[Age group]],$S$23:$S$26,$T$23:$T$26))&amp;data[[#This Row],[Age group]]</f>
        <v>​​501-1000</v>
      </c>
    </row>
    <row r="2261" spans="2:12" x14ac:dyDescent="0.25">
      <c r="B2261" t="s">
        <v>35</v>
      </c>
      <c r="C2261">
        <v>8.8000000000000007</v>
      </c>
      <c r="D2261">
        <v>1390</v>
      </c>
      <c r="E2261" s="27">
        <v>45378</v>
      </c>
      <c r="F2261">
        <v>2311.02</v>
      </c>
      <c r="G2261" t="s">
        <v>91</v>
      </c>
      <c r="H2261">
        <v>0</v>
      </c>
      <c r="I2261" t="str">
        <f>_xlfn.XLOOKUP(data[[#This Row],[flight_speed]],$S$4:$S$6,$T$4:$T$6,,-1)</f>
        <v>super fast</v>
      </c>
      <c r="J2261">
        <f>_xlfn.XLOOKUP(data[[#This Row],[Reindeer]],$S$14:$S$18,$T$14:$T$18)</f>
        <v>261</v>
      </c>
      <c r="K2261" t="str" cm="1">
        <f t="array" ref="K2261">_xlfn.IFS(data[[#This Row],[Age]]&lt;=100,"0-100",data[[#This Row],[Age]]&lt;=500,"101-500",data[[#This Row],[Age]]&lt;=1000,"501-1000",1,"&gt;1000")</f>
        <v>101-500</v>
      </c>
      <c r="L2261" t="str">
        <f>REPT(_xlfn.UNICHAR(8203),_xlfn.XLOOKUP(data[[#This Row],[Age group]],$S$23:$S$26,$T$23:$T$26))&amp;data[[#This Row],[Age group]]</f>
        <v>​​​101-500</v>
      </c>
    </row>
    <row r="2262" spans="2:12" x14ac:dyDescent="0.25">
      <c r="B2262" t="s">
        <v>68</v>
      </c>
      <c r="C2262">
        <v>10.4</v>
      </c>
      <c r="D2262">
        <v>1170</v>
      </c>
      <c r="E2262" s="27">
        <v>45378</v>
      </c>
      <c r="F2262">
        <v>560.91</v>
      </c>
      <c r="G2262" t="s">
        <v>90</v>
      </c>
      <c r="H2262">
        <v>0</v>
      </c>
      <c r="I2262" t="str">
        <f>_xlfn.XLOOKUP(data[[#This Row],[flight_speed]],$S$4:$S$6,$T$4:$T$6,,-1)</f>
        <v>casual</v>
      </c>
      <c r="J2262">
        <f>_xlfn.XLOOKUP(data[[#This Row],[Reindeer]],$S$14:$S$18,$T$14:$T$18)</f>
        <v>35</v>
      </c>
      <c r="K2262" t="str" cm="1">
        <f t="array" ref="K2262">_xlfn.IFS(data[[#This Row],[Age]]&lt;=100,"0-100",data[[#This Row],[Age]]&lt;=500,"101-500",data[[#This Row],[Age]]&lt;=1000,"501-1000",1,"&gt;1000")</f>
        <v>0-100</v>
      </c>
      <c r="L2262" t="str">
        <f>REPT(_xlfn.UNICHAR(8203),_xlfn.XLOOKUP(data[[#This Row],[Age group]],$S$23:$S$26,$T$23:$T$26))&amp;data[[#This Row],[Age group]]</f>
        <v>​​​​0-100</v>
      </c>
    </row>
    <row r="2263" spans="2:12" x14ac:dyDescent="0.25">
      <c r="B2263" t="s">
        <v>32</v>
      </c>
      <c r="C2263">
        <v>9.6000000000000014</v>
      </c>
      <c r="D2263">
        <v>900</v>
      </c>
      <c r="E2263" s="27">
        <v>45378</v>
      </c>
      <c r="F2263">
        <v>2647.23</v>
      </c>
      <c r="G2263" t="s">
        <v>91</v>
      </c>
      <c r="H2263">
        <v>0</v>
      </c>
      <c r="I2263" t="str">
        <f>_xlfn.XLOOKUP(data[[#This Row],[flight_speed]],$S$4:$S$6,$T$4:$T$6,,-1)</f>
        <v>super fast</v>
      </c>
      <c r="J2263">
        <f>_xlfn.XLOOKUP(data[[#This Row],[Reindeer]],$S$14:$S$18,$T$14:$T$18)</f>
        <v>98</v>
      </c>
      <c r="K2263" t="str" cm="1">
        <f t="array" ref="K2263">_xlfn.IFS(data[[#This Row],[Age]]&lt;=100,"0-100",data[[#This Row],[Age]]&lt;=500,"101-500",data[[#This Row],[Age]]&lt;=1000,"501-1000",1,"&gt;1000")</f>
        <v>0-100</v>
      </c>
      <c r="L2263" t="str">
        <f>REPT(_xlfn.UNICHAR(8203),_xlfn.XLOOKUP(data[[#This Row],[Age group]],$S$23:$S$26,$T$23:$T$26))&amp;data[[#This Row],[Age group]]</f>
        <v>​​​​0-100</v>
      </c>
    </row>
    <row r="2264" spans="2:12" x14ac:dyDescent="0.25">
      <c r="B2264" t="s">
        <v>33</v>
      </c>
      <c r="C2264">
        <v>7.2</v>
      </c>
      <c r="D2264">
        <v>550</v>
      </c>
      <c r="E2264" s="27">
        <v>45379</v>
      </c>
      <c r="F2264">
        <v>833.61</v>
      </c>
      <c r="G2264" t="s">
        <v>90</v>
      </c>
      <c r="H2264">
        <v>0</v>
      </c>
      <c r="I2264" t="str">
        <f>_xlfn.XLOOKUP(data[[#This Row],[flight_speed]],$S$4:$S$6,$T$4:$T$6,,-1)</f>
        <v>fast</v>
      </c>
      <c r="J2264">
        <f>_xlfn.XLOOKUP(data[[#This Row],[Reindeer]],$S$14:$S$18,$T$14:$T$18)</f>
        <v>1200</v>
      </c>
      <c r="K2264" t="str" cm="1">
        <f t="array" ref="K2264">_xlfn.IFS(data[[#This Row],[Age]]&lt;=100,"0-100",data[[#This Row],[Age]]&lt;=500,"101-500",data[[#This Row],[Age]]&lt;=1000,"501-1000",1,"&gt;1000")</f>
        <v>&gt;1000</v>
      </c>
      <c r="L2264" t="str">
        <f>REPT(_xlfn.UNICHAR(8203),_xlfn.XLOOKUP(data[[#This Row],[Age group]],$S$23:$S$26,$T$23:$T$26))&amp;data[[#This Row],[Age group]]</f>
        <v>​&gt;1000</v>
      </c>
    </row>
    <row r="2265" spans="2:12" x14ac:dyDescent="0.25">
      <c r="B2265" t="s">
        <v>34</v>
      </c>
      <c r="C2265">
        <v>6.4</v>
      </c>
      <c r="D2265">
        <v>1080</v>
      </c>
      <c r="E2265" s="27">
        <v>45379</v>
      </c>
      <c r="F2265">
        <v>815.52</v>
      </c>
      <c r="G2265" t="s">
        <v>91</v>
      </c>
      <c r="H2265">
        <v>0</v>
      </c>
      <c r="I2265" t="str">
        <f>_xlfn.XLOOKUP(data[[#This Row],[flight_speed]],$S$4:$S$6,$T$4:$T$6,,-1)</f>
        <v>fast</v>
      </c>
      <c r="J2265">
        <f>_xlfn.XLOOKUP(data[[#This Row],[Reindeer]],$S$14:$S$18,$T$14:$T$18)</f>
        <v>815</v>
      </c>
      <c r="K2265" t="str" cm="1">
        <f t="array" ref="K2265">_xlfn.IFS(data[[#This Row],[Age]]&lt;=100,"0-100",data[[#This Row],[Age]]&lt;=500,"101-500",data[[#This Row],[Age]]&lt;=1000,"501-1000",1,"&gt;1000")</f>
        <v>501-1000</v>
      </c>
      <c r="L2265" t="str">
        <f>REPT(_xlfn.UNICHAR(8203),_xlfn.XLOOKUP(data[[#This Row],[Age group]],$S$23:$S$26,$T$23:$T$26))&amp;data[[#This Row],[Age group]]</f>
        <v>​​501-1000</v>
      </c>
    </row>
    <row r="2266" spans="2:12" x14ac:dyDescent="0.25">
      <c r="B2266" t="s">
        <v>35</v>
      </c>
      <c r="C2266">
        <v>6.4</v>
      </c>
      <c r="D2266">
        <v>980</v>
      </c>
      <c r="E2266" s="27">
        <v>45379</v>
      </c>
      <c r="F2266">
        <v>335.64</v>
      </c>
      <c r="G2266" t="s">
        <v>91</v>
      </c>
      <c r="H2266">
        <v>0</v>
      </c>
      <c r="I2266" t="str">
        <f>_xlfn.XLOOKUP(data[[#This Row],[flight_speed]],$S$4:$S$6,$T$4:$T$6,,-1)</f>
        <v>casual</v>
      </c>
      <c r="J2266">
        <f>_xlfn.XLOOKUP(data[[#This Row],[Reindeer]],$S$14:$S$18,$T$14:$T$18)</f>
        <v>261</v>
      </c>
      <c r="K2266" t="str" cm="1">
        <f t="array" ref="K2266">_xlfn.IFS(data[[#This Row],[Age]]&lt;=100,"0-100",data[[#This Row],[Age]]&lt;=500,"101-500",data[[#This Row],[Age]]&lt;=1000,"501-1000",1,"&gt;1000")</f>
        <v>101-500</v>
      </c>
      <c r="L2266" t="str">
        <f>REPT(_xlfn.UNICHAR(8203),_xlfn.XLOOKUP(data[[#This Row],[Age group]],$S$23:$S$26,$T$23:$T$26))&amp;data[[#This Row],[Age group]]</f>
        <v>​​​101-500</v>
      </c>
    </row>
    <row r="2267" spans="2:12" x14ac:dyDescent="0.25">
      <c r="B2267" t="s">
        <v>68</v>
      </c>
      <c r="C2267">
        <v>4</v>
      </c>
      <c r="D2267">
        <v>1130</v>
      </c>
      <c r="E2267" s="27">
        <v>45379</v>
      </c>
      <c r="F2267">
        <v>1962.03</v>
      </c>
      <c r="G2267" t="s">
        <v>90</v>
      </c>
      <c r="H2267">
        <v>0</v>
      </c>
      <c r="I2267" t="str">
        <f>_xlfn.XLOOKUP(data[[#This Row],[flight_speed]],$S$4:$S$6,$T$4:$T$6,,-1)</f>
        <v>fast</v>
      </c>
      <c r="J2267">
        <f>_xlfn.XLOOKUP(data[[#This Row],[Reindeer]],$S$14:$S$18,$T$14:$T$18)</f>
        <v>35</v>
      </c>
      <c r="K2267" t="str" cm="1">
        <f t="array" ref="K2267">_xlfn.IFS(data[[#This Row],[Age]]&lt;=100,"0-100",data[[#This Row],[Age]]&lt;=500,"101-500",data[[#This Row],[Age]]&lt;=1000,"501-1000",1,"&gt;1000")</f>
        <v>0-100</v>
      </c>
      <c r="L2267" t="str">
        <f>REPT(_xlfn.UNICHAR(8203),_xlfn.XLOOKUP(data[[#This Row],[Age group]],$S$23:$S$26,$T$23:$T$26))&amp;data[[#This Row],[Age group]]</f>
        <v>​​​​0-100</v>
      </c>
    </row>
    <row r="2268" spans="2:12" x14ac:dyDescent="0.25">
      <c r="B2268" t="s">
        <v>32</v>
      </c>
      <c r="C2268">
        <v>11.200000000000001</v>
      </c>
      <c r="D2268">
        <v>760</v>
      </c>
      <c r="E2268" s="27">
        <v>45379</v>
      </c>
      <c r="F2268">
        <v>299.15999999999997</v>
      </c>
      <c r="G2268" t="s">
        <v>91</v>
      </c>
      <c r="H2268">
        <v>0</v>
      </c>
      <c r="I2268" t="str">
        <f>_xlfn.XLOOKUP(data[[#This Row],[flight_speed]],$S$4:$S$6,$T$4:$T$6,,-1)</f>
        <v>casual</v>
      </c>
      <c r="J2268">
        <f>_xlfn.XLOOKUP(data[[#This Row],[Reindeer]],$S$14:$S$18,$T$14:$T$18)</f>
        <v>98</v>
      </c>
      <c r="K2268" t="str" cm="1">
        <f t="array" ref="K2268">_xlfn.IFS(data[[#This Row],[Age]]&lt;=100,"0-100",data[[#This Row],[Age]]&lt;=500,"101-500",data[[#This Row],[Age]]&lt;=1000,"501-1000",1,"&gt;1000")</f>
        <v>0-100</v>
      </c>
      <c r="L2268" t="str">
        <f>REPT(_xlfn.UNICHAR(8203),_xlfn.XLOOKUP(data[[#This Row],[Age group]],$S$23:$S$26,$T$23:$T$26))&amp;data[[#This Row],[Age group]]</f>
        <v>​​​​0-100</v>
      </c>
    </row>
    <row r="2269" spans="2:12" x14ac:dyDescent="0.25">
      <c r="B2269" t="s">
        <v>33</v>
      </c>
      <c r="C2269">
        <v>7.2</v>
      </c>
      <c r="D2269">
        <v>1020</v>
      </c>
      <c r="E2269" s="27">
        <v>45380</v>
      </c>
      <c r="F2269">
        <v>719.22</v>
      </c>
      <c r="G2269" t="s">
        <v>90</v>
      </c>
      <c r="H2269">
        <v>0</v>
      </c>
      <c r="I2269" t="str">
        <f>_xlfn.XLOOKUP(data[[#This Row],[flight_speed]],$S$4:$S$6,$T$4:$T$6,,-1)</f>
        <v>fast</v>
      </c>
      <c r="J2269">
        <f>_xlfn.XLOOKUP(data[[#This Row],[Reindeer]],$S$14:$S$18,$T$14:$T$18)</f>
        <v>1200</v>
      </c>
      <c r="K2269" t="str" cm="1">
        <f t="array" ref="K2269">_xlfn.IFS(data[[#This Row],[Age]]&lt;=100,"0-100",data[[#This Row],[Age]]&lt;=500,"101-500",data[[#This Row],[Age]]&lt;=1000,"501-1000",1,"&gt;1000")</f>
        <v>&gt;1000</v>
      </c>
      <c r="L2269" t="str">
        <f>REPT(_xlfn.UNICHAR(8203),_xlfn.XLOOKUP(data[[#This Row],[Age group]],$S$23:$S$26,$T$23:$T$26))&amp;data[[#This Row],[Age group]]</f>
        <v>​&gt;1000</v>
      </c>
    </row>
    <row r="2270" spans="2:12" x14ac:dyDescent="0.25">
      <c r="B2270" t="s">
        <v>34</v>
      </c>
      <c r="C2270">
        <v>10.4</v>
      </c>
      <c r="D2270">
        <v>940</v>
      </c>
      <c r="E2270" s="27">
        <v>45380</v>
      </c>
      <c r="F2270">
        <v>887.55000000000007</v>
      </c>
      <c r="G2270" t="s">
        <v>91</v>
      </c>
      <c r="H2270">
        <v>0</v>
      </c>
      <c r="I2270" t="str">
        <f>_xlfn.XLOOKUP(data[[#This Row],[flight_speed]],$S$4:$S$6,$T$4:$T$6,,-1)</f>
        <v>fast</v>
      </c>
      <c r="J2270">
        <f>_xlfn.XLOOKUP(data[[#This Row],[Reindeer]],$S$14:$S$18,$T$14:$T$18)</f>
        <v>815</v>
      </c>
      <c r="K2270" t="str" cm="1">
        <f t="array" ref="K2270">_xlfn.IFS(data[[#This Row],[Age]]&lt;=100,"0-100",data[[#This Row],[Age]]&lt;=500,"101-500",data[[#This Row],[Age]]&lt;=1000,"501-1000",1,"&gt;1000")</f>
        <v>501-1000</v>
      </c>
      <c r="L2270" t="str">
        <f>REPT(_xlfn.UNICHAR(8203),_xlfn.XLOOKUP(data[[#This Row],[Age group]],$S$23:$S$26,$T$23:$T$26))&amp;data[[#This Row],[Age group]]</f>
        <v>​​501-1000</v>
      </c>
    </row>
    <row r="2271" spans="2:12" x14ac:dyDescent="0.25">
      <c r="B2271" t="s">
        <v>35</v>
      </c>
      <c r="C2271">
        <v>9.6000000000000014</v>
      </c>
      <c r="D2271">
        <v>1370</v>
      </c>
      <c r="E2271" s="27">
        <v>45380</v>
      </c>
      <c r="F2271">
        <v>765.56999999999994</v>
      </c>
      <c r="G2271" t="s">
        <v>91</v>
      </c>
      <c r="H2271">
        <v>0</v>
      </c>
      <c r="I2271" t="str">
        <f>_xlfn.XLOOKUP(data[[#This Row],[flight_speed]],$S$4:$S$6,$T$4:$T$6,,-1)</f>
        <v>fast</v>
      </c>
      <c r="J2271">
        <f>_xlfn.XLOOKUP(data[[#This Row],[Reindeer]],$S$14:$S$18,$T$14:$T$18)</f>
        <v>261</v>
      </c>
      <c r="K2271" t="str" cm="1">
        <f t="array" ref="K2271">_xlfn.IFS(data[[#This Row],[Age]]&lt;=100,"0-100",data[[#This Row],[Age]]&lt;=500,"101-500",data[[#This Row],[Age]]&lt;=1000,"501-1000",1,"&gt;1000")</f>
        <v>101-500</v>
      </c>
      <c r="L2271" t="str">
        <f>REPT(_xlfn.UNICHAR(8203),_xlfn.XLOOKUP(data[[#This Row],[Age group]],$S$23:$S$26,$T$23:$T$26))&amp;data[[#This Row],[Age group]]</f>
        <v>​​​101-500</v>
      </c>
    </row>
    <row r="2272" spans="2:12" x14ac:dyDescent="0.25">
      <c r="B2272" t="s">
        <v>68</v>
      </c>
      <c r="C2272">
        <v>6.4</v>
      </c>
      <c r="D2272">
        <v>700</v>
      </c>
      <c r="E2272" s="27">
        <v>45380</v>
      </c>
      <c r="F2272">
        <v>567.68999999999994</v>
      </c>
      <c r="G2272" t="s">
        <v>90</v>
      </c>
      <c r="H2272">
        <v>0</v>
      </c>
      <c r="I2272" t="str">
        <f>_xlfn.XLOOKUP(data[[#This Row],[flight_speed]],$S$4:$S$6,$T$4:$T$6,,-1)</f>
        <v>casual</v>
      </c>
      <c r="J2272">
        <f>_xlfn.XLOOKUP(data[[#This Row],[Reindeer]],$S$14:$S$18,$T$14:$T$18)</f>
        <v>35</v>
      </c>
      <c r="K2272" t="str" cm="1">
        <f t="array" ref="K2272">_xlfn.IFS(data[[#This Row],[Age]]&lt;=100,"0-100",data[[#This Row],[Age]]&lt;=500,"101-500",data[[#This Row],[Age]]&lt;=1000,"501-1000",1,"&gt;1000")</f>
        <v>0-100</v>
      </c>
      <c r="L2272" t="str">
        <f>REPT(_xlfn.UNICHAR(8203),_xlfn.XLOOKUP(data[[#This Row],[Age group]],$S$23:$S$26,$T$23:$T$26))&amp;data[[#This Row],[Age group]]</f>
        <v>​​​​0-100</v>
      </c>
    </row>
    <row r="2273" spans="2:12" x14ac:dyDescent="0.25">
      <c r="B2273" t="s">
        <v>32</v>
      </c>
      <c r="C2273">
        <v>4.8000000000000007</v>
      </c>
      <c r="D2273">
        <v>1070</v>
      </c>
      <c r="E2273" s="27">
        <v>45380</v>
      </c>
      <c r="F2273">
        <v>1120.47</v>
      </c>
      <c r="G2273" t="s">
        <v>91</v>
      </c>
      <c r="H2273">
        <v>0</v>
      </c>
      <c r="I2273" t="str">
        <f>_xlfn.XLOOKUP(data[[#This Row],[flight_speed]],$S$4:$S$6,$T$4:$T$6,,-1)</f>
        <v>fast</v>
      </c>
      <c r="J2273">
        <f>_xlfn.XLOOKUP(data[[#This Row],[Reindeer]],$S$14:$S$18,$T$14:$T$18)</f>
        <v>98</v>
      </c>
      <c r="K2273" t="str" cm="1">
        <f t="array" ref="K2273">_xlfn.IFS(data[[#This Row],[Age]]&lt;=100,"0-100",data[[#This Row],[Age]]&lt;=500,"101-500",data[[#This Row],[Age]]&lt;=1000,"501-1000",1,"&gt;1000")</f>
        <v>0-100</v>
      </c>
      <c r="L2273" t="str">
        <f>REPT(_xlfn.UNICHAR(8203),_xlfn.XLOOKUP(data[[#This Row],[Age group]],$S$23:$S$26,$T$23:$T$26))&amp;data[[#This Row],[Age group]]</f>
        <v>​​​​0-100</v>
      </c>
    </row>
    <row r="2274" spans="2:12" x14ac:dyDescent="0.25">
      <c r="B2274" t="s">
        <v>33</v>
      </c>
      <c r="C2274">
        <v>10.4</v>
      </c>
      <c r="D2274">
        <v>1100</v>
      </c>
      <c r="E2274" s="27">
        <v>45381</v>
      </c>
      <c r="F2274">
        <v>2610.7799999999997</v>
      </c>
      <c r="G2274" t="s">
        <v>90</v>
      </c>
      <c r="H2274">
        <v>0</v>
      </c>
      <c r="I2274" t="str">
        <f>_xlfn.XLOOKUP(data[[#This Row],[flight_speed]],$S$4:$S$6,$T$4:$T$6,,-1)</f>
        <v>super fast</v>
      </c>
      <c r="J2274">
        <f>_xlfn.XLOOKUP(data[[#This Row],[Reindeer]],$S$14:$S$18,$T$14:$T$18)</f>
        <v>1200</v>
      </c>
      <c r="K2274" t="str" cm="1">
        <f t="array" ref="K2274">_xlfn.IFS(data[[#This Row],[Age]]&lt;=100,"0-100",data[[#This Row],[Age]]&lt;=500,"101-500",data[[#This Row],[Age]]&lt;=1000,"501-1000",1,"&gt;1000")</f>
        <v>&gt;1000</v>
      </c>
      <c r="L2274" t="str">
        <f>REPT(_xlfn.UNICHAR(8203),_xlfn.XLOOKUP(data[[#This Row],[Age group]],$S$23:$S$26,$T$23:$T$26))&amp;data[[#This Row],[Age group]]</f>
        <v>​&gt;1000</v>
      </c>
    </row>
    <row r="2275" spans="2:12" x14ac:dyDescent="0.25">
      <c r="B2275" t="s">
        <v>34</v>
      </c>
      <c r="C2275">
        <v>12</v>
      </c>
      <c r="D2275">
        <v>780</v>
      </c>
      <c r="E2275" s="27">
        <v>45381</v>
      </c>
      <c r="F2275">
        <v>1444.5</v>
      </c>
      <c r="G2275" t="s">
        <v>91</v>
      </c>
      <c r="H2275">
        <v>0</v>
      </c>
      <c r="I2275" t="str">
        <f>_xlfn.XLOOKUP(data[[#This Row],[flight_speed]],$S$4:$S$6,$T$4:$T$6,,-1)</f>
        <v>fast</v>
      </c>
      <c r="J2275">
        <f>_xlfn.XLOOKUP(data[[#This Row],[Reindeer]],$S$14:$S$18,$T$14:$T$18)</f>
        <v>815</v>
      </c>
      <c r="K2275" t="str" cm="1">
        <f t="array" ref="K2275">_xlfn.IFS(data[[#This Row],[Age]]&lt;=100,"0-100",data[[#This Row],[Age]]&lt;=500,"101-500",data[[#This Row],[Age]]&lt;=1000,"501-1000",1,"&gt;1000")</f>
        <v>501-1000</v>
      </c>
      <c r="L2275" t="str">
        <f>REPT(_xlfn.UNICHAR(8203),_xlfn.XLOOKUP(data[[#This Row],[Age group]],$S$23:$S$26,$T$23:$T$26))&amp;data[[#This Row],[Age group]]</f>
        <v>​​501-1000</v>
      </c>
    </row>
    <row r="2276" spans="2:12" x14ac:dyDescent="0.25">
      <c r="B2276" t="s">
        <v>35</v>
      </c>
      <c r="C2276">
        <v>6.4</v>
      </c>
      <c r="D2276">
        <v>1280</v>
      </c>
      <c r="E2276" s="27">
        <v>45381</v>
      </c>
      <c r="F2276">
        <v>1046.73</v>
      </c>
      <c r="G2276" t="s">
        <v>91</v>
      </c>
      <c r="H2276">
        <v>0</v>
      </c>
      <c r="I2276" t="str">
        <f>_xlfn.XLOOKUP(data[[#This Row],[flight_speed]],$S$4:$S$6,$T$4:$T$6,,-1)</f>
        <v>fast</v>
      </c>
      <c r="J2276">
        <f>_xlfn.XLOOKUP(data[[#This Row],[Reindeer]],$S$14:$S$18,$T$14:$T$18)</f>
        <v>261</v>
      </c>
      <c r="K2276" t="str" cm="1">
        <f t="array" ref="K2276">_xlfn.IFS(data[[#This Row],[Age]]&lt;=100,"0-100",data[[#This Row],[Age]]&lt;=500,"101-500",data[[#This Row],[Age]]&lt;=1000,"501-1000",1,"&gt;1000")</f>
        <v>101-500</v>
      </c>
      <c r="L2276" t="str">
        <f>REPT(_xlfn.UNICHAR(8203),_xlfn.XLOOKUP(data[[#This Row],[Age group]],$S$23:$S$26,$T$23:$T$26))&amp;data[[#This Row],[Age group]]</f>
        <v>​​​101-500</v>
      </c>
    </row>
    <row r="2277" spans="2:12" x14ac:dyDescent="0.25">
      <c r="B2277" t="s">
        <v>68</v>
      </c>
      <c r="C2277">
        <v>8.8000000000000007</v>
      </c>
      <c r="D2277">
        <v>640</v>
      </c>
      <c r="E2277" s="27">
        <v>45381</v>
      </c>
      <c r="F2277">
        <v>1959.4499999999998</v>
      </c>
      <c r="G2277" t="s">
        <v>90</v>
      </c>
      <c r="H2277">
        <v>0</v>
      </c>
      <c r="I2277" t="str">
        <f>_xlfn.XLOOKUP(data[[#This Row],[flight_speed]],$S$4:$S$6,$T$4:$T$6,,-1)</f>
        <v>fast</v>
      </c>
      <c r="J2277">
        <f>_xlfn.XLOOKUP(data[[#This Row],[Reindeer]],$S$14:$S$18,$T$14:$T$18)</f>
        <v>35</v>
      </c>
      <c r="K2277" t="str" cm="1">
        <f t="array" ref="K2277">_xlfn.IFS(data[[#This Row],[Age]]&lt;=100,"0-100",data[[#This Row],[Age]]&lt;=500,"101-500",data[[#This Row],[Age]]&lt;=1000,"501-1000",1,"&gt;1000")</f>
        <v>0-100</v>
      </c>
      <c r="L2277" t="str">
        <f>REPT(_xlfn.UNICHAR(8203),_xlfn.XLOOKUP(data[[#This Row],[Age group]],$S$23:$S$26,$T$23:$T$26))&amp;data[[#This Row],[Age group]]</f>
        <v>​​​​0-100</v>
      </c>
    </row>
    <row r="2278" spans="2:12" x14ac:dyDescent="0.25">
      <c r="B2278" t="s">
        <v>32</v>
      </c>
      <c r="C2278">
        <v>11.200000000000001</v>
      </c>
      <c r="D2278">
        <v>1190</v>
      </c>
      <c r="E2278" s="27">
        <v>45381</v>
      </c>
      <c r="F2278">
        <v>894.90000000000009</v>
      </c>
      <c r="G2278" t="s">
        <v>91</v>
      </c>
      <c r="H2278">
        <v>0</v>
      </c>
      <c r="I2278" t="str">
        <f>_xlfn.XLOOKUP(data[[#This Row],[flight_speed]],$S$4:$S$6,$T$4:$T$6,,-1)</f>
        <v>fast</v>
      </c>
      <c r="J2278">
        <f>_xlfn.XLOOKUP(data[[#This Row],[Reindeer]],$S$14:$S$18,$T$14:$T$18)</f>
        <v>98</v>
      </c>
      <c r="K2278" t="str" cm="1">
        <f t="array" ref="K2278">_xlfn.IFS(data[[#This Row],[Age]]&lt;=100,"0-100",data[[#This Row],[Age]]&lt;=500,"101-500",data[[#This Row],[Age]]&lt;=1000,"501-1000",1,"&gt;1000")</f>
        <v>0-100</v>
      </c>
      <c r="L2278" t="str">
        <f>REPT(_xlfn.UNICHAR(8203),_xlfn.XLOOKUP(data[[#This Row],[Age group]],$S$23:$S$26,$T$23:$T$26))&amp;data[[#This Row],[Age group]]</f>
        <v>​​​​0-100</v>
      </c>
    </row>
    <row r="2279" spans="2:12" x14ac:dyDescent="0.25">
      <c r="B2279" t="s">
        <v>33</v>
      </c>
      <c r="C2279">
        <v>9.6000000000000014</v>
      </c>
      <c r="D2279">
        <v>1400</v>
      </c>
      <c r="E2279" s="27">
        <v>45382</v>
      </c>
      <c r="F2279">
        <v>2162.61</v>
      </c>
      <c r="G2279" t="s">
        <v>90</v>
      </c>
      <c r="H2279">
        <v>0</v>
      </c>
      <c r="I2279" t="str">
        <f>_xlfn.XLOOKUP(data[[#This Row],[flight_speed]],$S$4:$S$6,$T$4:$T$6,,-1)</f>
        <v>super fast</v>
      </c>
      <c r="J2279">
        <f>_xlfn.XLOOKUP(data[[#This Row],[Reindeer]],$S$14:$S$18,$T$14:$T$18)</f>
        <v>1200</v>
      </c>
      <c r="K2279" t="str" cm="1">
        <f t="array" ref="K2279">_xlfn.IFS(data[[#This Row],[Age]]&lt;=100,"0-100",data[[#This Row],[Age]]&lt;=500,"101-500",data[[#This Row],[Age]]&lt;=1000,"501-1000",1,"&gt;1000")</f>
        <v>&gt;1000</v>
      </c>
      <c r="L2279" t="str">
        <f>REPT(_xlfn.UNICHAR(8203),_xlfn.XLOOKUP(data[[#This Row],[Age group]],$S$23:$S$26,$T$23:$T$26))&amp;data[[#This Row],[Age group]]</f>
        <v>​&gt;1000</v>
      </c>
    </row>
    <row r="2280" spans="2:12" x14ac:dyDescent="0.25">
      <c r="B2280" t="s">
        <v>34</v>
      </c>
      <c r="C2280">
        <v>8.8000000000000007</v>
      </c>
      <c r="D2280">
        <v>900</v>
      </c>
      <c r="E2280" s="27">
        <v>45382</v>
      </c>
      <c r="F2280">
        <v>1155.8700000000001</v>
      </c>
      <c r="G2280" t="s">
        <v>91</v>
      </c>
      <c r="H2280">
        <v>0</v>
      </c>
      <c r="I2280" t="str">
        <f>_xlfn.XLOOKUP(data[[#This Row],[flight_speed]],$S$4:$S$6,$T$4:$T$6,,-1)</f>
        <v>fast</v>
      </c>
      <c r="J2280">
        <f>_xlfn.XLOOKUP(data[[#This Row],[Reindeer]],$S$14:$S$18,$T$14:$T$18)</f>
        <v>815</v>
      </c>
      <c r="K2280" t="str" cm="1">
        <f t="array" ref="K2280">_xlfn.IFS(data[[#This Row],[Age]]&lt;=100,"0-100",data[[#This Row],[Age]]&lt;=500,"101-500",data[[#This Row],[Age]]&lt;=1000,"501-1000",1,"&gt;1000")</f>
        <v>501-1000</v>
      </c>
      <c r="L2280" t="str">
        <f>REPT(_xlfn.UNICHAR(8203),_xlfn.XLOOKUP(data[[#This Row],[Age group]],$S$23:$S$26,$T$23:$T$26))&amp;data[[#This Row],[Age group]]</f>
        <v>​​501-1000</v>
      </c>
    </row>
    <row r="2281" spans="2:12" x14ac:dyDescent="0.25">
      <c r="B2281" t="s">
        <v>35</v>
      </c>
      <c r="C2281">
        <v>12</v>
      </c>
      <c r="D2281">
        <v>530</v>
      </c>
      <c r="E2281" s="27">
        <v>45382</v>
      </c>
      <c r="F2281">
        <v>2154.9299999999998</v>
      </c>
      <c r="G2281" t="s">
        <v>91</v>
      </c>
      <c r="H2281">
        <v>0</v>
      </c>
      <c r="I2281" t="str">
        <f>_xlfn.XLOOKUP(data[[#This Row],[flight_speed]],$S$4:$S$6,$T$4:$T$6,,-1)</f>
        <v>super fast</v>
      </c>
      <c r="J2281">
        <f>_xlfn.XLOOKUP(data[[#This Row],[Reindeer]],$S$14:$S$18,$T$14:$T$18)</f>
        <v>261</v>
      </c>
      <c r="K2281" t="str" cm="1">
        <f t="array" ref="K2281">_xlfn.IFS(data[[#This Row],[Age]]&lt;=100,"0-100",data[[#This Row],[Age]]&lt;=500,"101-500",data[[#This Row],[Age]]&lt;=1000,"501-1000",1,"&gt;1000")</f>
        <v>101-500</v>
      </c>
      <c r="L2281" t="str">
        <f>REPT(_xlfn.UNICHAR(8203),_xlfn.XLOOKUP(data[[#This Row],[Age group]],$S$23:$S$26,$T$23:$T$26))&amp;data[[#This Row],[Age group]]</f>
        <v>​​​101-500</v>
      </c>
    </row>
    <row r="2282" spans="2:12" x14ac:dyDescent="0.25">
      <c r="B2282" t="s">
        <v>68</v>
      </c>
      <c r="C2282">
        <v>4.8000000000000007</v>
      </c>
      <c r="D2282">
        <v>1260</v>
      </c>
      <c r="E2282" s="27">
        <v>45382</v>
      </c>
      <c r="F2282">
        <v>2825.3999999999996</v>
      </c>
      <c r="G2282" t="s">
        <v>90</v>
      </c>
      <c r="H2282">
        <v>0</v>
      </c>
      <c r="I2282" t="str">
        <f>_xlfn.XLOOKUP(data[[#This Row],[flight_speed]],$S$4:$S$6,$T$4:$T$6,,-1)</f>
        <v>super fast</v>
      </c>
      <c r="J2282">
        <f>_xlfn.XLOOKUP(data[[#This Row],[Reindeer]],$S$14:$S$18,$T$14:$T$18)</f>
        <v>35</v>
      </c>
      <c r="K2282" t="str" cm="1">
        <f t="array" ref="K2282">_xlfn.IFS(data[[#This Row],[Age]]&lt;=100,"0-100",data[[#This Row],[Age]]&lt;=500,"101-500",data[[#This Row],[Age]]&lt;=1000,"501-1000",1,"&gt;1000")</f>
        <v>0-100</v>
      </c>
      <c r="L2282" t="str">
        <f>REPT(_xlfn.UNICHAR(8203),_xlfn.XLOOKUP(data[[#This Row],[Age group]],$S$23:$S$26,$T$23:$T$26))&amp;data[[#This Row],[Age group]]</f>
        <v>​​​​0-100</v>
      </c>
    </row>
    <row r="2283" spans="2:12" x14ac:dyDescent="0.25">
      <c r="B2283" t="s">
        <v>32</v>
      </c>
      <c r="C2283">
        <v>10.4</v>
      </c>
      <c r="D2283">
        <v>620</v>
      </c>
      <c r="E2283" s="27">
        <v>45382</v>
      </c>
      <c r="F2283">
        <v>1363.56</v>
      </c>
      <c r="G2283" t="s">
        <v>91</v>
      </c>
      <c r="H2283">
        <v>0</v>
      </c>
      <c r="I2283" t="str">
        <f>_xlfn.XLOOKUP(data[[#This Row],[flight_speed]],$S$4:$S$6,$T$4:$T$6,,-1)</f>
        <v>fast</v>
      </c>
      <c r="J2283">
        <f>_xlfn.XLOOKUP(data[[#This Row],[Reindeer]],$S$14:$S$18,$T$14:$T$18)</f>
        <v>98</v>
      </c>
      <c r="K2283" t="str" cm="1">
        <f t="array" ref="K2283">_xlfn.IFS(data[[#This Row],[Age]]&lt;=100,"0-100",data[[#This Row],[Age]]&lt;=500,"101-500",data[[#This Row],[Age]]&lt;=1000,"501-1000",1,"&gt;1000")</f>
        <v>0-100</v>
      </c>
      <c r="L2283" t="str">
        <f>REPT(_xlfn.UNICHAR(8203),_xlfn.XLOOKUP(data[[#This Row],[Age group]],$S$23:$S$26,$T$23:$T$26))&amp;data[[#This Row],[Age group]]</f>
        <v>​​​​0-100</v>
      </c>
    </row>
    <row r="2284" spans="2:12" x14ac:dyDescent="0.25">
      <c r="B2284" t="s">
        <v>33</v>
      </c>
      <c r="C2284">
        <v>7.2</v>
      </c>
      <c r="D2284">
        <v>500</v>
      </c>
      <c r="E2284" s="27">
        <v>45383</v>
      </c>
      <c r="F2284">
        <v>2714.58</v>
      </c>
      <c r="G2284" t="s">
        <v>90</v>
      </c>
      <c r="H2284">
        <v>0</v>
      </c>
      <c r="I2284" t="str">
        <f>_xlfn.XLOOKUP(data[[#This Row],[flight_speed]],$S$4:$S$6,$T$4:$T$6,,-1)</f>
        <v>super fast</v>
      </c>
      <c r="J2284">
        <f>_xlfn.XLOOKUP(data[[#This Row],[Reindeer]],$S$14:$S$18,$T$14:$T$18)</f>
        <v>1200</v>
      </c>
      <c r="K2284" t="str" cm="1">
        <f t="array" ref="K2284">_xlfn.IFS(data[[#This Row],[Age]]&lt;=100,"0-100",data[[#This Row],[Age]]&lt;=500,"101-500",data[[#This Row],[Age]]&lt;=1000,"501-1000",1,"&gt;1000")</f>
        <v>&gt;1000</v>
      </c>
      <c r="L2284" t="str">
        <f>REPT(_xlfn.UNICHAR(8203),_xlfn.XLOOKUP(data[[#This Row],[Age group]],$S$23:$S$26,$T$23:$T$26))&amp;data[[#This Row],[Age group]]</f>
        <v>​&gt;1000</v>
      </c>
    </row>
    <row r="2285" spans="2:12" x14ac:dyDescent="0.25">
      <c r="B2285" t="s">
        <v>34</v>
      </c>
      <c r="C2285">
        <v>7.2</v>
      </c>
      <c r="D2285">
        <v>940</v>
      </c>
      <c r="E2285" s="27">
        <v>45383</v>
      </c>
      <c r="F2285">
        <v>1164.54</v>
      </c>
      <c r="G2285" t="s">
        <v>91</v>
      </c>
      <c r="H2285">
        <v>0</v>
      </c>
      <c r="I2285" t="str">
        <f>_xlfn.XLOOKUP(data[[#This Row],[flight_speed]],$S$4:$S$6,$T$4:$T$6,,-1)</f>
        <v>fast</v>
      </c>
      <c r="J2285">
        <f>_xlfn.XLOOKUP(data[[#This Row],[Reindeer]],$S$14:$S$18,$T$14:$T$18)</f>
        <v>815</v>
      </c>
      <c r="K2285" t="str" cm="1">
        <f t="array" ref="K2285">_xlfn.IFS(data[[#This Row],[Age]]&lt;=100,"0-100",data[[#This Row],[Age]]&lt;=500,"101-500",data[[#This Row],[Age]]&lt;=1000,"501-1000",1,"&gt;1000")</f>
        <v>501-1000</v>
      </c>
      <c r="L2285" t="str">
        <f>REPT(_xlfn.UNICHAR(8203),_xlfn.XLOOKUP(data[[#This Row],[Age group]],$S$23:$S$26,$T$23:$T$26))&amp;data[[#This Row],[Age group]]</f>
        <v>​​501-1000</v>
      </c>
    </row>
    <row r="2286" spans="2:12" x14ac:dyDescent="0.25">
      <c r="B2286" t="s">
        <v>35</v>
      </c>
      <c r="C2286">
        <v>11.200000000000001</v>
      </c>
      <c r="D2286">
        <v>1100</v>
      </c>
      <c r="E2286" s="27">
        <v>45383</v>
      </c>
      <c r="F2286">
        <v>2537.73</v>
      </c>
      <c r="G2286" t="s">
        <v>91</v>
      </c>
      <c r="H2286">
        <v>0</v>
      </c>
      <c r="I2286" t="str">
        <f>_xlfn.XLOOKUP(data[[#This Row],[flight_speed]],$S$4:$S$6,$T$4:$T$6,,-1)</f>
        <v>super fast</v>
      </c>
      <c r="J2286">
        <f>_xlfn.XLOOKUP(data[[#This Row],[Reindeer]],$S$14:$S$18,$T$14:$T$18)</f>
        <v>261</v>
      </c>
      <c r="K2286" t="str" cm="1">
        <f t="array" ref="K2286">_xlfn.IFS(data[[#This Row],[Age]]&lt;=100,"0-100",data[[#This Row],[Age]]&lt;=500,"101-500",data[[#This Row],[Age]]&lt;=1000,"501-1000",1,"&gt;1000")</f>
        <v>101-500</v>
      </c>
      <c r="L2286" t="str">
        <f>REPT(_xlfn.UNICHAR(8203),_xlfn.XLOOKUP(data[[#This Row],[Age group]],$S$23:$S$26,$T$23:$T$26))&amp;data[[#This Row],[Age group]]</f>
        <v>​​​101-500</v>
      </c>
    </row>
    <row r="2287" spans="2:12" x14ac:dyDescent="0.25">
      <c r="B2287" t="s">
        <v>68</v>
      </c>
      <c r="C2287">
        <v>4</v>
      </c>
      <c r="D2287">
        <v>1360</v>
      </c>
      <c r="E2287" s="27">
        <v>45383</v>
      </c>
      <c r="F2287">
        <v>982.17</v>
      </c>
      <c r="G2287" t="s">
        <v>90</v>
      </c>
      <c r="H2287">
        <v>0</v>
      </c>
      <c r="I2287" t="str">
        <f>_xlfn.XLOOKUP(data[[#This Row],[flight_speed]],$S$4:$S$6,$T$4:$T$6,,-1)</f>
        <v>fast</v>
      </c>
      <c r="J2287">
        <f>_xlfn.XLOOKUP(data[[#This Row],[Reindeer]],$S$14:$S$18,$T$14:$T$18)</f>
        <v>35</v>
      </c>
      <c r="K2287" t="str" cm="1">
        <f t="array" ref="K2287">_xlfn.IFS(data[[#This Row],[Age]]&lt;=100,"0-100",data[[#This Row],[Age]]&lt;=500,"101-500",data[[#This Row],[Age]]&lt;=1000,"501-1000",1,"&gt;1000")</f>
        <v>0-100</v>
      </c>
      <c r="L2287" t="str">
        <f>REPT(_xlfn.UNICHAR(8203),_xlfn.XLOOKUP(data[[#This Row],[Age group]],$S$23:$S$26,$T$23:$T$26))&amp;data[[#This Row],[Age group]]</f>
        <v>​​​​0-100</v>
      </c>
    </row>
    <row r="2288" spans="2:12" x14ac:dyDescent="0.25">
      <c r="B2288" t="s">
        <v>32</v>
      </c>
      <c r="C2288">
        <v>12</v>
      </c>
      <c r="D2288">
        <v>570</v>
      </c>
      <c r="E2288" s="27">
        <v>45383</v>
      </c>
      <c r="F2288">
        <v>876.87000000000012</v>
      </c>
      <c r="G2288" t="s">
        <v>91</v>
      </c>
      <c r="H2288">
        <v>0</v>
      </c>
      <c r="I2288" t="str">
        <f>_xlfn.XLOOKUP(data[[#This Row],[flight_speed]],$S$4:$S$6,$T$4:$T$6,,-1)</f>
        <v>fast</v>
      </c>
      <c r="J2288">
        <f>_xlfn.XLOOKUP(data[[#This Row],[Reindeer]],$S$14:$S$18,$T$14:$T$18)</f>
        <v>98</v>
      </c>
      <c r="K2288" t="str" cm="1">
        <f t="array" ref="K2288">_xlfn.IFS(data[[#This Row],[Age]]&lt;=100,"0-100",data[[#This Row],[Age]]&lt;=500,"101-500",data[[#This Row],[Age]]&lt;=1000,"501-1000",1,"&gt;1000")</f>
        <v>0-100</v>
      </c>
      <c r="L2288" t="str">
        <f>REPT(_xlfn.UNICHAR(8203),_xlfn.XLOOKUP(data[[#This Row],[Age group]],$S$23:$S$26,$T$23:$T$26))&amp;data[[#This Row],[Age group]]</f>
        <v>​​​​0-100</v>
      </c>
    </row>
    <row r="2289" spans="2:12" x14ac:dyDescent="0.25">
      <c r="B2289" t="s">
        <v>33</v>
      </c>
      <c r="C2289">
        <v>6.4</v>
      </c>
      <c r="D2289">
        <v>1150</v>
      </c>
      <c r="E2289" s="27">
        <v>45384</v>
      </c>
      <c r="F2289">
        <v>954.72</v>
      </c>
      <c r="G2289" t="s">
        <v>90</v>
      </c>
      <c r="H2289">
        <v>0</v>
      </c>
      <c r="I2289" t="str">
        <f>_xlfn.XLOOKUP(data[[#This Row],[flight_speed]],$S$4:$S$6,$T$4:$T$6,,-1)</f>
        <v>fast</v>
      </c>
      <c r="J2289">
        <f>_xlfn.XLOOKUP(data[[#This Row],[Reindeer]],$S$14:$S$18,$T$14:$T$18)</f>
        <v>1200</v>
      </c>
      <c r="K2289" t="str" cm="1">
        <f t="array" ref="K2289">_xlfn.IFS(data[[#This Row],[Age]]&lt;=100,"0-100",data[[#This Row],[Age]]&lt;=500,"101-500",data[[#This Row],[Age]]&lt;=1000,"501-1000",1,"&gt;1000")</f>
        <v>&gt;1000</v>
      </c>
      <c r="L2289" t="str">
        <f>REPT(_xlfn.UNICHAR(8203),_xlfn.XLOOKUP(data[[#This Row],[Age group]],$S$23:$S$26,$T$23:$T$26))&amp;data[[#This Row],[Age group]]</f>
        <v>​&gt;1000</v>
      </c>
    </row>
    <row r="2290" spans="2:12" x14ac:dyDescent="0.25">
      <c r="B2290" t="s">
        <v>34</v>
      </c>
      <c r="C2290">
        <v>8.8000000000000007</v>
      </c>
      <c r="D2290">
        <v>1390</v>
      </c>
      <c r="E2290" s="27">
        <v>45384</v>
      </c>
      <c r="F2290">
        <v>747.45</v>
      </c>
      <c r="G2290" t="s">
        <v>91</v>
      </c>
      <c r="H2290">
        <v>0</v>
      </c>
      <c r="I2290" t="str">
        <f>_xlfn.XLOOKUP(data[[#This Row],[flight_speed]],$S$4:$S$6,$T$4:$T$6,,-1)</f>
        <v>fast</v>
      </c>
      <c r="J2290">
        <f>_xlfn.XLOOKUP(data[[#This Row],[Reindeer]],$S$14:$S$18,$T$14:$T$18)</f>
        <v>815</v>
      </c>
      <c r="K2290" t="str" cm="1">
        <f t="array" ref="K2290">_xlfn.IFS(data[[#This Row],[Age]]&lt;=100,"0-100",data[[#This Row],[Age]]&lt;=500,"101-500",data[[#This Row],[Age]]&lt;=1000,"501-1000",1,"&gt;1000")</f>
        <v>501-1000</v>
      </c>
      <c r="L2290" t="str">
        <f>REPT(_xlfn.UNICHAR(8203),_xlfn.XLOOKUP(data[[#This Row],[Age group]],$S$23:$S$26,$T$23:$T$26))&amp;data[[#This Row],[Age group]]</f>
        <v>​​501-1000</v>
      </c>
    </row>
    <row r="2291" spans="2:12" x14ac:dyDescent="0.25">
      <c r="B2291" t="s">
        <v>35</v>
      </c>
      <c r="C2291">
        <v>12</v>
      </c>
      <c r="D2291">
        <v>1150</v>
      </c>
      <c r="E2291" s="27">
        <v>45384</v>
      </c>
      <c r="F2291">
        <v>525.90000000000009</v>
      </c>
      <c r="G2291" t="s">
        <v>91</v>
      </c>
      <c r="H2291">
        <v>0</v>
      </c>
      <c r="I2291" t="str">
        <f>_xlfn.XLOOKUP(data[[#This Row],[flight_speed]],$S$4:$S$6,$T$4:$T$6,,-1)</f>
        <v>casual</v>
      </c>
      <c r="J2291">
        <f>_xlfn.XLOOKUP(data[[#This Row],[Reindeer]],$S$14:$S$18,$T$14:$T$18)</f>
        <v>261</v>
      </c>
      <c r="K2291" t="str" cm="1">
        <f t="array" ref="K2291">_xlfn.IFS(data[[#This Row],[Age]]&lt;=100,"0-100",data[[#This Row],[Age]]&lt;=500,"101-500",data[[#This Row],[Age]]&lt;=1000,"501-1000",1,"&gt;1000")</f>
        <v>101-500</v>
      </c>
      <c r="L2291" t="str">
        <f>REPT(_xlfn.UNICHAR(8203),_xlfn.XLOOKUP(data[[#This Row],[Age group]],$S$23:$S$26,$T$23:$T$26))&amp;data[[#This Row],[Age group]]</f>
        <v>​​​101-500</v>
      </c>
    </row>
    <row r="2292" spans="2:12" x14ac:dyDescent="0.25">
      <c r="B2292" t="s">
        <v>68</v>
      </c>
      <c r="C2292">
        <v>12</v>
      </c>
      <c r="D2292">
        <v>1100</v>
      </c>
      <c r="E2292" s="27">
        <v>45384</v>
      </c>
      <c r="F2292">
        <v>2430.87</v>
      </c>
      <c r="G2292" t="s">
        <v>90</v>
      </c>
      <c r="H2292">
        <v>0</v>
      </c>
      <c r="I2292" t="str">
        <f>_xlfn.XLOOKUP(data[[#This Row],[flight_speed]],$S$4:$S$6,$T$4:$T$6,,-1)</f>
        <v>super fast</v>
      </c>
      <c r="J2292">
        <f>_xlfn.XLOOKUP(data[[#This Row],[Reindeer]],$S$14:$S$18,$T$14:$T$18)</f>
        <v>35</v>
      </c>
      <c r="K2292" t="str" cm="1">
        <f t="array" ref="K2292">_xlfn.IFS(data[[#This Row],[Age]]&lt;=100,"0-100",data[[#This Row],[Age]]&lt;=500,"101-500",data[[#This Row],[Age]]&lt;=1000,"501-1000",1,"&gt;1000")</f>
        <v>0-100</v>
      </c>
      <c r="L2292" t="str">
        <f>REPT(_xlfn.UNICHAR(8203),_xlfn.XLOOKUP(data[[#This Row],[Age group]],$S$23:$S$26,$T$23:$T$26))&amp;data[[#This Row],[Age group]]</f>
        <v>​​​​0-100</v>
      </c>
    </row>
    <row r="2293" spans="2:12" x14ac:dyDescent="0.25">
      <c r="B2293" t="s">
        <v>32</v>
      </c>
      <c r="C2293">
        <v>7.2</v>
      </c>
      <c r="D2293">
        <v>710</v>
      </c>
      <c r="E2293" s="27">
        <v>45384</v>
      </c>
      <c r="F2293">
        <v>1726.62</v>
      </c>
      <c r="G2293" t="s">
        <v>91</v>
      </c>
      <c r="H2293">
        <v>0</v>
      </c>
      <c r="I2293" t="str">
        <f>_xlfn.XLOOKUP(data[[#This Row],[flight_speed]],$S$4:$S$6,$T$4:$T$6,,-1)</f>
        <v>fast</v>
      </c>
      <c r="J2293">
        <f>_xlfn.XLOOKUP(data[[#This Row],[Reindeer]],$S$14:$S$18,$T$14:$T$18)</f>
        <v>98</v>
      </c>
      <c r="K2293" t="str" cm="1">
        <f t="array" ref="K2293">_xlfn.IFS(data[[#This Row],[Age]]&lt;=100,"0-100",data[[#This Row],[Age]]&lt;=500,"101-500",data[[#This Row],[Age]]&lt;=1000,"501-1000",1,"&gt;1000")</f>
        <v>0-100</v>
      </c>
      <c r="L2293" t="str">
        <f>REPT(_xlfn.UNICHAR(8203),_xlfn.XLOOKUP(data[[#This Row],[Age group]],$S$23:$S$26,$T$23:$T$26))&amp;data[[#This Row],[Age group]]</f>
        <v>​​​​0-100</v>
      </c>
    </row>
    <row r="2294" spans="2:12" x14ac:dyDescent="0.25">
      <c r="B2294" t="s">
        <v>33</v>
      </c>
      <c r="C2294">
        <v>7.2</v>
      </c>
      <c r="D2294">
        <v>570</v>
      </c>
      <c r="E2294" s="27">
        <v>45385</v>
      </c>
      <c r="F2294">
        <v>2950.95</v>
      </c>
      <c r="G2294" t="s">
        <v>90</v>
      </c>
      <c r="H2294">
        <v>0</v>
      </c>
      <c r="I2294" t="str">
        <f>_xlfn.XLOOKUP(data[[#This Row],[flight_speed]],$S$4:$S$6,$T$4:$T$6,,-1)</f>
        <v>super fast</v>
      </c>
      <c r="J2294">
        <f>_xlfn.XLOOKUP(data[[#This Row],[Reindeer]],$S$14:$S$18,$T$14:$T$18)</f>
        <v>1200</v>
      </c>
      <c r="K2294" t="str" cm="1">
        <f t="array" ref="K2294">_xlfn.IFS(data[[#This Row],[Age]]&lt;=100,"0-100",data[[#This Row],[Age]]&lt;=500,"101-500",data[[#This Row],[Age]]&lt;=1000,"501-1000",1,"&gt;1000")</f>
        <v>&gt;1000</v>
      </c>
      <c r="L2294" t="str">
        <f>REPT(_xlfn.UNICHAR(8203),_xlfn.XLOOKUP(data[[#This Row],[Age group]],$S$23:$S$26,$T$23:$T$26))&amp;data[[#This Row],[Age group]]</f>
        <v>​&gt;1000</v>
      </c>
    </row>
    <row r="2295" spans="2:12" x14ac:dyDescent="0.25">
      <c r="B2295" t="s">
        <v>34</v>
      </c>
      <c r="C2295">
        <v>8</v>
      </c>
      <c r="D2295">
        <v>1230</v>
      </c>
      <c r="E2295" s="27">
        <v>45385</v>
      </c>
      <c r="F2295">
        <v>792</v>
      </c>
      <c r="G2295" t="s">
        <v>91</v>
      </c>
      <c r="H2295">
        <v>0</v>
      </c>
      <c r="I2295" t="str">
        <f>_xlfn.XLOOKUP(data[[#This Row],[flight_speed]],$S$4:$S$6,$T$4:$T$6,,-1)</f>
        <v>fast</v>
      </c>
      <c r="J2295">
        <f>_xlfn.XLOOKUP(data[[#This Row],[Reindeer]],$S$14:$S$18,$T$14:$T$18)</f>
        <v>815</v>
      </c>
      <c r="K2295" t="str" cm="1">
        <f t="array" ref="K2295">_xlfn.IFS(data[[#This Row],[Age]]&lt;=100,"0-100",data[[#This Row],[Age]]&lt;=500,"101-500",data[[#This Row],[Age]]&lt;=1000,"501-1000",1,"&gt;1000")</f>
        <v>501-1000</v>
      </c>
      <c r="L2295" t="str">
        <f>REPT(_xlfn.UNICHAR(8203),_xlfn.XLOOKUP(data[[#This Row],[Age group]],$S$23:$S$26,$T$23:$T$26))&amp;data[[#This Row],[Age group]]</f>
        <v>​​501-1000</v>
      </c>
    </row>
    <row r="2296" spans="2:12" x14ac:dyDescent="0.25">
      <c r="B2296" t="s">
        <v>35</v>
      </c>
      <c r="C2296">
        <v>6.4</v>
      </c>
      <c r="D2296">
        <v>750</v>
      </c>
      <c r="E2296" s="27">
        <v>45385</v>
      </c>
      <c r="F2296">
        <v>2402.4900000000002</v>
      </c>
      <c r="G2296" t="s">
        <v>91</v>
      </c>
      <c r="H2296">
        <v>0</v>
      </c>
      <c r="I2296" t="str">
        <f>_xlfn.XLOOKUP(data[[#This Row],[flight_speed]],$S$4:$S$6,$T$4:$T$6,,-1)</f>
        <v>super fast</v>
      </c>
      <c r="J2296">
        <f>_xlfn.XLOOKUP(data[[#This Row],[Reindeer]],$S$14:$S$18,$T$14:$T$18)</f>
        <v>261</v>
      </c>
      <c r="K2296" t="str" cm="1">
        <f t="array" ref="K2296">_xlfn.IFS(data[[#This Row],[Age]]&lt;=100,"0-100",data[[#This Row],[Age]]&lt;=500,"101-500",data[[#This Row],[Age]]&lt;=1000,"501-1000",1,"&gt;1000")</f>
        <v>101-500</v>
      </c>
      <c r="L2296" t="str">
        <f>REPT(_xlfn.UNICHAR(8203),_xlfn.XLOOKUP(data[[#This Row],[Age group]],$S$23:$S$26,$T$23:$T$26))&amp;data[[#This Row],[Age group]]</f>
        <v>​​​101-500</v>
      </c>
    </row>
    <row r="2297" spans="2:12" x14ac:dyDescent="0.25">
      <c r="B2297" t="s">
        <v>68</v>
      </c>
      <c r="C2297">
        <v>10.4</v>
      </c>
      <c r="D2297">
        <v>950</v>
      </c>
      <c r="E2297" s="27">
        <v>45385</v>
      </c>
      <c r="F2297">
        <v>311.58</v>
      </c>
      <c r="G2297" t="s">
        <v>90</v>
      </c>
      <c r="H2297">
        <v>0</v>
      </c>
      <c r="I2297" t="str">
        <f>_xlfn.XLOOKUP(data[[#This Row],[flight_speed]],$S$4:$S$6,$T$4:$T$6,,-1)</f>
        <v>casual</v>
      </c>
      <c r="J2297">
        <f>_xlfn.XLOOKUP(data[[#This Row],[Reindeer]],$S$14:$S$18,$T$14:$T$18)</f>
        <v>35</v>
      </c>
      <c r="K2297" t="str" cm="1">
        <f t="array" ref="K2297">_xlfn.IFS(data[[#This Row],[Age]]&lt;=100,"0-100",data[[#This Row],[Age]]&lt;=500,"101-500",data[[#This Row],[Age]]&lt;=1000,"501-1000",1,"&gt;1000")</f>
        <v>0-100</v>
      </c>
      <c r="L2297" t="str">
        <f>REPT(_xlfn.UNICHAR(8203),_xlfn.XLOOKUP(data[[#This Row],[Age group]],$S$23:$S$26,$T$23:$T$26))&amp;data[[#This Row],[Age group]]</f>
        <v>​​​​0-100</v>
      </c>
    </row>
    <row r="2298" spans="2:12" x14ac:dyDescent="0.25">
      <c r="B2298" t="s">
        <v>32</v>
      </c>
      <c r="C2298">
        <v>4.8000000000000007</v>
      </c>
      <c r="D2298">
        <v>510</v>
      </c>
      <c r="E2298" s="27">
        <v>45385</v>
      </c>
      <c r="F2298">
        <v>1564.38</v>
      </c>
      <c r="G2298" t="s">
        <v>91</v>
      </c>
      <c r="H2298">
        <v>0</v>
      </c>
      <c r="I2298" t="str">
        <f>_xlfn.XLOOKUP(data[[#This Row],[flight_speed]],$S$4:$S$6,$T$4:$T$6,,-1)</f>
        <v>fast</v>
      </c>
      <c r="J2298">
        <f>_xlfn.XLOOKUP(data[[#This Row],[Reindeer]],$S$14:$S$18,$T$14:$T$18)</f>
        <v>98</v>
      </c>
      <c r="K2298" t="str" cm="1">
        <f t="array" ref="K2298">_xlfn.IFS(data[[#This Row],[Age]]&lt;=100,"0-100",data[[#This Row],[Age]]&lt;=500,"101-500",data[[#This Row],[Age]]&lt;=1000,"501-1000",1,"&gt;1000")</f>
        <v>0-100</v>
      </c>
      <c r="L2298" t="str">
        <f>REPT(_xlfn.UNICHAR(8203),_xlfn.XLOOKUP(data[[#This Row],[Age group]],$S$23:$S$26,$T$23:$T$26))&amp;data[[#This Row],[Age group]]</f>
        <v>​​​​0-100</v>
      </c>
    </row>
    <row r="2299" spans="2:12" x14ac:dyDescent="0.25">
      <c r="B2299" t="s">
        <v>33</v>
      </c>
      <c r="C2299">
        <v>4</v>
      </c>
      <c r="D2299">
        <v>1460</v>
      </c>
      <c r="E2299" s="27">
        <v>45386</v>
      </c>
      <c r="F2299">
        <v>2765.94</v>
      </c>
      <c r="G2299" t="s">
        <v>90</v>
      </c>
      <c r="H2299">
        <v>0</v>
      </c>
      <c r="I2299" t="str">
        <f>_xlfn.XLOOKUP(data[[#This Row],[flight_speed]],$S$4:$S$6,$T$4:$T$6,,-1)</f>
        <v>super fast</v>
      </c>
      <c r="J2299">
        <f>_xlfn.XLOOKUP(data[[#This Row],[Reindeer]],$S$14:$S$18,$T$14:$T$18)</f>
        <v>1200</v>
      </c>
      <c r="K2299" t="str" cm="1">
        <f t="array" ref="K2299">_xlfn.IFS(data[[#This Row],[Age]]&lt;=100,"0-100",data[[#This Row],[Age]]&lt;=500,"101-500",data[[#This Row],[Age]]&lt;=1000,"501-1000",1,"&gt;1000")</f>
        <v>&gt;1000</v>
      </c>
      <c r="L2299" t="str">
        <f>REPT(_xlfn.UNICHAR(8203),_xlfn.XLOOKUP(data[[#This Row],[Age group]],$S$23:$S$26,$T$23:$T$26))&amp;data[[#This Row],[Age group]]</f>
        <v>​&gt;1000</v>
      </c>
    </row>
    <row r="2300" spans="2:12" x14ac:dyDescent="0.25">
      <c r="B2300" t="s">
        <v>34</v>
      </c>
      <c r="C2300">
        <v>9.6000000000000014</v>
      </c>
      <c r="D2300">
        <v>500</v>
      </c>
      <c r="E2300" s="27">
        <v>45386</v>
      </c>
      <c r="F2300">
        <v>2742.8999999999996</v>
      </c>
      <c r="G2300" t="s">
        <v>91</v>
      </c>
      <c r="H2300">
        <v>0</v>
      </c>
      <c r="I2300" t="str">
        <f>_xlfn.XLOOKUP(data[[#This Row],[flight_speed]],$S$4:$S$6,$T$4:$T$6,,-1)</f>
        <v>super fast</v>
      </c>
      <c r="J2300">
        <f>_xlfn.XLOOKUP(data[[#This Row],[Reindeer]],$S$14:$S$18,$T$14:$T$18)</f>
        <v>815</v>
      </c>
      <c r="K2300" t="str" cm="1">
        <f t="array" ref="K2300">_xlfn.IFS(data[[#This Row],[Age]]&lt;=100,"0-100",data[[#This Row],[Age]]&lt;=500,"101-500",data[[#This Row],[Age]]&lt;=1000,"501-1000",1,"&gt;1000")</f>
        <v>501-1000</v>
      </c>
      <c r="L2300" t="str">
        <f>REPT(_xlfn.UNICHAR(8203),_xlfn.XLOOKUP(data[[#This Row],[Age group]],$S$23:$S$26,$T$23:$T$26))&amp;data[[#This Row],[Age group]]</f>
        <v>​​501-1000</v>
      </c>
    </row>
    <row r="2301" spans="2:12" x14ac:dyDescent="0.25">
      <c r="B2301" t="s">
        <v>35</v>
      </c>
      <c r="C2301">
        <v>4.8000000000000007</v>
      </c>
      <c r="D2301">
        <v>640</v>
      </c>
      <c r="E2301" s="27">
        <v>45386</v>
      </c>
      <c r="F2301">
        <v>1524.06</v>
      </c>
      <c r="G2301" t="s">
        <v>91</v>
      </c>
      <c r="H2301">
        <v>0</v>
      </c>
      <c r="I2301" t="str">
        <f>_xlfn.XLOOKUP(data[[#This Row],[flight_speed]],$S$4:$S$6,$T$4:$T$6,,-1)</f>
        <v>fast</v>
      </c>
      <c r="J2301">
        <f>_xlfn.XLOOKUP(data[[#This Row],[Reindeer]],$S$14:$S$18,$T$14:$T$18)</f>
        <v>261</v>
      </c>
      <c r="K2301" t="str" cm="1">
        <f t="array" ref="K2301">_xlfn.IFS(data[[#This Row],[Age]]&lt;=100,"0-100",data[[#This Row],[Age]]&lt;=500,"101-500",data[[#This Row],[Age]]&lt;=1000,"501-1000",1,"&gt;1000")</f>
        <v>101-500</v>
      </c>
      <c r="L2301" t="str">
        <f>REPT(_xlfn.UNICHAR(8203),_xlfn.XLOOKUP(data[[#This Row],[Age group]],$S$23:$S$26,$T$23:$T$26))&amp;data[[#This Row],[Age group]]</f>
        <v>​​​101-500</v>
      </c>
    </row>
    <row r="2302" spans="2:12" x14ac:dyDescent="0.25">
      <c r="B2302" t="s">
        <v>68</v>
      </c>
      <c r="C2302">
        <v>9.6000000000000014</v>
      </c>
      <c r="D2302">
        <v>1220</v>
      </c>
      <c r="E2302" s="27">
        <v>45386</v>
      </c>
      <c r="F2302">
        <v>1329.57</v>
      </c>
      <c r="G2302" t="s">
        <v>90</v>
      </c>
      <c r="H2302">
        <v>0</v>
      </c>
      <c r="I2302" t="str">
        <f>_xlfn.XLOOKUP(data[[#This Row],[flight_speed]],$S$4:$S$6,$T$4:$T$6,,-1)</f>
        <v>fast</v>
      </c>
      <c r="J2302">
        <f>_xlfn.XLOOKUP(data[[#This Row],[Reindeer]],$S$14:$S$18,$T$14:$T$18)</f>
        <v>35</v>
      </c>
      <c r="K2302" t="str" cm="1">
        <f t="array" ref="K2302">_xlfn.IFS(data[[#This Row],[Age]]&lt;=100,"0-100",data[[#This Row],[Age]]&lt;=500,"101-500",data[[#This Row],[Age]]&lt;=1000,"501-1000",1,"&gt;1000")</f>
        <v>0-100</v>
      </c>
      <c r="L2302" t="str">
        <f>REPT(_xlfn.UNICHAR(8203),_xlfn.XLOOKUP(data[[#This Row],[Age group]],$S$23:$S$26,$T$23:$T$26))&amp;data[[#This Row],[Age group]]</f>
        <v>​​​​0-100</v>
      </c>
    </row>
    <row r="2303" spans="2:12" x14ac:dyDescent="0.25">
      <c r="B2303" t="s">
        <v>32</v>
      </c>
      <c r="C2303">
        <v>9.6000000000000014</v>
      </c>
      <c r="D2303">
        <v>700</v>
      </c>
      <c r="E2303" s="27">
        <v>45386</v>
      </c>
      <c r="F2303">
        <v>179.10000000000002</v>
      </c>
      <c r="G2303" t="s">
        <v>91</v>
      </c>
      <c r="H2303">
        <v>0</v>
      </c>
      <c r="I2303" t="str">
        <f>_xlfn.XLOOKUP(data[[#This Row],[flight_speed]],$S$4:$S$6,$T$4:$T$6,,-1)</f>
        <v>casual</v>
      </c>
      <c r="J2303">
        <f>_xlfn.XLOOKUP(data[[#This Row],[Reindeer]],$S$14:$S$18,$T$14:$T$18)</f>
        <v>98</v>
      </c>
      <c r="K2303" t="str" cm="1">
        <f t="array" ref="K2303">_xlfn.IFS(data[[#This Row],[Age]]&lt;=100,"0-100",data[[#This Row],[Age]]&lt;=500,"101-500",data[[#This Row],[Age]]&lt;=1000,"501-1000",1,"&gt;1000")</f>
        <v>0-100</v>
      </c>
      <c r="L2303" t="str">
        <f>REPT(_xlfn.UNICHAR(8203),_xlfn.XLOOKUP(data[[#This Row],[Age group]],$S$23:$S$26,$T$23:$T$26))&amp;data[[#This Row],[Age group]]</f>
        <v>​​​​0-100</v>
      </c>
    </row>
    <row r="2304" spans="2:12" x14ac:dyDescent="0.25">
      <c r="B2304" t="s">
        <v>33</v>
      </c>
      <c r="C2304">
        <v>8.8000000000000007</v>
      </c>
      <c r="D2304">
        <v>1500</v>
      </c>
      <c r="E2304" s="27">
        <v>45387</v>
      </c>
      <c r="F2304">
        <v>2597.61</v>
      </c>
      <c r="G2304" t="s">
        <v>90</v>
      </c>
      <c r="H2304">
        <v>0</v>
      </c>
      <c r="I2304" t="str">
        <f>_xlfn.XLOOKUP(data[[#This Row],[flight_speed]],$S$4:$S$6,$T$4:$T$6,,-1)</f>
        <v>super fast</v>
      </c>
      <c r="J2304">
        <f>_xlfn.XLOOKUP(data[[#This Row],[Reindeer]],$S$14:$S$18,$T$14:$T$18)</f>
        <v>1200</v>
      </c>
      <c r="K2304" t="str" cm="1">
        <f t="array" ref="K2304">_xlfn.IFS(data[[#This Row],[Age]]&lt;=100,"0-100",data[[#This Row],[Age]]&lt;=500,"101-500",data[[#This Row],[Age]]&lt;=1000,"501-1000",1,"&gt;1000")</f>
        <v>&gt;1000</v>
      </c>
      <c r="L2304" t="str">
        <f>REPT(_xlfn.UNICHAR(8203),_xlfn.XLOOKUP(data[[#This Row],[Age group]],$S$23:$S$26,$T$23:$T$26))&amp;data[[#This Row],[Age group]]</f>
        <v>​&gt;1000</v>
      </c>
    </row>
    <row r="2305" spans="2:12" x14ac:dyDescent="0.25">
      <c r="B2305" t="s">
        <v>34</v>
      </c>
      <c r="C2305">
        <v>7.2</v>
      </c>
      <c r="D2305">
        <v>600</v>
      </c>
      <c r="E2305" s="27">
        <v>45387</v>
      </c>
      <c r="F2305">
        <v>1284.3600000000001</v>
      </c>
      <c r="G2305" t="s">
        <v>91</v>
      </c>
      <c r="H2305">
        <v>0</v>
      </c>
      <c r="I2305" t="str">
        <f>_xlfn.XLOOKUP(data[[#This Row],[flight_speed]],$S$4:$S$6,$T$4:$T$6,,-1)</f>
        <v>fast</v>
      </c>
      <c r="J2305">
        <f>_xlfn.XLOOKUP(data[[#This Row],[Reindeer]],$S$14:$S$18,$T$14:$T$18)</f>
        <v>815</v>
      </c>
      <c r="K2305" t="str" cm="1">
        <f t="array" ref="K2305">_xlfn.IFS(data[[#This Row],[Age]]&lt;=100,"0-100",data[[#This Row],[Age]]&lt;=500,"101-500",data[[#This Row],[Age]]&lt;=1000,"501-1000",1,"&gt;1000")</f>
        <v>501-1000</v>
      </c>
      <c r="L2305" t="str">
        <f>REPT(_xlfn.UNICHAR(8203),_xlfn.XLOOKUP(data[[#This Row],[Age group]],$S$23:$S$26,$T$23:$T$26))&amp;data[[#This Row],[Age group]]</f>
        <v>​​501-1000</v>
      </c>
    </row>
    <row r="2306" spans="2:12" x14ac:dyDescent="0.25">
      <c r="B2306" t="s">
        <v>35</v>
      </c>
      <c r="C2306">
        <v>4.8000000000000007</v>
      </c>
      <c r="D2306">
        <v>1190</v>
      </c>
      <c r="E2306" s="27">
        <v>45387</v>
      </c>
      <c r="F2306">
        <v>1367.58</v>
      </c>
      <c r="G2306" t="s">
        <v>91</v>
      </c>
      <c r="H2306">
        <v>0</v>
      </c>
      <c r="I2306" t="str">
        <f>_xlfn.XLOOKUP(data[[#This Row],[flight_speed]],$S$4:$S$6,$T$4:$T$6,,-1)</f>
        <v>fast</v>
      </c>
      <c r="J2306">
        <f>_xlfn.XLOOKUP(data[[#This Row],[Reindeer]],$S$14:$S$18,$T$14:$T$18)</f>
        <v>261</v>
      </c>
      <c r="K2306" t="str" cm="1">
        <f t="array" ref="K2306">_xlfn.IFS(data[[#This Row],[Age]]&lt;=100,"0-100",data[[#This Row],[Age]]&lt;=500,"101-500",data[[#This Row],[Age]]&lt;=1000,"501-1000",1,"&gt;1000")</f>
        <v>101-500</v>
      </c>
      <c r="L2306" t="str">
        <f>REPT(_xlfn.UNICHAR(8203),_xlfn.XLOOKUP(data[[#This Row],[Age group]],$S$23:$S$26,$T$23:$T$26))&amp;data[[#This Row],[Age group]]</f>
        <v>​​​101-500</v>
      </c>
    </row>
    <row r="2307" spans="2:12" x14ac:dyDescent="0.25">
      <c r="B2307" t="s">
        <v>68</v>
      </c>
      <c r="C2307">
        <v>12</v>
      </c>
      <c r="D2307">
        <v>550</v>
      </c>
      <c r="E2307" s="27">
        <v>45387</v>
      </c>
      <c r="F2307">
        <v>2187</v>
      </c>
      <c r="G2307" t="s">
        <v>90</v>
      </c>
      <c r="H2307">
        <v>0</v>
      </c>
      <c r="I2307" t="str">
        <f>_xlfn.XLOOKUP(data[[#This Row],[flight_speed]],$S$4:$S$6,$T$4:$T$6,,-1)</f>
        <v>super fast</v>
      </c>
      <c r="J2307">
        <f>_xlfn.XLOOKUP(data[[#This Row],[Reindeer]],$S$14:$S$18,$T$14:$T$18)</f>
        <v>35</v>
      </c>
      <c r="K2307" t="str" cm="1">
        <f t="array" ref="K2307">_xlfn.IFS(data[[#This Row],[Age]]&lt;=100,"0-100",data[[#This Row],[Age]]&lt;=500,"101-500",data[[#This Row],[Age]]&lt;=1000,"501-1000",1,"&gt;1000")</f>
        <v>0-100</v>
      </c>
      <c r="L2307" t="str">
        <f>REPT(_xlfn.UNICHAR(8203),_xlfn.XLOOKUP(data[[#This Row],[Age group]],$S$23:$S$26,$T$23:$T$26))&amp;data[[#This Row],[Age group]]</f>
        <v>​​​​0-100</v>
      </c>
    </row>
    <row r="2308" spans="2:12" x14ac:dyDescent="0.25">
      <c r="B2308" t="s">
        <v>32</v>
      </c>
      <c r="C2308">
        <v>5.6000000000000005</v>
      </c>
      <c r="D2308">
        <v>1200</v>
      </c>
      <c r="E2308" s="27">
        <v>45387</v>
      </c>
      <c r="F2308">
        <v>1681.8899999999999</v>
      </c>
      <c r="G2308" t="s">
        <v>91</v>
      </c>
      <c r="H2308">
        <v>0</v>
      </c>
      <c r="I2308" t="str">
        <f>_xlfn.XLOOKUP(data[[#This Row],[flight_speed]],$S$4:$S$6,$T$4:$T$6,,-1)</f>
        <v>fast</v>
      </c>
      <c r="J2308">
        <f>_xlfn.XLOOKUP(data[[#This Row],[Reindeer]],$S$14:$S$18,$T$14:$T$18)</f>
        <v>98</v>
      </c>
      <c r="K2308" t="str" cm="1">
        <f t="array" ref="K2308">_xlfn.IFS(data[[#This Row],[Age]]&lt;=100,"0-100",data[[#This Row],[Age]]&lt;=500,"101-500",data[[#This Row],[Age]]&lt;=1000,"501-1000",1,"&gt;1000")</f>
        <v>0-100</v>
      </c>
      <c r="L2308" t="str">
        <f>REPT(_xlfn.UNICHAR(8203),_xlfn.XLOOKUP(data[[#This Row],[Age group]],$S$23:$S$26,$T$23:$T$26))&amp;data[[#This Row],[Age group]]</f>
        <v>​​​​0-100</v>
      </c>
    </row>
    <row r="2309" spans="2:12" x14ac:dyDescent="0.25">
      <c r="B2309" t="s">
        <v>33</v>
      </c>
      <c r="C2309">
        <v>4.8000000000000007</v>
      </c>
      <c r="D2309">
        <v>990</v>
      </c>
      <c r="E2309" s="27">
        <v>45388</v>
      </c>
      <c r="F2309">
        <v>1375.29</v>
      </c>
      <c r="G2309" t="s">
        <v>90</v>
      </c>
      <c r="H2309">
        <v>0</v>
      </c>
      <c r="I2309" t="str">
        <f>_xlfn.XLOOKUP(data[[#This Row],[flight_speed]],$S$4:$S$6,$T$4:$T$6,,-1)</f>
        <v>fast</v>
      </c>
      <c r="J2309">
        <f>_xlfn.XLOOKUP(data[[#This Row],[Reindeer]],$S$14:$S$18,$T$14:$T$18)</f>
        <v>1200</v>
      </c>
      <c r="K2309" t="str" cm="1">
        <f t="array" ref="K2309">_xlfn.IFS(data[[#This Row],[Age]]&lt;=100,"0-100",data[[#This Row],[Age]]&lt;=500,"101-500",data[[#This Row],[Age]]&lt;=1000,"501-1000",1,"&gt;1000")</f>
        <v>&gt;1000</v>
      </c>
      <c r="L2309" t="str">
        <f>REPT(_xlfn.UNICHAR(8203),_xlfn.XLOOKUP(data[[#This Row],[Age group]],$S$23:$S$26,$T$23:$T$26))&amp;data[[#This Row],[Age group]]</f>
        <v>​&gt;1000</v>
      </c>
    </row>
    <row r="2310" spans="2:12" x14ac:dyDescent="0.25">
      <c r="B2310" t="s">
        <v>34</v>
      </c>
      <c r="C2310">
        <v>5.6000000000000005</v>
      </c>
      <c r="D2310">
        <v>820</v>
      </c>
      <c r="E2310" s="27">
        <v>45388</v>
      </c>
      <c r="F2310">
        <v>1219.74</v>
      </c>
      <c r="G2310" t="s">
        <v>91</v>
      </c>
      <c r="H2310">
        <v>0</v>
      </c>
      <c r="I2310" t="str">
        <f>_xlfn.XLOOKUP(data[[#This Row],[flight_speed]],$S$4:$S$6,$T$4:$T$6,,-1)</f>
        <v>fast</v>
      </c>
      <c r="J2310">
        <f>_xlfn.XLOOKUP(data[[#This Row],[Reindeer]],$S$14:$S$18,$T$14:$T$18)</f>
        <v>815</v>
      </c>
      <c r="K2310" t="str" cm="1">
        <f t="array" ref="K2310">_xlfn.IFS(data[[#This Row],[Age]]&lt;=100,"0-100",data[[#This Row],[Age]]&lt;=500,"101-500",data[[#This Row],[Age]]&lt;=1000,"501-1000",1,"&gt;1000")</f>
        <v>501-1000</v>
      </c>
      <c r="L2310" t="str">
        <f>REPT(_xlfn.UNICHAR(8203),_xlfn.XLOOKUP(data[[#This Row],[Age group]],$S$23:$S$26,$T$23:$T$26))&amp;data[[#This Row],[Age group]]</f>
        <v>​​501-1000</v>
      </c>
    </row>
    <row r="2311" spans="2:12" x14ac:dyDescent="0.25">
      <c r="B2311" t="s">
        <v>35</v>
      </c>
      <c r="C2311">
        <v>8</v>
      </c>
      <c r="D2311">
        <v>690</v>
      </c>
      <c r="E2311" s="27">
        <v>45388</v>
      </c>
      <c r="F2311">
        <v>2274.96</v>
      </c>
      <c r="G2311" t="s">
        <v>91</v>
      </c>
      <c r="H2311">
        <v>0</v>
      </c>
      <c r="I2311" t="str">
        <f>_xlfn.XLOOKUP(data[[#This Row],[flight_speed]],$S$4:$S$6,$T$4:$T$6,,-1)</f>
        <v>super fast</v>
      </c>
      <c r="J2311">
        <f>_xlfn.XLOOKUP(data[[#This Row],[Reindeer]],$S$14:$S$18,$T$14:$T$18)</f>
        <v>261</v>
      </c>
      <c r="K2311" t="str" cm="1">
        <f t="array" ref="K2311">_xlfn.IFS(data[[#This Row],[Age]]&lt;=100,"0-100",data[[#This Row],[Age]]&lt;=500,"101-500",data[[#This Row],[Age]]&lt;=1000,"501-1000",1,"&gt;1000")</f>
        <v>101-500</v>
      </c>
      <c r="L2311" t="str">
        <f>REPT(_xlfn.UNICHAR(8203),_xlfn.XLOOKUP(data[[#This Row],[Age group]],$S$23:$S$26,$T$23:$T$26))&amp;data[[#This Row],[Age group]]</f>
        <v>​​​101-500</v>
      </c>
    </row>
    <row r="2312" spans="2:12" x14ac:dyDescent="0.25">
      <c r="B2312" t="s">
        <v>68</v>
      </c>
      <c r="C2312">
        <v>12</v>
      </c>
      <c r="D2312">
        <v>1190</v>
      </c>
      <c r="E2312" s="27">
        <v>45388</v>
      </c>
      <c r="F2312">
        <v>449.01</v>
      </c>
      <c r="G2312" t="s">
        <v>90</v>
      </c>
      <c r="H2312">
        <v>0</v>
      </c>
      <c r="I2312" t="str">
        <f>_xlfn.XLOOKUP(data[[#This Row],[flight_speed]],$S$4:$S$6,$T$4:$T$6,,-1)</f>
        <v>casual</v>
      </c>
      <c r="J2312">
        <f>_xlfn.XLOOKUP(data[[#This Row],[Reindeer]],$S$14:$S$18,$T$14:$T$18)</f>
        <v>35</v>
      </c>
      <c r="K2312" t="str" cm="1">
        <f t="array" ref="K2312">_xlfn.IFS(data[[#This Row],[Age]]&lt;=100,"0-100",data[[#This Row],[Age]]&lt;=500,"101-500",data[[#This Row],[Age]]&lt;=1000,"501-1000",1,"&gt;1000")</f>
        <v>0-100</v>
      </c>
      <c r="L2312" t="str">
        <f>REPT(_xlfn.UNICHAR(8203),_xlfn.XLOOKUP(data[[#This Row],[Age group]],$S$23:$S$26,$T$23:$T$26))&amp;data[[#This Row],[Age group]]</f>
        <v>​​​​0-100</v>
      </c>
    </row>
    <row r="2313" spans="2:12" x14ac:dyDescent="0.25">
      <c r="B2313" t="s">
        <v>32</v>
      </c>
      <c r="C2313">
        <v>9.6000000000000014</v>
      </c>
      <c r="D2313">
        <v>610</v>
      </c>
      <c r="E2313" s="27">
        <v>45388</v>
      </c>
      <c r="F2313">
        <v>2662.71</v>
      </c>
      <c r="G2313" t="s">
        <v>91</v>
      </c>
      <c r="H2313">
        <v>0</v>
      </c>
      <c r="I2313" t="str">
        <f>_xlfn.XLOOKUP(data[[#This Row],[flight_speed]],$S$4:$S$6,$T$4:$T$6,,-1)</f>
        <v>super fast</v>
      </c>
      <c r="J2313">
        <f>_xlfn.XLOOKUP(data[[#This Row],[Reindeer]],$S$14:$S$18,$T$14:$T$18)</f>
        <v>98</v>
      </c>
      <c r="K2313" t="str" cm="1">
        <f t="array" ref="K2313">_xlfn.IFS(data[[#This Row],[Age]]&lt;=100,"0-100",data[[#This Row],[Age]]&lt;=500,"101-500",data[[#This Row],[Age]]&lt;=1000,"501-1000",1,"&gt;1000")</f>
        <v>0-100</v>
      </c>
      <c r="L2313" t="str">
        <f>REPT(_xlfn.UNICHAR(8203),_xlfn.XLOOKUP(data[[#This Row],[Age group]],$S$23:$S$26,$T$23:$T$26))&amp;data[[#This Row],[Age group]]</f>
        <v>​​​​0-100</v>
      </c>
    </row>
    <row r="2314" spans="2:12" x14ac:dyDescent="0.25">
      <c r="B2314" t="s">
        <v>33</v>
      </c>
      <c r="C2314">
        <v>5.6000000000000005</v>
      </c>
      <c r="D2314">
        <v>970</v>
      </c>
      <c r="E2314" s="27">
        <v>45389</v>
      </c>
      <c r="F2314">
        <v>2752.38</v>
      </c>
      <c r="G2314" t="s">
        <v>90</v>
      </c>
      <c r="H2314">
        <v>0</v>
      </c>
      <c r="I2314" t="str">
        <f>_xlfn.XLOOKUP(data[[#This Row],[flight_speed]],$S$4:$S$6,$T$4:$T$6,,-1)</f>
        <v>super fast</v>
      </c>
      <c r="J2314">
        <f>_xlfn.XLOOKUP(data[[#This Row],[Reindeer]],$S$14:$S$18,$T$14:$T$18)</f>
        <v>1200</v>
      </c>
      <c r="K2314" t="str" cm="1">
        <f t="array" ref="K2314">_xlfn.IFS(data[[#This Row],[Age]]&lt;=100,"0-100",data[[#This Row],[Age]]&lt;=500,"101-500",data[[#This Row],[Age]]&lt;=1000,"501-1000",1,"&gt;1000")</f>
        <v>&gt;1000</v>
      </c>
      <c r="L2314" t="str">
        <f>REPT(_xlfn.UNICHAR(8203),_xlfn.XLOOKUP(data[[#This Row],[Age group]],$S$23:$S$26,$T$23:$T$26))&amp;data[[#This Row],[Age group]]</f>
        <v>​&gt;1000</v>
      </c>
    </row>
    <row r="2315" spans="2:12" x14ac:dyDescent="0.25">
      <c r="B2315" t="s">
        <v>34</v>
      </c>
      <c r="C2315">
        <v>10.4</v>
      </c>
      <c r="D2315">
        <v>1250</v>
      </c>
      <c r="E2315" s="27">
        <v>45389</v>
      </c>
      <c r="F2315">
        <v>689.04</v>
      </c>
      <c r="G2315" t="s">
        <v>91</v>
      </c>
      <c r="H2315">
        <v>0</v>
      </c>
      <c r="I2315" t="str">
        <f>_xlfn.XLOOKUP(data[[#This Row],[flight_speed]],$S$4:$S$6,$T$4:$T$6,,-1)</f>
        <v>fast</v>
      </c>
      <c r="J2315">
        <f>_xlfn.XLOOKUP(data[[#This Row],[Reindeer]],$S$14:$S$18,$T$14:$T$18)</f>
        <v>815</v>
      </c>
      <c r="K2315" t="str" cm="1">
        <f t="array" ref="K2315">_xlfn.IFS(data[[#This Row],[Age]]&lt;=100,"0-100",data[[#This Row],[Age]]&lt;=500,"101-500",data[[#This Row],[Age]]&lt;=1000,"501-1000",1,"&gt;1000")</f>
        <v>501-1000</v>
      </c>
      <c r="L2315" t="str">
        <f>REPT(_xlfn.UNICHAR(8203),_xlfn.XLOOKUP(data[[#This Row],[Age group]],$S$23:$S$26,$T$23:$T$26))&amp;data[[#This Row],[Age group]]</f>
        <v>​​501-1000</v>
      </c>
    </row>
    <row r="2316" spans="2:12" x14ac:dyDescent="0.25">
      <c r="B2316" t="s">
        <v>35</v>
      </c>
      <c r="C2316">
        <v>8</v>
      </c>
      <c r="D2316">
        <v>990</v>
      </c>
      <c r="E2316" s="27">
        <v>45389</v>
      </c>
      <c r="F2316">
        <v>1417.17</v>
      </c>
      <c r="G2316" t="s">
        <v>91</v>
      </c>
      <c r="H2316">
        <v>0</v>
      </c>
      <c r="I2316" t="str">
        <f>_xlfn.XLOOKUP(data[[#This Row],[flight_speed]],$S$4:$S$6,$T$4:$T$6,,-1)</f>
        <v>fast</v>
      </c>
      <c r="J2316">
        <f>_xlfn.XLOOKUP(data[[#This Row],[Reindeer]],$S$14:$S$18,$T$14:$T$18)</f>
        <v>261</v>
      </c>
      <c r="K2316" t="str" cm="1">
        <f t="array" ref="K2316">_xlfn.IFS(data[[#This Row],[Age]]&lt;=100,"0-100",data[[#This Row],[Age]]&lt;=500,"101-500",data[[#This Row],[Age]]&lt;=1000,"501-1000",1,"&gt;1000")</f>
        <v>101-500</v>
      </c>
      <c r="L2316" t="str">
        <f>REPT(_xlfn.UNICHAR(8203),_xlfn.XLOOKUP(data[[#This Row],[Age group]],$S$23:$S$26,$T$23:$T$26))&amp;data[[#This Row],[Age group]]</f>
        <v>​​​101-500</v>
      </c>
    </row>
    <row r="2317" spans="2:12" x14ac:dyDescent="0.25">
      <c r="B2317" t="s">
        <v>68</v>
      </c>
      <c r="C2317">
        <v>4</v>
      </c>
      <c r="D2317">
        <v>1150</v>
      </c>
      <c r="E2317" s="27">
        <v>45389</v>
      </c>
      <c r="F2317">
        <v>1359.6</v>
      </c>
      <c r="G2317" t="s">
        <v>90</v>
      </c>
      <c r="H2317">
        <v>0</v>
      </c>
      <c r="I2317" t="str">
        <f>_xlfn.XLOOKUP(data[[#This Row],[flight_speed]],$S$4:$S$6,$T$4:$T$6,,-1)</f>
        <v>fast</v>
      </c>
      <c r="J2317">
        <f>_xlfn.XLOOKUP(data[[#This Row],[Reindeer]],$S$14:$S$18,$T$14:$T$18)</f>
        <v>35</v>
      </c>
      <c r="K2317" t="str" cm="1">
        <f t="array" ref="K2317">_xlfn.IFS(data[[#This Row],[Age]]&lt;=100,"0-100",data[[#This Row],[Age]]&lt;=500,"101-500",data[[#This Row],[Age]]&lt;=1000,"501-1000",1,"&gt;1000")</f>
        <v>0-100</v>
      </c>
      <c r="L2317" t="str">
        <f>REPT(_xlfn.UNICHAR(8203),_xlfn.XLOOKUP(data[[#This Row],[Age group]],$S$23:$S$26,$T$23:$T$26))&amp;data[[#This Row],[Age group]]</f>
        <v>​​​​0-100</v>
      </c>
    </row>
    <row r="2318" spans="2:12" x14ac:dyDescent="0.25">
      <c r="B2318" t="s">
        <v>32</v>
      </c>
      <c r="C2318">
        <v>11.200000000000001</v>
      </c>
      <c r="D2318">
        <v>870</v>
      </c>
      <c r="E2318" s="27">
        <v>45389</v>
      </c>
      <c r="F2318">
        <v>1164</v>
      </c>
      <c r="G2318" t="s">
        <v>91</v>
      </c>
      <c r="H2318">
        <v>0</v>
      </c>
      <c r="I2318" t="str">
        <f>_xlfn.XLOOKUP(data[[#This Row],[flight_speed]],$S$4:$S$6,$T$4:$T$6,,-1)</f>
        <v>fast</v>
      </c>
      <c r="J2318">
        <f>_xlfn.XLOOKUP(data[[#This Row],[Reindeer]],$S$14:$S$18,$T$14:$T$18)</f>
        <v>98</v>
      </c>
      <c r="K2318" t="str" cm="1">
        <f t="array" ref="K2318">_xlfn.IFS(data[[#This Row],[Age]]&lt;=100,"0-100",data[[#This Row],[Age]]&lt;=500,"101-500",data[[#This Row],[Age]]&lt;=1000,"501-1000",1,"&gt;1000")</f>
        <v>0-100</v>
      </c>
      <c r="L2318" t="str">
        <f>REPT(_xlfn.UNICHAR(8203),_xlfn.XLOOKUP(data[[#This Row],[Age group]],$S$23:$S$26,$T$23:$T$26))&amp;data[[#This Row],[Age group]]</f>
        <v>​​​​0-100</v>
      </c>
    </row>
    <row r="2319" spans="2:12" x14ac:dyDescent="0.25">
      <c r="B2319" t="s">
        <v>33</v>
      </c>
      <c r="C2319">
        <v>4</v>
      </c>
      <c r="D2319">
        <v>1370</v>
      </c>
      <c r="E2319" s="27">
        <v>45390</v>
      </c>
      <c r="F2319">
        <v>2545.3500000000004</v>
      </c>
      <c r="G2319" t="s">
        <v>90</v>
      </c>
      <c r="H2319">
        <v>0</v>
      </c>
      <c r="I2319" t="str">
        <f>_xlfn.XLOOKUP(data[[#This Row],[flight_speed]],$S$4:$S$6,$T$4:$T$6,,-1)</f>
        <v>super fast</v>
      </c>
      <c r="J2319">
        <f>_xlfn.XLOOKUP(data[[#This Row],[Reindeer]],$S$14:$S$18,$T$14:$T$18)</f>
        <v>1200</v>
      </c>
      <c r="K2319" t="str" cm="1">
        <f t="array" ref="K2319">_xlfn.IFS(data[[#This Row],[Age]]&lt;=100,"0-100",data[[#This Row],[Age]]&lt;=500,"101-500",data[[#This Row],[Age]]&lt;=1000,"501-1000",1,"&gt;1000")</f>
        <v>&gt;1000</v>
      </c>
      <c r="L2319" t="str">
        <f>REPT(_xlfn.UNICHAR(8203),_xlfn.XLOOKUP(data[[#This Row],[Age group]],$S$23:$S$26,$T$23:$T$26))&amp;data[[#This Row],[Age group]]</f>
        <v>​&gt;1000</v>
      </c>
    </row>
    <row r="2320" spans="2:12" x14ac:dyDescent="0.25">
      <c r="B2320" t="s">
        <v>34</v>
      </c>
      <c r="C2320">
        <v>5.6000000000000005</v>
      </c>
      <c r="D2320">
        <v>1160</v>
      </c>
      <c r="E2320" s="27">
        <v>45390</v>
      </c>
      <c r="F2320">
        <v>1170.93</v>
      </c>
      <c r="G2320" t="s">
        <v>91</v>
      </c>
      <c r="H2320">
        <v>0</v>
      </c>
      <c r="I2320" t="str">
        <f>_xlfn.XLOOKUP(data[[#This Row],[flight_speed]],$S$4:$S$6,$T$4:$T$6,,-1)</f>
        <v>fast</v>
      </c>
      <c r="J2320">
        <f>_xlfn.XLOOKUP(data[[#This Row],[Reindeer]],$S$14:$S$18,$T$14:$T$18)</f>
        <v>815</v>
      </c>
      <c r="K2320" t="str" cm="1">
        <f t="array" ref="K2320">_xlfn.IFS(data[[#This Row],[Age]]&lt;=100,"0-100",data[[#This Row],[Age]]&lt;=500,"101-500",data[[#This Row],[Age]]&lt;=1000,"501-1000",1,"&gt;1000")</f>
        <v>501-1000</v>
      </c>
      <c r="L2320" t="str">
        <f>REPT(_xlfn.UNICHAR(8203),_xlfn.XLOOKUP(data[[#This Row],[Age group]],$S$23:$S$26,$T$23:$T$26))&amp;data[[#This Row],[Age group]]</f>
        <v>​​501-1000</v>
      </c>
    </row>
    <row r="2321" spans="2:12" x14ac:dyDescent="0.25">
      <c r="B2321" t="s">
        <v>35</v>
      </c>
      <c r="C2321">
        <v>9.6000000000000014</v>
      </c>
      <c r="D2321">
        <v>1260</v>
      </c>
      <c r="E2321" s="27">
        <v>45390</v>
      </c>
      <c r="F2321">
        <v>2221.77</v>
      </c>
      <c r="G2321" t="s">
        <v>91</v>
      </c>
      <c r="H2321">
        <v>0</v>
      </c>
      <c r="I2321" t="str">
        <f>_xlfn.XLOOKUP(data[[#This Row],[flight_speed]],$S$4:$S$6,$T$4:$T$6,,-1)</f>
        <v>super fast</v>
      </c>
      <c r="J2321">
        <f>_xlfn.XLOOKUP(data[[#This Row],[Reindeer]],$S$14:$S$18,$T$14:$T$18)</f>
        <v>261</v>
      </c>
      <c r="K2321" t="str" cm="1">
        <f t="array" ref="K2321">_xlfn.IFS(data[[#This Row],[Age]]&lt;=100,"0-100",data[[#This Row],[Age]]&lt;=500,"101-500",data[[#This Row],[Age]]&lt;=1000,"501-1000",1,"&gt;1000")</f>
        <v>101-500</v>
      </c>
      <c r="L2321" t="str">
        <f>REPT(_xlfn.UNICHAR(8203),_xlfn.XLOOKUP(data[[#This Row],[Age group]],$S$23:$S$26,$T$23:$T$26))&amp;data[[#This Row],[Age group]]</f>
        <v>​​​101-500</v>
      </c>
    </row>
    <row r="2322" spans="2:12" x14ac:dyDescent="0.25">
      <c r="B2322" t="s">
        <v>68</v>
      </c>
      <c r="C2322">
        <v>12</v>
      </c>
      <c r="D2322">
        <v>770</v>
      </c>
      <c r="E2322" s="27">
        <v>45390</v>
      </c>
      <c r="F2322">
        <v>1981.08</v>
      </c>
      <c r="G2322" t="s">
        <v>90</v>
      </c>
      <c r="H2322">
        <v>0</v>
      </c>
      <c r="I2322" t="str">
        <f>_xlfn.XLOOKUP(data[[#This Row],[flight_speed]],$S$4:$S$6,$T$4:$T$6,,-1)</f>
        <v>fast</v>
      </c>
      <c r="J2322">
        <f>_xlfn.XLOOKUP(data[[#This Row],[Reindeer]],$S$14:$S$18,$T$14:$T$18)</f>
        <v>35</v>
      </c>
      <c r="K2322" t="str" cm="1">
        <f t="array" ref="K2322">_xlfn.IFS(data[[#This Row],[Age]]&lt;=100,"0-100",data[[#This Row],[Age]]&lt;=500,"101-500",data[[#This Row],[Age]]&lt;=1000,"501-1000",1,"&gt;1000")</f>
        <v>0-100</v>
      </c>
      <c r="L2322" t="str">
        <f>REPT(_xlfn.UNICHAR(8203),_xlfn.XLOOKUP(data[[#This Row],[Age group]],$S$23:$S$26,$T$23:$T$26))&amp;data[[#This Row],[Age group]]</f>
        <v>​​​​0-100</v>
      </c>
    </row>
    <row r="2323" spans="2:12" x14ac:dyDescent="0.25">
      <c r="B2323" t="s">
        <v>32</v>
      </c>
      <c r="C2323">
        <v>11.200000000000001</v>
      </c>
      <c r="D2323">
        <v>750</v>
      </c>
      <c r="E2323" s="27">
        <v>45390</v>
      </c>
      <c r="F2323">
        <v>2023.77</v>
      </c>
      <c r="G2323" t="s">
        <v>91</v>
      </c>
      <c r="H2323">
        <v>0</v>
      </c>
      <c r="I2323" t="str">
        <f>_xlfn.XLOOKUP(data[[#This Row],[flight_speed]],$S$4:$S$6,$T$4:$T$6,,-1)</f>
        <v>super fast</v>
      </c>
      <c r="J2323">
        <f>_xlfn.XLOOKUP(data[[#This Row],[Reindeer]],$S$14:$S$18,$T$14:$T$18)</f>
        <v>98</v>
      </c>
      <c r="K2323" t="str" cm="1">
        <f t="array" ref="K2323">_xlfn.IFS(data[[#This Row],[Age]]&lt;=100,"0-100",data[[#This Row],[Age]]&lt;=500,"101-500",data[[#This Row],[Age]]&lt;=1000,"501-1000",1,"&gt;1000")</f>
        <v>0-100</v>
      </c>
      <c r="L2323" t="str">
        <f>REPT(_xlfn.UNICHAR(8203),_xlfn.XLOOKUP(data[[#This Row],[Age group]],$S$23:$S$26,$T$23:$T$26))&amp;data[[#This Row],[Age group]]</f>
        <v>​​​​0-100</v>
      </c>
    </row>
    <row r="2324" spans="2:12" x14ac:dyDescent="0.25">
      <c r="B2324" t="s">
        <v>33</v>
      </c>
      <c r="C2324">
        <v>12</v>
      </c>
      <c r="D2324">
        <v>1350</v>
      </c>
      <c r="E2324" s="27">
        <v>45391</v>
      </c>
      <c r="F2324">
        <v>1770</v>
      </c>
      <c r="G2324" t="s">
        <v>90</v>
      </c>
      <c r="H2324">
        <v>0</v>
      </c>
      <c r="I2324" t="str">
        <f>_xlfn.XLOOKUP(data[[#This Row],[flight_speed]],$S$4:$S$6,$T$4:$T$6,,-1)</f>
        <v>fast</v>
      </c>
      <c r="J2324">
        <f>_xlfn.XLOOKUP(data[[#This Row],[Reindeer]],$S$14:$S$18,$T$14:$T$18)</f>
        <v>1200</v>
      </c>
      <c r="K2324" t="str" cm="1">
        <f t="array" ref="K2324">_xlfn.IFS(data[[#This Row],[Age]]&lt;=100,"0-100",data[[#This Row],[Age]]&lt;=500,"101-500",data[[#This Row],[Age]]&lt;=1000,"501-1000",1,"&gt;1000")</f>
        <v>&gt;1000</v>
      </c>
      <c r="L2324" t="str">
        <f>REPT(_xlfn.UNICHAR(8203),_xlfn.XLOOKUP(data[[#This Row],[Age group]],$S$23:$S$26,$T$23:$T$26))&amp;data[[#This Row],[Age group]]</f>
        <v>​&gt;1000</v>
      </c>
    </row>
    <row r="2325" spans="2:12" x14ac:dyDescent="0.25">
      <c r="B2325" t="s">
        <v>34</v>
      </c>
      <c r="C2325">
        <v>8</v>
      </c>
      <c r="D2325">
        <v>1480</v>
      </c>
      <c r="E2325" s="27">
        <v>45391</v>
      </c>
      <c r="F2325">
        <v>223.59</v>
      </c>
      <c r="G2325" t="s">
        <v>91</v>
      </c>
      <c r="H2325">
        <v>0</v>
      </c>
      <c r="I2325" t="str">
        <f>_xlfn.XLOOKUP(data[[#This Row],[flight_speed]],$S$4:$S$6,$T$4:$T$6,,-1)</f>
        <v>casual</v>
      </c>
      <c r="J2325">
        <f>_xlfn.XLOOKUP(data[[#This Row],[Reindeer]],$S$14:$S$18,$T$14:$T$18)</f>
        <v>815</v>
      </c>
      <c r="K2325" t="str" cm="1">
        <f t="array" ref="K2325">_xlfn.IFS(data[[#This Row],[Age]]&lt;=100,"0-100",data[[#This Row],[Age]]&lt;=500,"101-500",data[[#This Row],[Age]]&lt;=1000,"501-1000",1,"&gt;1000")</f>
        <v>501-1000</v>
      </c>
      <c r="L2325" t="str">
        <f>REPT(_xlfn.UNICHAR(8203),_xlfn.XLOOKUP(data[[#This Row],[Age group]],$S$23:$S$26,$T$23:$T$26))&amp;data[[#This Row],[Age group]]</f>
        <v>​​501-1000</v>
      </c>
    </row>
    <row r="2326" spans="2:12" x14ac:dyDescent="0.25">
      <c r="B2326" t="s">
        <v>35</v>
      </c>
      <c r="C2326">
        <v>4</v>
      </c>
      <c r="D2326">
        <v>930</v>
      </c>
      <c r="E2326" s="27">
        <v>45391</v>
      </c>
      <c r="F2326">
        <v>2982</v>
      </c>
      <c r="G2326" t="s">
        <v>91</v>
      </c>
      <c r="H2326">
        <v>0</v>
      </c>
      <c r="I2326" t="str">
        <f>_xlfn.XLOOKUP(data[[#This Row],[flight_speed]],$S$4:$S$6,$T$4:$T$6,,-1)</f>
        <v>super fast</v>
      </c>
      <c r="J2326">
        <f>_xlfn.XLOOKUP(data[[#This Row],[Reindeer]],$S$14:$S$18,$T$14:$T$18)</f>
        <v>261</v>
      </c>
      <c r="K2326" t="str" cm="1">
        <f t="array" ref="K2326">_xlfn.IFS(data[[#This Row],[Age]]&lt;=100,"0-100",data[[#This Row],[Age]]&lt;=500,"101-500",data[[#This Row],[Age]]&lt;=1000,"501-1000",1,"&gt;1000")</f>
        <v>101-500</v>
      </c>
      <c r="L2326" t="str">
        <f>REPT(_xlfn.UNICHAR(8203),_xlfn.XLOOKUP(data[[#This Row],[Age group]],$S$23:$S$26,$T$23:$T$26))&amp;data[[#This Row],[Age group]]</f>
        <v>​​​101-500</v>
      </c>
    </row>
    <row r="2327" spans="2:12" x14ac:dyDescent="0.25">
      <c r="B2327" t="s">
        <v>68</v>
      </c>
      <c r="C2327">
        <v>4.8000000000000007</v>
      </c>
      <c r="D2327">
        <v>1180</v>
      </c>
      <c r="E2327" s="27">
        <v>45391</v>
      </c>
      <c r="F2327">
        <v>853.89</v>
      </c>
      <c r="G2327" t="s">
        <v>90</v>
      </c>
      <c r="H2327">
        <v>0</v>
      </c>
      <c r="I2327" t="str">
        <f>_xlfn.XLOOKUP(data[[#This Row],[flight_speed]],$S$4:$S$6,$T$4:$T$6,,-1)</f>
        <v>fast</v>
      </c>
      <c r="J2327">
        <f>_xlfn.XLOOKUP(data[[#This Row],[Reindeer]],$S$14:$S$18,$T$14:$T$18)</f>
        <v>35</v>
      </c>
      <c r="K2327" t="str" cm="1">
        <f t="array" ref="K2327">_xlfn.IFS(data[[#This Row],[Age]]&lt;=100,"0-100",data[[#This Row],[Age]]&lt;=500,"101-500",data[[#This Row],[Age]]&lt;=1000,"501-1000",1,"&gt;1000")</f>
        <v>0-100</v>
      </c>
      <c r="L2327" t="str">
        <f>REPT(_xlfn.UNICHAR(8203),_xlfn.XLOOKUP(data[[#This Row],[Age group]],$S$23:$S$26,$T$23:$T$26))&amp;data[[#This Row],[Age group]]</f>
        <v>​​​​0-100</v>
      </c>
    </row>
    <row r="2328" spans="2:12" x14ac:dyDescent="0.25">
      <c r="B2328" t="s">
        <v>32</v>
      </c>
      <c r="C2328">
        <v>7.2</v>
      </c>
      <c r="D2328">
        <v>600</v>
      </c>
      <c r="E2328" s="27">
        <v>45391</v>
      </c>
      <c r="F2328">
        <v>520.98</v>
      </c>
      <c r="G2328" t="s">
        <v>91</v>
      </c>
      <c r="H2328">
        <v>0</v>
      </c>
      <c r="I2328" t="str">
        <f>_xlfn.XLOOKUP(data[[#This Row],[flight_speed]],$S$4:$S$6,$T$4:$T$6,,-1)</f>
        <v>casual</v>
      </c>
      <c r="J2328">
        <f>_xlfn.XLOOKUP(data[[#This Row],[Reindeer]],$S$14:$S$18,$T$14:$T$18)</f>
        <v>98</v>
      </c>
      <c r="K2328" t="str" cm="1">
        <f t="array" ref="K2328">_xlfn.IFS(data[[#This Row],[Age]]&lt;=100,"0-100",data[[#This Row],[Age]]&lt;=500,"101-500",data[[#This Row],[Age]]&lt;=1000,"501-1000",1,"&gt;1000")</f>
        <v>0-100</v>
      </c>
      <c r="L2328" t="str">
        <f>REPT(_xlfn.UNICHAR(8203),_xlfn.XLOOKUP(data[[#This Row],[Age group]],$S$23:$S$26,$T$23:$T$26))&amp;data[[#This Row],[Age group]]</f>
        <v>​​​​0-100</v>
      </c>
    </row>
    <row r="2329" spans="2:12" x14ac:dyDescent="0.25">
      <c r="B2329" t="s">
        <v>33</v>
      </c>
      <c r="C2329">
        <v>8.8000000000000007</v>
      </c>
      <c r="D2329">
        <v>1360</v>
      </c>
      <c r="E2329" s="27">
        <v>45392</v>
      </c>
      <c r="F2329">
        <v>2895.75</v>
      </c>
      <c r="G2329" t="s">
        <v>90</v>
      </c>
      <c r="H2329">
        <v>0</v>
      </c>
      <c r="I2329" t="str">
        <f>_xlfn.XLOOKUP(data[[#This Row],[flight_speed]],$S$4:$S$6,$T$4:$T$6,,-1)</f>
        <v>super fast</v>
      </c>
      <c r="J2329">
        <f>_xlfn.XLOOKUP(data[[#This Row],[Reindeer]],$S$14:$S$18,$T$14:$T$18)</f>
        <v>1200</v>
      </c>
      <c r="K2329" t="str" cm="1">
        <f t="array" ref="K2329">_xlfn.IFS(data[[#This Row],[Age]]&lt;=100,"0-100",data[[#This Row],[Age]]&lt;=500,"101-500",data[[#This Row],[Age]]&lt;=1000,"501-1000",1,"&gt;1000")</f>
        <v>&gt;1000</v>
      </c>
      <c r="L2329" t="str">
        <f>REPT(_xlfn.UNICHAR(8203),_xlfn.XLOOKUP(data[[#This Row],[Age group]],$S$23:$S$26,$T$23:$T$26))&amp;data[[#This Row],[Age group]]</f>
        <v>​&gt;1000</v>
      </c>
    </row>
    <row r="2330" spans="2:12" x14ac:dyDescent="0.25">
      <c r="B2330" t="s">
        <v>34</v>
      </c>
      <c r="C2330">
        <v>12</v>
      </c>
      <c r="D2330">
        <v>570</v>
      </c>
      <c r="E2330" s="27">
        <v>45392</v>
      </c>
      <c r="F2330">
        <v>2449.7400000000002</v>
      </c>
      <c r="G2330" t="s">
        <v>91</v>
      </c>
      <c r="H2330">
        <v>0</v>
      </c>
      <c r="I2330" t="str">
        <f>_xlfn.XLOOKUP(data[[#This Row],[flight_speed]],$S$4:$S$6,$T$4:$T$6,,-1)</f>
        <v>super fast</v>
      </c>
      <c r="J2330">
        <f>_xlfn.XLOOKUP(data[[#This Row],[Reindeer]],$S$14:$S$18,$T$14:$T$18)</f>
        <v>815</v>
      </c>
      <c r="K2330" t="str" cm="1">
        <f t="array" ref="K2330">_xlfn.IFS(data[[#This Row],[Age]]&lt;=100,"0-100",data[[#This Row],[Age]]&lt;=500,"101-500",data[[#This Row],[Age]]&lt;=1000,"501-1000",1,"&gt;1000")</f>
        <v>501-1000</v>
      </c>
      <c r="L2330" t="str">
        <f>REPT(_xlfn.UNICHAR(8203),_xlfn.XLOOKUP(data[[#This Row],[Age group]],$S$23:$S$26,$T$23:$T$26))&amp;data[[#This Row],[Age group]]</f>
        <v>​​501-1000</v>
      </c>
    </row>
    <row r="2331" spans="2:12" x14ac:dyDescent="0.25">
      <c r="B2331" t="s">
        <v>35</v>
      </c>
      <c r="C2331">
        <v>4</v>
      </c>
      <c r="D2331">
        <v>1040</v>
      </c>
      <c r="E2331" s="27">
        <v>45392</v>
      </c>
      <c r="F2331">
        <v>1834.8899999999999</v>
      </c>
      <c r="G2331" t="s">
        <v>91</v>
      </c>
      <c r="H2331">
        <v>0</v>
      </c>
      <c r="I2331" t="str">
        <f>_xlfn.XLOOKUP(data[[#This Row],[flight_speed]],$S$4:$S$6,$T$4:$T$6,,-1)</f>
        <v>fast</v>
      </c>
      <c r="J2331">
        <f>_xlfn.XLOOKUP(data[[#This Row],[Reindeer]],$S$14:$S$18,$T$14:$T$18)</f>
        <v>261</v>
      </c>
      <c r="K2331" t="str" cm="1">
        <f t="array" ref="K2331">_xlfn.IFS(data[[#This Row],[Age]]&lt;=100,"0-100",data[[#This Row],[Age]]&lt;=500,"101-500",data[[#This Row],[Age]]&lt;=1000,"501-1000",1,"&gt;1000")</f>
        <v>101-500</v>
      </c>
      <c r="L2331" t="str">
        <f>REPT(_xlfn.UNICHAR(8203),_xlfn.XLOOKUP(data[[#This Row],[Age group]],$S$23:$S$26,$T$23:$T$26))&amp;data[[#This Row],[Age group]]</f>
        <v>​​​101-500</v>
      </c>
    </row>
    <row r="2332" spans="2:12" x14ac:dyDescent="0.25">
      <c r="B2332" t="s">
        <v>68</v>
      </c>
      <c r="C2332">
        <v>9.6000000000000014</v>
      </c>
      <c r="D2332">
        <v>950</v>
      </c>
      <c r="E2332" s="27">
        <v>45392</v>
      </c>
      <c r="F2332">
        <v>149.91</v>
      </c>
      <c r="G2332" t="s">
        <v>90</v>
      </c>
      <c r="H2332">
        <v>0</v>
      </c>
      <c r="I2332" t="str">
        <f>_xlfn.XLOOKUP(data[[#This Row],[flight_speed]],$S$4:$S$6,$T$4:$T$6,,-1)</f>
        <v>casual</v>
      </c>
      <c r="J2332">
        <f>_xlfn.XLOOKUP(data[[#This Row],[Reindeer]],$S$14:$S$18,$T$14:$T$18)</f>
        <v>35</v>
      </c>
      <c r="K2332" t="str" cm="1">
        <f t="array" ref="K2332">_xlfn.IFS(data[[#This Row],[Age]]&lt;=100,"0-100",data[[#This Row],[Age]]&lt;=500,"101-500",data[[#This Row],[Age]]&lt;=1000,"501-1000",1,"&gt;1000")</f>
        <v>0-100</v>
      </c>
      <c r="L2332" t="str">
        <f>REPT(_xlfn.UNICHAR(8203),_xlfn.XLOOKUP(data[[#This Row],[Age group]],$S$23:$S$26,$T$23:$T$26))&amp;data[[#This Row],[Age group]]</f>
        <v>​​​​0-100</v>
      </c>
    </row>
    <row r="2333" spans="2:12" x14ac:dyDescent="0.25">
      <c r="B2333" t="s">
        <v>32</v>
      </c>
      <c r="C2333">
        <v>8</v>
      </c>
      <c r="D2333">
        <v>1110</v>
      </c>
      <c r="E2333" s="27">
        <v>45392</v>
      </c>
      <c r="F2333">
        <v>2188.4700000000003</v>
      </c>
      <c r="G2333" t="s">
        <v>91</v>
      </c>
      <c r="H2333">
        <v>0</v>
      </c>
      <c r="I2333" t="str">
        <f>_xlfn.XLOOKUP(data[[#This Row],[flight_speed]],$S$4:$S$6,$T$4:$T$6,,-1)</f>
        <v>super fast</v>
      </c>
      <c r="J2333">
        <f>_xlfn.XLOOKUP(data[[#This Row],[Reindeer]],$S$14:$S$18,$T$14:$T$18)</f>
        <v>98</v>
      </c>
      <c r="K2333" t="str" cm="1">
        <f t="array" ref="K2333">_xlfn.IFS(data[[#This Row],[Age]]&lt;=100,"0-100",data[[#This Row],[Age]]&lt;=500,"101-500",data[[#This Row],[Age]]&lt;=1000,"501-1000",1,"&gt;1000")</f>
        <v>0-100</v>
      </c>
      <c r="L2333" t="str">
        <f>REPT(_xlfn.UNICHAR(8203),_xlfn.XLOOKUP(data[[#This Row],[Age group]],$S$23:$S$26,$T$23:$T$26))&amp;data[[#This Row],[Age group]]</f>
        <v>​​​​0-100</v>
      </c>
    </row>
    <row r="2334" spans="2:12" x14ac:dyDescent="0.25">
      <c r="B2334" t="s">
        <v>33</v>
      </c>
      <c r="C2334">
        <v>10.4</v>
      </c>
      <c r="D2334">
        <v>1470</v>
      </c>
      <c r="E2334" s="27">
        <v>45393</v>
      </c>
      <c r="F2334">
        <v>1521.3000000000002</v>
      </c>
      <c r="G2334" t="s">
        <v>90</v>
      </c>
      <c r="H2334">
        <v>0</v>
      </c>
      <c r="I2334" t="str">
        <f>_xlfn.XLOOKUP(data[[#This Row],[flight_speed]],$S$4:$S$6,$T$4:$T$6,,-1)</f>
        <v>fast</v>
      </c>
      <c r="J2334">
        <f>_xlfn.XLOOKUP(data[[#This Row],[Reindeer]],$S$14:$S$18,$T$14:$T$18)</f>
        <v>1200</v>
      </c>
      <c r="K2334" t="str" cm="1">
        <f t="array" ref="K2334">_xlfn.IFS(data[[#This Row],[Age]]&lt;=100,"0-100",data[[#This Row],[Age]]&lt;=500,"101-500",data[[#This Row],[Age]]&lt;=1000,"501-1000",1,"&gt;1000")</f>
        <v>&gt;1000</v>
      </c>
      <c r="L2334" t="str">
        <f>REPT(_xlfn.UNICHAR(8203),_xlfn.XLOOKUP(data[[#This Row],[Age group]],$S$23:$S$26,$T$23:$T$26))&amp;data[[#This Row],[Age group]]</f>
        <v>​&gt;1000</v>
      </c>
    </row>
    <row r="2335" spans="2:12" x14ac:dyDescent="0.25">
      <c r="B2335" t="s">
        <v>34</v>
      </c>
      <c r="C2335">
        <v>5.6000000000000005</v>
      </c>
      <c r="D2335">
        <v>1400</v>
      </c>
      <c r="E2335" s="27">
        <v>45393</v>
      </c>
      <c r="F2335">
        <v>2632.7400000000002</v>
      </c>
      <c r="G2335" t="s">
        <v>91</v>
      </c>
      <c r="H2335">
        <v>0</v>
      </c>
      <c r="I2335" t="str">
        <f>_xlfn.XLOOKUP(data[[#This Row],[flight_speed]],$S$4:$S$6,$T$4:$T$6,,-1)</f>
        <v>super fast</v>
      </c>
      <c r="J2335">
        <f>_xlfn.XLOOKUP(data[[#This Row],[Reindeer]],$S$14:$S$18,$T$14:$T$18)</f>
        <v>815</v>
      </c>
      <c r="K2335" t="str" cm="1">
        <f t="array" ref="K2335">_xlfn.IFS(data[[#This Row],[Age]]&lt;=100,"0-100",data[[#This Row],[Age]]&lt;=500,"101-500",data[[#This Row],[Age]]&lt;=1000,"501-1000",1,"&gt;1000")</f>
        <v>501-1000</v>
      </c>
      <c r="L2335" t="str">
        <f>REPT(_xlfn.UNICHAR(8203),_xlfn.XLOOKUP(data[[#This Row],[Age group]],$S$23:$S$26,$T$23:$T$26))&amp;data[[#This Row],[Age group]]</f>
        <v>​​501-1000</v>
      </c>
    </row>
    <row r="2336" spans="2:12" x14ac:dyDescent="0.25">
      <c r="B2336" t="s">
        <v>35</v>
      </c>
      <c r="C2336">
        <v>11.200000000000001</v>
      </c>
      <c r="D2336">
        <v>520</v>
      </c>
      <c r="E2336" s="27">
        <v>45393</v>
      </c>
      <c r="F2336">
        <v>188.43</v>
      </c>
      <c r="G2336" t="s">
        <v>91</v>
      </c>
      <c r="H2336">
        <v>0</v>
      </c>
      <c r="I2336" t="str">
        <f>_xlfn.XLOOKUP(data[[#This Row],[flight_speed]],$S$4:$S$6,$T$4:$T$6,,-1)</f>
        <v>casual</v>
      </c>
      <c r="J2336">
        <f>_xlfn.XLOOKUP(data[[#This Row],[Reindeer]],$S$14:$S$18,$T$14:$T$18)</f>
        <v>261</v>
      </c>
      <c r="K2336" t="str" cm="1">
        <f t="array" ref="K2336">_xlfn.IFS(data[[#This Row],[Age]]&lt;=100,"0-100",data[[#This Row],[Age]]&lt;=500,"101-500",data[[#This Row],[Age]]&lt;=1000,"501-1000",1,"&gt;1000")</f>
        <v>101-500</v>
      </c>
      <c r="L2336" t="str">
        <f>REPT(_xlfn.UNICHAR(8203),_xlfn.XLOOKUP(data[[#This Row],[Age group]],$S$23:$S$26,$T$23:$T$26))&amp;data[[#This Row],[Age group]]</f>
        <v>​​​101-500</v>
      </c>
    </row>
    <row r="2337" spans="2:12" x14ac:dyDescent="0.25">
      <c r="B2337" t="s">
        <v>68</v>
      </c>
      <c r="C2337">
        <v>8.8000000000000007</v>
      </c>
      <c r="D2337">
        <v>780</v>
      </c>
      <c r="E2337" s="27">
        <v>45393</v>
      </c>
      <c r="F2337">
        <v>693.24</v>
      </c>
      <c r="G2337" t="s">
        <v>90</v>
      </c>
      <c r="H2337">
        <v>0</v>
      </c>
      <c r="I2337" t="str">
        <f>_xlfn.XLOOKUP(data[[#This Row],[flight_speed]],$S$4:$S$6,$T$4:$T$6,,-1)</f>
        <v>fast</v>
      </c>
      <c r="J2337">
        <f>_xlfn.XLOOKUP(data[[#This Row],[Reindeer]],$S$14:$S$18,$T$14:$T$18)</f>
        <v>35</v>
      </c>
      <c r="K2337" t="str" cm="1">
        <f t="array" ref="K2337">_xlfn.IFS(data[[#This Row],[Age]]&lt;=100,"0-100",data[[#This Row],[Age]]&lt;=500,"101-500",data[[#This Row],[Age]]&lt;=1000,"501-1000",1,"&gt;1000")</f>
        <v>0-100</v>
      </c>
      <c r="L2337" t="str">
        <f>REPT(_xlfn.UNICHAR(8203),_xlfn.XLOOKUP(data[[#This Row],[Age group]],$S$23:$S$26,$T$23:$T$26))&amp;data[[#This Row],[Age group]]</f>
        <v>​​​​0-100</v>
      </c>
    </row>
    <row r="2338" spans="2:12" x14ac:dyDescent="0.25">
      <c r="B2338" t="s">
        <v>32</v>
      </c>
      <c r="C2338">
        <v>7.2</v>
      </c>
      <c r="D2338">
        <v>1160</v>
      </c>
      <c r="E2338" s="27">
        <v>45393</v>
      </c>
      <c r="F2338">
        <v>1925.73</v>
      </c>
      <c r="G2338" t="s">
        <v>91</v>
      </c>
      <c r="H2338">
        <v>0</v>
      </c>
      <c r="I2338" t="str">
        <f>_xlfn.XLOOKUP(data[[#This Row],[flight_speed]],$S$4:$S$6,$T$4:$T$6,,-1)</f>
        <v>fast</v>
      </c>
      <c r="J2338">
        <f>_xlfn.XLOOKUP(data[[#This Row],[Reindeer]],$S$14:$S$18,$T$14:$T$18)</f>
        <v>98</v>
      </c>
      <c r="K2338" t="str" cm="1">
        <f t="array" ref="K2338">_xlfn.IFS(data[[#This Row],[Age]]&lt;=100,"0-100",data[[#This Row],[Age]]&lt;=500,"101-500",data[[#This Row],[Age]]&lt;=1000,"501-1000",1,"&gt;1000")</f>
        <v>0-100</v>
      </c>
      <c r="L2338" t="str">
        <f>REPT(_xlfn.UNICHAR(8203),_xlfn.XLOOKUP(data[[#This Row],[Age group]],$S$23:$S$26,$T$23:$T$26))&amp;data[[#This Row],[Age group]]</f>
        <v>​​​​0-100</v>
      </c>
    </row>
    <row r="2339" spans="2:12" x14ac:dyDescent="0.25">
      <c r="B2339" t="s">
        <v>33</v>
      </c>
      <c r="C2339">
        <v>9.6000000000000014</v>
      </c>
      <c r="D2339">
        <v>1110</v>
      </c>
      <c r="E2339" s="27">
        <v>45394</v>
      </c>
      <c r="F2339">
        <v>1788.27</v>
      </c>
      <c r="G2339" t="s">
        <v>90</v>
      </c>
      <c r="H2339">
        <v>0</v>
      </c>
      <c r="I2339" t="str">
        <f>_xlfn.XLOOKUP(data[[#This Row],[flight_speed]],$S$4:$S$6,$T$4:$T$6,,-1)</f>
        <v>fast</v>
      </c>
      <c r="J2339">
        <f>_xlfn.XLOOKUP(data[[#This Row],[Reindeer]],$S$14:$S$18,$T$14:$T$18)</f>
        <v>1200</v>
      </c>
      <c r="K2339" t="str" cm="1">
        <f t="array" ref="K2339">_xlfn.IFS(data[[#This Row],[Age]]&lt;=100,"0-100",data[[#This Row],[Age]]&lt;=500,"101-500",data[[#This Row],[Age]]&lt;=1000,"501-1000",1,"&gt;1000")</f>
        <v>&gt;1000</v>
      </c>
      <c r="L2339" t="str">
        <f>REPT(_xlfn.UNICHAR(8203),_xlfn.XLOOKUP(data[[#This Row],[Age group]],$S$23:$S$26,$T$23:$T$26))&amp;data[[#This Row],[Age group]]</f>
        <v>​&gt;1000</v>
      </c>
    </row>
    <row r="2340" spans="2:12" x14ac:dyDescent="0.25">
      <c r="B2340" t="s">
        <v>34</v>
      </c>
      <c r="C2340">
        <v>8</v>
      </c>
      <c r="D2340">
        <v>960</v>
      </c>
      <c r="E2340" s="27">
        <v>45394</v>
      </c>
      <c r="F2340">
        <v>922.02</v>
      </c>
      <c r="G2340" t="s">
        <v>91</v>
      </c>
      <c r="H2340">
        <v>0</v>
      </c>
      <c r="I2340" t="str">
        <f>_xlfn.XLOOKUP(data[[#This Row],[flight_speed]],$S$4:$S$6,$T$4:$T$6,,-1)</f>
        <v>fast</v>
      </c>
      <c r="J2340">
        <f>_xlfn.XLOOKUP(data[[#This Row],[Reindeer]],$S$14:$S$18,$T$14:$T$18)</f>
        <v>815</v>
      </c>
      <c r="K2340" t="str" cm="1">
        <f t="array" ref="K2340">_xlfn.IFS(data[[#This Row],[Age]]&lt;=100,"0-100",data[[#This Row],[Age]]&lt;=500,"101-500",data[[#This Row],[Age]]&lt;=1000,"501-1000",1,"&gt;1000")</f>
        <v>501-1000</v>
      </c>
      <c r="L2340" t="str">
        <f>REPT(_xlfn.UNICHAR(8203),_xlfn.XLOOKUP(data[[#This Row],[Age group]],$S$23:$S$26,$T$23:$T$26))&amp;data[[#This Row],[Age group]]</f>
        <v>​​501-1000</v>
      </c>
    </row>
    <row r="2341" spans="2:12" x14ac:dyDescent="0.25">
      <c r="B2341" t="s">
        <v>35</v>
      </c>
      <c r="C2341">
        <v>4</v>
      </c>
      <c r="D2341">
        <v>1210</v>
      </c>
      <c r="E2341" s="27">
        <v>45394</v>
      </c>
      <c r="F2341">
        <v>963.81</v>
      </c>
      <c r="G2341" t="s">
        <v>91</v>
      </c>
      <c r="H2341">
        <v>0</v>
      </c>
      <c r="I2341" t="str">
        <f>_xlfn.XLOOKUP(data[[#This Row],[flight_speed]],$S$4:$S$6,$T$4:$T$6,,-1)</f>
        <v>fast</v>
      </c>
      <c r="J2341">
        <f>_xlfn.XLOOKUP(data[[#This Row],[Reindeer]],$S$14:$S$18,$T$14:$T$18)</f>
        <v>261</v>
      </c>
      <c r="K2341" t="str" cm="1">
        <f t="array" ref="K2341">_xlfn.IFS(data[[#This Row],[Age]]&lt;=100,"0-100",data[[#This Row],[Age]]&lt;=500,"101-500",data[[#This Row],[Age]]&lt;=1000,"501-1000",1,"&gt;1000")</f>
        <v>101-500</v>
      </c>
      <c r="L2341" t="str">
        <f>REPT(_xlfn.UNICHAR(8203),_xlfn.XLOOKUP(data[[#This Row],[Age group]],$S$23:$S$26,$T$23:$T$26))&amp;data[[#This Row],[Age group]]</f>
        <v>​​​101-500</v>
      </c>
    </row>
    <row r="2342" spans="2:12" x14ac:dyDescent="0.25">
      <c r="B2342" t="s">
        <v>68</v>
      </c>
      <c r="C2342">
        <v>9.6000000000000014</v>
      </c>
      <c r="D2342">
        <v>1500</v>
      </c>
      <c r="E2342" s="27">
        <v>45394</v>
      </c>
      <c r="F2342">
        <v>1918.98</v>
      </c>
      <c r="G2342" t="s">
        <v>90</v>
      </c>
      <c r="H2342">
        <v>0</v>
      </c>
      <c r="I2342" t="str">
        <f>_xlfn.XLOOKUP(data[[#This Row],[flight_speed]],$S$4:$S$6,$T$4:$T$6,,-1)</f>
        <v>fast</v>
      </c>
      <c r="J2342">
        <f>_xlfn.XLOOKUP(data[[#This Row],[Reindeer]],$S$14:$S$18,$T$14:$T$18)</f>
        <v>35</v>
      </c>
      <c r="K2342" t="str" cm="1">
        <f t="array" ref="K2342">_xlfn.IFS(data[[#This Row],[Age]]&lt;=100,"0-100",data[[#This Row],[Age]]&lt;=500,"101-500",data[[#This Row],[Age]]&lt;=1000,"501-1000",1,"&gt;1000")</f>
        <v>0-100</v>
      </c>
      <c r="L2342" t="str">
        <f>REPT(_xlfn.UNICHAR(8203),_xlfn.XLOOKUP(data[[#This Row],[Age group]],$S$23:$S$26,$T$23:$T$26))&amp;data[[#This Row],[Age group]]</f>
        <v>​​​​0-100</v>
      </c>
    </row>
    <row r="2343" spans="2:12" x14ac:dyDescent="0.25">
      <c r="B2343" t="s">
        <v>32</v>
      </c>
      <c r="C2343">
        <v>4.8000000000000007</v>
      </c>
      <c r="D2343">
        <v>1370</v>
      </c>
      <c r="E2343" s="27">
        <v>45394</v>
      </c>
      <c r="F2343">
        <v>528.41999999999996</v>
      </c>
      <c r="G2343" t="s">
        <v>91</v>
      </c>
      <c r="H2343">
        <v>0</v>
      </c>
      <c r="I2343" t="str">
        <f>_xlfn.XLOOKUP(data[[#This Row],[flight_speed]],$S$4:$S$6,$T$4:$T$6,,-1)</f>
        <v>casual</v>
      </c>
      <c r="J2343">
        <f>_xlfn.XLOOKUP(data[[#This Row],[Reindeer]],$S$14:$S$18,$T$14:$T$18)</f>
        <v>98</v>
      </c>
      <c r="K2343" t="str" cm="1">
        <f t="array" ref="K2343">_xlfn.IFS(data[[#This Row],[Age]]&lt;=100,"0-100",data[[#This Row],[Age]]&lt;=500,"101-500",data[[#This Row],[Age]]&lt;=1000,"501-1000",1,"&gt;1000")</f>
        <v>0-100</v>
      </c>
      <c r="L2343" t="str">
        <f>REPT(_xlfn.UNICHAR(8203),_xlfn.XLOOKUP(data[[#This Row],[Age group]],$S$23:$S$26,$T$23:$T$26))&amp;data[[#This Row],[Age group]]</f>
        <v>​​​​0-100</v>
      </c>
    </row>
    <row r="2344" spans="2:12" x14ac:dyDescent="0.25">
      <c r="B2344" t="s">
        <v>33</v>
      </c>
      <c r="C2344">
        <v>5.6000000000000005</v>
      </c>
      <c r="D2344">
        <v>900</v>
      </c>
      <c r="E2344" s="27">
        <v>45395</v>
      </c>
      <c r="F2344">
        <v>2622.12</v>
      </c>
      <c r="G2344" t="s">
        <v>90</v>
      </c>
      <c r="H2344">
        <v>0</v>
      </c>
      <c r="I2344" t="str">
        <f>_xlfn.XLOOKUP(data[[#This Row],[flight_speed]],$S$4:$S$6,$T$4:$T$6,,-1)</f>
        <v>super fast</v>
      </c>
      <c r="J2344">
        <f>_xlfn.XLOOKUP(data[[#This Row],[Reindeer]],$S$14:$S$18,$T$14:$T$18)</f>
        <v>1200</v>
      </c>
      <c r="K2344" t="str" cm="1">
        <f t="array" ref="K2344">_xlfn.IFS(data[[#This Row],[Age]]&lt;=100,"0-100",data[[#This Row],[Age]]&lt;=500,"101-500",data[[#This Row],[Age]]&lt;=1000,"501-1000",1,"&gt;1000")</f>
        <v>&gt;1000</v>
      </c>
      <c r="L2344" t="str">
        <f>REPT(_xlfn.UNICHAR(8203),_xlfn.XLOOKUP(data[[#This Row],[Age group]],$S$23:$S$26,$T$23:$T$26))&amp;data[[#This Row],[Age group]]</f>
        <v>​&gt;1000</v>
      </c>
    </row>
    <row r="2345" spans="2:12" x14ac:dyDescent="0.25">
      <c r="B2345" t="s">
        <v>34</v>
      </c>
      <c r="C2345">
        <v>10.4</v>
      </c>
      <c r="D2345">
        <v>770</v>
      </c>
      <c r="E2345" s="27">
        <v>45395</v>
      </c>
      <c r="F2345">
        <v>58.89</v>
      </c>
      <c r="G2345" t="s">
        <v>91</v>
      </c>
      <c r="H2345">
        <v>0</v>
      </c>
      <c r="I2345" t="str">
        <f>_xlfn.XLOOKUP(data[[#This Row],[flight_speed]],$S$4:$S$6,$T$4:$T$6,,-1)</f>
        <v>casual</v>
      </c>
      <c r="J2345">
        <f>_xlfn.XLOOKUP(data[[#This Row],[Reindeer]],$S$14:$S$18,$T$14:$T$18)</f>
        <v>815</v>
      </c>
      <c r="K2345" t="str" cm="1">
        <f t="array" ref="K2345">_xlfn.IFS(data[[#This Row],[Age]]&lt;=100,"0-100",data[[#This Row],[Age]]&lt;=500,"101-500",data[[#This Row],[Age]]&lt;=1000,"501-1000",1,"&gt;1000")</f>
        <v>501-1000</v>
      </c>
      <c r="L2345" t="str">
        <f>REPT(_xlfn.UNICHAR(8203),_xlfn.XLOOKUP(data[[#This Row],[Age group]],$S$23:$S$26,$T$23:$T$26))&amp;data[[#This Row],[Age group]]</f>
        <v>​​501-1000</v>
      </c>
    </row>
    <row r="2346" spans="2:12" x14ac:dyDescent="0.25">
      <c r="B2346" t="s">
        <v>35</v>
      </c>
      <c r="C2346">
        <v>8.8000000000000007</v>
      </c>
      <c r="D2346">
        <v>950</v>
      </c>
      <c r="E2346" s="27">
        <v>45395</v>
      </c>
      <c r="F2346">
        <v>816.78</v>
      </c>
      <c r="G2346" t="s">
        <v>91</v>
      </c>
      <c r="H2346">
        <v>0</v>
      </c>
      <c r="I2346" t="str">
        <f>_xlfn.XLOOKUP(data[[#This Row],[flight_speed]],$S$4:$S$6,$T$4:$T$6,,-1)</f>
        <v>fast</v>
      </c>
      <c r="J2346">
        <f>_xlfn.XLOOKUP(data[[#This Row],[Reindeer]],$S$14:$S$18,$T$14:$T$18)</f>
        <v>261</v>
      </c>
      <c r="K2346" t="str" cm="1">
        <f t="array" ref="K2346">_xlfn.IFS(data[[#This Row],[Age]]&lt;=100,"0-100",data[[#This Row],[Age]]&lt;=500,"101-500",data[[#This Row],[Age]]&lt;=1000,"501-1000",1,"&gt;1000")</f>
        <v>101-500</v>
      </c>
      <c r="L2346" t="str">
        <f>REPT(_xlfn.UNICHAR(8203),_xlfn.XLOOKUP(data[[#This Row],[Age group]],$S$23:$S$26,$T$23:$T$26))&amp;data[[#This Row],[Age group]]</f>
        <v>​​​101-500</v>
      </c>
    </row>
    <row r="2347" spans="2:12" x14ac:dyDescent="0.25">
      <c r="B2347" t="s">
        <v>68</v>
      </c>
      <c r="C2347">
        <v>4</v>
      </c>
      <c r="D2347">
        <v>1060</v>
      </c>
      <c r="E2347" s="27">
        <v>45395</v>
      </c>
      <c r="F2347">
        <v>2242.08</v>
      </c>
      <c r="G2347" t="s">
        <v>90</v>
      </c>
      <c r="H2347">
        <v>0</v>
      </c>
      <c r="I2347" t="str">
        <f>_xlfn.XLOOKUP(data[[#This Row],[flight_speed]],$S$4:$S$6,$T$4:$T$6,,-1)</f>
        <v>super fast</v>
      </c>
      <c r="J2347">
        <f>_xlfn.XLOOKUP(data[[#This Row],[Reindeer]],$S$14:$S$18,$T$14:$T$18)</f>
        <v>35</v>
      </c>
      <c r="K2347" t="str" cm="1">
        <f t="array" ref="K2347">_xlfn.IFS(data[[#This Row],[Age]]&lt;=100,"0-100",data[[#This Row],[Age]]&lt;=500,"101-500",data[[#This Row],[Age]]&lt;=1000,"501-1000",1,"&gt;1000")</f>
        <v>0-100</v>
      </c>
      <c r="L2347" t="str">
        <f>REPT(_xlfn.UNICHAR(8203),_xlfn.XLOOKUP(data[[#This Row],[Age group]],$S$23:$S$26,$T$23:$T$26))&amp;data[[#This Row],[Age group]]</f>
        <v>​​​​0-100</v>
      </c>
    </row>
    <row r="2348" spans="2:12" x14ac:dyDescent="0.25">
      <c r="B2348" t="s">
        <v>32</v>
      </c>
      <c r="C2348">
        <v>10.4</v>
      </c>
      <c r="D2348">
        <v>1310</v>
      </c>
      <c r="E2348" s="27">
        <v>45395</v>
      </c>
      <c r="F2348">
        <v>1751.04</v>
      </c>
      <c r="G2348" t="s">
        <v>91</v>
      </c>
      <c r="H2348">
        <v>0</v>
      </c>
      <c r="I2348" t="str">
        <f>_xlfn.XLOOKUP(data[[#This Row],[flight_speed]],$S$4:$S$6,$T$4:$T$6,,-1)</f>
        <v>fast</v>
      </c>
      <c r="J2348">
        <f>_xlfn.XLOOKUP(data[[#This Row],[Reindeer]],$S$14:$S$18,$T$14:$T$18)</f>
        <v>98</v>
      </c>
      <c r="K2348" t="str" cm="1">
        <f t="array" ref="K2348">_xlfn.IFS(data[[#This Row],[Age]]&lt;=100,"0-100",data[[#This Row],[Age]]&lt;=500,"101-500",data[[#This Row],[Age]]&lt;=1000,"501-1000",1,"&gt;1000")</f>
        <v>0-100</v>
      </c>
      <c r="L2348" t="str">
        <f>REPT(_xlfn.UNICHAR(8203),_xlfn.XLOOKUP(data[[#This Row],[Age group]],$S$23:$S$26,$T$23:$T$26))&amp;data[[#This Row],[Age group]]</f>
        <v>​​​​0-100</v>
      </c>
    </row>
    <row r="2349" spans="2:12" x14ac:dyDescent="0.25">
      <c r="B2349" t="s">
        <v>33</v>
      </c>
      <c r="C2349">
        <v>8</v>
      </c>
      <c r="D2349">
        <v>810</v>
      </c>
      <c r="E2349" s="27">
        <v>45396</v>
      </c>
      <c r="F2349">
        <v>2255.88</v>
      </c>
      <c r="G2349" t="s">
        <v>90</v>
      </c>
      <c r="H2349">
        <v>0</v>
      </c>
      <c r="I2349" t="str">
        <f>_xlfn.XLOOKUP(data[[#This Row],[flight_speed]],$S$4:$S$6,$T$4:$T$6,,-1)</f>
        <v>super fast</v>
      </c>
      <c r="J2349">
        <f>_xlfn.XLOOKUP(data[[#This Row],[Reindeer]],$S$14:$S$18,$T$14:$T$18)</f>
        <v>1200</v>
      </c>
      <c r="K2349" t="str" cm="1">
        <f t="array" ref="K2349">_xlfn.IFS(data[[#This Row],[Age]]&lt;=100,"0-100",data[[#This Row],[Age]]&lt;=500,"101-500",data[[#This Row],[Age]]&lt;=1000,"501-1000",1,"&gt;1000")</f>
        <v>&gt;1000</v>
      </c>
      <c r="L2349" t="str">
        <f>REPT(_xlfn.UNICHAR(8203),_xlfn.XLOOKUP(data[[#This Row],[Age group]],$S$23:$S$26,$T$23:$T$26))&amp;data[[#This Row],[Age group]]</f>
        <v>​&gt;1000</v>
      </c>
    </row>
    <row r="2350" spans="2:12" x14ac:dyDescent="0.25">
      <c r="B2350" t="s">
        <v>34</v>
      </c>
      <c r="C2350">
        <v>8.8000000000000007</v>
      </c>
      <c r="D2350">
        <v>860</v>
      </c>
      <c r="E2350" s="27">
        <v>45396</v>
      </c>
      <c r="F2350">
        <v>944.43000000000006</v>
      </c>
      <c r="G2350" t="s">
        <v>91</v>
      </c>
      <c r="H2350">
        <v>0</v>
      </c>
      <c r="I2350" t="str">
        <f>_xlfn.XLOOKUP(data[[#This Row],[flight_speed]],$S$4:$S$6,$T$4:$T$6,,-1)</f>
        <v>fast</v>
      </c>
      <c r="J2350">
        <f>_xlfn.XLOOKUP(data[[#This Row],[Reindeer]],$S$14:$S$18,$T$14:$T$18)</f>
        <v>815</v>
      </c>
      <c r="K2350" t="str" cm="1">
        <f t="array" ref="K2350">_xlfn.IFS(data[[#This Row],[Age]]&lt;=100,"0-100",data[[#This Row],[Age]]&lt;=500,"101-500",data[[#This Row],[Age]]&lt;=1000,"501-1000",1,"&gt;1000")</f>
        <v>501-1000</v>
      </c>
      <c r="L2350" t="str">
        <f>REPT(_xlfn.UNICHAR(8203),_xlfn.XLOOKUP(data[[#This Row],[Age group]],$S$23:$S$26,$T$23:$T$26))&amp;data[[#This Row],[Age group]]</f>
        <v>​​501-1000</v>
      </c>
    </row>
    <row r="2351" spans="2:12" x14ac:dyDescent="0.25">
      <c r="B2351" t="s">
        <v>35</v>
      </c>
      <c r="C2351">
        <v>10.4</v>
      </c>
      <c r="D2351">
        <v>1290</v>
      </c>
      <c r="E2351" s="27">
        <v>45396</v>
      </c>
      <c r="F2351">
        <v>2948.13</v>
      </c>
      <c r="G2351" t="s">
        <v>91</v>
      </c>
      <c r="H2351">
        <v>0</v>
      </c>
      <c r="I2351" t="str">
        <f>_xlfn.XLOOKUP(data[[#This Row],[flight_speed]],$S$4:$S$6,$T$4:$T$6,,-1)</f>
        <v>super fast</v>
      </c>
      <c r="J2351">
        <f>_xlfn.XLOOKUP(data[[#This Row],[Reindeer]],$S$14:$S$18,$T$14:$T$18)</f>
        <v>261</v>
      </c>
      <c r="K2351" t="str" cm="1">
        <f t="array" ref="K2351">_xlfn.IFS(data[[#This Row],[Age]]&lt;=100,"0-100",data[[#This Row],[Age]]&lt;=500,"101-500",data[[#This Row],[Age]]&lt;=1000,"501-1000",1,"&gt;1000")</f>
        <v>101-500</v>
      </c>
      <c r="L2351" t="str">
        <f>REPT(_xlfn.UNICHAR(8203),_xlfn.XLOOKUP(data[[#This Row],[Age group]],$S$23:$S$26,$T$23:$T$26))&amp;data[[#This Row],[Age group]]</f>
        <v>​​​101-500</v>
      </c>
    </row>
    <row r="2352" spans="2:12" x14ac:dyDescent="0.25">
      <c r="B2352" t="s">
        <v>68</v>
      </c>
      <c r="C2352">
        <v>12</v>
      </c>
      <c r="D2352">
        <v>650</v>
      </c>
      <c r="E2352" s="27">
        <v>45396</v>
      </c>
      <c r="F2352">
        <v>210.27</v>
      </c>
      <c r="G2352" t="s">
        <v>90</v>
      </c>
      <c r="H2352">
        <v>0</v>
      </c>
      <c r="I2352" t="str">
        <f>_xlfn.XLOOKUP(data[[#This Row],[flight_speed]],$S$4:$S$6,$T$4:$T$6,,-1)</f>
        <v>casual</v>
      </c>
      <c r="J2352">
        <f>_xlfn.XLOOKUP(data[[#This Row],[Reindeer]],$S$14:$S$18,$T$14:$T$18)</f>
        <v>35</v>
      </c>
      <c r="K2352" t="str" cm="1">
        <f t="array" ref="K2352">_xlfn.IFS(data[[#This Row],[Age]]&lt;=100,"0-100",data[[#This Row],[Age]]&lt;=500,"101-500",data[[#This Row],[Age]]&lt;=1000,"501-1000",1,"&gt;1000")</f>
        <v>0-100</v>
      </c>
      <c r="L2352" t="str">
        <f>REPT(_xlfn.UNICHAR(8203),_xlfn.XLOOKUP(data[[#This Row],[Age group]],$S$23:$S$26,$T$23:$T$26))&amp;data[[#This Row],[Age group]]</f>
        <v>​​​​0-100</v>
      </c>
    </row>
    <row r="2353" spans="2:12" x14ac:dyDescent="0.25">
      <c r="B2353" t="s">
        <v>32</v>
      </c>
      <c r="C2353">
        <v>6.4</v>
      </c>
      <c r="D2353">
        <v>1050</v>
      </c>
      <c r="E2353" s="27">
        <v>45396</v>
      </c>
      <c r="F2353">
        <v>1187.1600000000001</v>
      </c>
      <c r="G2353" t="s">
        <v>91</v>
      </c>
      <c r="H2353">
        <v>0</v>
      </c>
      <c r="I2353" t="str">
        <f>_xlfn.XLOOKUP(data[[#This Row],[flight_speed]],$S$4:$S$6,$T$4:$T$6,,-1)</f>
        <v>fast</v>
      </c>
      <c r="J2353">
        <f>_xlfn.XLOOKUP(data[[#This Row],[Reindeer]],$S$14:$S$18,$T$14:$T$18)</f>
        <v>98</v>
      </c>
      <c r="K2353" t="str" cm="1">
        <f t="array" ref="K2353">_xlfn.IFS(data[[#This Row],[Age]]&lt;=100,"0-100",data[[#This Row],[Age]]&lt;=500,"101-500",data[[#This Row],[Age]]&lt;=1000,"501-1000",1,"&gt;1000")</f>
        <v>0-100</v>
      </c>
      <c r="L2353" t="str">
        <f>REPT(_xlfn.UNICHAR(8203),_xlfn.XLOOKUP(data[[#This Row],[Age group]],$S$23:$S$26,$T$23:$T$26))&amp;data[[#This Row],[Age group]]</f>
        <v>​​​​0-100</v>
      </c>
    </row>
    <row r="2354" spans="2:12" x14ac:dyDescent="0.25">
      <c r="B2354" t="s">
        <v>33</v>
      </c>
      <c r="C2354">
        <v>12</v>
      </c>
      <c r="D2354">
        <v>680</v>
      </c>
      <c r="E2354" s="27">
        <v>45397</v>
      </c>
      <c r="F2354">
        <v>972.78</v>
      </c>
      <c r="G2354" t="s">
        <v>90</v>
      </c>
      <c r="H2354">
        <v>0</v>
      </c>
      <c r="I2354" t="str">
        <f>_xlfn.XLOOKUP(data[[#This Row],[flight_speed]],$S$4:$S$6,$T$4:$T$6,,-1)</f>
        <v>fast</v>
      </c>
      <c r="J2354">
        <f>_xlfn.XLOOKUP(data[[#This Row],[Reindeer]],$S$14:$S$18,$T$14:$T$18)</f>
        <v>1200</v>
      </c>
      <c r="K2354" t="str" cm="1">
        <f t="array" ref="K2354">_xlfn.IFS(data[[#This Row],[Age]]&lt;=100,"0-100",data[[#This Row],[Age]]&lt;=500,"101-500",data[[#This Row],[Age]]&lt;=1000,"501-1000",1,"&gt;1000")</f>
        <v>&gt;1000</v>
      </c>
      <c r="L2354" t="str">
        <f>REPT(_xlfn.UNICHAR(8203),_xlfn.XLOOKUP(data[[#This Row],[Age group]],$S$23:$S$26,$T$23:$T$26))&amp;data[[#This Row],[Age group]]</f>
        <v>​&gt;1000</v>
      </c>
    </row>
    <row r="2355" spans="2:12" x14ac:dyDescent="0.25">
      <c r="B2355" t="s">
        <v>34</v>
      </c>
      <c r="C2355">
        <v>12</v>
      </c>
      <c r="D2355">
        <v>1420</v>
      </c>
      <c r="E2355" s="27">
        <v>45397</v>
      </c>
      <c r="F2355">
        <v>1357.26</v>
      </c>
      <c r="G2355" t="s">
        <v>91</v>
      </c>
      <c r="H2355">
        <v>0</v>
      </c>
      <c r="I2355" t="str">
        <f>_xlfn.XLOOKUP(data[[#This Row],[flight_speed]],$S$4:$S$6,$T$4:$T$6,,-1)</f>
        <v>fast</v>
      </c>
      <c r="J2355">
        <f>_xlfn.XLOOKUP(data[[#This Row],[Reindeer]],$S$14:$S$18,$T$14:$T$18)</f>
        <v>815</v>
      </c>
      <c r="K2355" t="str" cm="1">
        <f t="array" ref="K2355">_xlfn.IFS(data[[#This Row],[Age]]&lt;=100,"0-100",data[[#This Row],[Age]]&lt;=500,"101-500",data[[#This Row],[Age]]&lt;=1000,"501-1000",1,"&gt;1000")</f>
        <v>501-1000</v>
      </c>
      <c r="L2355" t="str">
        <f>REPT(_xlfn.UNICHAR(8203),_xlfn.XLOOKUP(data[[#This Row],[Age group]],$S$23:$S$26,$T$23:$T$26))&amp;data[[#This Row],[Age group]]</f>
        <v>​​501-1000</v>
      </c>
    </row>
    <row r="2356" spans="2:12" x14ac:dyDescent="0.25">
      <c r="B2356" t="s">
        <v>35</v>
      </c>
      <c r="C2356">
        <v>11.200000000000001</v>
      </c>
      <c r="D2356">
        <v>580</v>
      </c>
      <c r="E2356" s="27">
        <v>45397</v>
      </c>
      <c r="F2356">
        <v>2358.4499999999998</v>
      </c>
      <c r="G2356" t="s">
        <v>91</v>
      </c>
      <c r="H2356">
        <v>0</v>
      </c>
      <c r="I2356" t="str">
        <f>_xlfn.XLOOKUP(data[[#This Row],[flight_speed]],$S$4:$S$6,$T$4:$T$6,,-1)</f>
        <v>super fast</v>
      </c>
      <c r="J2356">
        <f>_xlfn.XLOOKUP(data[[#This Row],[Reindeer]],$S$14:$S$18,$T$14:$T$18)</f>
        <v>261</v>
      </c>
      <c r="K2356" t="str" cm="1">
        <f t="array" ref="K2356">_xlfn.IFS(data[[#This Row],[Age]]&lt;=100,"0-100",data[[#This Row],[Age]]&lt;=500,"101-500",data[[#This Row],[Age]]&lt;=1000,"501-1000",1,"&gt;1000")</f>
        <v>101-500</v>
      </c>
      <c r="L2356" t="str">
        <f>REPT(_xlfn.UNICHAR(8203),_xlfn.XLOOKUP(data[[#This Row],[Age group]],$S$23:$S$26,$T$23:$T$26))&amp;data[[#This Row],[Age group]]</f>
        <v>​​​101-500</v>
      </c>
    </row>
    <row r="2357" spans="2:12" x14ac:dyDescent="0.25">
      <c r="B2357" t="s">
        <v>68</v>
      </c>
      <c r="C2357">
        <v>8</v>
      </c>
      <c r="D2357">
        <v>1270</v>
      </c>
      <c r="E2357" s="27">
        <v>45397</v>
      </c>
      <c r="F2357">
        <v>852.75</v>
      </c>
      <c r="G2357" t="s">
        <v>90</v>
      </c>
      <c r="H2357">
        <v>0</v>
      </c>
      <c r="I2357" t="str">
        <f>_xlfn.XLOOKUP(data[[#This Row],[flight_speed]],$S$4:$S$6,$T$4:$T$6,,-1)</f>
        <v>fast</v>
      </c>
      <c r="J2357">
        <f>_xlfn.XLOOKUP(data[[#This Row],[Reindeer]],$S$14:$S$18,$T$14:$T$18)</f>
        <v>35</v>
      </c>
      <c r="K2357" t="str" cm="1">
        <f t="array" ref="K2357">_xlfn.IFS(data[[#This Row],[Age]]&lt;=100,"0-100",data[[#This Row],[Age]]&lt;=500,"101-500",data[[#This Row],[Age]]&lt;=1000,"501-1000",1,"&gt;1000")</f>
        <v>0-100</v>
      </c>
      <c r="L2357" t="str">
        <f>REPT(_xlfn.UNICHAR(8203),_xlfn.XLOOKUP(data[[#This Row],[Age group]],$S$23:$S$26,$T$23:$T$26))&amp;data[[#This Row],[Age group]]</f>
        <v>​​​​0-100</v>
      </c>
    </row>
    <row r="2358" spans="2:12" x14ac:dyDescent="0.25">
      <c r="B2358" t="s">
        <v>32</v>
      </c>
      <c r="C2358">
        <v>4</v>
      </c>
      <c r="D2358">
        <v>640</v>
      </c>
      <c r="E2358" s="27">
        <v>45397</v>
      </c>
      <c r="F2358">
        <v>1644.3000000000002</v>
      </c>
      <c r="G2358" t="s">
        <v>91</v>
      </c>
      <c r="H2358">
        <v>0</v>
      </c>
      <c r="I2358" t="str">
        <f>_xlfn.XLOOKUP(data[[#This Row],[flight_speed]],$S$4:$S$6,$T$4:$T$6,,-1)</f>
        <v>fast</v>
      </c>
      <c r="J2358">
        <f>_xlfn.XLOOKUP(data[[#This Row],[Reindeer]],$S$14:$S$18,$T$14:$T$18)</f>
        <v>98</v>
      </c>
      <c r="K2358" t="str" cm="1">
        <f t="array" ref="K2358">_xlfn.IFS(data[[#This Row],[Age]]&lt;=100,"0-100",data[[#This Row],[Age]]&lt;=500,"101-500",data[[#This Row],[Age]]&lt;=1000,"501-1000",1,"&gt;1000")</f>
        <v>0-100</v>
      </c>
      <c r="L2358" t="str">
        <f>REPT(_xlfn.UNICHAR(8203),_xlfn.XLOOKUP(data[[#This Row],[Age group]],$S$23:$S$26,$T$23:$T$26))&amp;data[[#This Row],[Age group]]</f>
        <v>​​​​0-100</v>
      </c>
    </row>
    <row r="2359" spans="2:12" x14ac:dyDescent="0.25">
      <c r="B2359" t="s">
        <v>33</v>
      </c>
      <c r="C2359">
        <v>9.6000000000000014</v>
      </c>
      <c r="D2359">
        <v>960</v>
      </c>
      <c r="E2359" s="27">
        <v>45398</v>
      </c>
      <c r="F2359">
        <v>285</v>
      </c>
      <c r="G2359" t="s">
        <v>90</v>
      </c>
      <c r="H2359">
        <v>0</v>
      </c>
      <c r="I2359" t="str">
        <f>_xlfn.XLOOKUP(data[[#This Row],[flight_speed]],$S$4:$S$6,$T$4:$T$6,,-1)</f>
        <v>casual</v>
      </c>
      <c r="J2359">
        <f>_xlfn.XLOOKUP(data[[#This Row],[Reindeer]],$S$14:$S$18,$T$14:$T$18)</f>
        <v>1200</v>
      </c>
      <c r="K2359" t="str" cm="1">
        <f t="array" ref="K2359">_xlfn.IFS(data[[#This Row],[Age]]&lt;=100,"0-100",data[[#This Row],[Age]]&lt;=500,"101-500",data[[#This Row],[Age]]&lt;=1000,"501-1000",1,"&gt;1000")</f>
        <v>&gt;1000</v>
      </c>
      <c r="L2359" t="str">
        <f>REPT(_xlfn.UNICHAR(8203),_xlfn.XLOOKUP(data[[#This Row],[Age group]],$S$23:$S$26,$T$23:$T$26))&amp;data[[#This Row],[Age group]]</f>
        <v>​&gt;1000</v>
      </c>
    </row>
    <row r="2360" spans="2:12" x14ac:dyDescent="0.25">
      <c r="B2360" t="s">
        <v>34</v>
      </c>
      <c r="C2360">
        <v>8</v>
      </c>
      <c r="D2360">
        <v>1420</v>
      </c>
      <c r="E2360" s="27">
        <v>45398</v>
      </c>
      <c r="F2360">
        <v>1230.54</v>
      </c>
      <c r="G2360" t="s">
        <v>91</v>
      </c>
      <c r="H2360">
        <v>0</v>
      </c>
      <c r="I2360" t="str">
        <f>_xlfn.XLOOKUP(data[[#This Row],[flight_speed]],$S$4:$S$6,$T$4:$T$6,,-1)</f>
        <v>fast</v>
      </c>
      <c r="J2360">
        <f>_xlfn.XLOOKUP(data[[#This Row],[Reindeer]],$S$14:$S$18,$T$14:$T$18)</f>
        <v>815</v>
      </c>
      <c r="K2360" t="str" cm="1">
        <f t="array" ref="K2360">_xlfn.IFS(data[[#This Row],[Age]]&lt;=100,"0-100",data[[#This Row],[Age]]&lt;=500,"101-500",data[[#This Row],[Age]]&lt;=1000,"501-1000",1,"&gt;1000")</f>
        <v>501-1000</v>
      </c>
      <c r="L2360" t="str">
        <f>REPT(_xlfn.UNICHAR(8203),_xlfn.XLOOKUP(data[[#This Row],[Age group]],$S$23:$S$26,$T$23:$T$26))&amp;data[[#This Row],[Age group]]</f>
        <v>​​501-1000</v>
      </c>
    </row>
    <row r="2361" spans="2:12" x14ac:dyDescent="0.25">
      <c r="B2361" t="s">
        <v>35</v>
      </c>
      <c r="C2361">
        <v>12</v>
      </c>
      <c r="D2361">
        <v>1340</v>
      </c>
      <c r="E2361" s="27">
        <v>45398</v>
      </c>
      <c r="F2361">
        <v>434.52</v>
      </c>
      <c r="G2361" t="s">
        <v>91</v>
      </c>
      <c r="H2361">
        <v>0</v>
      </c>
      <c r="I2361" t="str">
        <f>_xlfn.XLOOKUP(data[[#This Row],[flight_speed]],$S$4:$S$6,$T$4:$T$6,,-1)</f>
        <v>casual</v>
      </c>
      <c r="J2361">
        <f>_xlfn.XLOOKUP(data[[#This Row],[Reindeer]],$S$14:$S$18,$T$14:$T$18)</f>
        <v>261</v>
      </c>
      <c r="K2361" t="str" cm="1">
        <f t="array" ref="K2361">_xlfn.IFS(data[[#This Row],[Age]]&lt;=100,"0-100",data[[#This Row],[Age]]&lt;=500,"101-500",data[[#This Row],[Age]]&lt;=1000,"501-1000",1,"&gt;1000")</f>
        <v>101-500</v>
      </c>
      <c r="L2361" t="str">
        <f>REPT(_xlfn.UNICHAR(8203),_xlfn.XLOOKUP(data[[#This Row],[Age group]],$S$23:$S$26,$T$23:$T$26))&amp;data[[#This Row],[Age group]]</f>
        <v>​​​101-500</v>
      </c>
    </row>
    <row r="2362" spans="2:12" x14ac:dyDescent="0.25">
      <c r="B2362" t="s">
        <v>68</v>
      </c>
      <c r="C2362">
        <v>6.4</v>
      </c>
      <c r="D2362">
        <v>620</v>
      </c>
      <c r="E2362" s="27">
        <v>45398</v>
      </c>
      <c r="F2362">
        <v>1577.3999999999999</v>
      </c>
      <c r="G2362" t="s">
        <v>90</v>
      </c>
      <c r="H2362">
        <v>0</v>
      </c>
      <c r="I2362" t="str">
        <f>_xlfn.XLOOKUP(data[[#This Row],[flight_speed]],$S$4:$S$6,$T$4:$T$6,,-1)</f>
        <v>fast</v>
      </c>
      <c r="J2362">
        <f>_xlfn.XLOOKUP(data[[#This Row],[Reindeer]],$S$14:$S$18,$T$14:$T$18)</f>
        <v>35</v>
      </c>
      <c r="K2362" t="str" cm="1">
        <f t="array" ref="K2362">_xlfn.IFS(data[[#This Row],[Age]]&lt;=100,"0-100",data[[#This Row],[Age]]&lt;=500,"101-500",data[[#This Row],[Age]]&lt;=1000,"501-1000",1,"&gt;1000")</f>
        <v>0-100</v>
      </c>
      <c r="L2362" t="str">
        <f>REPT(_xlfn.UNICHAR(8203),_xlfn.XLOOKUP(data[[#This Row],[Age group]],$S$23:$S$26,$T$23:$T$26))&amp;data[[#This Row],[Age group]]</f>
        <v>​​​​0-100</v>
      </c>
    </row>
    <row r="2363" spans="2:12" x14ac:dyDescent="0.25">
      <c r="B2363" t="s">
        <v>32</v>
      </c>
      <c r="C2363">
        <v>9.6000000000000014</v>
      </c>
      <c r="D2363">
        <v>1230</v>
      </c>
      <c r="E2363" s="27">
        <v>45398</v>
      </c>
      <c r="F2363">
        <v>2542.5</v>
      </c>
      <c r="G2363" t="s">
        <v>91</v>
      </c>
      <c r="H2363">
        <v>0</v>
      </c>
      <c r="I2363" t="str">
        <f>_xlfn.XLOOKUP(data[[#This Row],[flight_speed]],$S$4:$S$6,$T$4:$T$6,,-1)</f>
        <v>super fast</v>
      </c>
      <c r="J2363">
        <f>_xlfn.XLOOKUP(data[[#This Row],[Reindeer]],$S$14:$S$18,$T$14:$T$18)</f>
        <v>98</v>
      </c>
      <c r="K2363" t="str" cm="1">
        <f t="array" ref="K2363">_xlfn.IFS(data[[#This Row],[Age]]&lt;=100,"0-100",data[[#This Row],[Age]]&lt;=500,"101-500",data[[#This Row],[Age]]&lt;=1000,"501-1000",1,"&gt;1000")</f>
        <v>0-100</v>
      </c>
      <c r="L2363" t="str">
        <f>REPT(_xlfn.UNICHAR(8203),_xlfn.XLOOKUP(data[[#This Row],[Age group]],$S$23:$S$26,$T$23:$T$26))&amp;data[[#This Row],[Age group]]</f>
        <v>​​​​0-100</v>
      </c>
    </row>
    <row r="2364" spans="2:12" x14ac:dyDescent="0.25">
      <c r="B2364" t="s">
        <v>33</v>
      </c>
      <c r="C2364">
        <v>4</v>
      </c>
      <c r="D2364">
        <v>1410</v>
      </c>
      <c r="E2364" s="27">
        <v>45399</v>
      </c>
      <c r="F2364">
        <v>1156.1399999999999</v>
      </c>
      <c r="G2364" t="s">
        <v>90</v>
      </c>
      <c r="H2364">
        <v>0</v>
      </c>
      <c r="I2364" t="str">
        <f>_xlfn.XLOOKUP(data[[#This Row],[flight_speed]],$S$4:$S$6,$T$4:$T$6,,-1)</f>
        <v>fast</v>
      </c>
      <c r="J2364">
        <f>_xlfn.XLOOKUP(data[[#This Row],[Reindeer]],$S$14:$S$18,$T$14:$T$18)</f>
        <v>1200</v>
      </c>
      <c r="K2364" t="str" cm="1">
        <f t="array" ref="K2364">_xlfn.IFS(data[[#This Row],[Age]]&lt;=100,"0-100",data[[#This Row],[Age]]&lt;=500,"101-500",data[[#This Row],[Age]]&lt;=1000,"501-1000",1,"&gt;1000")</f>
        <v>&gt;1000</v>
      </c>
      <c r="L2364" t="str">
        <f>REPT(_xlfn.UNICHAR(8203),_xlfn.XLOOKUP(data[[#This Row],[Age group]],$S$23:$S$26,$T$23:$T$26))&amp;data[[#This Row],[Age group]]</f>
        <v>​&gt;1000</v>
      </c>
    </row>
    <row r="2365" spans="2:12" x14ac:dyDescent="0.25">
      <c r="B2365" t="s">
        <v>34</v>
      </c>
      <c r="C2365">
        <v>8.8000000000000007</v>
      </c>
      <c r="D2365">
        <v>500</v>
      </c>
      <c r="E2365" s="27">
        <v>45399</v>
      </c>
      <c r="F2365">
        <v>1871.8500000000001</v>
      </c>
      <c r="G2365" t="s">
        <v>91</v>
      </c>
      <c r="H2365">
        <v>0</v>
      </c>
      <c r="I2365" t="str">
        <f>_xlfn.XLOOKUP(data[[#This Row],[flight_speed]],$S$4:$S$6,$T$4:$T$6,,-1)</f>
        <v>fast</v>
      </c>
      <c r="J2365">
        <f>_xlfn.XLOOKUP(data[[#This Row],[Reindeer]],$S$14:$S$18,$T$14:$T$18)</f>
        <v>815</v>
      </c>
      <c r="K2365" t="str" cm="1">
        <f t="array" ref="K2365">_xlfn.IFS(data[[#This Row],[Age]]&lt;=100,"0-100",data[[#This Row],[Age]]&lt;=500,"101-500",data[[#This Row],[Age]]&lt;=1000,"501-1000",1,"&gt;1000")</f>
        <v>501-1000</v>
      </c>
      <c r="L2365" t="str">
        <f>REPT(_xlfn.UNICHAR(8203),_xlfn.XLOOKUP(data[[#This Row],[Age group]],$S$23:$S$26,$T$23:$T$26))&amp;data[[#This Row],[Age group]]</f>
        <v>​​501-1000</v>
      </c>
    </row>
    <row r="2366" spans="2:12" x14ac:dyDescent="0.25">
      <c r="B2366" t="s">
        <v>35</v>
      </c>
      <c r="C2366">
        <v>4.8000000000000007</v>
      </c>
      <c r="D2366">
        <v>1050</v>
      </c>
      <c r="E2366" s="27">
        <v>45399</v>
      </c>
      <c r="F2366">
        <v>2053.44</v>
      </c>
      <c r="G2366" t="s">
        <v>91</v>
      </c>
      <c r="H2366">
        <v>0</v>
      </c>
      <c r="I2366" t="str">
        <f>_xlfn.XLOOKUP(data[[#This Row],[flight_speed]],$S$4:$S$6,$T$4:$T$6,,-1)</f>
        <v>super fast</v>
      </c>
      <c r="J2366">
        <f>_xlfn.XLOOKUP(data[[#This Row],[Reindeer]],$S$14:$S$18,$T$14:$T$18)</f>
        <v>261</v>
      </c>
      <c r="K2366" t="str" cm="1">
        <f t="array" ref="K2366">_xlfn.IFS(data[[#This Row],[Age]]&lt;=100,"0-100",data[[#This Row],[Age]]&lt;=500,"101-500",data[[#This Row],[Age]]&lt;=1000,"501-1000",1,"&gt;1000")</f>
        <v>101-500</v>
      </c>
      <c r="L2366" t="str">
        <f>REPT(_xlfn.UNICHAR(8203),_xlfn.XLOOKUP(data[[#This Row],[Age group]],$S$23:$S$26,$T$23:$T$26))&amp;data[[#This Row],[Age group]]</f>
        <v>​​​101-500</v>
      </c>
    </row>
    <row r="2367" spans="2:12" x14ac:dyDescent="0.25">
      <c r="B2367" t="s">
        <v>68</v>
      </c>
      <c r="C2367">
        <v>11.200000000000001</v>
      </c>
      <c r="D2367">
        <v>620</v>
      </c>
      <c r="E2367" s="27">
        <v>45399</v>
      </c>
      <c r="F2367">
        <v>2387.6999999999998</v>
      </c>
      <c r="G2367" t="s">
        <v>90</v>
      </c>
      <c r="H2367">
        <v>0</v>
      </c>
      <c r="I2367" t="str">
        <f>_xlfn.XLOOKUP(data[[#This Row],[flight_speed]],$S$4:$S$6,$T$4:$T$6,,-1)</f>
        <v>super fast</v>
      </c>
      <c r="J2367">
        <f>_xlfn.XLOOKUP(data[[#This Row],[Reindeer]],$S$14:$S$18,$T$14:$T$18)</f>
        <v>35</v>
      </c>
      <c r="K2367" t="str" cm="1">
        <f t="array" ref="K2367">_xlfn.IFS(data[[#This Row],[Age]]&lt;=100,"0-100",data[[#This Row],[Age]]&lt;=500,"101-500",data[[#This Row],[Age]]&lt;=1000,"501-1000",1,"&gt;1000")</f>
        <v>0-100</v>
      </c>
      <c r="L2367" t="str">
        <f>REPT(_xlfn.UNICHAR(8203),_xlfn.XLOOKUP(data[[#This Row],[Age group]],$S$23:$S$26,$T$23:$T$26))&amp;data[[#This Row],[Age group]]</f>
        <v>​​​​0-100</v>
      </c>
    </row>
    <row r="2368" spans="2:12" x14ac:dyDescent="0.25">
      <c r="B2368" t="s">
        <v>32</v>
      </c>
      <c r="C2368">
        <v>11.200000000000001</v>
      </c>
      <c r="D2368">
        <v>1170</v>
      </c>
      <c r="E2368" s="27">
        <v>45399</v>
      </c>
      <c r="F2368">
        <v>892.47</v>
      </c>
      <c r="G2368" t="s">
        <v>91</v>
      </c>
      <c r="H2368">
        <v>0</v>
      </c>
      <c r="I2368" t="str">
        <f>_xlfn.XLOOKUP(data[[#This Row],[flight_speed]],$S$4:$S$6,$T$4:$T$6,,-1)</f>
        <v>fast</v>
      </c>
      <c r="J2368">
        <f>_xlfn.XLOOKUP(data[[#This Row],[Reindeer]],$S$14:$S$18,$T$14:$T$18)</f>
        <v>98</v>
      </c>
      <c r="K2368" t="str" cm="1">
        <f t="array" ref="K2368">_xlfn.IFS(data[[#This Row],[Age]]&lt;=100,"0-100",data[[#This Row],[Age]]&lt;=500,"101-500",data[[#This Row],[Age]]&lt;=1000,"501-1000",1,"&gt;1000")</f>
        <v>0-100</v>
      </c>
      <c r="L2368" t="str">
        <f>REPT(_xlfn.UNICHAR(8203),_xlfn.XLOOKUP(data[[#This Row],[Age group]],$S$23:$S$26,$T$23:$T$26))&amp;data[[#This Row],[Age group]]</f>
        <v>​​​​0-100</v>
      </c>
    </row>
    <row r="2369" spans="2:12" x14ac:dyDescent="0.25">
      <c r="B2369" t="s">
        <v>33</v>
      </c>
      <c r="C2369">
        <v>8</v>
      </c>
      <c r="D2369">
        <v>680</v>
      </c>
      <c r="E2369" s="27">
        <v>45400</v>
      </c>
      <c r="F2369">
        <v>2383.23</v>
      </c>
      <c r="G2369" t="s">
        <v>90</v>
      </c>
      <c r="H2369">
        <v>0</v>
      </c>
      <c r="I2369" t="str">
        <f>_xlfn.XLOOKUP(data[[#This Row],[flight_speed]],$S$4:$S$6,$T$4:$T$6,,-1)</f>
        <v>super fast</v>
      </c>
      <c r="J2369">
        <f>_xlfn.XLOOKUP(data[[#This Row],[Reindeer]],$S$14:$S$18,$T$14:$T$18)</f>
        <v>1200</v>
      </c>
      <c r="K2369" t="str" cm="1">
        <f t="array" ref="K2369">_xlfn.IFS(data[[#This Row],[Age]]&lt;=100,"0-100",data[[#This Row],[Age]]&lt;=500,"101-500",data[[#This Row],[Age]]&lt;=1000,"501-1000",1,"&gt;1000")</f>
        <v>&gt;1000</v>
      </c>
      <c r="L2369" t="str">
        <f>REPT(_xlfn.UNICHAR(8203),_xlfn.XLOOKUP(data[[#This Row],[Age group]],$S$23:$S$26,$T$23:$T$26))&amp;data[[#This Row],[Age group]]</f>
        <v>​&gt;1000</v>
      </c>
    </row>
    <row r="2370" spans="2:12" x14ac:dyDescent="0.25">
      <c r="B2370" t="s">
        <v>34</v>
      </c>
      <c r="C2370">
        <v>9.6000000000000014</v>
      </c>
      <c r="D2370">
        <v>1240</v>
      </c>
      <c r="E2370" s="27">
        <v>45400</v>
      </c>
      <c r="F2370">
        <v>2236.62</v>
      </c>
      <c r="G2370" t="s">
        <v>91</v>
      </c>
      <c r="H2370">
        <v>0</v>
      </c>
      <c r="I2370" t="str">
        <f>_xlfn.XLOOKUP(data[[#This Row],[flight_speed]],$S$4:$S$6,$T$4:$T$6,,-1)</f>
        <v>super fast</v>
      </c>
      <c r="J2370">
        <f>_xlfn.XLOOKUP(data[[#This Row],[Reindeer]],$S$14:$S$18,$T$14:$T$18)</f>
        <v>815</v>
      </c>
      <c r="K2370" t="str" cm="1">
        <f t="array" ref="K2370">_xlfn.IFS(data[[#This Row],[Age]]&lt;=100,"0-100",data[[#This Row],[Age]]&lt;=500,"101-500",data[[#This Row],[Age]]&lt;=1000,"501-1000",1,"&gt;1000")</f>
        <v>501-1000</v>
      </c>
      <c r="L2370" t="str">
        <f>REPT(_xlfn.UNICHAR(8203),_xlfn.XLOOKUP(data[[#This Row],[Age group]],$S$23:$S$26,$T$23:$T$26))&amp;data[[#This Row],[Age group]]</f>
        <v>​​501-1000</v>
      </c>
    </row>
    <row r="2371" spans="2:12" x14ac:dyDescent="0.25">
      <c r="B2371" t="s">
        <v>35</v>
      </c>
      <c r="C2371">
        <v>11.200000000000001</v>
      </c>
      <c r="D2371">
        <v>750</v>
      </c>
      <c r="E2371" s="27">
        <v>45400</v>
      </c>
      <c r="F2371">
        <v>658.5</v>
      </c>
      <c r="G2371" t="s">
        <v>91</v>
      </c>
      <c r="H2371">
        <v>0</v>
      </c>
      <c r="I2371" t="str">
        <f>_xlfn.XLOOKUP(data[[#This Row],[flight_speed]],$S$4:$S$6,$T$4:$T$6,,-1)</f>
        <v>fast</v>
      </c>
      <c r="J2371">
        <f>_xlfn.XLOOKUP(data[[#This Row],[Reindeer]],$S$14:$S$18,$T$14:$T$18)</f>
        <v>261</v>
      </c>
      <c r="K2371" t="str" cm="1">
        <f t="array" ref="K2371">_xlfn.IFS(data[[#This Row],[Age]]&lt;=100,"0-100",data[[#This Row],[Age]]&lt;=500,"101-500",data[[#This Row],[Age]]&lt;=1000,"501-1000",1,"&gt;1000")</f>
        <v>101-500</v>
      </c>
      <c r="L2371" t="str">
        <f>REPT(_xlfn.UNICHAR(8203),_xlfn.XLOOKUP(data[[#This Row],[Age group]],$S$23:$S$26,$T$23:$T$26))&amp;data[[#This Row],[Age group]]</f>
        <v>​​​101-500</v>
      </c>
    </row>
    <row r="2372" spans="2:12" x14ac:dyDescent="0.25">
      <c r="B2372" t="s">
        <v>68</v>
      </c>
      <c r="C2372">
        <v>6.4</v>
      </c>
      <c r="D2372">
        <v>1190</v>
      </c>
      <c r="E2372" s="27">
        <v>45400</v>
      </c>
      <c r="F2372">
        <v>1407.99</v>
      </c>
      <c r="G2372" t="s">
        <v>90</v>
      </c>
      <c r="H2372">
        <v>0</v>
      </c>
      <c r="I2372" t="str">
        <f>_xlfn.XLOOKUP(data[[#This Row],[flight_speed]],$S$4:$S$6,$T$4:$T$6,,-1)</f>
        <v>fast</v>
      </c>
      <c r="J2372">
        <f>_xlfn.XLOOKUP(data[[#This Row],[Reindeer]],$S$14:$S$18,$T$14:$T$18)</f>
        <v>35</v>
      </c>
      <c r="K2372" t="str" cm="1">
        <f t="array" ref="K2372">_xlfn.IFS(data[[#This Row],[Age]]&lt;=100,"0-100",data[[#This Row],[Age]]&lt;=500,"101-500",data[[#This Row],[Age]]&lt;=1000,"501-1000",1,"&gt;1000")</f>
        <v>0-100</v>
      </c>
      <c r="L2372" t="str">
        <f>REPT(_xlfn.UNICHAR(8203),_xlfn.XLOOKUP(data[[#This Row],[Age group]],$S$23:$S$26,$T$23:$T$26))&amp;data[[#This Row],[Age group]]</f>
        <v>​​​​0-100</v>
      </c>
    </row>
    <row r="2373" spans="2:12" x14ac:dyDescent="0.25">
      <c r="B2373" t="s">
        <v>32</v>
      </c>
      <c r="C2373">
        <v>8.8000000000000007</v>
      </c>
      <c r="D2373">
        <v>1190</v>
      </c>
      <c r="E2373" s="27">
        <v>45400</v>
      </c>
      <c r="F2373">
        <v>2894.8500000000004</v>
      </c>
      <c r="G2373" t="s">
        <v>91</v>
      </c>
      <c r="H2373">
        <v>0</v>
      </c>
      <c r="I2373" t="str">
        <f>_xlfn.XLOOKUP(data[[#This Row],[flight_speed]],$S$4:$S$6,$T$4:$T$6,,-1)</f>
        <v>super fast</v>
      </c>
      <c r="J2373">
        <f>_xlfn.XLOOKUP(data[[#This Row],[Reindeer]],$S$14:$S$18,$T$14:$T$18)</f>
        <v>98</v>
      </c>
      <c r="K2373" t="str" cm="1">
        <f t="array" ref="K2373">_xlfn.IFS(data[[#This Row],[Age]]&lt;=100,"0-100",data[[#This Row],[Age]]&lt;=500,"101-500",data[[#This Row],[Age]]&lt;=1000,"501-1000",1,"&gt;1000")</f>
        <v>0-100</v>
      </c>
      <c r="L2373" t="str">
        <f>REPT(_xlfn.UNICHAR(8203),_xlfn.XLOOKUP(data[[#This Row],[Age group]],$S$23:$S$26,$T$23:$T$26))&amp;data[[#This Row],[Age group]]</f>
        <v>​​​​0-100</v>
      </c>
    </row>
    <row r="2374" spans="2:12" x14ac:dyDescent="0.25">
      <c r="B2374" t="s">
        <v>33</v>
      </c>
      <c r="C2374">
        <v>4.8000000000000007</v>
      </c>
      <c r="D2374">
        <v>770</v>
      </c>
      <c r="E2374" s="27">
        <v>45401</v>
      </c>
      <c r="F2374">
        <v>1852.08</v>
      </c>
      <c r="G2374" t="s">
        <v>90</v>
      </c>
      <c r="H2374">
        <v>0</v>
      </c>
      <c r="I2374" t="str">
        <f>_xlfn.XLOOKUP(data[[#This Row],[flight_speed]],$S$4:$S$6,$T$4:$T$6,,-1)</f>
        <v>fast</v>
      </c>
      <c r="J2374">
        <f>_xlfn.XLOOKUP(data[[#This Row],[Reindeer]],$S$14:$S$18,$T$14:$T$18)</f>
        <v>1200</v>
      </c>
      <c r="K2374" t="str" cm="1">
        <f t="array" ref="K2374">_xlfn.IFS(data[[#This Row],[Age]]&lt;=100,"0-100",data[[#This Row],[Age]]&lt;=500,"101-500",data[[#This Row],[Age]]&lt;=1000,"501-1000",1,"&gt;1000")</f>
        <v>&gt;1000</v>
      </c>
      <c r="L2374" t="str">
        <f>REPT(_xlfn.UNICHAR(8203),_xlfn.XLOOKUP(data[[#This Row],[Age group]],$S$23:$S$26,$T$23:$T$26))&amp;data[[#This Row],[Age group]]</f>
        <v>​&gt;1000</v>
      </c>
    </row>
    <row r="2375" spans="2:12" x14ac:dyDescent="0.25">
      <c r="B2375" t="s">
        <v>34</v>
      </c>
      <c r="C2375">
        <v>6.4</v>
      </c>
      <c r="D2375">
        <v>850</v>
      </c>
      <c r="E2375" s="27">
        <v>45401</v>
      </c>
      <c r="F2375">
        <v>832.89</v>
      </c>
      <c r="G2375" t="s">
        <v>91</v>
      </c>
      <c r="H2375">
        <v>0</v>
      </c>
      <c r="I2375" t="str">
        <f>_xlfn.XLOOKUP(data[[#This Row],[flight_speed]],$S$4:$S$6,$T$4:$T$6,,-1)</f>
        <v>fast</v>
      </c>
      <c r="J2375">
        <f>_xlfn.XLOOKUP(data[[#This Row],[Reindeer]],$S$14:$S$18,$T$14:$T$18)</f>
        <v>815</v>
      </c>
      <c r="K2375" t="str" cm="1">
        <f t="array" ref="K2375">_xlfn.IFS(data[[#This Row],[Age]]&lt;=100,"0-100",data[[#This Row],[Age]]&lt;=500,"101-500",data[[#This Row],[Age]]&lt;=1000,"501-1000",1,"&gt;1000")</f>
        <v>501-1000</v>
      </c>
      <c r="L2375" t="str">
        <f>REPT(_xlfn.UNICHAR(8203),_xlfn.XLOOKUP(data[[#This Row],[Age group]],$S$23:$S$26,$T$23:$T$26))&amp;data[[#This Row],[Age group]]</f>
        <v>​​501-1000</v>
      </c>
    </row>
    <row r="2376" spans="2:12" x14ac:dyDescent="0.25">
      <c r="B2376" t="s">
        <v>35</v>
      </c>
      <c r="C2376">
        <v>9.6000000000000014</v>
      </c>
      <c r="D2376">
        <v>830</v>
      </c>
      <c r="E2376" s="27">
        <v>45401</v>
      </c>
      <c r="F2376">
        <v>378.21</v>
      </c>
      <c r="G2376" t="s">
        <v>91</v>
      </c>
      <c r="H2376">
        <v>0</v>
      </c>
      <c r="I2376" t="str">
        <f>_xlfn.XLOOKUP(data[[#This Row],[flight_speed]],$S$4:$S$6,$T$4:$T$6,,-1)</f>
        <v>casual</v>
      </c>
      <c r="J2376">
        <f>_xlfn.XLOOKUP(data[[#This Row],[Reindeer]],$S$14:$S$18,$T$14:$T$18)</f>
        <v>261</v>
      </c>
      <c r="K2376" t="str" cm="1">
        <f t="array" ref="K2376">_xlfn.IFS(data[[#This Row],[Age]]&lt;=100,"0-100",data[[#This Row],[Age]]&lt;=500,"101-500",data[[#This Row],[Age]]&lt;=1000,"501-1000",1,"&gt;1000")</f>
        <v>101-500</v>
      </c>
      <c r="L2376" t="str">
        <f>REPT(_xlfn.UNICHAR(8203),_xlfn.XLOOKUP(data[[#This Row],[Age group]],$S$23:$S$26,$T$23:$T$26))&amp;data[[#This Row],[Age group]]</f>
        <v>​​​101-500</v>
      </c>
    </row>
    <row r="2377" spans="2:12" x14ac:dyDescent="0.25">
      <c r="B2377" t="s">
        <v>68</v>
      </c>
      <c r="C2377">
        <v>8</v>
      </c>
      <c r="D2377">
        <v>1270</v>
      </c>
      <c r="E2377" s="27">
        <v>45401</v>
      </c>
      <c r="F2377">
        <v>286.95000000000005</v>
      </c>
      <c r="G2377" t="s">
        <v>90</v>
      </c>
      <c r="H2377">
        <v>0</v>
      </c>
      <c r="I2377" t="str">
        <f>_xlfn.XLOOKUP(data[[#This Row],[flight_speed]],$S$4:$S$6,$T$4:$T$6,,-1)</f>
        <v>casual</v>
      </c>
      <c r="J2377">
        <f>_xlfn.XLOOKUP(data[[#This Row],[Reindeer]],$S$14:$S$18,$T$14:$T$18)</f>
        <v>35</v>
      </c>
      <c r="K2377" t="str" cm="1">
        <f t="array" ref="K2377">_xlfn.IFS(data[[#This Row],[Age]]&lt;=100,"0-100",data[[#This Row],[Age]]&lt;=500,"101-500",data[[#This Row],[Age]]&lt;=1000,"501-1000",1,"&gt;1000")</f>
        <v>0-100</v>
      </c>
      <c r="L2377" t="str">
        <f>REPT(_xlfn.UNICHAR(8203),_xlfn.XLOOKUP(data[[#This Row],[Age group]],$S$23:$S$26,$T$23:$T$26))&amp;data[[#This Row],[Age group]]</f>
        <v>​​​​0-100</v>
      </c>
    </row>
    <row r="2378" spans="2:12" x14ac:dyDescent="0.25">
      <c r="B2378" t="s">
        <v>32</v>
      </c>
      <c r="C2378">
        <v>8.8000000000000007</v>
      </c>
      <c r="D2378">
        <v>1340</v>
      </c>
      <c r="E2378" s="27">
        <v>45401</v>
      </c>
      <c r="F2378">
        <v>1043.8799999999999</v>
      </c>
      <c r="G2378" t="s">
        <v>91</v>
      </c>
      <c r="H2378">
        <v>0</v>
      </c>
      <c r="I2378" t="str">
        <f>_xlfn.XLOOKUP(data[[#This Row],[flight_speed]],$S$4:$S$6,$T$4:$T$6,,-1)</f>
        <v>fast</v>
      </c>
      <c r="J2378">
        <f>_xlfn.XLOOKUP(data[[#This Row],[Reindeer]],$S$14:$S$18,$T$14:$T$18)</f>
        <v>98</v>
      </c>
      <c r="K2378" t="str" cm="1">
        <f t="array" ref="K2378">_xlfn.IFS(data[[#This Row],[Age]]&lt;=100,"0-100",data[[#This Row],[Age]]&lt;=500,"101-500",data[[#This Row],[Age]]&lt;=1000,"501-1000",1,"&gt;1000")</f>
        <v>0-100</v>
      </c>
      <c r="L2378" t="str">
        <f>REPT(_xlfn.UNICHAR(8203),_xlfn.XLOOKUP(data[[#This Row],[Age group]],$S$23:$S$26,$T$23:$T$26))&amp;data[[#This Row],[Age group]]</f>
        <v>​​​​0-100</v>
      </c>
    </row>
    <row r="2379" spans="2:12" x14ac:dyDescent="0.25">
      <c r="B2379" t="s">
        <v>33</v>
      </c>
      <c r="C2379">
        <v>4</v>
      </c>
      <c r="D2379">
        <v>1090</v>
      </c>
      <c r="E2379" s="27">
        <v>45402</v>
      </c>
      <c r="F2379">
        <v>988.44</v>
      </c>
      <c r="G2379" t="s">
        <v>90</v>
      </c>
      <c r="H2379">
        <v>0</v>
      </c>
      <c r="I2379" t="str">
        <f>_xlfn.XLOOKUP(data[[#This Row],[flight_speed]],$S$4:$S$6,$T$4:$T$6,,-1)</f>
        <v>fast</v>
      </c>
      <c r="J2379">
        <f>_xlfn.XLOOKUP(data[[#This Row],[Reindeer]],$S$14:$S$18,$T$14:$T$18)</f>
        <v>1200</v>
      </c>
      <c r="K2379" t="str" cm="1">
        <f t="array" ref="K2379">_xlfn.IFS(data[[#This Row],[Age]]&lt;=100,"0-100",data[[#This Row],[Age]]&lt;=500,"101-500",data[[#This Row],[Age]]&lt;=1000,"501-1000",1,"&gt;1000")</f>
        <v>&gt;1000</v>
      </c>
      <c r="L2379" t="str">
        <f>REPT(_xlfn.UNICHAR(8203),_xlfn.XLOOKUP(data[[#This Row],[Age group]],$S$23:$S$26,$T$23:$T$26))&amp;data[[#This Row],[Age group]]</f>
        <v>​&gt;1000</v>
      </c>
    </row>
    <row r="2380" spans="2:12" x14ac:dyDescent="0.25">
      <c r="B2380" t="s">
        <v>34</v>
      </c>
      <c r="C2380">
        <v>10.4</v>
      </c>
      <c r="D2380">
        <v>1180</v>
      </c>
      <c r="E2380" s="27">
        <v>45402</v>
      </c>
      <c r="F2380">
        <v>2272.38</v>
      </c>
      <c r="G2380" t="s">
        <v>91</v>
      </c>
      <c r="H2380">
        <v>0</v>
      </c>
      <c r="I2380" t="str">
        <f>_xlfn.XLOOKUP(data[[#This Row],[flight_speed]],$S$4:$S$6,$T$4:$T$6,,-1)</f>
        <v>super fast</v>
      </c>
      <c r="J2380">
        <f>_xlfn.XLOOKUP(data[[#This Row],[Reindeer]],$S$14:$S$18,$T$14:$T$18)</f>
        <v>815</v>
      </c>
      <c r="K2380" t="str" cm="1">
        <f t="array" ref="K2380">_xlfn.IFS(data[[#This Row],[Age]]&lt;=100,"0-100",data[[#This Row],[Age]]&lt;=500,"101-500",data[[#This Row],[Age]]&lt;=1000,"501-1000",1,"&gt;1000")</f>
        <v>501-1000</v>
      </c>
      <c r="L2380" t="str">
        <f>REPT(_xlfn.UNICHAR(8203),_xlfn.XLOOKUP(data[[#This Row],[Age group]],$S$23:$S$26,$T$23:$T$26))&amp;data[[#This Row],[Age group]]</f>
        <v>​​501-1000</v>
      </c>
    </row>
    <row r="2381" spans="2:12" x14ac:dyDescent="0.25">
      <c r="B2381" t="s">
        <v>35</v>
      </c>
      <c r="C2381">
        <v>5.6000000000000005</v>
      </c>
      <c r="D2381">
        <v>950</v>
      </c>
      <c r="E2381" s="27">
        <v>45402</v>
      </c>
      <c r="F2381">
        <v>1518.09</v>
      </c>
      <c r="G2381" t="s">
        <v>91</v>
      </c>
      <c r="H2381">
        <v>0</v>
      </c>
      <c r="I2381" t="str">
        <f>_xlfn.XLOOKUP(data[[#This Row],[flight_speed]],$S$4:$S$6,$T$4:$T$6,,-1)</f>
        <v>fast</v>
      </c>
      <c r="J2381">
        <f>_xlfn.XLOOKUP(data[[#This Row],[Reindeer]],$S$14:$S$18,$T$14:$T$18)</f>
        <v>261</v>
      </c>
      <c r="K2381" t="str" cm="1">
        <f t="array" ref="K2381">_xlfn.IFS(data[[#This Row],[Age]]&lt;=100,"0-100",data[[#This Row],[Age]]&lt;=500,"101-500",data[[#This Row],[Age]]&lt;=1000,"501-1000",1,"&gt;1000")</f>
        <v>101-500</v>
      </c>
      <c r="L2381" t="str">
        <f>REPT(_xlfn.UNICHAR(8203),_xlfn.XLOOKUP(data[[#This Row],[Age group]],$S$23:$S$26,$T$23:$T$26))&amp;data[[#This Row],[Age group]]</f>
        <v>​​​101-500</v>
      </c>
    </row>
    <row r="2382" spans="2:12" x14ac:dyDescent="0.25">
      <c r="B2382" t="s">
        <v>68</v>
      </c>
      <c r="C2382">
        <v>5.6000000000000005</v>
      </c>
      <c r="D2382">
        <v>730</v>
      </c>
      <c r="E2382" s="27">
        <v>45402</v>
      </c>
      <c r="F2382">
        <v>2248.89</v>
      </c>
      <c r="G2382" t="s">
        <v>90</v>
      </c>
      <c r="H2382">
        <v>0</v>
      </c>
      <c r="I2382" t="str">
        <f>_xlfn.XLOOKUP(data[[#This Row],[flight_speed]],$S$4:$S$6,$T$4:$T$6,,-1)</f>
        <v>super fast</v>
      </c>
      <c r="J2382">
        <f>_xlfn.XLOOKUP(data[[#This Row],[Reindeer]],$S$14:$S$18,$T$14:$T$18)</f>
        <v>35</v>
      </c>
      <c r="K2382" t="str" cm="1">
        <f t="array" ref="K2382">_xlfn.IFS(data[[#This Row],[Age]]&lt;=100,"0-100",data[[#This Row],[Age]]&lt;=500,"101-500",data[[#This Row],[Age]]&lt;=1000,"501-1000",1,"&gt;1000")</f>
        <v>0-100</v>
      </c>
      <c r="L2382" t="str">
        <f>REPT(_xlfn.UNICHAR(8203),_xlfn.XLOOKUP(data[[#This Row],[Age group]],$S$23:$S$26,$T$23:$T$26))&amp;data[[#This Row],[Age group]]</f>
        <v>​​​​0-100</v>
      </c>
    </row>
    <row r="2383" spans="2:12" x14ac:dyDescent="0.25">
      <c r="B2383" t="s">
        <v>32</v>
      </c>
      <c r="C2383">
        <v>9.6000000000000014</v>
      </c>
      <c r="D2383">
        <v>710</v>
      </c>
      <c r="E2383" s="27">
        <v>45402</v>
      </c>
      <c r="F2383">
        <v>773.09999999999991</v>
      </c>
      <c r="G2383" t="s">
        <v>91</v>
      </c>
      <c r="H2383">
        <v>0</v>
      </c>
      <c r="I2383" t="str">
        <f>_xlfn.XLOOKUP(data[[#This Row],[flight_speed]],$S$4:$S$6,$T$4:$T$6,,-1)</f>
        <v>fast</v>
      </c>
      <c r="J2383">
        <f>_xlfn.XLOOKUP(data[[#This Row],[Reindeer]],$S$14:$S$18,$T$14:$T$18)</f>
        <v>98</v>
      </c>
      <c r="K2383" t="str" cm="1">
        <f t="array" ref="K2383">_xlfn.IFS(data[[#This Row],[Age]]&lt;=100,"0-100",data[[#This Row],[Age]]&lt;=500,"101-500",data[[#This Row],[Age]]&lt;=1000,"501-1000",1,"&gt;1000")</f>
        <v>0-100</v>
      </c>
      <c r="L2383" t="str">
        <f>REPT(_xlfn.UNICHAR(8203),_xlfn.XLOOKUP(data[[#This Row],[Age group]],$S$23:$S$26,$T$23:$T$26))&amp;data[[#This Row],[Age group]]</f>
        <v>​​​​0-100</v>
      </c>
    </row>
    <row r="2384" spans="2:12" x14ac:dyDescent="0.25">
      <c r="B2384" t="s">
        <v>33</v>
      </c>
      <c r="C2384">
        <v>4</v>
      </c>
      <c r="D2384">
        <v>1450</v>
      </c>
      <c r="E2384" s="27">
        <v>45403</v>
      </c>
      <c r="F2384">
        <v>1409.85</v>
      </c>
      <c r="G2384" t="s">
        <v>90</v>
      </c>
      <c r="H2384">
        <v>0</v>
      </c>
      <c r="I2384" t="str">
        <f>_xlfn.XLOOKUP(data[[#This Row],[flight_speed]],$S$4:$S$6,$T$4:$T$6,,-1)</f>
        <v>fast</v>
      </c>
      <c r="J2384">
        <f>_xlfn.XLOOKUP(data[[#This Row],[Reindeer]],$S$14:$S$18,$T$14:$T$18)</f>
        <v>1200</v>
      </c>
      <c r="K2384" t="str" cm="1">
        <f t="array" ref="K2384">_xlfn.IFS(data[[#This Row],[Age]]&lt;=100,"0-100",data[[#This Row],[Age]]&lt;=500,"101-500",data[[#This Row],[Age]]&lt;=1000,"501-1000",1,"&gt;1000")</f>
        <v>&gt;1000</v>
      </c>
      <c r="L2384" t="str">
        <f>REPT(_xlfn.UNICHAR(8203),_xlfn.XLOOKUP(data[[#This Row],[Age group]],$S$23:$S$26,$T$23:$T$26))&amp;data[[#This Row],[Age group]]</f>
        <v>​&gt;1000</v>
      </c>
    </row>
    <row r="2385" spans="2:12" x14ac:dyDescent="0.25">
      <c r="B2385" t="s">
        <v>34</v>
      </c>
      <c r="C2385">
        <v>8.8000000000000007</v>
      </c>
      <c r="D2385">
        <v>1040</v>
      </c>
      <c r="E2385" s="27">
        <v>45403</v>
      </c>
      <c r="F2385">
        <v>2705.2200000000003</v>
      </c>
      <c r="G2385" t="s">
        <v>91</v>
      </c>
      <c r="H2385">
        <v>0</v>
      </c>
      <c r="I2385" t="str">
        <f>_xlfn.XLOOKUP(data[[#This Row],[flight_speed]],$S$4:$S$6,$T$4:$T$6,,-1)</f>
        <v>super fast</v>
      </c>
      <c r="J2385">
        <f>_xlfn.XLOOKUP(data[[#This Row],[Reindeer]],$S$14:$S$18,$T$14:$T$18)</f>
        <v>815</v>
      </c>
      <c r="K2385" t="str" cm="1">
        <f t="array" ref="K2385">_xlfn.IFS(data[[#This Row],[Age]]&lt;=100,"0-100",data[[#This Row],[Age]]&lt;=500,"101-500",data[[#This Row],[Age]]&lt;=1000,"501-1000",1,"&gt;1000")</f>
        <v>501-1000</v>
      </c>
      <c r="L2385" t="str">
        <f>REPT(_xlfn.UNICHAR(8203),_xlfn.XLOOKUP(data[[#This Row],[Age group]],$S$23:$S$26,$T$23:$T$26))&amp;data[[#This Row],[Age group]]</f>
        <v>​​501-1000</v>
      </c>
    </row>
    <row r="2386" spans="2:12" x14ac:dyDescent="0.25">
      <c r="B2386" t="s">
        <v>35</v>
      </c>
      <c r="C2386">
        <v>5.6000000000000005</v>
      </c>
      <c r="D2386">
        <v>1120</v>
      </c>
      <c r="E2386" s="27">
        <v>45403</v>
      </c>
      <c r="F2386">
        <v>1647.3600000000001</v>
      </c>
      <c r="G2386" t="s">
        <v>91</v>
      </c>
      <c r="H2386">
        <v>0</v>
      </c>
      <c r="I2386" t="str">
        <f>_xlfn.XLOOKUP(data[[#This Row],[flight_speed]],$S$4:$S$6,$T$4:$T$6,,-1)</f>
        <v>fast</v>
      </c>
      <c r="J2386">
        <f>_xlfn.XLOOKUP(data[[#This Row],[Reindeer]],$S$14:$S$18,$T$14:$T$18)</f>
        <v>261</v>
      </c>
      <c r="K2386" t="str" cm="1">
        <f t="array" ref="K2386">_xlfn.IFS(data[[#This Row],[Age]]&lt;=100,"0-100",data[[#This Row],[Age]]&lt;=500,"101-500",data[[#This Row],[Age]]&lt;=1000,"501-1000",1,"&gt;1000")</f>
        <v>101-500</v>
      </c>
      <c r="L2386" t="str">
        <f>REPT(_xlfn.UNICHAR(8203),_xlfn.XLOOKUP(data[[#This Row],[Age group]],$S$23:$S$26,$T$23:$T$26))&amp;data[[#This Row],[Age group]]</f>
        <v>​​​101-500</v>
      </c>
    </row>
    <row r="2387" spans="2:12" x14ac:dyDescent="0.25">
      <c r="B2387" t="s">
        <v>68</v>
      </c>
      <c r="C2387">
        <v>8.8000000000000007</v>
      </c>
      <c r="D2387">
        <v>1200</v>
      </c>
      <c r="E2387" s="27">
        <v>45403</v>
      </c>
      <c r="F2387">
        <v>2095.56</v>
      </c>
      <c r="G2387" t="s">
        <v>90</v>
      </c>
      <c r="H2387">
        <v>0</v>
      </c>
      <c r="I2387" t="str">
        <f>_xlfn.XLOOKUP(data[[#This Row],[flight_speed]],$S$4:$S$6,$T$4:$T$6,,-1)</f>
        <v>super fast</v>
      </c>
      <c r="J2387">
        <f>_xlfn.XLOOKUP(data[[#This Row],[Reindeer]],$S$14:$S$18,$T$14:$T$18)</f>
        <v>35</v>
      </c>
      <c r="K2387" t="str" cm="1">
        <f t="array" ref="K2387">_xlfn.IFS(data[[#This Row],[Age]]&lt;=100,"0-100",data[[#This Row],[Age]]&lt;=500,"101-500",data[[#This Row],[Age]]&lt;=1000,"501-1000",1,"&gt;1000")</f>
        <v>0-100</v>
      </c>
      <c r="L2387" t="str">
        <f>REPT(_xlfn.UNICHAR(8203),_xlfn.XLOOKUP(data[[#This Row],[Age group]],$S$23:$S$26,$T$23:$T$26))&amp;data[[#This Row],[Age group]]</f>
        <v>​​​​0-100</v>
      </c>
    </row>
    <row r="2388" spans="2:12" x14ac:dyDescent="0.25">
      <c r="B2388" t="s">
        <v>32</v>
      </c>
      <c r="C2388">
        <v>4</v>
      </c>
      <c r="D2388">
        <v>1240</v>
      </c>
      <c r="E2388" s="27">
        <v>45403</v>
      </c>
      <c r="F2388">
        <v>1512.3000000000002</v>
      </c>
      <c r="G2388" t="s">
        <v>91</v>
      </c>
      <c r="H2388">
        <v>0</v>
      </c>
      <c r="I2388" t="str">
        <f>_xlfn.XLOOKUP(data[[#This Row],[flight_speed]],$S$4:$S$6,$T$4:$T$6,,-1)</f>
        <v>fast</v>
      </c>
      <c r="J2388">
        <f>_xlfn.XLOOKUP(data[[#This Row],[Reindeer]],$S$14:$S$18,$T$14:$T$18)</f>
        <v>98</v>
      </c>
      <c r="K2388" t="str" cm="1">
        <f t="array" ref="K2388">_xlfn.IFS(data[[#This Row],[Age]]&lt;=100,"0-100",data[[#This Row],[Age]]&lt;=500,"101-500",data[[#This Row],[Age]]&lt;=1000,"501-1000",1,"&gt;1000")</f>
        <v>0-100</v>
      </c>
      <c r="L2388" t="str">
        <f>REPT(_xlfn.UNICHAR(8203),_xlfn.XLOOKUP(data[[#This Row],[Age group]],$S$23:$S$26,$T$23:$T$26))&amp;data[[#This Row],[Age group]]</f>
        <v>​​​​0-100</v>
      </c>
    </row>
    <row r="2389" spans="2:12" x14ac:dyDescent="0.25">
      <c r="B2389" t="s">
        <v>33</v>
      </c>
      <c r="C2389">
        <v>8</v>
      </c>
      <c r="D2389">
        <v>1450</v>
      </c>
      <c r="E2389" s="27">
        <v>45404</v>
      </c>
      <c r="F2389">
        <v>1200.93</v>
      </c>
      <c r="G2389" t="s">
        <v>90</v>
      </c>
      <c r="H2389">
        <v>0</v>
      </c>
      <c r="I2389" t="str">
        <f>_xlfn.XLOOKUP(data[[#This Row],[flight_speed]],$S$4:$S$6,$T$4:$T$6,,-1)</f>
        <v>fast</v>
      </c>
      <c r="J2389">
        <f>_xlfn.XLOOKUP(data[[#This Row],[Reindeer]],$S$14:$S$18,$T$14:$T$18)</f>
        <v>1200</v>
      </c>
      <c r="K2389" t="str" cm="1">
        <f t="array" ref="K2389">_xlfn.IFS(data[[#This Row],[Age]]&lt;=100,"0-100",data[[#This Row],[Age]]&lt;=500,"101-500",data[[#This Row],[Age]]&lt;=1000,"501-1000",1,"&gt;1000")</f>
        <v>&gt;1000</v>
      </c>
      <c r="L2389" t="str">
        <f>REPT(_xlfn.UNICHAR(8203),_xlfn.XLOOKUP(data[[#This Row],[Age group]],$S$23:$S$26,$T$23:$T$26))&amp;data[[#This Row],[Age group]]</f>
        <v>​&gt;1000</v>
      </c>
    </row>
    <row r="2390" spans="2:12" x14ac:dyDescent="0.25">
      <c r="B2390" t="s">
        <v>34</v>
      </c>
      <c r="C2390">
        <v>11.200000000000001</v>
      </c>
      <c r="D2390">
        <v>1310</v>
      </c>
      <c r="E2390" s="27">
        <v>45404</v>
      </c>
      <c r="F2390">
        <v>2713.38</v>
      </c>
      <c r="G2390" t="s">
        <v>91</v>
      </c>
      <c r="H2390">
        <v>0</v>
      </c>
      <c r="I2390" t="str">
        <f>_xlfn.XLOOKUP(data[[#This Row],[flight_speed]],$S$4:$S$6,$T$4:$T$6,,-1)</f>
        <v>super fast</v>
      </c>
      <c r="J2390">
        <f>_xlfn.XLOOKUP(data[[#This Row],[Reindeer]],$S$14:$S$18,$T$14:$T$18)</f>
        <v>815</v>
      </c>
      <c r="K2390" t="str" cm="1">
        <f t="array" ref="K2390">_xlfn.IFS(data[[#This Row],[Age]]&lt;=100,"0-100",data[[#This Row],[Age]]&lt;=500,"101-500",data[[#This Row],[Age]]&lt;=1000,"501-1000",1,"&gt;1000")</f>
        <v>501-1000</v>
      </c>
      <c r="L2390" t="str">
        <f>REPT(_xlfn.UNICHAR(8203),_xlfn.XLOOKUP(data[[#This Row],[Age group]],$S$23:$S$26,$T$23:$T$26))&amp;data[[#This Row],[Age group]]</f>
        <v>​​501-1000</v>
      </c>
    </row>
    <row r="2391" spans="2:12" x14ac:dyDescent="0.25">
      <c r="B2391" t="s">
        <v>35</v>
      </c>
      <c r="C2391">
        <v>5.6000000000000005</v>
      </c>
      <c r="D2391">
        <v>940</v>
      </c>
      <c r="E2391" s="27">
        <v>45404</v>
      </c>
      <c r="F2391">
        <v>2516.73</v>
      </c>
      <c r="G2391" t="s">
        <v>91</v>
      </c>
      <c r="H2391">
        <v>0</v>
      </c>
      <c r="I2391" t="str">
        <f>_xlfn.XLOOKUP(data[[#This Row],[flight_speed]],$S$4:$S$6,$T$4:$T$6,,-1)</f>
        <v>super fast</v>
      </c>
      <c r="J2391">
        <f>_xlfn.XLOOKUP(data[[#This Row],[Reindeer]],$S$14:$S$18,$T$14:$T$18)</f>
        <v>261</v>
      </c>
      <c r="K2391" t="str" cm="1">
        <f t="array" ref="K2391">_xlfn.IFS(data[[#This Row],[Age]]&lt;=100,"0-100",data[[#This Row],[Age]]&lt;=500,"101-500",data[[#This Row],[Age]]&lt;=1000,"501-1000",1,"&gt;1000")</f>
        <v>101-500</v>
      </c>
      <c r="L2391" t="str">
        <f>REPT(_xlfn.UNICHAR(8203),_xlfn.XLOOKUP(data[[#This Row],[Age group]],$S$23:$S$26,$T$23:$T$26))&amp;data[[#This Row],[Age group]]</f>
        <v>​​​101-500</v>
      </c>
    </row>
    <row r="2392" spans="2:12" x14ac:dyDescent="0.25">
      <c r="B2392" t="s">
        <v>68</v>
      </c>
      <c r="C2392">
        <v>12</v>
      </c>
      <c r="D2392">
        <v>1230</v>
      </c>
      <c r="E2392" s="27">
        <v>45404</v>
      </c>
      <c r="F2392">
        <v>1205.0999999999999</v>
      </c>
      <c r="G2392" t="s">
        <v>90</v>
      </c>
      <c r="H2392">
        <v>0</v>
      </c>
      <c r="I2392" t="str">
        <f>_xlfn.XLOOKUP(data[[#This Row],[flight_speed]],$S$4:$S$6,$T$4:$T$6,,-1)</f>
        <v>fast</v>
      </c>
      <c r="J2392">
        <f>_xlfn.XLOOKUP(data[[#This Row],[Reindeer]],$S$14:$S$18,$T$14:$T$18)</f>
        <v>35</v>
      </c>
      <c r="K2392" t="str" cm="1">
        <f t="array" ref="K2392">_xlfn.IFS(data[[#This Row],[Age]]&lt;=100,"0-100",data[[#This Row],[Age]]&lt;=500,"101-500",data[[#This Row],[Age]]&lt;=1000,"501-1000",1,"&gt;1000")</f>
        <v>0-100</v>
      </c>
      <c r="L2392" t="str">
        <f>REPT(_xlfn.UNICHAR(8203),_xlfn.XLOOKUP(data[[#This Row],[Age group]],$S$23:$S$26,$T$23:$T$26))&amp;data[[#This Row],[Age group]]</f>
        <v>​​​​0-100</v>
      </c>
    </row>
    <row r="2393" spans="2:12" x14ac:dyDescent="0.25">
      <c r="B2393" t="s">
        <v>32</v>
      </c>
      <c r="C2393">
        <v>4</v>
      </c>
      <c r="D2393">
        <v>1430</v>
      </c>
      <c r="E2393" s="27">
        <v>45404</v>
      </c>
      <c r="F2393">
        <v>2808.54</v>
      </c>
      <c r="G2393" t="s">
        <v>91</v>
      </c>
      <c r="H2393">
        <v>0</v>
      </c>
      <c r="I2393" t="str">
        <f>_xlfn.XLOOKUP(data[[#This Row],[flight_speed]],$S$4:$S$6,$T$4:$T$6,,-1)</f>
        <v>super fast</v>
      </c>
      <c r="J2393">
        <f>_xlfn.XLOOKUP(data[[#This Row],[Reindeer]],$S$14:$S$18,$T$14:$T$18)</f>
        <v>98</v>
      </c>
      <c r="K2393" t="str" cm="1">
        <f t="array" ref="K2393">_xlfn.IFS(data[[#This Row],[Age]]&lt;=100,"0-100",data[[#This Row],[Age]]&lt;=500,"101-500",data[[#This Row],[Age]]&lt;=1000,"501-1000",1,"&gt;1000")</f>
        <v>0-100</v>
      </c>
      <c r="L2393" t="str">
        <f>REPT(_xlfn.UNICHAR(8203),_xlfn.XLOOKUP(data[[#This Row],[Age group]],$S$23:$S$26,$T$23:$T$26))&amp;data[[#This Row],[Age group]]</f>
        <v>​​​​0-100</v>
      </c>
    </row>
    <row r="2394" spans="2:12" x14ac:dyDescent="0.25">
      <c r="B2394" t="s">
        <v>33</v>
      </c>
      <c r="C2394">
        <v>9.6000000000000014</v>
      </c>
      <c r="D2394">
        <v>510</v>
      </c>
      <c r="E2394" s="27">
        <v>45405</v>
      </c>
      <c r="F2394">
        <v>1241.1600000000001</v>
      </c>
      <c r="G2394" t="s">
        <v>90</v>
      </c>
      <c r="H2394">
        <v>0</v>
      </c>
      <c r="I2394" t="str">
        <f>_xlfn.XLOOKUP(data[[#This Row],[flight_speed]],$S$4:$S$6,$T$4:$T$6,,-1)</f>
        <v>fast</v>
      </c>
      <c r="J2394">
        <f>_xlfn.XLOOKUP(data[[#This Row],[Reindeer]],$S$14:$S$18,$T$14:$T$18)</f>
        <v>1200</v>
      </c>
      <c r="K2394" t="str" cm="1">
        <f t="array" ref="K2394">_xlfn.IFS(data[[#This Row],[Age]]&lt;=100,"0-100",data[[#This Row],[Age]]&lt;=500,"101-500",data[[#This Row],[Age]]&lt;=1000,"501-1000",1,"&gt;1000")</f>
        <v>&gt;1000</v>
      </c>
      <c r="L2394" t="str">
        <f>REPT(_xlfn.UNICHAR(8203),_xlfn.XLOOKUP(data[[#This Row],[Age group]],$S$23:$S$26,$T$23:$T$26))&amp;data[[#This Row],[Age group]]</f>
        <v>​&gt;1000</v>
      </c>
    </row>
    <row r="2395" spans="2:12" x14ac:dyDescent="0.25">
      <c r="B2395" t="s">
        <v>34</v>
      </c>
      <c r="C2395">
        <v>4</v>
      </c>
      <c r="D2395">
        <v>660</v>
      </c>
      <c r="E2395" s="27">
        <v>45405</v>
      </c>
      <c r="F2395">
        <v>2267.6999999999998</v>
      </c>
      <c r="G2395" t="s">
        <v>91</v>
      </c>
      <c r="H2395">
        <v>0</v>
      </c>
      <c r="I2395" t="str">
        <f>_xlfn.XLOOKUP(data[[#This Row],[flight_speed]],$S$4:$S$6,$T$4:$T$6,,-1)</f>
        <v>super fast</v>
      </c>
      <c r="J2395">
        <f>_xlfn.XLOOKUP(data[[#This Row],[Reindeer]],$S$14:$S$18,$T$14:$T$18)</f>
        <v>815</v>
      </c>
      <c r="K2395" t="str" cm="1">
        <f t="array" ref="K2395">_xlfn.IFS(data[[#This Row],[Age]]&lt;=100,"0-100",data[[#This Row],[Age]]&lt;=500,"101-500",data[[#This Row],[Age]]&lt;=1000,"501-1000",1,"&gt;1000")</f>
        <v>501-1000</v>
      </c>
      <c r="L2395" t="str">
        <f>REPT(_xlfn.UNICHAR(8203),_xlfn.XLOOKUP(data[[#This Row],[Age group]],$S$23:$S$26,$T$23:$T$26))&amp;data[[#This Row],[Age group]]</f>
        <v>​​501-1000</v>
      </c>
    </row>
    <row r="2396" spans="2:12" x14ac:dyDescent="0.25">
      <c r="B2396" t="s">
        <v>35</v>
      </c>
      <c r="C2396">
        <v>8</v>
      </c>
      <c r="D2396">
        <v>620</v>
      </c>
      <c r="E2396" s="27">
        <v>45405</v>
      </c>
      <c r="F2396">
        <v>1777.56</v>
      </c>
      <c r="G2396" t="s">
        <v>91</v>
      </c>
      <c r="H2396">
        <v>0</v>
      </c>
      <c r="I2396" t="str">
        <f>_xlfn.XLOOKUP(data[[#This Row],[flight_speed]],$S$4:$S$6,$T$4:$T$6,,-1)</f>
        <v>fast</v>
      </c>
      <c r="J2396">
        <f>_xlfn.XLOOKUP(data[[#This Row],[Reindeer]],$S$14:$S$18,$T$14:$T$18)</f>
        <v>261</v>
      </c>
      <c r="K2396" t="str" cm="1">
        <f t="array" ref="K2396">_xlfn.IFS(data[[#This Row],[Age]]&lt;=100,"0-100",data[[#This Row],[Age]]&lt;=500,"101-500",data[[#This Row],[Age]]&lt;=1000,"501-1000",1,"&gt;1000")</f>
        <v>101-500</v>
      </c>
      <c r="L2396" t="str">
        <f>REPT(_xlfn.UNICHAR(8203),_xlfn.XLOOKUP(data[[#This Row],[Age group]],$S$23:$S$26,$T$23:$T$26))&amp;data[[#This Row],[Age group]]</f>
        <v>​​​101-500</v>
      </c>
    </row>
    <row r="2397" spans="2:12" x14ac:dyDescent="0.25">
      <c r="B2397" t="s">
        <v>68</v>
      </c>
      <c r="C2397">
        <v>4</v>
      </c>
      <c r="D2397">
        <v>860</v>
      </c>
      <c r="E2397" s="27">
        <v>45405</v>
      </c>
      <c r="F2397">
        <v>2710.5299999999997</v>
      </c>
      <c r="G2397" t="s">
        <v>90</v>
      </c>
      <c r="H2397">
        <v>0</v>
      </c>
      <c r="I2397" t="str">
        <f>_xlfn.XLOOKUP(data[[#This Row],[flight_speed]],$S$4:$S$6,$T$4:$T$6,,-1)</f>
        <v>super fast</v>
      </c>
      <c r="J2397">
        <f>_xlfn.XLOOKUP(data[[#This Row],[Reindeer]],$S$14:$S$18,$T$14:$T$18)</f>
        <v>35</v>
      </c>
      <c r="K2397" t="str" cm="1">
        <f t="array" ref="K2397">_xlfn.IFS(data[[#This Row],[Age]]&lt;=100,"0-100",data[[#This Row],[Age]]&lt;=500,"101-500",data[[#This Row],[Age]]&lt;=1000,"501-1000",1,"&gt;1000")</f>
        <v>0-100</v>
      </c>
      <c r="L2397" t="str">
        <f>REPT(_xlfn.UNICHAR(8203),_xlfn.XLOOKUP(data[[#This Row],[Age group]],$S$23:$S$26,$T$23:$T$26))&amp;data[[#This Row],[Age group]]</f>
        <v>​​​​0-100</v>
      </c>
    </row>
    <row r="2398" spans="2:12" x14ac:dyDescent="0.25">
      <c r="B2398" t="s">
        <v>32</v>
      </c>
      <c r="C2398">
        <v>8.8000000000000007</v>
      </c>
      <c r="D2398">
        <v>610</v>
      </c>
      <c r="E2398" s="27">
        <v>45405</v>
      </c>
      <c r="F2398">
        <v>42.96</v>
      </c>
      <c r="G2398" t="s">
        <v>91</v>
      </c>
      <c r="H2398">
        <v>0</v>
      </c>
      <c r="I2398" t="str">
        <f>_xlfn.XLOOKUP(data[[#This Row],[flight_speed]],$S$4:$S$6,$T$4:$T$6,,-1)</f>
        <v>casual</v>
      </c>
      <c r="J2398">
        <f>_xlfn.XLOOKUP(data[[#This Row],[Reindeer]],$S$14:$S$18,$T$14:$T$18)</f>
        <v>98</v>
      </c>
      <c r="K2398" t="str" cm="1">
        <f t="array" ref="K2398">_xlfn.IFS(data[[#This Row],[Age]]&lt;=100,"0-100",data[[#This Row],[Age]]&lt;=500,"101-500",data[[#This Row],[Age]]&lt;=1000,"501-1000",1,"&gt;1000")</f>
        <v>0-100</v>
      </c>
      <c r="L2398" t="str">
        <f>REPT(_xlfn.UNICHAR(8203),_xlfn.XLOOKUP(data[[#This Row],[Age group]],$S$23:$S$26,$T$23:$T$26))&amp;data[[#This Row],[Age group]]</f>
        <v>​​​​0-100</v>
      </c>
    </row>
    <row r="2399" spans="2:12" x14ac:dyDescent="0.25">
      <c r="B2399" t="s">
        <v>33</v>
      </c>
      <c r="C2399">
        <v>9.6000000000000014</v>
      </c>
      <c r="D2399">
        <v>620</v>
      </c>
      <c r="E2399" s="27">
        <v>45406</v>
      </c>
      <c r="F2399">
        <v>219.81</v>
      </c>
      <c r="G2399" t="s">
        <v>90</v>
      </c>
      <c r="H2399">
        <v>0</v>
      </c>
      <c r="I2399" t="str">
        <f>_xlfn.XLOOKUP(data[[#This Row],[flight_speed]],$S$4:$S$6,$T$4:$T$6,,-1)</f>
        <v>casual</v>
      </c>
      <c r="J2399">
        <f>_xlfn.XLOOKUP(data[[#This Row],[Reindeer]],$S$14:$S$18,$T$14:$T$18)</f>
        <v>1200</v>
      </c>
      <c r="K2399" t="str" cm="1">
        <f t="array" ref="K2399">_xlfn.IFS(data[[#This Row],[Age]]&lt;=100,"0-100",data[[#This Row],[Age]]&lt;=500,"101-500",data[[#This Row],[Age]]&lt;=1000,"501-1000",1,"&gt;1000")</f>
        <v>&gt;1000</v>
      </c>
      <c r="L2399" t="str">
        <f>REPT(_xlfn.UNICHAR(8203),_xlfn.XLOOKUP(data[[#This Row],[Age group]],$S$23:$S$26,$T$23:$T$26))&amp;data[[#This Row],[Age group]]</f>
        <v>​&gt;1000</v>
      </c>
    </row>
    <row r="2400" spans="2:12" x14ac:dyDescent="0.25">
      <c r="B2400" t="s">
        <v>34</v>
      </c>
      <c r="C2400">
        <v>10.4</v>
      </c>
      <c r="D2400">
        <v>600</v>
      </c>
      <c r="E2400" s="27">
        <v>45406</v>
      </c>
      <c r="F2400">
        <v>101.76</v>
      </c>
      <c r="G2400" t="s">
        <v>91</v>
      </c>
      <c r="H2400">
        <v>0</v>
      </c>
      <c r="I2400" t="str">
        <f>_xlfn.XLOOKUP(data[[#This Row],[flight_speed]],$S$4:$S$6,$T$4:$T$6,,-1)</f>
        <v>casual</v>
      </c>
      <c r="J2400">
        <f>_xlfn.XLOOKUP(data[[#This Row],[Reindeer]],$S$14:$S$18,$T$14:$T$18)</f>
        <v>815</v>
      </c>
      <c r="K2400" t="str" cm="1">
        <f t="array" ref="K2400">_xlfn.IFS(data[[#This Row],[Age]]&lt;=100,"0-100",data[[#This Row],[Age]]&lt;=500,"101-500",data[[#This Row],[Age]]&lt;=1000,"501-1000",1,"&gt;1000")</f>
        <v>501-1000</v>
      </c>
      <c r="L2400" t="str">
        <f>REPT(_xlfn.UNICHAR(8203),_xlfn.XLOOKUP(data[[#This Row],[Age group]],$S$23:$S$26,$T$23:$T$26))&amp;data[[#This Row],[Age group]]</f>
        <v>​​501-1000</v>
      </c>
    </row>
    <row r="2401" spans="2:12" x14ac:dyDescent="0.25">
      <c r="B2401" t="s">
        <v>35</v>
      </c>
      <c r="C2401">
        <v>7.2</v>
      </c>
      <c r="D2401">
        <v>750</v>
      </c>
      <c r="E2401" s="27">
        <v>45406</v>
      </c>
      <c r="F2401">
        <v>331.98</v>
      </c>
      <c r="G2401" t="s">
        <v>91</v>
      </c>
      <c r="H2401">
        <v>0</v>
      </c>
      <c r="I2401" t="str">
        <f>_xlfn.XLOOKUP(data[[#This Row],[flight_speed]],$S$4:$S$6,$T$4:$T$6,,-1)</f>
        <v>casual</v>
      </c>
      <c r="J2401">
        <f>_xlfn.XLOOKUP(data[[#This Row],[Reindeer]],$S$14:$S$18,$T$14:$T$18)</f>
        <v>261</v>
      </c>
      <c r="K2401" t="str" cm="1">
        <f t="array" ref="K2401">_xlfn.IFS(data[[#This Row],[Age]]&lt;=100,"0-100",data[[#This Row],[Age]]&lt;=500,"101-500",data[[#This Row],[Age]]&lt;=1000,"501-1000",1,"&gt;1000")</f>
        <v>101-500</v>
      </c>
      <c r="L2401" t="str">
        <f>REPT(_xlfn.UNICHAR(8203),_xlfn.XLOOKUP(data[[#This Row],[Age group]],$S$23:$S$26,$T$23:$T$26))&amp;data[[#This Row],[Age group]]</f>
        <v>​​​101-500</v>
      </c>
    </row>
    <row r="2402" spans="2:12" x14ac:dyDescent="0.25">
      <c r="B2402" t="s">
        <v>68</v>
      </c>
      <c r="C2402">
        <v>8</v>
      </c>
      <c r="D2402">
        <v>1490</v>
      </c>
      <c r="E2402" s="27">
        <v>45406</v>
      </c>
      <c r="F2402">
        <v>1449.66</v>
      </c>
      <c r="G2402" t="s">
        <v>90</v>
      </c>
      <c r="H2402">
        <v>0</v>
      </c>
      <c r="I2402" t="str">
        <f>_xlfn.XLOOKUP(data[[#This Row],[flight_speed]],$S$4:$S$6,$T$4:$T$6,,-1)</f>
        <v>fast</v>
      </c>
      <c r="J2402">
        <f>_xlfn.XLOOKUP(data[[#This Row],[Reindeer]],$S$14:$S$18,$T$14:$T$18)</f>
        <v>35</v>
      </c>
      <c r="K2402" t="str" cm="1">
        <f t="array" ref="K2402">_xlfn.IFS(data[[#This Row],[Age]]&lt;=100,"0-100",data[[#This Row],[Age]]&lt;=500,"101-500",data[[#This Row],[Age]]&lt;=1000,"501-1000",1,"&gt;1000")</f>
        <v>0-100</v>
      </c>
      <c r="L2402" t="str">
        <f>REPT(_xlfn.UNICHAR(8203),_xlfn.XLOOKUP(data[[#This Row],[Age group]],$S$23:$S$26,$T$23:$T$26))&amp;data[[#This Row],[Age group]]</f>
        <v>​​​​0-100</v>
      </c>
    </row>
    <row r="2403" spans="2:12" x14ac:dyDescent="0.25">
      <c r="B2403" t="s">
        <v>32</v>
      </c>
      <c r="C2403">
        <v>12</v>
      </c>
      <c r="D2403">
        <v>810</v>
      </c>
      <c r="E2403" s="27">
        <v>45406</v>
      </c>
      <c r="F2403">
        <v>119.01</v>
      </c>
      <c r="G2403" t="s">
        <v>91</v>
      </c>
      <c r="H2403">
        <v>0</v>
      </c>
      <c r="I2403" t="str">
        <f>_xlfn.XLOOKUP(data[[#This Row],[flight_speed]],$S$4:$S$6,$T$4:$T$6,,-1)</f>
        <v>casual</v>
      </c>
      <c r="J2403">
        <f>_xlfn.XLOOKUP(data[[#This Row],[Reindeer]],$S$14:$S$18,$T$14:$T$18)</f>
        <v>98</v>
      </c>
      <c r="K2403" t="str" cm="1">
        <f t="array" ref="K2403">_xlfn.IFS(data[[#This Row],[Age]]&lt;=100,"0-100",data[[#This Row],[Age]]&lt;=500,"101-500",data[[#This Row],[Age]]&lt;=1000,"501-1000",1,"&gt;1000")</f>
        <v>0-100</v>
      </c>
      <c r="L2403" t="str">
        <f>REPT(_xlfn.UNICHAR(8203),_xlfn.XLOOKUP(data[[#This Row],[Age group]],$S$23:$S$26,$T$23:$T$26))&amp;data[[#This Row],[Age group]]</f>
        <v>​​​​0-100</v>
      </c>
    </row>
    <row r="2404" spans="2:12" x14ac:dyDescent="0.25">
      <c r="B2404" t="s">
        <v>33</v>
      </c>
      <c r="C2404">
        <v>4.8000000000000007</v>
      </c>
      <c r="D2404">
        <v>730</v>
      </c>
      <c r="E2404" s="27">
        <v>45407</v>
      </c>
      <c r="F2404">
        <v>879.42</v>
      </c>
      <c r="G2404" t="s">
        <v>90</v>
      </c>
      <c r="H2404">
        <v>0</v>
      </c>
      <c r="I2404" t="str">
        <f>_xlfn.XLOOKUP(data[[#This Row],[flight_speed]],$S$4:$S$6,$T$4:$T$6,,-1)</f>
        <v>fast</v>
      </c>
      <c r="J2404">
        <f>_xlfn.XLOOKUP(data[[#This Row],[Reindeer]],$S$14:$S$18,$T$14:$T$18)</f>
        <v>1200</v>
      </c>
      <c r="K2404" t="str" cm="1">
        <f t="array" ref="K2404">_xlfn.IFS(data[[#This Row],[Age]]&lt;=100,"0-100",data[[#This Row],[Age]]&lt;=500,"101-500",data[[#This Row],[Age]]&lt;=1000,"501-1000",1,"&gt;1000")</f>
        <v>&gt;1000</v>
      </c>
      <c r="L2404" t="str">
        <f>REPT(_xlfn.UNICHAR(8203),_xlfn.XLOOKUP(data[[#This Row],[Age group]],$S$23:$S$26,$T$23:$T$26))&amp;data[[#This Row],[Age group]]</f>
        <v>​&gt;1000</v>
      </c>
    </row>
    <row r="2405" spans="2:12" x14ac:dyDescent="0.25">
      <c r="B2405" t="s">
        <v>34</v>
      </c>
      <c r="C2405">
        <v>7.2</v>
      </c>
      <c r="D2405">
        <v>1300</v>
      </c>
      <c r="E2405" s="27">
        <v>45407</v>
      </c>
      <c r="F2405">
        <v>2362.38</v>
      </c>
      <c r="G2405" t="s">
        <v>91</v>
      </c>
      <c r="H2405">
        <v>0</v>
      </c>
      <c r="I2405" t="str">
        <f>_xlfn.XLOOKUP(data[[#This Row],[flight_speed]],$S$4:$S$6,$T$4:$T$6,,-1)</f>
        <v>super fast</v>
      </c>
      <c r="J2405">
        <f>_xlfn.XLOOKUP(data[[#This Row],[Reindeer]],$S$14:$S$18,$T$14:$T$18)</f>
        <v>815</v>
      </c>
      <c r="K2405" t="str" cm="1">
        <f t="array" ref="K2405">_xlfn.IFS(data[[#This Row],[Age]]&lt;=100,"0-100",data[[#This Row],[Age]]&lt;=500,"101-500",data[[#This Row],[Age]]&lt;=1000,"501-1000",1,"&gt;1000")</f>
        <v>501-1000</v>
      </c>
      <c r="L2405" t="str">
        <f>REPT(_xlfn.UNICHAR(8203),_xlfn.XLOOKUP(data[[#This Row],[Age group]],$S$23:$S$26,$T$23:$T$26))&amp;data[[#This Row],[Age group]]</f>
        <v>​​501-1000</v>
      </c>
    </row>
    <row r="2406" spans="2:12" x14ac:dyDescent="0.25">
      <c r="B2406" t="s">
        <v>35</v>
      </c>
      <c r="C2406">
        <v>8.8000000000000007</v>
      </c>
      <c r="D2406">
        <v>1330</v>
      </c>
      <c r="E2406" s="27">
        <v>45407</v>
      </c>
      <c r="F2406">
        <v>294</v>
      </c>
      <c r="G2406" t="s">
        <v>91</v>
      </c>
      <c r="H2406">
        <v>0</v>
      </c>
      <c r="I2406" t="str">
        <f>_xlfn.XLOOKUP(data[[#This Row],[flight_speed]],$S$4:$S$6,$T$4:$T$6,,-1)</f>
        <v>casual</v>
      </c>
      <c r="J2406">
        <f>_xlfn.XLOOKUP(data[[#This Row],[Reindeer]],$S$14:$S$18,$T$14:$T$18)</f>
        <v>261</v>
      </c>
      <c r="K2406" t="str" cm="1">
        <f t="array" ref="K2406">_xlfn.IFS(data[[#This Row],[Age]]&lt;=100,"0-100",data[[#This Row],[Age]]&lt;=500,"101-500",data[[#This Row],[Age]]&lt;=1000,"501-1000",1,"&gt;1000")</f>
        <v>101-500</v>
      </c>
      <c r="L2406" t="str">
        <f>REPT(_xlfn.UNICHAR(8203),_xlfn.XLOOKUP(data[[#This Row],[Age group]],$S$23:$S$26,$T$23:$T$26))&amp;data[[#This Row],[Age group]]</f>
        <v>​​​101-500</v>
      </c>
    </row>
    <row r="2407" spans="2:12" x14ac:dyDescent="0.25">
      <c r="B2407" t="s">
        <v>68</v>
      </c>
      <c r="C2407">
        <v>11.200000000000001</v>
      </c>
      <c r="D2407">
        <v>1050</v>
      </c>
      <c r="E2407" s="27">
        <v>45407</v>
      </c>
      <c r="F2407">
        <v>805.58999999999992</v>
      </c>
      <c r="G2407" t="s">
        <v>90</v>
      </c>
      <c r="H2407">
        <v>0</v>
      </c>
      <c r="I2407" t="str">
        <f>_xlfn.XLOOKUP(data[[#This Row],[flight_speed]],$S$4:$S$6,$T$4:$T$6,,-1)</f>
        <v>fast</v>
      </c>
      <c r="J2407">
        <f>_xlfn.XLOOKUP(data[[#This Row],[Reindeer]],$S$14:$S$18,$T$14:$T$18)</f>
        <v>35</v>
      </c>
      <c r="K2407" t="str" cm="1">
        <f t="array" ref="K2407">_xlfn.IFS(data[[#This Row],[Age]]&lt;=100,"0-100",data[[#This Row],[Age]]&lt;=500,"101-500",data[[#This Row],[Age]]&lt;=1000,"501-1000",1,"&gt;1000")</f>
        <v>0-100</v>
      </c>
      <c r="L2407" t="str">
        <f>REPT(_xlfn.UNICHAR(8203),_xlfn.XLOOKUP(data[[#This Row],[Age group]],$S$23:$S$26,$T$23:$T$26))&amp;data[[#This Row],[Age group]]</f>
        <v>​​​​0-100</v>
      </c>
    </row>
    <row r="2408" spans="2:12" x14ac:dyDescent="0.25">
      <c r="B2408" t="s">
        <v>32</v>
      </c>
      <c r="C2408">
        <v>9.6000000000000014</v>
      </c>
      <c r="D2408">
        <v>960</v>
      </c>
      <c r="E2408" s="27">
        <v>45407</v>
      </c>
      <c r="F2408">
        <v>2983.95</v>
      </c>
      <c r="G2408" t="s">
        <v>91</v>
      </c>
      <c r="H2408">
        <v>0</v>
      </c>
      <c r="I2408" t="str">
        <f>_xlfn.XLOOKUP(data[[#This Row],[flight_speed]],$S$4:$S$6,$T$4:$T$6,,-1)</f>
        <v>super fast</v>
      </c>
      <c r="J2408">
        <f>_xlfn.XLOOKUP(data[[#This Row],[Reindeer]],$S$14:$S$18,$T$14:$T$18)</f>
        <v>98</v>
      </c>
      <c r="K2408" t="str" cm="1">
        <f t="array" ref="K2408">_xlfn.IFS(data[[#This Row],[Age]]&lt;=100,"0-100",data[[#This Row],[Age]]&lt;=500,"101-500",data[[#This Row],[Age]]&lt;=1000,"501-1000",1,"&gt;1000")</f>
        <v>0-100</v>
      </c>
      <c r="L2408" t="str">
        <f>REPT(_xlfn.UNICHAR(8203),_xlfn.XLOOKUP(data[[#This Row],[Age group]],$S$23:$S$26,$T$23:$T$26))&amp;data[[#This Row],[Age group]]</f>
        <v>​​​​0-100</v>
      </c>
    </row>
    <row r="2409" spans="2:12" x14ac:dyDescent="0.25">
      <c r="B2409" t="s">
        <v>33</v>
      </c>
      <c r="C2409">
        <v>8.8000000000000007</v>
      </c>
      <c r="D2409">
        <v>1470</v>
      </c>
      <c r="E2409" s="27">
        <v>45408</v>
      </c>
      <c r="F2409">
        <v>2757.81</v>
      </c>
      <c r="G2409" t="s">
        <v>90</v>
      </c>
      <c r="H2409">
        <v>0</v>
      </c>
      <c r="I2409" t="str">
        <f>_xlfn.XLOOKUP(data[[#This Row],[flight_speed]],$S$4:$S$6,$T$4:$T$6,,-1)</f>
        <v>super fast</v>
      </c>
      <c r="J2409">
        <f>_xlfn.XLOOKUP(data[[#This Row],[Reindeer]],$S$14:$S$18,$T$14:$T$18)</f>
        <v>1200</v>
      </c>
      <c r="K2409" t="str" cm="1">
        <f t="array" ref="K2409">_xlfn.IFS(data[[#This Row],[Age]]&lt;=100,"0-100",data[[#This Row],[Age]]&lt;=500,"101-500",data[[#This Row],[Age]]&lt;=1000,"501-1000",1,"&gt;1000")</f>
        <v>&gt;1000</v>
      </c>
      <c r="L2409" t="str">
        <f>REPT(_xlfn.UNICHAR(8203),_xlfn.XLOOKUP(data[[#This Row],[Age group]],$S$23:$S$26,$T$23:$T$26))&amp;data[[#This Row],[Age group]]</f>
        <v>​&gt;1000</v>
      </c>
    </row>
    <row r="2410" spans="2:12" x14ac:dyDescent="0.25">
      <c r="B2410" t="s">
        <v>34</v>
      </c>
      <c r="C2410">
        <v>6.4</v>
      </c>
      <c r="D2410">
        <v>690</v>
      </c>
      <c r="E2410" s="27">
        <v>45408</v>
      </c>
      <c r="F2410">
        <v>1100.31</v>
      </c>
      <c r="G2410" t="s">
        <v>91</v>
      </c>
      <c r="H2410">
        <v>0</v>
      </c>
      <c r="I2410" t="str">
        <f>_xlfn.XLOOKUP(data[[#This Row],[flight_speed]],$S$4:$S$6,$T$4:$T$6,,-1)</f>
        <v>fast</v>
      </c>
      <c r="J2410">
        <f>_xlfn.XLOOKUP(data[[#This Row],[Reindeer]],$S$14:$S$18,$T$14:$T$18)</f>
        <v>815</v>
      </c>
      <c r="K2410" t="str" cm="1">
        <f t="array" ref="K2410">_xlfn.IFS(data[[#This Row],[Age]]&lt;=100,"0-100",data[[#This Row],[Age]]&lt;=500,"101-500",data[[#This Row],[Age]]&lt;=1000,"501-1000",1,"&gt;1000")</f>
        <v>501-1000</v>
      </c>
      <c r="L2410" t="str">
        <f>REPT(_xlfn.UNICHAR(8203),_xlfn.XLOOKUP(data[[#This Row],[Age group]],$S$23:$S$26,$T$23:$T$26))&amp;data[[#This Row],[Age group]]</f>
        <v>​​501-1000</v>
      </c>
    </row>
    <row r="2411" spans="2:12" x14ac:dyDescent="0.25">
      <c r="B2411" t="s">
        <v>35</v>
      </c>
      <c r="C2411">
        <v>4</v>
      </c>
      <c r="D2411">
        <v>1430</v>
      </c>
      <c r="E2411" s="27">
        <v>45408</v>
      </c>
      <c r="F2411">
        <v>1830.72</v>
      </c>
      <c r="G2411" t="s">
        <v>91</v>
      </c>
      <c r="H2411">
        <v>0</v>
      </c>
      <c r="I2411" t="str">
        <f>_xlfn.XLOOKUP(data[[#This Row],[flight_speed]],$S$4:$S$6,$T$4:$T$6,,-1)</f>
        <v>fast</v>
      </c>
      <c r="J2411">
        <f>_xlfn.XLOOKUP(data[[#This Row],[Reindeer]],$S$14:$S$18,$T$14:$T$18)</f>
        <v>261</v>
      </c>
      <c r="K2411" t="str" cm="1">
        <f t="array" ref="K2411">_xlfn.IFS(data[[#This Row],[Age]]&lt;=100,"0-100",data[[#This Row],[Age]]&lt;=500,"101-500",data[[#This Row],[Age]]&lt;=1000,"501-1000",1,"&gt;1000")</f>
        <v>101-500</v>
      </c>
      <c r="L2411" t="str">
        <f>REPT(_xlfn.UNICHAR(8203),_xlfn.XLOOKUP(data[[#This Row],[Age group]],$S$23:$S$26,$T$23:$T$26))&amp;data[[#This Row],[Age group]]</f>
        <v>​​​101-500</v>
      </c>
    </row>
    <row r="2412" spans="2:12" x14ac:dyDescent="0.25">
      <c r="B2412" t="s">
        <v>68</v>
      </c>
      <c r="C2412">
        <v>9.6000000000000014</v>
      </c>
      <c r="D2412">
        <v>750</v>
      </c>
      <c r="E2412" s="27">
        <v>45408</v>
      </c>
      <c r="F2412">
        <v>344.96999999999997</v>
      </c>
      <c r="G2412" t="s">
        <v>90</v>
      </c>
      <c r="H2412">
        <v>0</v>
      </c>
      <c r="I2412" t="str">
        <f>_xlfn.XLOOKUP(data[[#This Row],[flight_speed]],$S$4:$S$6,$T$4:$T$6,,-1)</f>
        <v>casual</v>
      </c>
      <c r="J2412">
        <f>_xlfn.XLOOKUP(data[[#This Row],[Reindeer]],$S$14:$S$18,$T$14:$T$18)</f>
        <v>35</v>
      </c>
      <c r="K2412" t="str" cm="1">
        <f t="array" ref="K2412">_xlfn.IFS(data[[#This Row],[Age]]&lt;=100,"0-100",data[[#This Row],[Age]]&lt;=500,"101-500",data[[#This Row],[Age]]&lt;=1000,"501-1000",1,"&gt;1000")</f>
        <v>0-100</v>
      </c>
      <c r="L2412" t="str">
        <f>REPT(_xlfn.UNICHAR(8203),_xlfn.XLOOKUP(data[[#This Row],[Age group]],$S$23:$S$26,$T$23:$T$26))&amp;data[[#This Row],[Age group]]</f>
        <v>​​​​0-100</v>
      </c>
    </row>
    <row r="2413" spans="2:12" x14ac:dyDescent="0.25">
      <c r="B2413" t="s">
        <v>32</v>
      </c>
      <c r="C2413">
        <v>6.4</v>
      </c>
      <c r="D2413">
        <v>890</v>
      </c>
      <c r="E2413" s="27">
        <v>45408</v>
      </c>
      <c r="F2413">
        <v>1337.28</v>
      </c>
      <c r="G2413" t="s">
        <v>91</v>
      </c>
      <c r="H2413">
        <v>0</v>
      </c>
      <c r="I2413" t="str">
        <f>_xlfn.XLOOKUP(data[[#This Row],[flight_speed]],$S$4:$S$6,$T$4:$T$6,,-1)</f>
        <v>fast</v>
      </c>
      <c r="J2413">
        <f>_xlfn.XLOOKUP(data[[#This Row],[Reindeer]],$S$14:$S$18,$T$14:$T$18)</f>
        <v>98</v>
      </c>
      <c r="K2413" t="str" cm="1">
        <f t="array" ref="K2413">_xlfn.IFS(data[[#This Row],[Age]]&lt;=100,"0-100",data[[#This Row],[Age]]&lt;=500,"101-500",data[[#This Row],[Age]]&lt;=1000,"501-1000",1,"&gt;1000")</f>
        <v>0-100</v>
      </c>
      <c r="L2413" t="str">
        <f>REPT(_xlfn.UNICHAR(8203),_xlfn.XLOOKUP(data[[#This Row],[Age group]],$S$23:$S$26,$T$23:$T$26))&amp;data[[#This Row],[Age group]]</f>
        <v>​​​​0-100</v>
      </c>
    </row>
    <row r="2414" spans="2:12" x14ac:dyDescent="0.25">
      <c r="B2414" t="s">
        <v>33</v>
      </c>
      <c r="C2414">
        <v>12</v>
      </c>
      <c r="D2414">
        <v>1430</v>
      </c>
      <c r="E2414" s="27">
        <v>45409</v>
      </c>
      <c r="F2414">
        <v>2624.3999999999996</v>
      </c>
      <c r="G2414" t="s">
        <v>90</v>
      </c>
      <c r="H2414">
        <v>0</v>
      </c>
      <c r="I2414" t="str">
        <f>_xlfn.XLOOKUP(data[[#This Row],[flight_speed]],$S$4:$S$6,$T$4:$T$6,,-1)</f>
        <v>super fast</v>
      </c>
      <c r="J2414">
        <f>_xlfn.XLOOKUP(data[[#This Row],[Reindeer]],$S$14:$S$18,$T$14:$T$18)</f>
        <v>1200</v>
      </c>
      <c r="K2414" t="str" cm="1">
        <f t="array" ref="K2414">_xlfn.IFS(data[[#This Row],[Age]]&lt;=100,"0-100",data[[#This Row],[Age]]&lt;=500,"101-500",data[[#This Row],[Age]]&lt;=1000,"501-1000",1,"&gt;1000")</f>
        <v>&gt;1000</v>
      </c>
      <c r="L2414" t="str">
        <f>REPT(_xlfn.UNICHAR(8203),_xlfn.XLOOKUP(data[[#This Row],[Age group]],$S$23:$S$26,$T$23:$T$26))&amp;data[[#This Row],[Age group]]</f>
        <v>​&gt;1000</v>
      </c>
    </row>
    <row r="2415" spans="2:12" x14ac:dyDescent="0.25">
      <c r="B2415" t="s">
        <v>34</v>
      </c>
      <c r="C2415">
        <v>9.6000000000000014</v>
      </c>
      <c r="D2415">
        <v>1340</v>
      </c>
      <c r="E2415" s="27">
        <v>45409</v>
      </c>
      <c r="F2415">
        <v>2287.83</v>
      </c>
      <c r="G2415" t="s">
        <v>91</v>
      </c>
      <c r="H2415">
        <v>0</v>
      </c>
      <c r="I2415" t="str">
        <f>_xlfn.XLOOKUP(data[[#This Row],[flight_speed]],$S$4:$S$6,$T$4:$T$6,,-1)</f>
        <v>super fast</v>
      </c>
      <c r="J2415">
        <f>_xlfn.XLOOKUP(data[[#This Row],[Reindeer]],$S$14:$S$18,$T$14:$T$18)</f>
        <v>815</v>
      </c>
      <c r="K2415" t="str" cm="1">
        <f t="array" ref="K2415">_xlfn.IFS(data[[#This Row],[Age]]&lt;=100,"0-100",data[[#This Row],[Age]]&lt;=500,"101-500",data[[#This Row],[Age]]&lt;=1000,"501-1000",1,"&gt;1000")</f>
        <v>501-1000</v>
      </c>
      <c r="L2415" t="str">
        <f>REPT(_xlfn.UNICHAR(8203),_xlfn.XLOOKUP(data[[#This Row],[Age group]],$S$23:$S$26,$T$23:$T$26))&amp;data[[#This Row],[Age group]]</f>
        <v>​​501-1000</v>
      </c>
    </row>
    <row r="2416" spans="2:12" x14ac:dyDescent="0.25">
      <c r="B2416" t="s">
        <v>35</v>
      </c>
      <c r="C2416">
        <v>10.4</v>
      </c>
      <c r="D2416">
        <v>1180</v>
      </c>
      <c r="E2416" s="27">
        <v>45409</v>
      </c>
      <c r="F2416">
        <v>2275.3200000000002</v>
      </c>
      <c r="G2416" t="s">
        <v>91</v>
      </c>
      <c r="H2416">
        <v>0</v>
      </c>
      <c r="I2416" t="str">
        <f>_xlfn.XLOOKUP(data[[#This Row],[flight_speed]],$S$4:$S$6,$T$4:$T$6,,-1)</f>
        <v>super fast</v>
      </c>
      <c r="J2416">
        <f>_xlfn.XLOOKUP(data[[#This Row],[Reindeer]],$S$14:$S$18,$T$14:$T$18)</f>
        <v>261</v>
      </c>
      <c r="K2416" t="str" cm="1">
        <f t="array" ref="K2416">_xlfn.IFS(data[[#This Row],[Age]]&lt;=100,"0-100",data[[#This Row],[Age]]&lt;=500,"101-500",data[[#This Row],[Age]]&lt;=1000,"501-1000",1,"&gt;1000")</f>
        <v>101-500</v>
      </c>
      <c r="L2416" t="str">
        <f>REPT(_xlfn.UNICHAR(8203),_xlfn.XLOOKUP(data[[#This Row],[Age group]],$S$23:$S$26,$T$23:$T$26))&amp;data[[#This Row],[Age group]]</f>
        <v>​​​101-500</v>
      </c>
    </row>
    <row r="2417" spans="2:12" x14ac:dyDescent="0.25">
      <c r="B2417" t="s">
        <v>68</v>
      </c>
      <c r="C2417">
        <v>6.4</v>
      </c>
      <c r="D2417">
        <v>750</v>
      </c>
      <c r="E2417" s="27">
        <v>45409</v>
      </c>
      <c r="F2417">
        <v>2051.9700000000003</v>
      </c>
      <c r="G2417" t="s">
        <v>90</v>
      </c>
      <c r="H2417">
        <v>0</v>
      </c>
      <c r="I2417" t="str">
        <f>_xlfn.XLOOKUP(data[[#This Row],[flight_speed]],$S$4:$S$6,$T$4:$T$6,,-1)</f>
        <v>super fast</v>
      </c>
      <c r="J2417">
        <f>_xlfn.XLOOKUP(data[[#This Row],[Reindeer]],$S$14:$S$18,$T$14:$T$18)</f>
        <v>35</v>
      </c>
      <c r="K2417" t="str" cm="1">
        <f t="array" ref="K2417">_xlfn.IFS(data[[#This Row],[Age]]&lt;=100,"0-100",data[[#This Row],[Age]]&lt;=500,"101-500",data[[#This Row],[Age]]&lt;=1000,"501-1000",1,"&gt;1000")</f>
        <v>0-100</v>
      </c>
      <c r="L2417" t="str">
        <f>REPT(_xlfn.UNICHAR(8203),_xlfn.XLOOKUP(data[[#This Row],[Age group]],$S$23:$S$26,$T$23:$T$26))&amp;data[[#This Row],[Age group]]</f>
        <v>​​​​0-100</v>
      </c>
    </row>
    <row r="2418" spans="2:12" x14ac:dyDescent="0.25">
      <c r="B2418" t="s">
        <v>32</v>
      </c>
      <c r="C2418">
        <v>9.6000000000000014</v>
      </c>
      <c r="D2418">
        <v>790</v>
      </c>
      <c r="E2418" s="27">
        <v>45409</v>
      </c>
      <c r="F2418">
        <v>422.61</v>
      </c>
      <c r="G2418" t="s">
        <v>91</v>
      </c>
      <c r="H2418">
        <v>0</v>
      </c>
      <c r="I2418" t="str">
        <f>_xlfn.XLOOKUP(data[[#This Row],[flight_speed]],$S$4:$S$6,$T$4:$T$6,,-1)</f>
        <v>casual</v>
      </c>
      <c r="J2418">
        <f>_xlfn.XLOOKUP(data[[#This Row],[Reindeer]],$S$14:$S$18,$T$14:$T$18)</f>
        <v>98</v>
      </c>
      <c r="K2418" t="str" cm="1">
        <f t="array" ref="K2418">_xlfn.IFS(data[[#This Row],[Age]]&lt;=100,"0-100",data[[#This Row],[Age]]&lt;=500,"101-500",data[[#This Row],[Age]]&lt;=1000,"501-1000",1,"&gt;1000")</f>
        <v>0-100</v>
      </c>
      <c r="L2418" t="str">
        <f>REPT(_xlfn.UNICHAR(8203),_xlfn.XLOOKUP(data[[#This Row],[Age group]],$S$23:$S$26,$T$23:$T$26))&amp;data[[#This Row],[Age group]]</f>
        <v>​​​​0-100</v>
      </c>
    </row>
    <row r="2419" spans="2:12" x14ac:dyDescent="0.25">
      <c r="B2419" t="s">
        <v>33</v>
      </c>
      <c r="C2419">
        <v>8</v>
      </c>
      <c r="D2419">
        <v>720</v>
      </c>
      <c r="E2419" s="27">
        <v>45410</v>
      </c>
      <c r="F2419">
        <v>2538.7799999999997</v>
      </c>
      <c r="G2419" t="s">
        <v>90</v>
      </c>
      <c r="H2419">
        <v>0</v>
      </c>
      <c r="I2419" t="str">
        <f>_xlfn.XLOOKUP(data[[#This Row],[flight_speed]],$S$4:$S$6,$T$4:$T$6,,-1)</f>
        <v>super fast</v>
      </c>
      <c r="J2419">
        <f>_xlfn.XLOOKUP(data[[#This Row],[Reindeer]],$S$14:$S$18,$T$14:$T$18)</f>
        <v>1200</v>
      </c>
      <c r="K2419" t="str" cm="1">
        <f t="array" ref="K2419">_xlfn.IFS(data[[#This Row],[Age]]&lt;=100,"0-100",data[[#This Row],[Age]]&lt;=500,"101-500",data[[#This Row],[Age]]&lt;=1000,"501-1000",1,"&gt;1000")</f>
        <v>&gt;1000</v>
      </c>
      <c r="L2419" t="str">
        <f>REPT(_xlfn.UNICHAR(8203),_xlfn.XLOOKUP(data[[#This Row],[Age group]],$S$23:$S$26,$T$23:$T$26))&amp;data[[#This Row],[Age group]]</f>
        <v>​&gt;1000</v>
      </c>
    </row>
    <row r="2420" spans="2:12" x14ac:dyDescent="0.25">
      <c r="B2420" t="s">
        <v>34</v>
      </c>
      <c r="C2420">
        <v>8</v>
      </c>
      <c r="D2420">
        <v>1190</v>
      </c>
      <c r="E2420" s="27">
        <v>45410</v>
      </c>
      <c r="F2420">
        <v>634.08000000000004</v>
      </c>
      <c r="G2420" t="s">
        <v>91</v>
      </c>
      <c r="H2420">
        <v>0</v>
      </c>
      <c r="I2420" t="str">
        <f>_xlfn.XLOOKUP(data[[#This Row],[flight_speed]],$S$4:$S$6,$T$4:$T$6,,-1)</f>
        <v>fast</v>
      </c>
      <c r="J2420">
        <f>_xlfn.XLOOKUP(data[[#This Row],[Reindeer]],$S$14:$S$18,$T$14:$T$18)</f>
        <v>815</v>
      </c>
      <c r="K2420" t="str" cm="1">
        <f t="array" ref="K2420">_xlfn.IFS(data[[#This Row],[Age]]&lt;=100,"0-100",data[[#This Row],[Age]]&lt;=500,"101-500",data[[#This Row],[Age]]&lt;=1000,"501-1000",1,"&gt;1000")</f>
        <v>501-1000</v>
      </c>
      <c r="L2420" t="str">
        <f>REPT(_xlfn.UNICHAR(8203),_xlfn.XLOOKUP(data[[#This Row],[Age group]],$S$23:$S$26,$T$23:$T$26))&amp;data[[#This Row],[Age group]]</f>
        <v>​​501-1000</v>
      </c>
    </row>
    <row r="2421" spans="2:12" x14ac:dyDescent="0.25">
      <c r="B2421" t="s">
        <v>35</v>
      </c>
      <c r="C2421">
        <v>12</v>
      </c>
      <c r="D2421">
        <v>1030</v>
      </c>
      <c r="E2421" s="27">
        <v>45410</v>
      </c>
      <c r="F2421">
        <v>751.47</v>
      </c>
      <c r="G2421" t="s">
        <v>91</v>
      </c>
      <c r="H2421">
        <v>0</v>
      </c>
      <c r="I2421" t="str">
        <f>_xlfn.XLOOKUP(data[[#This Row],[flight_speed]],$S$4:$S$6,$T$4:$T$6,,-1)</f>
        <v>fast</v>
      </c>
      <c r="J2421">
        <f>_xlfn.XLOOKUP(data[[#This Row],[Reindeer]],$S$14:$S$18,$T$14:$T$18)</f>
        <v>261</v>
      </c>
      <c r="K2421" t="str" cm="1">
        <f t="array" ref="K2421">_xlfn.IFS(data[[#This Row],[Age]]&lt;=100,"0-100",data[[#This Row],[Age]]&lt;=500,"101-500",data[[#This Row],[Age]]&lt;=1000,"501-1000",1,"&gt;1000")</f>
        <v>101-500</v>
      </c>
      <c r="L2421" t="str">
        <f>REPT(_xlfn.UNICHAR(8203),_xlfn.XLOOKUP(data[[#This Row],[Age group]],$S$23:$S$26,$T$23:$T$26))&amp;data[[#This Row],[Age group]]</f>
        <v>​​​101-500</v>
      </c>
    </row>
    <row r="2422" spans="2:12" x14ac:dyDescent="0.25">
      <c r="B2422" t="s">
        <v>68</v>
      </c>
      <c r="C2422">
        <v>4.8000000000000007</v>
      </c>
      <c r="D2422">
        <v>990</v>
      </c>
      <c r="E2422" s="27">
        <v>45410</v>
      </c>
      <c r="F2422">
        <v>2808.96</v>
      </c>
      <c r="G2422" t="s">
        <v>90</v>
      </c>
      <c r="H2422">
        <v>0</v>
      </c>
      <c r="I2422" t="str">
        <f>_xlfn.XLOOKUP(data[[#This Row],[flight_speed]],$S$4:$S$6,$T$4:$T$6,,-1)</f>
        <v>super fast</v>
      </c>
      <c r="J2422">
        <f>_xlfn.XLOOKUP(data[[#This Row],[Reindeer]],$S$14:$S$18,$T$14:$T$18)</f>
        <v>35</v>
      </c>
      <c r="K2422" t="str" cm="1">
        <f t="array" ref="K2422">_xlfn.IFS(data[[#This Row],[Age]]&lt;=100,"0-100",data[[#This Row],[Age]]&lt;=500,"101-500",data[[#This Row],[Age]]&lt;=1000,"501-1000",1,"&gt;1000")</f>
        <v>0-100</v>
      </c>
      <c r="L2422" t="str">
        <f>REPT(_xlfn.UNICHAR(8203),_xlfn.XLOOKUP(data[[#This Row],[Age group]],$S$23:$S$26,$T$23:$T$26))&amp;data[[#This Row],[Age group]]</f>
        <v>​​​​0-100</v>
      </c>
    </row>
    <row r="2423" spans="2:12" x14ac:dyDescent="0.25">
      <c r="B2423" t="s">
        <v>32</v>
      </c>
      <c r="C2423">
        <v>4.8000000000000007</v>
      </c>
      <c r="D2423">
        <v>1300</v>
      </c>
      <c r="E2423" s="27">
        <v>45410</v>
      </c>
      <c r="F2423">
        <v>725.67</v>
      </c>
      <c r="G2423" t="s">
        <v>91</v>
      </c>
      <c r="H2423">
        <v>0</v>
      </c>
      <c r="I2423" t="str">
        <f>_xlfn.XLOOKUP(data[[#This Row],[flight_speed]],$S$4:$S$6,$T$4:$T$6,,-1)</f>
        <v>fast</v>
      </c>
      <c r="J2423">
        <f>_xlfn.XLOOKUP(data[[#This Row],[Reindeer]],$S$14:$S$18,$T$14:$T$18)</f>
        <v>98</v>
      </c>
      <c r="K2423" t="str" cm="1">
        <f t="array" ref="K2423">_xlfn.IFS(data[[#This Row],[Age]]&lt;=100,"0-100",data[[#This Row],[Age]]&lt;=500,"101-500",data[[#This Row],[Age]]&lt;=1000,"501-1000",1,"&gt;1000")</f>
        <v>0-100</v>
      </c>
      <c r="L2423" t="str">
        <f>REPT(_xlfn.UNICHAR(8203),_xlfn.XLOOKUP(data[[#This Row],[Age group]],$S$23:$S$26,$T$23:$T$26))&amp;data[[#This Row],[Age group]]</f>
        <v>​​​​0-100</v>
      </c>
    </row>
    <row r="2424" spans="2:12" x14ac:dyDescent="0.25">
      <c r="B2424" t="s">
        <v>33</v>
      </c>
      <c r="C2424">
        <v>11.200000000000001</v>
      </c>
      <c r="D2424">
        <v>630</v>
      </c>
      <c r="E2424" s="27">
        <v>45411</v>
      </c>
      <c r="F2424">
        <v>2971.62</v>
      </c>
      <c r="G2424" t="s">
        <v>90</v>
      </c>
      <c r="H2424">
        <v>0</v>
      </c>
      <c r="I2424" t="str">
        <f>_xlfn.XLOOKUP(data[[#This Row],[flight_speed]],$S$4:$S$6,$T$4:$T$6,,-1)</f>
        <v>super fast</v>
      </c>
      <c r="J2424">
        <f>_xlfn.XLOOKUP(data[[#This Row],[Reindeer]],$S$14:$S$18,$T$14:$T$18)</f>
        <v>1200</v>
      </c>
      <c r="K2424" t="str" cm="1">
        <f t="array" ref="K2424">_xlfn.IFS(data[[#This Row],[Age]]&lt;=100,"0-100",data[[#This Row],[Age]]&lt;=500,"101-500",data[[#This Row],[Age]]&lt;=1000,"501-1000",1,"&gt;1000")</f>
        <v>&gt;1000</v>
      </c>
      <c r="L2424" t="str">
        <f>REPT(_xlfn.UNICHAR(8203),_xlfn.XLOOKUP(data[[#This Row],[Age group]],$S$23:$S$26,$T$23:$T$26))&amp;data[[#This Row],[Age group]]</f>
        <v>​&gt;1000</v>
      </c>
    </row>
    <row r="2425" spans="2:12" x14ac:dyDescent="0.25">
      <c r="B2425" t="s">
        <v>34</v>
      </c>
      <c r="C2425">
        <v>8</v>
      </c>
      <c r="D2425">
        <v>630</v>
      </c>
      <c r="E2425" s="27">
        <v>45411</v>
      </c>
      <c r="F2425">
        <v>49.739999999999995</v>
      </c>
      <c r="G2425" t="s">
        <v>91</v>
      </c>
      <c r="H2425">
        <v>0</v>
      </c>
      <c r="I2425" t="str">
        <f>_xlfn.XLOOKUP(data[[#This Row],[flight_speed]],$S$4:$S$6,$T$4:$T$6,,-1)</f>
        <v>casual</v>
      </c>
      <c r="J2425">
        <f>_xlfn.XLOOKUP(data[[#This Row],[Reindeer]],$S$14:$S$18,$T$14:$T$18)</f>
        <v>815</v>
      </c>
      <c r="K2425" t="str" cm="1">
        <f t="array" ref="K2425">_xlfn.IFS(data[[#This Row],[Age]]&lt;=100,"0-100",data[[#This Row],[Age]]&lt;=500,"101-500",data[[#This Row],[Age]]&lt;=1000,"501-1000",1,"&gt;1000")</f>
        <v>501-1000</v>
      </c>
      <c r="L2425" t="str">
        <f>REPT(_xlfn.UNICHAR(8203),_xlfn.XLOOKUP(data[[#This Row],[Age group]],$S$23:$S$26,$T$23:$T$26))&amp;data[[#This Row],[Age group]]</f>
        <v>​​501-1000</v>
      </c>
    </row>
    <row r="2426" spans="2:12" x14ac:dyDescent="0.25">
      <c r="B2426" t="s">
        <v>35</v>
      </c>
      <c r="C2426">
        <v>4</v>
      </c>
      <c r="D2426">
        <v>1250</v>
      </c>
      <c r="E2426" s="27">
        <v>45411</v>
      </c>
      <c r="F2426">
        <v>261.93</v>
      </c>
      <c r="G2426" t="s">
        <v>91</v>
      </c>
      <c r="H2426">
        <v>0</v>
      </c>
      <c r="I2426" t="str">
        <f>_xlfn.XLOOKUP(data[[#This Row],[flight_speed]],$S$4:$S$6,$T$4:$T$6,,-1)</f>
        <v>casual</v>
      </c>
      <c r="J2426">
        <f>_xlfn.XLOOKUP(data[[#This Row],[Reindeer]],$S$14:$S$18,$T$14:$T$18)</f>
        <v>261</v>
      </c>
      <c r="K2426" t="str" cm="1">
        <f t="array" ref="K2426">_xlfn.IFS(data[[#This Row],[Age]]&lt;=100,"0-100",data[[#This Row],[Age]]&lt;=500,"101-500",data[[#This Row],[Age]]&lt;=1000,"501-1000",1,"&gt;1000")</f>
        <v>101-500</v>
      </c>
      <c r="L2426" t="str">
        <f>REPT(_xlfn.UNICHAR(8203),_xlfn.XLOOKUP(data[[#This Row],[Age group]],$S$23:$S$26,$T$23:$T$26))&amp;data[[#This Row],[Age group]]</f>
        <v>​​​101-500</v>
      </c>
    </row>
    <row r="2427" spans="2:12" x14ac:dyDescent="0.25">
      <c r="B2427" t="s">
        <v>68</v>
      </c>
      <c r="C2427">
        <v>6.4</v>
      </c>
      <c r="D2427">
        <v>520</v>
      </c>
      <c r="E2427" s="27">
        <v>45411</v>
      </c>
      <c r="F2427">
        <v>2169.6000000000004</v>
      </c>
      <c r="G2427" t="s">
        <v>90</v>
      </c>
      <c r="H2427">
        <v>0</v>
      </c>
      <c r="I2427" t="str">
        <f>_xlfn.XLOOKUP(data[[#This Row],[flight_speed]],$S$4:$S$6,$T$4:$T$6,,-1)</f>
        <v>super fast</v>
      </c>
      <c r="J2427">
        <f>_xlfn.XLOOKUP(data[[#This Row],[Reindeer]],$S$14:$S$18,$T$14:$T$18)</f>
        <v>35</v>
      </c>
      <c r="K2427" t="str" cm="1">
        <f t="array" ref="K2427">_xlfn.IFS(data[[#This Row],[Age]]&lt;=100,"0-100",data[[#This Row],[Age]]&lt;=500,"101-500",data[[#This Row],[Age]]&lt;=1000,"501-1000",1,"&gt;1000")</f>
        <v>0-100</v>
      </c>
      <c r="L2427" t="str">
        <f>REPT(_xlfn.UNICHAR(8203),_xlfn.XLOOKUP(data[[#This Row],[Age group]],$S$23:$S$26,$T$23:$T$26))&amp;data[[#This Row],[Age group]]</f>
        <v>​​​​0-100</v>
      </c>
    </row>
    <row r="2428" spans="2:12" x14ac:dyDescent="0.25">
      <c r="B2428" t="s">
        <v>32</v>
      </c>
      <c r="C2428">
        <v>12</v>
      </c>
      <c r="D2428">
        <v>930</v>
      </c>
      <c r="E2428" s="27">
        <v>45411</v>
      </c>
      <c r="F2428">
        <v>2768.82</v>
      </c>
      <c r="G2428" t="s">
        <v>91</v>
      </c>
      <c r="H2428">
        <v>0</v>
      </c>
      <c r="I2428" t="str">
        <f>_xlfn.XLOOKUP(data[[#This Row],[flight_speed]],$S$4:$S$6,$T$4:$T$6,,-1)</f>
        <v>super fast</v>
      </c>
      <c r="J2428">
        <f>_xlfn.XLOOKUP(data[[#This Row],[Reindeer]],$S$14:$S$18,$T$14:$T$18)</f>
        <v>98</v>
      </c>
      <c r="K2428" t="str" cm="1">
        <f t="array" ref="K2428">_xlfn.IFS(data[[#This Row],[Age]]&lt;=100,"0-100",data[[#This Row],[Age]]&lt;=500,"101-500",data[[#This Row],[Age]]&lt;=1000,"501-1000",1,"&gt;1000")</f>
        <v>0-100</v>
      </c>
      <c r="L2428" t="str">
        <f>REPT(_xlfn.UNICHAR(8203),_xlfn.XLOOKUP(data[[#This Row],[Age group]],$S$23:$S$26,$T$23:$T$26))&amp;data[[#This Row],[Age group]]</f>
        <v>​​​​0-100</v>
      </c>
    </row>
    <row r="2429" spans="2:12" x14ac:dyDescent="0.25">
      <c r="B2429" t="s">
        <v>33</v>
      </c>
      <c r="C2429">
        <v>7.2</v>
      </c>
      <c r="D2429">
        <v>1140</v>
      </c>
      <c r="E2429" s="27">
        <v>45412</v>
      </c>
      <c r="F2429">
        <v>2086.56</v>
      </c>
      <c r="G2429" t="s">
        <v>90</v>
      </c>
      <c r="H2429">
        <v>0</v>
      </c>
      <c r="I2429" t="str">
        <f>_xlfn.XLOOKUP(data[[#This Row],[flight_speed]],$S$4:$S$6,$T$4:$T$6,,-1)</f>
        <v>super fast</v>
      </c>
      <c r="J2429">
        <f>_xlfn.XLOOKUP(data[[#This Row],[Reindeer]],$S$14:$S$18,$T$14:$T$18)</f>
        <v>1200</v>
      </c>
      <c r="K2429" t="str" cm="1">
        <f t="array" ref="K2429">_xlfn.IFS(data[[#This Row],[Age]]&lt;=100,"0-100",data[[#This Row],[Age]]&lt;=500,"101-500",data[[#This Row],[Age]]&lt;=1000,"501-1000",1,"&gt;1000")</f>
        <v>&gt;1000</v>
      </c>
      <c r="L2429" t="str">
        <f>REPT(_xlfn.UNICHAR(8203),_xlfn.XLOOKUP(data[[#This Row],[Age group]],$S$23:$S$26,$T$23:$T$26))&amp;data[[#This Row],[Age group]]</f>
        <v>​&gt;1000</v>
      </c>
    </row>
    <row r="2430" spans="2:12" x14ac:dyDescent="0.25">
      <c r="B2430" t="s">
        <v>34</v>
      </c>
      <c r="C2430">
        <v>9.6000000000000014</v>
      </c>
      <c r="D2430">
        <v>1500</v>
      </c>
      <c r="E2430" s="27">
        <v>45412</v>
      </c>
      <c r="F2430">
        <v>2172.27</v>
      </c>
      <c r="G2430" t="s">
        <v>91</v>
      </c>
      <c r="H2430">
        <v>0</v>
      </c>
      <c r="I2430" t="str">
        <f>_xlfn.XLOOKUP(data[[#This Row],[flight_speed]],$S$4:$S$6,$T$4:$T$6,,-1)</f>
        <v>super fast</v>
      </c>
      <c r="J2430">
        <f>_xlfn.XLOOKUP(data[[#This Row],[Reindeer]],$S$14:$S$18,$T$14:$T$18)</f>
        <v>815</v>
      </c>
      <c r="K2430" t="str" cm="1">
        <f t="array" ref="K2430">_xlfn.IFS(data[[#This Row],[Age]]&lt;=100,"0-100",data[[#This Row],[Age]]&lt;=500,"101-500",data[[#This Row],[Age]]&lt;=1000,"501-1000",1,"&gt;1000")</f>
        <v>501-1000</v>
      </c>
      <c r="L2430" t="str">
        <f>REPT(_xlfn.UNICHAR(8203),_xlfn.XLOOKUP(data[[#This Row],[Age group]],$S$23:$S$26,$T$23:$T$26))&amp;data[[#This Row],[Age group]]</f>
        <v>​​501-1000</v>
      </c>
    </row>
    <row r="2431" spans="2:12" x14ac:dyDescent="0.25">
      <c r="B2431" t="s">
        <v>35</v>
      </c>
      <c r="C2431">
        <v>7.2</v>
      </c>
      <c r="D2431">
        <v>1390</v>
      </c>
      <c r="E2431" s="27">
        <v>45412</v>
      </c>
      <c r="F2431">
        <v>2570.8200000000002</v>
      </c>
      <c r="G2431" t="s">
        <v>91</v>
      </c>
      <c r="H2431">
        <v>0</v>
      </c>
      <c r="I2431" t="str">
        <f>_xlfn.XLOOKUP(data[[#This Row],[flight_speed]],$S$4:$S$6,$T$4:$T$6,,-1)</f>
        <v>super fast</v>
      </c>
      <c r="J2431">
        <f>_xlfn.XLOOKUP(data[[#This Row],[Reindeer]],$S$14:$S$18,$T$14:$T$18)</f>
        <v>261</v>
      </c>
      <c r="K2431" t="str" cm="1">
        <f t="array" ref="K2431">_xlfn.IFS(data[[#This Row],[Age]]&lt;=100,"0-100",data[[#This Row],[Age]]&lt;=500,"101-500",data[[#This Row],[Age]]&lt;=1000,"501-1000",1,"&gt;1000")</f>
        <v>101-500</v>
      </c>
      <c r="L2431" t="str">
        <f>REPT(_xlfn.UNICHAR(8203),_xlfn.XLOOKUP(data[[#This Row],[Age group]],$S$23:$S$26,$T$23:$T$26))&amp;data[[#This Row],[Age group]]</f>
        <v>​​​101-500</v>
      </c>
    </row>
    <row r="2432" spans="2:12" x14ac:dyDescent="0.25">
      <c r="B2432" t="s">
        <v>68</v>
      </c>
      <c r="C2432">
        <v>5.6000000000000005</v>
      </c>
      <c r="D2432">
        <v>1160</v>
      </c>
      <c r="E2432" s="27">
        <v>45412</v>
      </c>
      <c r="F2432">
        <v>254.52</v>
      </c>
      <c r="G2432" t="s">
        <v>90</v>
      </c>
      <c r="H2432">
        <v>0</v>
      </c>
      <c r="I2432" t="str">
        <f>_xlfn.XLOOKUP(data[[#This Row],[flight_speed]],$S$4:$S$6,$T$4:$T$6,,-1)</f>
        <v>casual</v>
      </c>
      <c r="J2432">
        <f>_xlfn.XLOOKUP(data[[#This Row],[Reindeer]],$S$14:$S$18,$T$14:$T$18)</f>
        <v>35</v>
      </c>
      <c r="K2432" t="str" cm="1">
        <f t="array" ref="K2432">_xlfn.IFS(data[[#This Row],[Age]]&lt;=100,"0-100",data[[#This Row],[Age]]&lt;=500,"101-500",data[[#This Row],[Age]]&lt;=1000,"501-1000",1,"&gt;1000")</f>
        <v>0-100</v>
      </c>
      <c r="L2432" t="str">
        <f>REPT(_xlfn.UNICHAR(8203),_xlfn.XLOOKUP(data[[#This Row],[Age group]],$S$23:$S$26,$T$23:$T$26))&amp;data[[#This Row],[Age group]]</f>
        <v>​​​​0-100</v>
      </c>
    </row>
    <row r="2433" spans="2:12" x14ac:dyDescent="0.25">
      <c r="B2433" t="s">
        <v>32</v>
      </c>
      <c r="C2433">
        <v>5.6000000000000005</v>
      </c>
      <c r="D2433">
        <v>680</v>
      </c>
      <c r="E2433" s="27">
        <v>45412</v>
      </c>
      <c r="F2433">
        <v>1935.4499999999998</v>
      </c>
      <c r="G2433" t="s">
        <v>91</v>
      </c>
      <c r="H2433">
        <v>0</v>
      </c>
      <c r="I2433" t="str">
        <f>_xlfn.XLOOKUP(data[[#This Row],[flight_speed]],$S$4:$S$6,$T$4:$T$6,,-1)</f>
        <v>fast</v>
      </c>
      <c r="J2433">
        <f>_xlfn.XLOOKUP(data[[#This Row],[Reindeer]],$S$14:$S$18,$T$14:$T$18)</f>
        <v>98</v>
      </c>
      <c r="K2433" t="str" cm="1">
        <f t="array" ref="K2433">_xlfn.IFS(data[[#This Row],[Age]]&lt;=100,"0-100",data[[#This Row],[Age]]&lt;=500,"101-500",data[[#This Row],[Age]]&lt;=1000,"501-1000",1,"&gt;1000")</f>
        <v>0-100</v>
      </c>
      <c r="L2433" t="str">
        <f>REPT(_xlfn.UNICHAR(8203),_xlfn.XLOOKUP(data[[#This Row],[Age group]],$S$23:$S$26,$T$23:$T$26))&amp;data[[#This Row],[Age group]]</f>
        <v>​​​​0-100</v>
      </c>
    </row>
    <row r="2434" spans="2:12" x14ac:dyDescent="0.25">
      <c r="B2434" t="s">
        <v>33</v>
      </c>
      <c r="C2434">
        <v>12</v>
      </c>
      <c r="D2434">
        <v>880</v>
      </c>
      <c r="E2434" s="27">
        <v>45413</v>
      </c>
      <c r="F2434">
        <v>1398.78</v>
      </c>
      <c r="G2434" t="s">
        <v>90</v>
      </c>
      <c r="H2434">
        <v>0</v>
      </c>
      <c r="I2434" t="str">
        <f>_xlfn.XLOOKUP(data[[#This Row],[flight_speed]],$S$4:$S$6,$T$4:$T$6,,-1)</f>
        <v>fast</v>
      </c>
      <c r="J2434">
        <f>_xlfn.XLOOKUP(data[[#This Row],[Reindeer]],$S$14:$S$18,$T$14:$T$18)</f>
        <v>1200</v>
      </c>
      <c r="K2434" t="str" cm="1">
        <f t="array" ref="K2434">_xlfn.IFS(data[[#This Row],[Age]]&lt;=100,"0-100",data[[#This Row],[Age]]&lt;=500,"101-500",data[[#This Row],[Age]]&lt;=1000,"501-1000",1,"&gt;1000")</f>
        <v>&gt;1000</v>
      </c>
      <c r="L2434" t="str">
        <f>REPT(_xlfn.UNICHAR(8203),_xlfn.XLOOKUP(data[[#This Row],[Age group]],$S$23:$S$26,$T$23:$T$26))&amp;data[[#This Row],[Age group]]</f>
        <v>​&gt;1000</v>
      </c>
    </row>
    <row r="2435" spans="2:12" x14ac:dyDescent="0.25">
      <c r="B2435" t="s">
        <v>34</v>
      </c>
      <c r="C2435">
        <v>8</v>
      </c>
      <c r="D2435">
        <v>1220</v>
      </c>
      <c r="E2435" s="27">
        <v>45413</v>
      </c>
      <c r="F2435">
        <v>1345.74</v>
      </c>
      <c r="G2435" t="s">
        <v>91</v>
      </c>
      <c r="H2435">
        <v>0</v>
      </c>
      <c r="I2435" t="str">
        <f>_xlfn.XLOOKUP(data[[#This Row],[flight_speed]],$S$4:$S$6,$T$4:$T$6,,-1)</f>
        <v>fast</v>
      </c>
      <c r="J2435">
        <f>_xlfn.XLOOKUP(data[[#This Row],[Reindeer]],$S$14:$S$18,$T$14:$T$18)</f>
        <v>815</v>
      </c>
      <c r="K2435" t="str" cm="1">
        <f t="array" ref="K2435">_xlfn.IFS(data[[#This Row],[Age]]&lt;=100,"0-100",data[[#This Row],[Age]]&lt;=500,"101-500",data[[#This Row],[Age]]&lt;=1000,"501-1000",1,"&gt;1000")</f>
        <v>501-1000</v>
      </c>
      <c r="L2435" t="str">
        <f>REPT(_xlfn.UNICHAR(8203),_xlfn.XLOOKUP(data[[#This Row],[Age group]],$S$23:$S$26,$T$23:$T$26))&amp;data[[#This Row],[Age group]]</f>
        <v>​​501-1000</v>
      </c>
    </row>
    <row r="2436" spans="2:12" x14ac:dyDescent="0.25">
      <c r="B2436" t="s">
        <v>35</v>
      </c>
      <c r="C2436">
        <v>11.200000000000001</v>
      </c>
      <c r="D2436">
        <v>1030</v>
      </c>
      <c r="E2436" s="27">
        <v>45413</v>
      </c>
      <c r="F2436">
        <v>1880.6100000000001</v>
      </c>
      <c r="G2436" t="s">
        <v>91</v>
      </c>
      <c r="H2436">
        <v>0</v>
      </c>
      <c r="I2436" t="str">
        <f>_xlfn.XLOOKUP(data[[#This Row],[flight_speed]],$S$4:$S$6,$T$4:$T$6,,-1)</f>
        <v>fast</v>
      </c>
      <c r="J2436">
        <f>_xlfn.XLOOKUP(data[[#This Row],[Reindeer]],$S$14:$S$18,$T$14:$T$18)</f>
        <v>261</v>
      </c>
      <c r="K2436" t="str" cm="1">
        <f t="array" ref="K2436">_xlfn.IFS(data[[#This Row],[Age]]&lt;=100,"0-100",data[[#This Row],[Age]]&lt;=500,"101-500",data[[#This Row],[Age]]&lt;=1000,"501-1000",1,"&gt;1000")</f>
        <v>101-500</v>
      </c>
      <c r="L2436" t="str">
        <f>REPT(_xlfn.UNICHAR(8203),_xlfn.XLOOKUP(data[[#This Row],[Age group]],$S$23:$S$26,$T$23:$T$26))&amp;data[[#This Row],[Age group]]</f>
        <v>​​​101-500</v>
      </c>
    </row>
    <row r="2437" spans="2:12" x14ac:dyDescent="0.25">
      <c r="B2437" t="s">
        <v>68</v>
      </c>
      <c r="C2437">
        <v>12</v>
      </c>
      <c r="D2437">
        <v>850</v>
      </c>
      <c r="E2437" s="27">
        <v>45413</v>
      </c>
      <c r="F2437">
        <v>1751.8200000000002</v>
      </c>
      <c r="G2437" t="s">
        <v>90</v>
      </c>
      <c r="H2437">
        <v>0</v>
      </c>
      <c r="I2437" t="str">
        <f>_xlfn.XLOOKUP(data[[#This Row],[flight_speed]],$S$4:$S$6,$T$4:$T$6,,-1)</f>
        <v>fast</v>
      </c>
      <c r="J2437">
        <f>_xlfn.XLOOKUP(data[[#This Row],[Reindeer]],$S$14:$S$18,$T$14:$T$18)</f>
        <v>35</v>
      </c>
      <c r="K2437" t="str" cm="1">
        <f t="array" ref="K2437">_xlfn.IFS(data[[#This Row],[Age]]&lt;=100,"0-100",data[[#This Row],[Age]]&lt;=500,"101-500",data[[#This Row],[Age]]&lt;=1000,"501-1000",1,"&gt;1000")</f>
        <v>0-100</v>
      </c>
      <c r="L2437" t="str">
        <f>REPT(_xlfn.UNICHAR(8203),_xlfn.XLOOKUP(data[[#This Row],[Age group]],$S$23:$S$26,$T$23:$T$26))&amp;data[[#This Row],[Age group]]</f>
        <v>​​​​0-100</v>
      </c>
    </row>
    <row r="2438" spans="2:12" x14ac:dyDescent="0.25">
      <c r="B2438" t="s">
        <v>32</v>
      </c>
      <c r="C2438">
        <v>7.2</v>
      </c>
      <c r="D2438">
        <v>700</v>
      </c>
      <c r="E2438" s="27">
        <v>45413</v>
      </c>
      <c r="F2438">
        <v>1309.68</v>
      </c>
      <c r="G2438" t="s">
        <v>91</v>
      </c>
      <c r="H2438">
        <v>0</v>
      </c>
      <c r="I2438" t="str">
        <f>_xlfn.XLOOKUP(data[[#This Row],[flight_speed]],$S$4:$S$6,$T$4:$T$6,,-1)</f>
        <v>fast</v>
      </c>
      <c r="J2438">
        <f>_xlfn.XLOOKUP(data[[#This Row],[Reindeer]],$S$14:$S$18,$T$14:$T$18)</f>
        <v>98</v>
      </c>
      <c r="K2438" t="str" cm="1">
        <f t="array" ref="K2438">_xlfn.IFS(data[[#This Row],[Age]]&lt;=100,"0-100",data[[#This Row],[Age]]&lt;=500,"101-500",data[[#This Row],[Age]]&lt;=1000,"501-1000",1,"&gt;1000")</f>
        <v>0-100</v>
      </c>
      <c r="L2438" t="str">
        <f>REPT(_xlfn.UNICHAR(8203),_xlfn.XLOOKUP(data[[#This Row],[Age group]],$S$23:$S$26,$T$23:$T$26))&amp;data[[#This Row],[Age group]]</f>
        <v>​​​​0-100</v>
      </c>
    </row>
    <row r="2439" spans="2:12" x14ac:dyDescent="0.25">
      <c r="B2439" t="s">
        <v>33</v>
      </c>
      <c r="C2439">
        <v>12</v>
      </c>
      <c r="D2439">
        <v>650</v>
      </c>
      <c r="E2439" s="27">
        <v>45414</v>
      </c>
      <c r="F2439">
        <v>2095.3200000000002</v>
      </c>
      <c r="G2439" t="s">
        <v>90</v>
      </c>
      <c r="H2439">
        <v>0</v>
      </c>
      <c r="I2439" t="str">
        <f>_xlfn.XLOOKUP(data[[#This Row],[flight_speed]],$S$4:$S$6,$T$4:$T$6,,-1)</f>
        <v>super fast</v>
      </c>
      <c r="J2439">
        <f>_xlfn.XLOOKUP(data[[#This Row],[Reindeer]],$S$14:$S$18,$T$14:$T$18)</f>
        <v>1200</v>
      </c>
      <c r="K2439" t="str" cm="1">
        <f t="array" ref="K2439">_xlfn.IFS(data[[#This Row],[Age]]&lt;=100,"0-100",data[[#This Row],[Age]]&lt;=500,"101-500",data[[#This Row],[Age]]&lt;=1000,"501-1000",1,"&gt;1000")</f>
        <v>&gt;1000</v>
      </c>
      <c r="L2439" t="str">
        <f>REPT(_xlfn.UNICHAR(8203),_xlfn.XLOOKUP(data[[#This Row],[Age group]],$S$23:$S$26,$T$23:$T$26))&amp;data[[#This Row],[Age group]]</f>
        <v>​&gt;1000</v>
      </c>
    </row>
    <row r="2440" spans="2:12" x14ac:dyDescent="0.25">
      <c r="B2440" t="s">
        <v>34</v>
      </c>
      <c r="C2440">
        <v>12</v>
      </c>
      <c r="D2440">
        <v>990</v>
      </c>
      <c r="E2440" s="27">
        <v>45414</v>
      </c>
      <c r="F2440">
        <v>468.48</v>
      </c>
      <c r="G2440" t="s">
        <v>91</v>
      </c>
      <c r="H2440">
        <v>0</v>
      </c>
      <c r="I2440" t="str">
        <f>_xlfn.XLOOKUP(data[[#This Row],[flight_speed]],$S$4:$S$6,$T$4:$T$6,,-1)</f>
        <v>casual</v>
      </c>
      <c r="J2440">
        <f>_xlfn.XLOOKUP(data[[#This Row],[Reindeer]],$S$14:$S$18,$T$14:$T$18)</f>
        <v>815</v>
      </c>
      <c r="K2440" t="str" cm="1">
        <f t="array" ref="K2440">_xlfn.IFS(data[[#This Row],[Age]]&lt;=100,"0-100",data[[#This Row],[Age]]&lt;=500,"101-500",data[[#This Row],[Age]]&lt;=1000,"501-1000",1,"&gt;1000")</f>
        <v>501-1000</v>
      </c>
      <c r="L2440" t="str">
        <f>REPT(_xlfn.UNICHAR(8203),_xlfn.XLOOKUP(data[[#This Row],[Age group]],$S$23:$S$26,$T$23:$T$26))&amp;data[[#This Row],[Age group]]</f>
        <v>​​501-1000</v>
      </c>
    </row>
    <row r="2441" spans="2:12" x14ac:dyDescent="0.25">
      <c r="B2441" t="s">
        <v>35</v>
      </c>
      <c r="C2441">
        <v>4.8000000000000007</v>
      </c>
      <c r="D2441">
        <v>620</v>
      </c>
      <c r="E2441" s="27">
        <v>45414</v>
      </c>
      <c r="F2441">
        <v>2183.2799999999997</v>
      </c>
      <c r="G2441" t="s">
        <v>91</v>
      </c>
      <c r="H2441">
        <v>0</v>
      </c>
      <c r="I2441" t="str">
        <f>_xlfn.XLOOKUP(data[[#This Row],[flight_speed]],$S$4:$S$6,$T$4:$T$6,,-1)</f>
        <v>super fast</v>
      </c>
      <c r="J2441">
        <f>_xlfn.XLOOKUP(data[[#This Row],[Reindeer]],$S$14:$S$18,$T$14:$T$18)</f>
        <v>261</v>
      </c>
      <c r="K2441" t="str" cm="1">
        <f t="array" ref="K2441">_xlfn.IFS(data[[#This Row],[Age]]&lt;=100,"0-100",data[[#This Row],[Age]]&lt;=500,"101-500",data[[#This Row],[Age]]&lt;=1000,"501-1000",1,"&gt;1000")</f>
        <v>101-500</v>
      </c>
      <c r="L2441" t="str">
        <f>REPT(_xlfn.UNICHAR(8203),_xlfn.XLOOKUP(data[[#This Row],[Age group]],$S$23:$S$26,$T$23:$T$26))&amp;data[[#This Row],[Age group]]</f>
        <v>​​​101-500</v>
      </c>
    </row>
    <row r="2442" spans="2:12" x14ac:dyDescent="0.25">
      <c r="B2442" t="s">
        <v>68</v>
      </c>
      <c r="C2442">
        <v>7.2</v>
      </c>
      <c r="D2442">
        <v>660</v>
      </c>
      <c r="E2442" s="27">
        <v>45414</v>
      </c>
      <c r="F2442">
        <v>1039.08</v>
      </c>
      <c r="G2442" t="s">
        <v>90</v>
      </c>
      <c r="H2442">
        <v>0</v>
      </c>
      <c r="I2442" t="str">
        <f>_xlfn.XLOOKUP(data[[#This Row],[flight_speed]],$S$4:$S$6,$T$4:$T$6,,-1)</f>
        <v>fast</v>
      </c>
      <c r="J2442">
        <f>_xlfn.XLOOKUP(data[[#This Row],[Reindeer]],$S$14:$S$18,$T$14:$T$18)</f>
        <v>35</v>
      </c>
      <c r="K2442" t="str" cm="1">
        <f t="array" ref="K2442">_xlfn.IFS(data[[#This Row],[Age]]&lt;=100,"0-100",data[[#This Row],[Age]]&lt;=500,"101-500",data[[#This Row],[Age]]&lt;=1000,"501-1000",1,"&gt;1000")</f>
        <v>0-100</v>
      </c>
      <c r="L2442" t="str">
        <f>REPT(_xlfn.UNICHAR(8203),_xlfn.XLOOKUP(data[[#This Row],[Age group]],$S$23:$S$26,$T$23:$T$26))&amp;data[[#This Row],[Age group]]</f>
        <v>​​​​0-100</v>
      </c>
    </row>
    <row r="2443" spans="2:12" x14ac:dyDescent="0.25">
      <c r="B2443" t="s">
        <v>32</v>
      </c>
      <c r="C2443">
        <v>6.4</v>
      </c>
      <c r="D2443">
        <v>1000</v>
      </c>
      <c r="E2443" s="27">
        <v>45414</v>
      </c>
      <c r="F2443">
        <v>2280.21</v>
      </c>
      <c r="G2443" t="s">
        <v>91</v>
      </c>
      <c r="H2443">
        <v>0</v>
      </c>
      <c r="I2443" t="str">
        <f>_xlfn.XLOOKUP(data[[#This Row],[flight_speed]],$S$4:$S$6,$T$4:$T$6,,-1)</f>
        <v>super fast</v>
      </c>
      <c r="J2443">
        <f>_xlfn.XLOOKUP(data[[#This Row],[Reindeer]],$S$14:$S$18,$T$14:$T$18)</f>
        <v>98</v>
      </c>
      <c r="K2443" t="str" cm="1">
        <f t="array" ref="K2443">_xlfn.IFS(data[[#This Row],[Age]]&lt;=100,"0-100",data[[#This Row],[Age]]&lt;=500,"101-500",data[[#This Row],[Age]]&lt;=1000,"501-1000",1,"&gt;1000")</f>
        <v>0-100</v>
      </c>
      <c r="L2443" t="str">
        <f>REPT(_xlfn.UNICHAR(8203),_xlfn.XLOOKUP(data[[#This Row],[Age group]],$S$23:$S$26,$T$23:$T$26))&amp;data[[#This Row],[Age group]]</f>
        <v>​​​​0-100</v>
      </c>
    </row>
    <row r="2444" spans="2:12" x14ac:dyDescent="0.25">
      <c r="B2444" t="s">
        <v>33</v>
      </c>
      <c r="C2444">
        <v>9.6000000000000014</v>
      </c>
      <c r="D2444">
        <v>1120</v>
      </c>
      <c r="E2444" s="27">
        <v>45415</v>
      </c>
      <c r="F2444">
        <v>1979.94</v>
      </c>
      <c r="G2444" t="s">
        <v>90</v>
      </c>
      <c r="H2444">
        <v>0</v>
      </c>
      <c r="I2444" t="str">
        <f>_xlfn.XLOOKUP(data[[#This Row],[flight_speed]],$S$4:$S$6,$T$4:$T$6,,-1)</f>
        <v>fast</v>
      </c>
      <c r="J2444">
        <f>_xlfn.XLOOKUP(data[[#This Row],[Reindeer]],$S$14:$S$18,$T$14:$T$18)</f>
        <v>1200</v>
      </c>
      <c r="K2444" t="str" cm="1">
        <f t="array" ref="K2444">_xlfn.IFS(data[[#This Row],[Age]]&lt;=100,"0-100",data[[#This Row],[Age]]&lt;=500,"101-500",data[[#This Row],[Age]]&lt;=1000,"501-1000",1,"&gt;1000")</f>
        <v>&gt;1000</v>
      </c>
      <c r="L2444" t="str">
        <f>REPT(_xlfn.UNICHAR(8203),_xlfn.XLOOKUP(data[[#This Row],[Age group]],$S$23:$S$26,$T$23:$T$26))&amp;data[[#This Row],[Age group]]</f>
        <v>​&gt;1000</v>
      </c>
    </row>
    <row r="2445" spans="2:12" x14ac:dyDescent="0.25">
      <c r="B2445" t="s">
        <v>34</v>
      </c>
      <c r="C2445">
        <v>4.8000000000000007</v>
      </c>
      <c r="D2445">
        <v>1110</v>
      </c>
      <c r="E2445" s="27">
        <v>45415</v>
      </c>
      <c r="F2445">
        <v>1835.8500000000001</v>
      </c>
      <c r="G2445" t="s">
        <v>91</v>
      </c>
      <c r="H2445">
        <v>0</v>
      </c>
      <c r="I2445" t="str">
        <f>_xlfn.XLOOKUP(data[[#This Row],[flight_speed]],$S$4:$S$6,$T$4:$T$6,,-1)</f>
        <v>fast</v>
      </c>
      <c r="J2445">
        <f>_xlfn.XLOOKUP(data[[#This Row],[Reindeer]],$S$14:$S$18,$T$14:$T$18)</f>
        <v>815</v>
      </c>
      <c r="K2445" t="str" cm="1">
        <f t="array" ref="K2445">_xlfn.IFS(data[[#This Row],[Age]]&lt;=100,"0-100",data[[#This Row],[Age]]&lt;=500,"101-500",data[[#This Row],[Age]]&lt;=1000,"501-1000",1,"&gt;1000")</f>
        <v>501-1000</v>
      </c>
      <c r="L2445" t="str">
        <f>REPT(_xlfn.UNICHAR(8203),_xlfn.XLOOKUP(data[[#This Row],[Age group]],$S$23:$S$26,$T$23:$T$26))&amp;data[[#This Row],[Age group]]</f>
        <v>​​501-1000</v>
      </c>
    </row>
    <row r="2446" spans="2:12" x14ac:dyDescent="0.25">
      <c r="B2446" t="s">
        <v>35</v>
      </c>
      <c r="C2446">
        <v>8</v>
      </c>
      <c r="D2446">
        <v>1200</v>
      </c>
      <c r="E2446" s="27">
        <v>45415</v>
      </c>
      <c r="F2446">
        <v>261.78000000000003</v>
      </c>
      <c r="G2446" t="s">
        <v>91</v>
      </c>
      <c r="H2446">
        <v>0</v>
      </c>
      <c r="I2446" t="str">
        <f>_xlfn.XLOOKUP(data[[#This Row],[flight_speed]],$S$4:$S$6,$T$4:$T$6,,-1)</f>
        <v>casual</v>
      </c>
      <c r="J2446">
        <f>_xlfn.XLOOKUP(data[[#This Row],[Reindeer]],$S$14:$S$18,$T$14:$T$18)</f>
        <v>261</v>
      </c>
      <c r="K2446" t="str" cm="1">
        <f t="array" ref="K2446">_xlfn.IFS(data[[#This Row],[Age]]&lt;=100,"0-100",data[[#This Row],[Age]]&lt;=500,"101-500",data[[#This Row],[Age]]&lt;=1000,"501-1000",1,"&gt;1000")</f>
        <v>101-500</v>
      </c>
      <c r="L2446" t="str">
        <f>REPT(_xlfn.UNICHAR(8203),_xlfn.XLOOKUP(data[[#This Row],[Age group]],$S$23:$S$26,$T$23:$T$26))&amp;data[[#This Row],[Age group]]</f>
        <v>​​​101-500</v>
      </c>
    </row>
    <row r="2447" spans="2:12" x14ac:dyDescent="0.25">
      <c r="B2447" t="s">
        <v>68</v>
      </c>
      <c r="C2447">
        <v>8</v>
      </c>
      <c r="D2447">
        <v>1030</v>
      </c>
      <c r="E2447" s="27">
        <v>45415</v>
      </c>
      <c r="F2447">
        <v>2215.41</v>
      </c>
      <c r="G2447" t="s">
        <v>90</v>
      </c>
      <c r="H2447">
        <v>0</v>
      </c>
      <c r="I2447" t="str">
        <f>_xlfn.XLOOKUP(data[[#This Row],[flight_speed]],$S$4:$S$6,$T$4:$T$6,,-1)</f>
        <v>super fast</v>
      </c>
      <c r="J2447">
        <f>_xlfn.XLOOKUP(data[[#This Row],[Reindeer]],$S$14:$S$18,$T$14:$T$18)</f>
        <v>35</v>
      </c>
      <c r="K2447" t="str" cm="1">
        <f t="array" ref="K2447">_xlfn.IFS(data[[#This Row],[Age]]&lt;=100,"0-100",data[[#This Row],[Age]]&lt;=500,"101-500",data[[#This Row],[Age]]&lt;=1000,"501-1000",1,"&gt;1000")</f>
        <v>0-100</v>
      </c>
      <c r="L2447" t="str">
        <f>REPT(_xlfn.UNICHAR(8203),_xlfn.XLOOKUP(data[[#This Row],[Age group]],$S$23:$S$26,$T$23:$T$26))&amp;data[[#This Row],[Age group]]</f>
        <v>​​​​0-100</v>
      </c>
    </row>
    <row r="2448" spans="2:12" x14ac:dyDescent="0.25">
      <c r="B2448" t="s">
        <v>32</v>
      </c>
      <c r="C2448">
        <v>4.8000000000000007</v>
      </c>
      <c r="D2448">
        <v>1420</v>
      </c>
      <c r="E2448" s="27">
        <v>45415</v>
      </c>
      <c r="F2448">
        <v>1578.27</v>
      </c>
      <c r="G2448" t="s">
        <v>91</v>
      </c>
      <c r="H2448">
        <v>0</v>
      </c>
      <c r="I2448" t="str">
        <f>_xlfn.XLOOKUP(data[[#This Row],[flight_speed]],$S$4:$S$6,$T$4:$T$6,,-1)</f>
        <v>fast</v>
      </c>
      <c r="J2448">
        <f>_xlfn.XLOOKUP(data[[#This Row],[Reindeer]],$S$14:$S$18,$T$14:$T$18)</f>
        <v>98</v>
      </c>
      <c r="K2448" t="str" cm="1">
        <f t="array" ref="K2448">_xlfn.IFS(data[[#This Row],[Age]]&lt;=100,"0-100",data[[#This Row],[Age]]&lt;=500,"101-500",data[[#This Row],[Age]]&lt;=1000,"501-1000",1,"&gt;1000")</f>
        <v>0-100</v>
      </c>
      <c r="L2448" t="str">
        <f>REPT(_xlfn.UNICHAR(8203),_xlfn.XLOOKUP(data[[#This Row],[Age group]],$S$23:$S$26,$T$23:$T$26))&amp;data[[#This Row],[Age group]]</f>
        <v>​​​​0-100</v>
      </c>
    </row>
    <row r="2449" spans="2:12" x14ac:dyDescent="0.25">
      <c r="B2449" t="s">
        <v>33</v>
      </c>
      <c r="C2449">
        <v>12</v>
      </c>
      <c r="D2449">
        <v>870</v>
      </c>
      <c r="E2449" s="27">
        <v>45416</v>
      </c>
      <c r="F2449">
        <v>107.85000000000001</v>
      </c>
      <c r="G2449" t="s">
        <v>90</v>
      </c>
      <c r="H2449">
        <v>0</v>
      </c>
      <c r="I2449" t="str">
        <f>_xlfn.XLOOKUP(data[[#This Row],[flight_speed]],$S$4:$S$6,$T$4:$T$6,,-1)</f>
        <v>casual</v>
      </c>
      <c r="J2449">
        <f>_xlfn.XLOOKUP(data[[#This Row],[Reindeer]],$S$14:$S$18,$T$14:$T$18)</f>
        <v>1200</v>
      </c>
      <c r="K2449" t="str" cm="1">
        <f t="array" ref="K2449">_xlfn.IFS(data[[#This Row],[Age]]&lt;=100,"0-100",data[[#This Row],[Age]]&lt;=500,"101-500",data[[#This Row],[Age]]&lt;=1000,"501-1000",1,"&gt;1000")</f>
        <v>&gt;1000</v>
      </c>
      <c r="L2449" t="str">
        <f>REPT(_xlfn.UNICHAR(8203),_xlfn.XLOOKUP(data[[#This Row],[Age group]],$S$23:$S$26,$T$23:$T$26))&amp;data[[#This Row],[Age group]]</f>
        <v>​&gt;1000</v>
      </c>
    </row>
    <row r="2450" spans="2:12" x14ac:dyDescent="0.25">
      <c r="B2450" t="s">
        <v>34</v>
      </c>
      <c r="C2450">
        <v>10.4</v>
      </c>
      <c r="D2450">
        <v>1430</v>
      </c>
      <c r="E2450" s="27">
        <v>45416</v>
      </c>
      <c r="F2450">
        <v>298.35000000000002</v>
      </c>
      <c r="G2450" t="s">
        <v>91</v>
      </c>
      <c r="H2450">
        <v>0</v>
      </c>
      <c r="I2450" t="str">
        <f>_xlfn.XLOOKUP(data[[#This Row],[flight_speed]],$S$4:$S$6,$T$4:$T$6,,-1)</f>
        <v>casual</v>
      </c>
      <c r="J2450">
        <f>_xlfn.XLOOKUP(data[[#This Row],[Reindeer]],$S$14:$S$18,$T$14:$T$18)</f>
        <v>815</v>
      </c>
      <c r="K2450" t="str" cm="1">
        <f t="array" ref="K2450">_xlfn.IFS(data[[#This Row],[Age]]&lt;=100,"0-100",data[[#This Row],[Age]]&lt;=500,"101-500",data[[#This Row],[Age]]&lt;=1000,"501-1000",1,"&gt;1000")</f>
        <v>501-1000</v>
      </c>
      <c r="L2450" t="str">
        <f>REPT(_xlfn.UNICHAR(8203),_xlfn.XLOOKUP(data[[#This Row],[Age group]],$S$23:$S$26,$T$23:$T$26))&amp;data[[#This Row],[Age group]]</f>
        <v>​​501-1000</v>
      </c>
    </row>
    <row r="2451" spans="2:12" x14ac:dyDescent="0.25">
      <c r="B2451" t="s">
        <v>35</v>
      </c>
      <c r="C2451">
        <v>9.6000000000000014</v>
      </c>
      <c r="D2451">
        <v>1270</v>
      </c>
      <c r="E2451" s="27">
        <v>45416</v>
      </c>
      <c r="F2451">
        <v>2576.9700000000003</v>
      </c>
      <c r="G2451" t="s">
        <v>91</v>
      </c>
      <c r="H2451">
        <v>0</v>
      </c>
      <c r="I2451" t="str">
        <f>_xlfn.XLOOKUP(data[[#This Row],[flight_speed]],$S$4:$S$6,$T$4:$T$6,,-1)</f>
        <v>super fast</v>
      </c>
      <c r="J2451">
        <f>_xlfn.XLOOKUP(data[[#This Row],[Reindeer]],$S$14:$S$18,$T$14:$T$18)</f>
        <v>261</v>
      </c>
      <c r="K2451" t="str" cm="1">
        <f t="array" ref="K2451">_xlfn.IFS(data[[#This Row],[Age]]&lt;=100,"0-100",data[[#This Row],[Age]]&lt;=500,"101-500",data[[#This Row],[Age]]&lt;=1000,"501-1000",1,"&gt;1000")</f>
        <v>101-500</v>
      </c>
      <c r="L2451" t="str">
        <f>REPT(_xlfn.UNICHAR(8203),_xlfn.XLOOKUP(data[[#This Row],[Age group]],$S$23:$S$26,$T$23:$T$26))&amp;data[[#This Row],[Age group]]</f>
        <v>​​​101-500</v>
      </c>
    </row>
    <row r="2452" spans="2:12" x14ac:dyDescent="0.25">
      <c r="B2452" t="s">
        <v>68</v>
      </c>
      <c r="C2452">
        <v>8</v>
      </c>
      <c r="D2452">
        <v>1200</v>
      </c>
      <c r="E2452" s="27">
        <v>45416</v>
      </c>
      <c r="F2452">
        <v>875.84999999999991</v>
      </c>
      <c r="G2452" t="s">
        <v>90</v>
      </c>
      <c r="H2452">
        <v>0</v>
      </c>
      <c r="I2452" t="str">
        <f>_xlfn.XLOOKUP(data[[#This Row],[flight_speed]],$S$4:$S$6,$T$4:$T$6,,-1)</f>
        <v>fast</v>
      </c>
      <c r="J2452">
        <f>_xlfn.XLOOKUP(data[[#This Row],[Reindeer]],$S$14:$S$18,$T$14:$T$18)</f>
        <v>35</v>
      </c>
      <c r="K2452" t="str" cm="1">
        <f t="array" ref="K2452">_xlfn.IFS(data[[#This Row],[Age]]&lt;=100,"0-100",data[[#This Row],[Age]]&lt;=500,"101-500",data[[#This Row],[Age]]&lt;=1000,"501-1000",1,"&gt;1000")</f>
        <v>0-100</v>
      </c>
      <c r="L2452" t="str">
        <f>REPT(_xlfn.UNICHAR(8203),_xlfn.XLOOKUP(data[[#This Row],[Age group]],$S$23:$S$26,$T$23:$T$26))&amp;data[[#This Row],[Age group]]</f>
        <v>​​​​0-100</v>
      </c>
    </row>
    <row r="2453" spans="2:12" x14ac:dyDescent="0.25">
      <c r="B2453" t="s">
        <v>32</v>
      </c>
      <c r="C2453">
        <v>7.2</v>
      </c>
      <c r="D2453">
        <v>670</v>
      </c>
      <c r="E2453" s="27">
        <v>45416</v>
      </c>
      <c r="F2453">
        <v>543.36</v>
      </c>
      <c r="G2453" t="s">
        <v>91</v>
      </c>
      <c r="H2453">
        <v>0</v>
      </c>
      <c r="I2453" t="str">
        <f>_xlfn.XLOOKUP(data[[#This Row],[flight_speed]],$S$4:$S$6,$T$4:$T$6,,-1)</f>
        <v>casual</v>
      </c>
      <c r="J2453">
        <f>_xlfn.XLOOKUP(data[[#This Row],[Reindeer]],$S$14:$S$18,$T$14:$T$18)</f>
        <v>98</v>
      </c>
      <c r="K2453" t="str" cm="1">
        <f t="array" ref="K2453">_xlfn.IFS(data[[#This Row],[Age]]&lt;=100,"0-100",data[[#This Row],[Age]]&lt;=500,"101-500",data[[#This Row],[Age]]&lt;=1000,"501-1000",1,"&gt;1000")</f>
        <v>0-100</v>
      </c>
      <c r="L2453" t="str">
        <f>REPT(_xlfn.UNICHAR(8203),_xlfn.XLOOKUP(data[[#This Row],[Age group]],$S$23:$S$26,$T$23:$T$26))&amp;data[[#This Row],[Age group]]</f>
        <v>​​​​0-100</v>
      </c>
    </row>
    <row r="2454" spans="2:12" x14ac:dyDescent="0.25">
      <c r="B2454" t="s">
        <v>33</v>
      </c>
      <c r="C2454">
        <v>12</v>
      </c>
      <c r="D2454">
        <v>900</v>
      </c>
      <c r="E2454" s="27">
        <v>45417</v>
      </c>
      <c r="F2454">
        <v>1692.96</v>
      </c>
      <c r="G2454" t="s">
        <v>90</v>
      </c>
      <c r="H2454">
        <v>0</v>
      </c>
      <c r="I2454" t="str">
        <f>_xlfn.XLOOKUP(data[[#This Row],[flight_speed]],$S$4:$S$6,$T$4:$T$6,,-1)</f>
        <v>fast</v>
      </c>
      <c r="J2454">
        <f>_xlfn.XLOOKUP(data[[#This Row],[Reindeer]],$S$14:$S$18,$T$14:$T$18)</f>
        <v>1200</v>
      </c>
      <c r="K2454" t="str" cm="1">
        <f t="array" ref="K2454">_xlfn.IFS(data[[#This Row],[Age]]&lt;=100,"0-100",data[[#This Row],[Age]]&lt;=500,"101-500",data[[#This Row],[Age]]&lt;=1000,"501-1000",1,"&gt;1000")</f>
        <v>&gt;1000</v>
      </c>
      <c r="L2454" t="str">
        <f>REPT(_xlfn.UNICHAR(8203),_xlfn.XLOOKUP(data[[#This Row],[Age group]],$S$23:$S$26,$T$23:$T$26))&amp;data[[#This Row],[Age group]]</f>
        <v>​&gt;1000</v>
      </c>
    </row>
    <row r="2455" spans="2:12" x14ac:dyDescent="0.25">
      <c r="B2455" t="s">
        <v>34</v>
      </c>
      <c r="C2455">
        <v>11.200000000000001</v>
      </c>
      <c r="D2455">
        <v>660</v>
      </c>
      <c r="E2455" s="27">
        <v>45417</v>
      </c>
      <c r="F2455">
        <v>2002.1999999999998</v>
      </c>
      <c r="G2455" t="s">
        <v>91</v>
      </c>
      <c r="H2455">
        <v>0</v>
      </c>
      <c r="I2455" t="str">
        <f>_xlfn.XLOOKUP(data[[#This Row],[flight_speed]],$S$4:$S$6,$T$4:$T$6,,-1)</f>
        <v>super fast</v>
      </c>
      <c r="J2455">
        <f>_xlfn.XLOOKUP(data[[#This Row],[Reindeer]],$S$14:$S$18,$T$14:$T$18)</f>
        <v>815</v>
      </c>
      <c r="K2455" t="str" cm="1">
        <f t="array" ref="K2455">_xlfn.IFS(data[[#This Row],[Age]]&lt;=100,"0-100",data[[#This Row],[Age]]&lt;=500,"101-500",data[[#This Row],[Age]]&lt;=1000,"501-1000",1,"&gt;1000")</f>
        <v>501-1000</v>
      </c>
      <c r="L2455" t="str">
        <f>REPT(_xlfn.UNICHAR(8203),_xlfn.XLOOKUP(data[[#This Row],[Age group]],$S$23:$S$26,$T$23:$T$26))&amp;data[[#This Row],[Age group]]</f>
        <v>​​501-1000</v>
      </c>
    </row>
    <row r="2456" spans="2:12" x14ac:dyDescent="0.25">
      <c r="B2456" t="s">
        <v>35</v>
      </c>
      <c r="C2456">
        <v>11.200000000000001</v>
      </c>
      <c r="D2456">
        <v>1040</v>
      </c>
      <c r="E2456" s="27">
        <v>45417</v>
      </c>
      <c r="F2456">
        <v>1510.1999999999998</v>
      </c>
      <c r="G2456" t="s">
        <v>91</v>
      </c>
      <c r="H2456">
        <v>0</v>
      </c>
      <c r="I2456" t="str">
        <f>_xlfn.XLOOKUP(data[[#This Row],[flight_speed]],$S$4:$S$6,$T$4:$T$6,,-1)</f>
        <v>fast</v>
      </c>
      <c r="J2456">
        <f>_xlfn.XLOOKUP(data[[#This Row],[Reindeer]],$S$14:$S$18,$T$14:$T$18)</f>
        <v>261</v>
      </c>
      <c r="K2456" t="str" cm="1">
        <f t="array" ref="K2456">_xlfn.IFS(data[[#This Row],[Age]]&lt;=100,"0-100",data[[#This Row],[Age]]&lt;=500,"101-500",data[[#This Row],[Age]]&lt;=1000,"501-1000",1,"&gt;1000")</f>
        <v>101-500</v>
      </c>
      <c r="L2456" t="str">
        <f>REPT(_xlfn.UNICHAR(8203),_xlfn.XLOOKUP(data[[#This Row],[Age group]],$S$23:$S$26,$T$23:$T$26))&amp;data[[#This Row],[Age group]]</f>
        <v>​​​101-500</v>
      </c>
    </row>
    <row r="2457" spans="2:12" x14ac:dyDescent="0.25">
      <c r="B2457" t="s">
        <v>68</v>
      </c>
      <c r="C2457">
        <v>9.6000000000000014</v>
      </c>
      <c r="D2457">
        <v>590</v>
      </c>
      <c r="E2457" s="27">
        <v>45417</v>
      </c>
      <c r="F2457">
        <v>708.54</v>
      </c>
      <c r="G2457" t="s">
        <v>90</v>
      </c>
      <c r="H2457">
        <v>0</v>
      </c>
      <c r="I2457" t="str">
        <f>_xlfn.XLOOKUP(data[[#This Row],[flight_speed]],$S$4:$S$6,$T$4:$T$6,,-1)</f>
        <v>fast</v>
      </c>
      <c r="J2457">
        <f>_xlfn.XLOOKUP(data[[#This Row],[Reindeer]],$S$14:$S$18,$T$14:$T$18)</f>
        <v>35</v>
      </c>
      <c r="K2457" t="str" cm="1">
        <f t="array" ref="K2457">_xlfn.IFS(data[[#This Row],[Age]]&lt;=100,"0-100",data[[#This Row],[Age]]&lt;=500,"101-500",data[[#This Row],[Age]]&lt;=1000,"501-1000",1,"&gt;1000")</f>
        <v>0-100</v>
      </c>
      <c r="L2457" t="str">
        <f>REPT(_xlfn.UNICHAR(8203),_xlfn.XLOOKUP(data[[#This Row],[Age group]],$S$23:$S$26,$T$23:$T$26))&amp;data[[#This Row],[Age group]]</f>
        <v>​​​​0-100</v>
      </c>
    </row>
    <row r="2458" spans="2:12" x14ac:dyDescent="0.25">
      <c r="B2458" t="s">
        <v>32</v>
      </c>
      <c r="C2458">
        <v>12</v>
      </c>
      <c r="D2458">
        <v>780</v>
      </c>
      <c r="E2458" s="27">
        <v>45417</v>
      </c>
      <c r="F2458">
        <v>1224.33</v>
      </c>
      <c r="G2458" t="s">
        <v>91</v>
      </c>
      <c r="H2458">
        <v>0</v>
      </c>
      <c r="I2458" t="str">
        <f>_xlfn.XLOOKUP(data[[#This Row],[flight_speed]],$S$4:$S$6,$T$4:$T$6,,-1)</f>
        <v>fast</v>
      </c>
      <c r="J2458">
        <f>_xlfn.XLOOKUP(data[[#This Row],[Reindeer]],$S$14:$S$18,$T$14:$T$18)</f>
        <v>98</v>
      </c>
      <c r="K2458" t="str" cm="1">
        <f t="array" ref="K2458">_xlfn.IFS(data[[#This Row],[Age]]&lt;=100,"0-100",data[[#This Row],[Age]]&lt;=500,"101-500",data[[#This Row],[Age]]&lt;=1000,"501-1000",1,"&gt;1000")</f>
        <v>0-100</v>
      </c>
      <c r="L2458" t="str">
        <f>REPT(_xlfn.UNICHAR(8203),_xlfn.XLOOKUP(data[[#This Row],[Age group]],$S$23:$S$26,$T$23:$T$26))&amp;data[[#This Row],[Age group]]</f>
        <v>​​​​0-100</v>
      </c>
    </row>
    <row r="2459" spans="2:12" x14ac:dyDescent="0.25">
      <c r="B2459" t="s">
        <v>33</v>
      </c>
      <c r="C2459">
        <v>4</v>
      </c>
      <c r="D2459">
        <v>1480</v>
      </c>
      <c r="E2459" s="27">
        <v>45418</v>
      </c>
      <c r="F2459">
        <v>887.61</v>
      </c>
      <c r="G2459" t="s">
        <v>90</v>
      </c>
      <c r="H2459">
        <v>0</v>
      </c>
      <c r="I2459" t="str">
        <f>_xlfn.XLOOKUP(data[[#This Row],[flight_speed]],$S$4:$S$6,$T$4:$T$6,,-1)</f>
        <v>fast</v>
      </c>
      <c r="J2459">
        <f>_xlfn.XLOOKUP(data[[#This Row],[Reindeer]],$S$14:$S$18,$T$14:$T$18)</f>
        <v>1200</v>
      </c>
      <c r="K2459" t="str" cm="1">
        <f t="array" ref="K2459">_xlfn.IFS(data[[#This Row],[Age]]&lt;=100,"0-100",data[[#This Row],[Age]]&lt;=500,"101-500",data[[#This Row],[Age]]&lt;=1000,"501-1000",1,"&gt;1000")</f>
        <v>&gt;1000</v>
      </c>
      <c r="L2459" t="str">
        <f>REPT(_xlfn.UNICHAR(8203),_xlfn.XLOOKUP(data[[#This Row],[Age group]],$S$23:$S$26,$T$23:$T$26))&amp;data[[#This Row],[Age group]]</f>
        <v>​&gt;1000</v>
      </c>
    </row>
    <row r="2460" spans="2:12" x14ac:dyDescent="0.25">
      <c r="B2460" t="s">
        <v>34</v>
      </c>
      <c r="C2460">
        <v>8.8000000000000007</v>
      </c>
      <c r="D2460">
        <v>740</v>
      </c>
      <c r="E2460" s="27">
        <v>45418</v>
      </c>
      <c r="F2460">
        <v>635.37</v>
      </c>
      <c r="G2460" t="s">
        <v>91</v>
      </c>
      <c r="H2460">
        <v>0</v>
      </c>
      <c r="I2460" t="str">
        <f>_xlfn.XLOOKUP(data[[#This Row],[flight_speed]],$S$4:$S$6,$T$4:$T$6,,-1)</f>
        <v>fast</v>
      </c>
      <c r="J2460">
        <f>_xlfn.XLOOKUP(data[[#This Row],[Reindeer]],$S$14:$S$18,$T$14:$T$18)</f>
        <v>815</v>
      </c>
      <c r="K2460" t="str" cm="1">
        <f t="array" ref="K2460">_xlfn.IFS(data[[#This Row],[Age]]&lt;=100,"0-100",data[[#This Row],[Age]]&lt;=500,"101-500",data[[#This Row],[Age]]&lt;=1000,"501-1000",1,"&gt;1000")</f>
        <v>501-1000</v>
      </c>
      <c r="L2460" t="str">
        <f>REPT(_xlfn.UNICHAR(8203),_xlfn.XLOOKUP(data[[#This Row],[Age group]],$S$23:$S$26,$T$23:$T$26))&amp;data[[#This Row],[Age group]]</f>
        <v>​​501-1000</v>
      </c>
    </row>
    <row r="2461" spans="2:12" x14ac:dyDescent="0.25">
      <c r="B2461" t="s">
        <v>35</v>
      </c>
      <c r="C2461">
        <v>4</v>
      </c>
      <c r="D2461">
        <v>1390</v>
      </c>
      <c r="E2461" s="27">
        <v>45418</v>
      </c>
      <c r="F2461">
        <v>665.64</v>
      </c>
      <c r="G2461" t="s">
        <v>91</v>
      </c>
      <c r="H2461">
        <v>0</v>
      </c>
      <c r="I2461" t="str">
        <f>_xlfn.XLOOKUP(data[[#This Row],[flight_speed]],$S$4:$S$6,$T$4:$T$6,,-1)</f>
        <v>fast</v>
      </c>
      <c r="J2461">
        <f>_xlfn.XLOOKUP(data[[#This Row],[Reindeer]],$S$14:$S$18,$T$14:$T$18)</f>
        <v>261</v>
      </c>
      <c r="K2461" t="str" cm="1">
        <f t="array" ref="K2461">_xlfn.IFS(data[[#This Row],[Age]]&lt;=100,"0-100",data[[#This Row],[Age]]&lt;=500,"101-500",data[[#This Row],[Age]]&lt;=1000,"501-1000",1,"&gt;1000")</f>
        <v>101-500</v>
      </c>
      <c r="L2461" t="str">
        <f>REPT(_xlfn.UNICHAR(8203),_xlfn.XLOOKUP(data[[#This Row],[Age group]],$S$23:$S$26,$T$23:$T$26))&amp;data[[#This Row],[Age group]]</f>
        <v>​​​101-500</v>
      </c>
    </row>
    <row r="2462" spans="2:12" x14ac:dyDescent="0.25">
      <c r="B2462" t="s">
        <v>68</v>
      </c>
      <c r="C2462">
        <v>10.4</v>
      </c>
      <c r="D2462">
        <v>900</v>
      </c>
      <c r="E2462" s="27">
        <v>45418</v>
      </c>
      <c r="F2462">
        <v>2789.82</v>
      </c>
      <c r="G2462" t="s">
        <v>90</v>
      </c>
      <c r="H2462">
        <v>0</v>
      </c>
      <c r="I2462" t="str">
        <f>_xlfn.XLOOKUP(data[[#This Row],[flight_speed]],$S$4:$S$6,$T$4:$T$6,,-1)</f>
        <v>super fast</v>
      </c>
      <c r="J2462">
        <f>_xlfn.XLOOKUP(data[[#This Row],[Reindeer]],$S$14:$S$18,$T$14:$T$18)</f>
        <v>35</v>
      </c>
      <c r="K2462" t="str" cm="1">
        <f t="array" ref="K2462">_xlfn.IFS(data[[#This Row],[Age]]&lt;=100,"0-100",data[[#This Row],[Age]]&lt;=500,"101-500",data[[#This Row],[Age]]&lt;=1000,"501-1000",1,"&gt;1000")</f>
        <v>0-100</v>
      </c>
      <c r="L2462" t="str">
        <f>REPT(_xlfn.UNICHAR(8203),_xlfn.XLOOKUP(data[[#This Row],[Age group]],$S$23:$S$26,$T$23:$T$26))&amp;data[[#This Row],[Age group]]</f>
        <v>​​​​0-100</v>
      </c>
    </row>
    <row r="2463" spans="2:12" x14ac:dyDescent="0.25">
      <c r="B2463" t="s">
        <v>32</v>
      </c>
      <c r="C2463">
        <v>9.6000000000000014</v>
      </c>
      <c r="D2463">
        <v>700</v>
      </c>
      <c r="E2463" s="27">
        <v>45418</v>
      </c>
      <c r="F2463">
        <v>1742.4299999999998</v>
      </c>
      <c r="G2463" t="s">
        <v>91</v>
      </c>
      <c r="H2463">
        <v>0</v>
      </c>
      <c r="I2463" t="str">
        <f>_xlfn.XLOOKUP(data[[#This Row],[flight_speed]],$S$4:$S$6,$T$4:$T$6,,-1)</f>
        <v>fast</v>
      </c>
      <c r="J2463">
        <f>_xlfn.XLOOKUP(data[[#This Row],[Reindeer]],$S$14:$S$18,$T$14:$T$18)</f>
        <v>98</v>
      </c>
      <c r="K2463" t="str" cm="1">
        <f t="array" ref="K2463">_xlfn.IFS(data[[#This Row],[Age]]&lt;=100,"0-100",data[[#This Row],[Age]]&lt;=500,"101-500",data[[#This Row],[Age]]&lt;=1000,"501-1000",1,"&gt;1000")</f>
        <v>0-100</v>
      </c>
      <c r="L2463" t="str">
        <f>REPT(_xlfn.UNICHAR(8203),_xlfn.XLOOKUP(data[[#This Row],[Age group]],$S$23:$S$26,$T$23:$T$26))&amp;data[[#This Row],[Age group]]</f>
        <v>​​​​0-100</v>
      </c>
    </row>
    <row r="2464" spans="2:12" x14ac:dyDescent="0.25">
      <c r="B2464" t="s">
        <v>33</v>
      </c>
      <c r="C2464">
        <v>9.6000000000000014</v>
      </c>
      <c r="D2464">
        <v>1200</v>
      </c>
      <c r="E2464" s="27">
        <v>45419</v>
      </c>
      <c r="F2464">
        <v>1556.6999999999998</v>
      </c>
      <c r="G2464" t="s">
        <v>90</v>
      </c>
      <c r="H2464">
        <v>0</v>
      </c>
      <c r="I2464" t="str">
        <f>_xlfn.XLOOKUP(data[[#This Row],[flight_speed]],$S$4:$S$6,$T$4:$T$6,,-1)</f>
        <v>fast</v>
      </c>
      <c r="J2464">
        <f>_xlfn.XLOOKUP(data[[#This Row],[Reindeer]],$S$14:$S$18,$T$14:$T$18)</f>
        <v>1200</v>
      </c>
      <c r="K2464" t="str" cm="1">
        <f t="array" ref="K2464">_xlfn.IFS(data[[#This Row],[Age]]&lt;=100,"0-100",data[[#This Row],[Age]]&lt;=500,"101-500",data[[#This Row],[Age]]&lt;=1000,"501-1000",1,"&gt;1000")</f>
        <v>&gt;1000</v>
      </c>
      <c r="L2464" t="str">
        <f>REPT(_xlfn.UNICHAR(8203),_xlfn.XLOOKUP(data[[#This Row],[Age group]],$S$23:$S$26,$T$23:$T$26))&amp;data[[#This Row],[Age group]]</f>
        <v>​&gt;1000</v>
      </c>
    </row>
    <row r="2465" spans="2:12" x14ac:dyDescent="0.25">
      <c r="B2465" t="s">
        <v>34</v>
      </c>
      <c r="C2465">
        <v>7.2</v>
      </c>
      <c r="D2465">
        <v>560</v>
      </c>
      <c r="E2465" s="27">
        <v>45419</v>
      </c>
      <c r="F2465">
        <v>975.48</v>
      </c>
      <c r="G2465" t="s">
        <v>91</v>
      </c>
      <c r="H2465">
        <v>0</v>
      </c>
      <c r="I2465" t="str">
        <f>_xlfn.XLOOKUP(data[[#This Row],[flight_speed]],$S$4:$S$6,$T$4:$T$6,,-1)</f>
        <v>fast</v>
      </c>
      <c r="J2465">
        <f>_xlfn.XLOOKUP(data[[#This Row],[Reindeer]],$S$14:$S$18,$T$14:$T$18)</f>
        <v>815</v>
      </c>
      <c r="K2465" t="str" cm="1">
        <f t="array" ref="K2465">_xlfn.IFS(data[[#This Row],[Age]]&lt;=100,"0-100",data[[#This Row],[Age]]&lt;=500,"101-500",data[[#This Row],[Age]]&lt;=1000,"501-1000",1,"&gt;1000")</f>
        <v>501-1000</v>
      </c>
      <c r="L2465" t="str">
        <f>REPT(_xlfn.UNICHAR(8203),_xlfn.XLOOKUP(data[[#This Row],[Age group]],$S$23:$S$26,$T$23:$T$26))&amp;data[[#This Row],[Age group]]</f>
        <v>​​501-1000</v>
      </c>
    </row>
    <row r="2466" spans="2:12" x14ac:dyDescent="0.25">
      <c r="B2466" t="s">
        <v>35</v>
      </c>
      <c r="C2466">
        <v>6.4</v>
      </c>
      <c r="D2466">
        <v>730</v>
      </c>
      <c r="E2466" s="27">
        <v>45419</v>
      </c>
      <c r="F2466">
        <v>816</v>
      </c>
      <c r="G2466" t="s">
        <v>91</v>
      </c>
      <c r="H2466">
        <v>0</v>
      </c>
      <c r="I2466" t="str">
        <f>_xlfn.XLOOKUP(data[[#This Row],[flight_speed]],$S$4:$S$6,$T$4:$T$6,,-1)</f>
        <v>fast</v>
      </c>
      <c r="J2466">
        <f>_xlfn.XLOOKUP(data[[#This Row],[Reindeer]],$S$14:$S$18,$T$14:$T$18)</f>
        <v>261</v>
      </c>
      <c r="K2466" t="str" cm="1">
        <f t="array" ref="K2466">_xlfn.IFS(data[[#This Row],[Age]]&lt;=100,"0-100",data[[#This Row],[Age]]&lt;=500,"101-500",data[[#This Row],[Age]]&lt;=1000,"501-1000",1,"&gt;1000")</f>
        <v>101-500</v>
      </c>
      <c r="L2466" t="str">
        <f>REPT(_xlfn.UNICHAR(8203),_xlfn.XLOOKUP(data[[#This Row],[Age group]],$S$23:$S$26,$T$23:$T$26))&amp;data[[#This Row],[Age group]]</f>
        <v>​​​101-500</v>
      </c>
    </row>
    <row r="2467" spans="2:12" x14ac:dyDescent="0.25">
      <c r="B2467" t="s">
        <v>68</v>
      </c>
      <c r="C2467">
        <v>11.200000000000001</v>
      </c>
      <c r="D2467">
        <v>920</v>
      </c>
      <c r="E2467" s="27">
        <v>45419</v>
      </c>
      <c r="F2467">
        <v>1896.3000000000002</v>
      </c>
      <c r="G2467" t="s">
        <v>90</v>
      </c>
      <c r="H2467">
        <v>0</v>
      </c>
      <c r="I2467" t="str">
        <f>_xlfn.XLOOKUP(data[[#This Row],[flight_speed]],$S$4:$S$6,$T$4:$T$6,,-1)</f>
        <v>fast</v>
      </c>
      <c r="J2467">
        <f>_xlfn.XLOOKUP(data[[#This Row],[Reindeer]],$S$14:$S$18,$T$14:$T$18)</f>
        <v>35</v>
      </c>
      <c r="K2467" t="str" cm="1">
        <f t="array" ref="K2467">_xlfn.IFS(data[[#This Row],[Age]]&lt;=100,"0-100",data[[#This Row],[Age]]&lt;=500,"101-500",data[[#This Row],[Age]]&lt;=1000,"501-1000",1,"&gt;1000")</f>
        <v>0-100</v>
      </c>
      <c r="L2467" t="str">
        <f>REPT(_xlfn.UNICHAR(8203),_xlfn.XLOOKUP(data[[#This Row],[Age group]],$S$23:$S$26,$T$23:$T$26))&amp;data[[#This Row],[Age group]]</f>
        <v>​​​​0-100</v>
      </c>
    </row>
    <row r="2468" spans="2:12" x14ac:dyDescent="0.25">
      <c r="B2468" t="s">
        <v>32</v>
      </c>
      <c r="C2468">
        <v>10.4</v>
      </c>
      <c r="D2468">
        <v>950</v>
      </c>
      <c r="E2468" s="27">
        <v>45419</v>
      </c>
      <c r="F2468">
        <v>2229.4499999999998</v>
      </c>
      <c r="G2468" t="s">
        <v>91</v>
      </c>
      <c r="H2468">
        <v>0</v>
      </c>
      <c r="I2468" t="str">
        <f>_xlfn.XLOOKUP(data[[#This Row],[flight_speed]],$S$4:$S$6,$T$4:$T$6,,-1)</f>
        <v>super fast</v>
      </c>
      <c r="J2468">
        <f>_xlfn.XLOOKUP(data[[#This Row],[Reindeer]],$S$14:$S$18,$T$14:$T$18)</f>
        <v>98</v>
      </c>
      <c r="K2468" t="str" cm="1">
        <f t="array" ref="K2468">_xlfn.IFS(data[[#This Row],[Age]]&lt;=100,"0-100",data[[#This Row],[Age]]&lt;=500,"101-500",data[[#This Row],[Age]]&lt;=1000,"501-1000",1,"&gt;1000")</f>
        <v>0-100</v>
      </c>
      <c r="L2468" t="str">
        <f>REPT(_xlfn.UNICHAR(8203),_xlfn.XLOOKUP(data[[#This Row],[Age group]],$S$23:$S$26,$T$23:$T$26))&amp;data[[#This Row],[Age group]]</f>
        <v>​​​​0-100</v>
      </c>
    </row>
    <row r="2469" spans="2:12" x14ac:dyDescent="0.25">
      <c r="B2469" t="s">
        <v>33</v>
      </c>
      <c r="C2469">
        <v>4.8000000000000007</v>
      </c>
      <c r="D2469">
        <v>680</v>
      </c>
      <c r="E2469" s="27">
        <v>45420</v>
      </c>
      <c r="F2469">
        <v>723.66</v>
      </c>
      <c r="G2469" t="s">
        <v>90</v>
      </c>
      <c r="H2469">
        <v>0</v>
      </c>
      <c r="I2469" t="str">
        <f>_xlfn.XLOOKUP(data[[#This Row],[flight_speed]],$S$4:$S$6,$T$4:$T$6,,-1)</f>
        <v>fast</v>
      </c>
      <c r="J2469">
        <f>_xlfn.XLOOKUP(data[[#This Row],[Reindeer]],$S$14:$S$18,$T$14:$T$18)</f>
        <v>1200</v>
      </c>
      <c r="K2469" t="str" cm="1">
        <f t="array" ref="K2469">_xlfn.IFS(data[[#This Row],[Age]]&lt;=100,"0-100",data[[#This Row],[Age]]&lt;=500,"101-500",data[[#This Row],[Age]]&lt;=1000,"501-1000",1,"&gt;1000")</f>
        <v>&gt;1000</v>
      </c>
      <c r="L2469" t="str">
        <f>REPT(_xlfn.UNICHAR(8203),_xlfn.XLOOKUP(data[[#This Row],[Age group]],$S$23:$S$26,$T$23:$T$26))&amp;data[[#This Row],[Age group]]</f>
        <v>​&gt;1000</v>
      </c>
    </row>
    <row r="2470" spans="2:12" x14ac:dyDescent="0.25">
      <c r="B2470" t="s">
        <v>34</v>
      </c>
      <c r="C2470">
        <v>11.200000000000001</v>
      </c>
      <c r="D2470">
        <v>1350</v>
      </c>
      <c r="E2470" s="27">
        <v>45420</v>
      </c>
      <c r="F2470">
        <v>611.54999999999995</v>
      </c>
      <c r="G2470" t="s">
        <v>91</v>
      </c>
      <c r="H2470">
        <v>0</v>
      </c>
      <c r="I2470" t="str">
        <f>_xlfn.XLOOKUP(data[[#This Row],[flight_speed]],$S$4:$S$6,$T$4:$T$6,,-1)</f>
        <v>fast</v>
      </c>
      <c r="J2470">
        <f>_xlfn.XLOOKUP(data[[#This Row],[Reindeer]],$S$14:$S$18,$T$14:$T$18)</f>
        <v>815</v>
      </c>
      <c r="K2470" t="str" cm="1">
        <f t="array" ref="K2470">_xlfn.IFS(data[[#This Row],[Age]]&lt;=100,"0-100",data[[#This Row],[Age]]&lt;=500,"101-500",data[[#This Row],[Age]]&lt;=1000,"501-1000",1,"&gt;1000")</f>
        <v>501-1000</v>
      </c>
      <c r="L2470" t="str">
        <f>REPT(_xlfn.UNICHAR(8203),_xlfn.XLOOKUP(data[[#This Row],[Age group]],$S$23:$S$26,$T$23:$T$26))&amp;data[[#This Row],[Age group]]</f>
        <v>​​501-1000</v>
      </c>
    </row>
    <row r="2471" spans="2:12" x14ac:dyDescent="0.25">
      <c r="B2471" t="s">
        <v>35</v>
      </c>
      <c r="C2471">
        <v>6.4</v>
      </c>
      <c r="D2471">
        <v>870</v>
      </c>
      <c r="E2471" s="27">
        <v>45420</v>
      </c>
      <c r="F2471">
        <v>309.29999999999995</v>
      </c>
      <c r="G2471" t="s">
        <v>91</v>
      </c>
      <c r="H2471">
        <v>0</v>
      </c>
      <c r="I2471" t="str">
        <f>_xlfn.XLOOKUP(data[[#This Row],[flight_speed]],$S$4:$S$6,$T$4:$T$6,,-1)</f>
        <v>casual</v>
      </c>
      <c r="J2471">
        <f>_xlfn.XLOOKUP(data[[#This Row],[Reindeer]],$S$14:$S$18,$T$14:$T$18)</f>
        <v>261</v>
      </c>
      <c r="K2471" t="str" cm="1">
        <f t="array" ref="K2471">_xlfn.IFS(data[[#This Row],[Age]]&lt;=100,"0-100",data[[#This Row],[Age]]&lt;=500,"101-500",data[[#This Row],[Age]]&lt;=1000,"501-1000",1,"&gt;1000")</f>
        <v>101-500</v>
      </c>
      <c r="L2471" t="str">
        <f>REPT(_xlfn.UNICHAR(8203),_xlfn.XLOOKUP(data[[#This Row],[Age group]],$S$23:$S$26,$T$23:$T$26))&amp;data[[#This Row],[Age group]]</f>
        <v>​​​101-500</v>
      </c>
    </row>
    <row r="2472" spans="2:12" x14ac:dyDescent="0.25">
      <c r="B2472" t="s">
        <v>68</v>
      </c>
      <c r="C2472">
        <v>10.4</v>
      </c>
      <c r="D2472">
        <v>1130</v>
      </c>
      <c r="E2472" s="27">
        <v>45420</v>
      </c>
      <c r="F2472">
        <v>1983.12</v>
      </c>
      <c r="G2472" t="s">
        <v>90</v>
      </c>
      <c r="H2472">
        <v>0</v>
      </c>
      <c r="I2472" t="str">
        <f>_xlfn.XLOOKUP(data[[#This Row],[flight_speed]],$S$4:$S$6,$T$4:$T$6,,-1)</f>
        <v>fast</v>
      </c>
      <c r="J2472">
        <f>_xlfn.XLOOKUP(data[[#This Row],[Reindeer]],$S$14:$S$18,$T$14:$T$18)</f>
        <v>35</v>
      </c>
      <c r="K2472" t="str" cm="1">
        <f t="array" ref="K2472">_xlfn.IFS(data[[#This Row],[Age]]&lt;=100,"0-100",data[[#This Row],[Age]]&lt;=500,"101-500",data[[#This Row],[Age]]&lt;=1000,"501-1000",1,"&gt;1000")</f>
        <v>0-100</v>
      </c>
      <c r="L2472" t="str">
        <f>REPT(_xlfn.UNICHAR(8203),_xlfn.XLOOKUP(data[[#This Row],[Age group]],$S$23:$S$26,$T$23:$T$26))&amp;data[[#This Row],[Age group]]</f>
        <v>​​​​0-100</v>
      </c>
    </row>
    <row r="2473" spans="2:12" x14ac:dyDescent="0.25">
      <c r="B2473" t="s">
        <v>32</v>
      </c>
      <c r="C2473">
        <v>8</v>
      </c>
      <c r="D2473">
        <v>590</v>
      </c>
      <c r="E2473" s="27">
        <v>45420</v>
      </c>
      <c r="F2473">
        <v>2078.6999999999998</v>
      </c>
      <c r="G2473" t="s">
        <v>91</v>
      </c>
      <c r="H2473">
        <v>0</v>
      </c>
      <c r="I2473" t="str">
        <f>_xlfn.XLOOKUP(data[[#This Row],[flight_speed]],$S$4:$S$6,$T$4:$T$6,,-1)</f>
        <v>super fast</v>
      </c>
      <c r="J2473">
        <f>_xlfn.XLOOKUP(data[[#This Row],[Reindeer]],$S$14:$S$18,$T$14:$T$18)</f>
        <v>98</v>
      </c>
      <c r="K2473" t="str" cm="1">
        <f t="array" ref="K2473">_xlfn.IFS(data[[#This Row],[Age]]&lt;=100,"0-100",data[[#This Row],[Age]]&lt;=500,"101-500",data[[#This Row],[Age]]&lt;=1000,"501-1000",1,"&gt;1000")</f>
        <v>0-100</v>
      </c>
      <c r="L2473" t="str">
        <f>REPT(_xlfn.UNICHAR(8203),_xlfn.XLOOKUP(data[[#This Row],[Age group]],$S$23:$S$26,$T$23:$T$26))&amp;data[[#This Row],[Age group]]</f>
        <v>​​​​0-100</v>
      </c>
    </row>
    <row r="2474" spans="2:12" x14ac:dyDescent="0.25">
      <c r="B2474" t="s">
        <v>33</v>
      </c>
      <c r="C2474">
        <v>6.4</v>
      </c>
      <c r="D2474">
        <v>1440</v>
      </c>
      <c r="E2474" s="27">
        <v>45421</v>
      </c>
      <c r="F2474">
        <v>332.37</v>
      </c>
      <c r="G2474" t="s">
        <v>90</v>
      </c>
      <c r="H2474">
        <v>0</v>
      </c>
      <c r="I2474" t="str">
        <f>_xlfn.XLOOKUP(data[[#This Row],[flight_speed]],$S$4:$S$6,$T$4:$T$6,,-1)</f>
        <v>casual</v>
      </c>
      <c r="J2474">
        <f>_xlfn.XLOOKUP(data[[#This Row],[Reindeer]],$S$14:$S$18,$T$14:$T$18)</f>
        <v>1200</v>
      </c>
      <c r="K2474" t="str" cm="1">
        <f t="array" ref="K2474">_xlfn.IFS(data[[#This Row],[Age]]&lt;=100,"0-100",data[[#This Row],[Age]]&lt;=500,"101-500",data[[#This Row],[Age]]&lt;=1000,"501-1000",1,"&gt;1000")</f>
        <v>&gt;1000</v>
      </c>
      <c r="L2474" t="str">
        <f>REPT(_xlfn.UNICHAR(8203),_xlfn.XLOOKUP(data[[#This Row],[Age group]],$S$23:$S$26,$T$23:$T$26))&amp;data[[#This Row],[Age group]]</f>
        <v>​&gt;1000</v>
      </c>
    </row>
    <row r="2475" spans="2:12" x14ac:dyDescent="0.25">
      <c r="B2475" t="s">
        <v>34</v>
      </c>
      <c r="C2475">
        <v>12</v>
      </c>
      <c r="D2475">
        <v>920</v>
      </c>
      <c r="E2475" s="27">
        <v>45421</v>
      </c>
      <c r="F2475">
        <v>979.62000000000012</v>
      </c>
      <c r="G2475" t="s">
        <v>91</v>
      </c>
      <c r="H2475">
        <v>0</v>
      </c>
      <c r="I2475" t="str">
        <f>_xlfn.XLOOKUP(data[[#This Row],[flight_speed]],$S$4:$S$6,$T$4:$T$6,,-1)</f>
        <v>fast</v>
      </c>
      <c r="J2475">
        <f>_xlfn.XLOOKUP(data[[#This Row],[Reindeer]],$S$14:$S$18,$T$14:$T$18)</f>
        <v>815</v>
      </c>
      <c r="K2475" t="str" cm="1">
        <f t="array" ref="K2475">_xlfn.IFS(data[[#This Row],[Age]]&lt;=100,"0-100",data[[#This Row],[Age]]&lt;=500,"101-500",data[[#This Row],[Age]]&lt;=1000,"501-1000",1,"&gt;1000")</f>
        <v>501-1000</v>
      </c>
      <c r="L2475" t="str">
        <f>REPT(_xlfn.UNICHAR(8203),_xlfn.XLOOKUP(data[[#This Row],[Age group]],$S$23:$S$26,$T$23:$T$26))&amp;data[[#This Row],[Age group]]</f>
        <v>​​501-1000</v>
      </c>
    </row>
    <row r="2476" spans="2:12" x14ac:dyDescent="0.25">
      <c r="B2476" t="s">
        <v>35</v>
      </c>
      <c r="C2476">
        <v>8.8000000000000007</v>
      </c>
      <c r="D2476">
        <v>650</v>
      </c>
      <c r="E2476" s="27">
        <v>45421</v>
      </c>
      <c r="F2476">
        <v>935.01</v>
      </c>
      <c r="G2476" t="s">
        <v>91</v>
      </c>
      <c r="H2476">
        <v>0</v>
      </c>
      <c r="I2476" t="str">
        <f>_xlfn.XLOOKUP(data[[#This Row],[flight_speed]],$S$4:$S$6,$T$4:$T$6,,-1)</f>
        <v>fast</v>
      </c>
      <c r="J2476">
        <f>_xlfn.XLOOKUP(data[[#This Row],[Reindeer]],$S$14:$S$18,$T$14:$T$18)</f>
        <v>261</v>
      </c>
      <c r="K2476" t="str" cm="1">
        <f t="array" ref="K2476">_xlfn.IFS(data[[#This Row],[Age]]&lt;=100,"0-100",data[[#This Row],[Age]]&lt;=500,"101-500",data[[#This Row],[Age]]&lt;=1000,"501-1000",1,"&gt;1000")</f>
        <v>101-500</v>
      </c>
      <c r="L2476" t="str">
        <f>REPT(_xlfn.UNICHAR(8203),_xlfn.XLOOKUP(data[[#This Row],[Age group]],$S$23:$S$26,$T$23:$T$26))&amp;data[[#This Row],[Age group]]</f>
        <v>​​​101-500</v>
      </c>
    </row>
    <row r="2477" spans="2:12" x14ac:dyDescent="0.25">
      <c r="B2477" t="s">
        <v>68</v>
      </c>
      <c r="C2477">
        <v>8.8000000000000007</v>
      </c>
      <c r="D2477">
        <v>1350</v>
      </c>
      <c r="E2477" s="27">
        <v>45421</v>
      </c>
      <c r="F2477">
        <v>2913.66</v>
      </c>
      <c r="G2477" t="s">
        <v>90</v>
      </c>
      <c r="H2477">
        <v>0</v>
      </c>
      <c r="I2477" t="str">
        <f>_xlfn.XLOOKUP(data[[#This Row],[flight_speed]],$S$4:$S$6,$T$4:$T$6,,-1)</f>
        <v>super fast</v>
      </c>
      <c r="J2477">
        <f>_xlfn.XLOOKUP(data[[#This Row],[Reindeer]],$S$14:$S$18,$T$14:$T$18)</f>
        <v>35</v>
      </c>
      <c r="K2477" t="str" cm="1">
        <f t="array" ref="K2477">_xlfn.IFS(data[[#This Row],[Age]]&lt;=100,"0-100",data[[#This Row],[Age]]&lt;=500,"101-500",data[[#This Row],[Age]]&lt;=1000,"501-1000",1,"&gt;1000")</f>
        <v>0-100</v>
      </c>
      <c r="L2477" t="str">
        <f>REPT(_xlfn.UNICHAR(8203),_xlfn.XLOOKUP(data[[#This Row],[Age group]],$S$23:$S$26,$T$23:$T$26))&amp;data[[#This Row],[Age group]]</f>
        <v>​​​​0-100</v>
      </c>
    </row>
    <row r="2478" spans="2:12" x14ac:dyDescent="0.25">
      <c r="B2478" t="s">
        <v>32</v>
      </c>
      <c r="C2478">
        <v>8</v>
      </c>
      <c r="D2478">
        <v>1060</v>
      </c>
      <c r="E2478" s="27">
        <v>45421</v>
      </c>
      <c r="F2478">
        <v>447.90000000000003</v>
      </c>
      <c r="G2478" t="s">
        <v>91</v>
      </c>
      <c r="H2478">
        <v>0</v>
      </c>
      <c r="I2478" t="str">
        <f>_xlfn.XLOOKUP(data[[#This Row],[flight_speed]],$S$4:$S$6,$T$4:$T$6,,-1)</f>
        <v>casual</v>
      </c>
      <c r="J2478">
        <f>_xlfn.XLOOKUP(data[[#This Row],[Reindeer]],$S$14:$S$18,$T$14:$T$18)</f>
        <v>98</v>
      </c>
      <c r="K2478" t="str" cm="1">
        <f t="array" ref="K2478">_xlfn.IFS(data[[#This Row],[Age]]&lt;=100,"0-100",data[[#This Row],[Age]]&lt;=500,"101-500",data[[#This Row],[Age]]&lt;=1000,"501-1000",1,"&gt;1000")</f>
        <v>0-100</v>
      </c>
      <c r="L2478" t="str">
        <f>REPT(_xlfn.UNICHAR(8203),_xlfn.XLOOKUP(data[[#This Row],[Age group]],$S$23:$S$26,$T$23:$T$26))&amp;data[[#This Row],[Age group]]</f>
        <v>​​​​0-100</v>
      </c>
    </row>
    <row r="2479" spans="2:12" x14ac:dyDescent="0.25">
      <c r="B2479" t="s">
        <v>33</v>
      </c>
      <c r="C2479">
        <v>4.8000000000000007</v>
      </c>
      <c r="D2479">
        <v>1320</v>
      </c>
      <c r="E2479" s="27">
        <v>45422</v>
      </c>
      <c r="F2479">
        <v>2104.6799999999998</v>
      </c>
      <c r="G2479" t="s">
        <v>90</v>
      </c>
      <c r="H2479">
        <v>0</v>
      </c>
      <c r="I2479" t="str">
        <f>_xlfn.XLOOKUP(data[[#This Row],[flight_speed]],$S$4:$S$6,$T$4:$T$6,,-1)</f>
        <v>super fast</v>
      </c>
      <c r="J2479">
        <f>_xlfn.XLOOKUP(data[[#This Row],[Reindeer]],$S$14:$S$18,$T$14:$T$18)</f>
        <v>1200</v>
      </c>
      <c r="K2479" t="str" cm="1">
        <f t="array" ref="K2479">_xlfn.IFS(data[[#This Row],[Age]]&lt;=100,"0-100",data[[#This Row],[Age]]&lt;=500,"101-500",data[[#This Row],[Age]]&lt;=1000,"501-1000",1,"&gt;1000")</f>
        <v>&gt;1000</v>
      </c>
      <c r="L2479" t="str">
        <f>REPT(_xlfn.UNICHAR(8203),_xlfn.XLOOKUP(data[[#This Row],[Age group]],$S$23:$S$26,$T$23:$T$26))&amp;data[[#This Row],[Age group]]</f>
        <v>​&gt;1000</v>
      </c>
    </row>
    <row r="2480" spans="2:12" x14ac:dyDescent="0.25">
      <c r="B2480" t="s">
        <v>34</v>
      </c>
      <c r="C2480">
        <v>6.4</v>
      </c>
      <c r="D2480">
        <v>1150</v>
      </c>
      <c r="E2480" s="27">
        <v>45422</v>
      </c>
      <c r="F2480">
        <v>2040.1499999999999</v>
      </c>
      <c r="G2480" t="s">
        <v>91</v>
      </c>
      <c r="H2480">
        <v>0</v>
      </c>
      <c r="I2480" t="str">
        <f>_xlfn.XLOOKUP(data[[#This Row],[flight_speed]],$S$4:$S$6,$T$4:$T$6,,-1)</f>
        <v>super fast</v>
      </c>
      <c r="J2480">
        <f>_xlfn.XLOOKUP(data[[#This Row],[Reindeer]],$S$14:$S$18,$T$14:$T$18)</f>
        <v>815</v>
      </c>
      <c r="K2480" t="str" cm="1">
        <f t="array" ref="K2480">_xlfn.IFS(data[[#This Row],[Age]]&lt;=100,"0-100",data[[#This Row],[Age]]&lt;=500,"101-500",data[[#This Row],[Age]]&lt;=1000,"501-1000",1,"&gt;1000")</f>
        <v>501-1000</v>
      </c>
      <c r="L2480" t="str">
        <f>REPT(_xlfn.UNICHAR(8203),_xlfn.XLOOKUP(data[[#This Row],[Age group]],$S$23:$S$26,$T$23:$T$26))&amp;data[[#This Row],[Age group]]</f>
        <v>​​501-1000</v>
      </c>
    </row>
    <row r="2481" spans="2:12" x14ac:dyDescent="0.25">
      <c r="B2481" t="s">
        <v>35</v>
      </c>
      <c r="C2481">
        <v>8</v>
      </c>
      <c r="D2481">
        <v>1020</v>
      </c>
      <c r="E2481" s="27">
        <v>45422</v>
      </c>
      <c r="F2481">
        <v>1036.1399999999999</v>
      </c>
      <c r="G2481" t="s">
        <v>91</v>
      </c>
      <c r="H2481">
        <v>0</v>
      </c>
      <c r="I2481" t="str">
        <f>_xlfn.XLOOKUP(data[[#This Row],[flight_speed]],$S$4:$S$6,$T$4:$T$6,,-1)</f>
        <v>fast</v>
      </c>
      <c r="J2481">
        <f>_xlfn.XLOOKUP(data[[#This Row],[Reindeer]],$S$14:$S$18,$T$14:$T$18)</f>
        <v>261</v>
      </c>
      <c r="K2481" t="str" cm="1">
        <f t="array" ref="K2481">_xlfn.IFS(data[[#This Row],[Age]]&lt;=100,"0-100",data[[#This Row],[Age]]&lt;=500,"101-500",data[[#This Row],[Age]]&lt;=1000,"501-1000",1,"&gt;1000")</f>
        <v>101-500</v>
      </c>
      <c r="L2481" t="str">
        <f>REPT(_xlfn.UNICHAR(8203),_xlfn.XLOOKUP(data[[#This Row],[Age group]],$S$23:$S$26,$T$23:$T$26))&amp;data[[#This Row],[Age group]]</f>
        <v>​​​101-500</v>
      </c>
    </row>
    <row r="2482" spans="2:12" x14ac:dyDescent="0.25">
      <c r="B2482" t="s">
        <v>68</v>
      </c>
      <c r="C2482">
        <v>9.6000000000000014</v>
      </c>
      <c r="D2482">
        <v>910</v>
      </c>
      <c r="E2482" s="27">
        <v>45422</v>
      </c>
      <c r="F2482">
        <v>1229.6999999999998</v>
      </c>
      <c r="G2482" t="s">
        <v>90</v>
      </c>
      <c r="H2482">
        <v>0</v>
      </c>
      <c r="I2482" t="str">
        <f>_xlfn.XLOOKUP(data[[#This Row],[flight_speed]],$S$4:$S$6,$T$4:$T$6,,-1)</f>
        <v>fast</v>
      </c>
      <c r="J2482">
        <f>_xlfn.XLOOKUP(data[[#This Row],[Reindeer]],$S$14:$S$18,$T$14:$T$18)</f>
        <v>35</v>
      </c>
      <c r="K2482" t="str" cm="1">
        <f t="array" ref="K2482">_xlfn.IFS(data[[#This Row],[Age]]&lt;=100,"0-100",data[[#This Row],[Age]]&lt;=500,"101-500",data[[#This Row],[Age]]&lt;=1000,"501-1000",1,"&gt;1000")</f>
        <v>0-100</v>
      </c>
      <c r="L2482" t="str">
        <f>REPT(_xlfn.UNICHAR(8203),_xlfn.XLOOKUP(data[[#This Row],[Age group]],$S$23:$S$26,$T$23:$T$26))&amp;data[[#This Row],[Age group]]</f>
        <v>​​​​0-100</v>
      </c>
    </row>
    <row r="2483" spans="2:12" x14ac:dyDescent="0.25">
      <c r="B2483" t="s">
        <v>32</v>
      </c>
      <c r="C2483">
        <v>8.8000000000000007</v>
      </c>
      <c r="D2483">
        <v>900</v>
      </c>
      <c r="E2483" s="27">
        <v>45422</v>
      </c>
      <c r="F2483">
        <v>1427.46</v>
      </c>
      <c r="G2483" t="s">
        <v>91</v>
      </c>
      <c r="H2483">
        <v>0</v>
      </c>
      <c r="I2483" t="str">
        <f>_xlfn.XLOOKUP(data[[#This Row],[flight_speed]],$S$4:$S$6,$T$4:$T$6,,-1)</f>
        <v>fast</v>
      </c>
      <c r="J2483">
        <f>_xlfn.XLOOKUP(data[[#This Row],[Reindeer]],$S$14:$S$18,$T$14:$T$18)</f>
        <v>98</v>
      </c>
      <c r="K2483" t="str" cm="1">
        <f t="array" ref="K2483">_xlfn.IFS(data[[#This Row],[Age]]&lt;=100,"0-100",data[[#This Row],[Age]]&lt;=500,"101-500",data[[#This Row],[Age]]&lt;=1000,"501-1000",1,"&gt;1000")</f>
        <v>0-100</v>
      </c>
      <c r="L2483" t="str">
        <f>REPT(_xlfn.UNICHAR(8203),_xlfn.XLOOKUP(data[[#This Row],[Age group]],$S$23:$S$26,$T$23:$T$26))&amp;data[[#This Row],[Age group]]</f>
        <v>​​​​0-100</v>
      </c>
    </row>
    <row r="2484" spans="2:12" x14ac:dyDescent="0.25">
      <c r="B2484" t="s">
        <v>33</v>
      </c>
      <c r="C2484">
        <v>10.4</v>
      </c>
      <c r="D2484">
        <v>970</v>
      </c>
      <c r="E2484" s="27">
        <v>45423</v>
      </c>
      <c r="F2484">
        <v>779.61</v>
      </c>
      <c r="G2484" t="s">
        <v>90</v>
      </c>
      <c r="H2484">
        <v>0</v>
      </c>
      <c r="I2484" t="str">
        <f>_xlfn.XLOOKUP(data[[#This Row],[flight_speed]],$S$4:$S$6,$T$4:$T$6,,-1)</f>
        <v>fast</v>
      </c>
      <c r="J2484">
        <f>_xlfn.XLOOKUP(data[[#This Row],[Reindeer]],$S$14:$S$18,$T$14:$T$18)</f>
        <v>1200</v>
      </c>
      <c r="K2484" t="str" cm="1">
        <f t="array" ref="K2484">_xlfn.IFS(data[[#This Row],[Age]]&lt;=100,"0-100",data[[#This Row],[Age]]&lt;=500,"101-500",data[[#This Row],[Age]]&lt;=1000,"501-1000",1,"&gt;1000")</f>
        <v>&gt;1000</v>
      </c>
      <c r="L2484" t="str">
        <f>REPT(_xlfn.UNICHAR(8203),_xlfn.XLOOKUP(data[[#This Row],[Age group]],$S$23:$S$26,$T$23:$T$26))&amp;data[[#This Row],[Age group]]</f>
        <v>​&gt;1000</v>
      </c>
    </row>
    <row r="2485" spans="2:12" x14ac:dyDescent="0.25">
      <c r="B2485" t="s">
        <v>34</v>
      </c>
      <c r="C2485">
        <v>12</v>
      </c>
      <c r="D2485">
        <v>1040</v>
      </c>
      <c r="E2485" s="27">
        <v>45423</v>
      </c>
      <c r="F2485">
        <v>485.49</v>
      </c>
      <c r="G2485" t="s">
        <v>91</v>
      </c>
      <c r="H2485">
        <v>0</v>
      </c>
      <c r="I2485" t="str">
        <f>_xlfn.XLOOKUP(data[[#This Row],[flight_speed]],$S$4:$S$6,$T$4:$T$6,,-1)</f>
        <v>casual</v>
      </c>
      <c r="J2485">
        <f>_xlfn.XLOOKUP(data[[#This Row],[Reindeer]],$S$14:$S$18,$T$14:$T$18)</f>
        <v>815</v>
      </c>
      <c r="K2485" t="str" cm="1">
        <f t="array" ref="K2485">_xlfn.IFS(data[[#This Row],[Age]]&lt;=100,"0-100",data[[#This Row],[Age]]&lt;=500,"101-500",data[[#This Row],[Age]]&lt;=1000,"501-1000",1,"&gt;1000")</f>
        <v>501-1000</v>
      </c>
      <c r="L2485" t="str">
        <f>REPT(_xlfn.UNICHAR(8203),_xlfn.XLOOKUP(data[[#This Row],[Age group]],$S$23:$S$26,$T$23:$T$26))&amp;data[[#This Row],[Age group]]</f>
        <v>​​501-1000</v>
      </c>
    </row>
    <row r="2486" spans="2:12" x14ac:dyDescent="0.25">
      <c r="B2486" t="s">
        <v>35</v>
      </c>
      <c r="C2486">
        <v>12</v>
      </c>
      <c r="D2486">
        <v>710</v>
      </c>
      <c r="E2486" s="27">
        <v>45423</v>
      </c>
      <c r="F2486">
        <v>1676.88</v>
      </c>
      <c r="G2486" t="s">
        <v>91</v>
      </c>
      <c r="H2486">
        <v>0</v>
      </c>
      <c r="I2486" t="str">
        <f>_xlfn.XLOOKUP(data[[#This Row],[flight_speed]],$S$4:$S$6,$T$4:$T$6,,-1)</f>
        <v>fast</v>
      </c>
      <c r="J2486">
        <f>_xlfn.XLOOKUP(data[[#This Row],[Reindeer]],$S$14:$S$18,$T$14:$T$18)</f>
        <v>261</v>
      </c>
      <c r="K2486" t="str" cm="1">
        <f t="array" ref="K2486">_xlfn.IFS(data[[#This Row],[Age]]&lt;=100,"0-100",data[[#This Row],[Age]]&lt;=500,"101-500",data[[#This Row],[Age]]&lt;=1000,"501-1000",1,"&gt;1000")</f>
        <v>101-500</v>
      </c>
      <c r="L2486" t="str">
        <f>REPT(_xlfn.UNICHAR(8203),_xlfn.XLOOKUP(data[[#This Row],[Age group]],$S$23:$S$26,$T$23:$T$26))&amp;data[[#This Row],[Age group]]</f>
        <v>​​​101-500</v>
      </c>
    </row>
    <row r="2487" spans="2:12" x14ac:dyDescent="0.25">
      <c r="B2487" t="s">
        <v>68</v>
      </c>
      <c r="C2487">
        <v>4.8000000000000007</v>
      </c>
      <c r="D2487">
        <v>510</v>
      </c>
      <c r="E2487" s="27">
        <v>45423</v>
      </c>
      <c r="F2487">
        <v>401.40000000000003</v>
      </c>
      <c r="G2487" t="s">
        <v>90</v>
      </c>
      <c r="H2487">
        <v>0</v>
      </c>
      <c r="I2487" t="str">
        <f>_xlfn.XLOOKUP(data[[#This Row],[flight_speed]],$S$4:$S$6,$T$4:$T$6,,-1)</f>
        <v>casual</v>
      </c>
      <c r="J2487">
        <f>_xlfn.XLOOKUP(data[[#This Row],[Reindeer]],$S$14:$S$18,$T$14:$T$18)</f>
        <v>35</v>
      </c>
      <c r="K2487" t="str" cm="1">
        <f t="array" ref="K2487">_xlfn.IFS(data[[#This Row],[Age]]&lt;=100,"0-100",data[[#This Row],[Age]]&lt;=500,"101-500",data[[#This Row],[Age]]&lt;=1000,"501-1000",1,"&gt;1000")</f>
        <v>0-100</v>
      </c>
      <c r="L2487" t="str">
        <f>REPT(_xlfn.UNICHAR(8203),_xlfn.XLOOKUP(data[[#This Row],[Age group]],$S$23:$S$26,$T$23:$T$26))&amp;data[[#This Row],[Age group]]</f>
        <v>​​​​0-100</v>
      </c>
    </row>
    <row r="2488" spans="2:12" x14ac:dyDescent="0.25">
      <c r="B2488" t="s">
        <v>32</v>
      </c>
      <c r="C2488">
        <v>6.4</v>
      </c>
      <c r="D2488">
        <v>1120</v>
      </c>
      <c r="E2488" s="27">
        <v>45423</v>
      </c>
      <c r="F2488">
        <v>2562.33</v>
      </c>
      <c r="G2488" t="s">
        <v>91</v>
      </c>
      <c r="H2488">
        <v>0</v>
      </c>
      <c r="I2488" t="str">
        <f>_xlfn.XLOOKUP(data[[#This Row],[flight_speed]],$S$4:$S$6,$T$4:$T$6,,-1)</f>
        <v>super fast</v>
      </c>
      <c r="J2488">
        <f>_xlfn.XLOOKUP(data[[#This Row],[Reindeer]],$S$14:$S$18,$T$14:$T$18)</f>
        <v>98</v>
      </c>
      <c r="K2488" t="str" cm="1">
        <f t="array" ref="K2488">_xlfn.IFS(data[[#This Row],[Age]]&lt;=100,"0-100",data[[#This Row],[Age]]&lt;=500,"101-500",data[[#This Row],[Age]]&lt;=1000,"501-1000",1,"&gt;1000")</f>
        <v>0-100</v>
      </c>
      <c r="L2488" t="str">
        <f>REPT(_xlfn.UNICHAR(8203),_xlfn.XLOOKUP(data[[#This Row],[Age group]],$S$23:$S$26,$T$23:$T$26))&amp;data[[#This Row],[Age group]]</f>
        <v>​​​​0-100</v>
      </c>
    </row>
    <row r="2489" spans="2:12" x14ac:dyDescent="0.25">
      <c r="B2489" t="s">
        <v>33</v>
      </c>
      <c r="C2489">
        <v>7.2</v>
      </c>
      <c r="D2489">
        <v>1110</v>
      </c>
      <c r="E2489" s="27">
        <v>45424</v>
      </c>
      <c r="F2489">
        <v>1635.9299999999998</v>
      </c>
      <c r="G2489" t="s">
        <v>90</v>
      </c>
      <c r="H2489">
        <v>0</v>
      </c>
      <c r="I2489" t="str">
        <f>_xlfn.XLOOKUP(data[[#This Row],[flight_speed]],$S$4:$S$6,$T$4:$T$6,,-1)</f>
        <v>fast</v>
      </c>
      <c r="J2489">
        <f>_xlfn.XLOOKUP(data[[#This Row],[Reindeer]],$S$14:$S$18,$T$14:$T$18)</f>
        <v>1200</v>
      </c>
      <c r="K2489" t="str" cm="1">
        <f t="array" ref="K2489">_xlfn.IFS(data[[#This Row],[Age]]&lt;=100,"0-100",data[[#This Row],[Age]]&lt;=500,"101-500",data[[#This Row],[Age]]&lt;=1000,"501-1000",1,"&gt;1000")</f>
        <v>&gt;1000</v>
      </c>
      <c r="L2489" t="str">
        <f>REPT(_xlfn.UNICHAR(8203),_xlfn.XLOOKUP(data[[#This Row],[Age group]],$S$23:$S$26,$T$23:$T$26))&amp;data[[#This Row],[Age group]]</f>
        <v>​&gt;1000</v>
      </c>
    </row>
    <row r="2490" spans="2:12" x14ac:dyDescent="0.25">
      <c r="B2490" t="s">
        <v>34</v>
      </c>
      <c r="C2490">
        <v>12</v>
      </c>
      <c r="D2490">
        <v>960</v>
      </c>
      <c r="E2490" s="27">
        <v>45424</v>
      </c>
      <c r="F2490">
        <v>2110.59</v>
      </c>
      <c r="G2490" t="s">
        <v>91</v>
      </c>
      <c r="H2490">
        <v>0</v>
      </c>
      <c r="I2490" t="str">
        <f>_xlfn.XLOOKUP(data[[#This Row],[flight_speed]],$S$4:$S$6,$T$4:$T$6,,-1)</f>
        <v>super fast</v>
      </c>
      <c r="J2490">
        <f>_xlfn.XLOOKUP(data[[#This Row],[Reindeer]],$S$14:$S$18,$T$14:$T$18)</f>
        <v>815</v>
      </c>
      <c r="K2490" t="str" cm="1">
        <f t="array" ref="K2490">_xlfn.IFS(data[[#This Row],[Age]]&lt;=100,"0-100",data[[#This Row],[Age]]&lt;=500,"101-500",data[[#This Row],[Age]]&lt;=1000,"501-1000",1,"&gt;1000")</f>
        <v>501-1000</v>
      </c>
      <c r="L2490" t="str">
        <f>REPT(_xlfn.UNICHAR(8203),_xlfn.XLOOKUP(data[[#This Row],[Age group]],$S$23:$S$26,$T$23:$T$26))&amp;data[[#This Row],[Age group]]</f>
        <v>​​501-1000</v>
      </c>
    </row>
    <row r="2491" spans="2:12" x14ac:dyDescent="0.25">
      <c r="B2491" t="s">
        <v>35</v>
      </c>
      <c r="C2491">
        <v>8.8000000000000007</v>
      </c>
      <c r="D2491">
        <v>1310</v>
      </c>
      <c r="E2491" s="27">
        <v>45424</v>
      </c>
      <c r="F2491">
        <v>1247.07</v>
      </c>
      <c r="G2491" t="s">
        <v>91</v>
      </c>
      <c r="H2491">
        <v>0</v>
      </c>
      <c r="I2491" t="str">
        <f>_xlfn.XLOOKUP(data[[#This Row],[flight_speed]],$S$4:$S$6,$T$4:$T$6,,-1)</f>
        <v>fast</v>
      </c>
      <c r="J2491">
        <f>_xlfn.XLOOKUP(data[[#This Row],[Reindeer]],$S$14:$S$18,$T$14:$T$18)</f>
        <v>261</v>
      </c>
      <c r="K2491" t="str" cm="1">
        <f t="array" ref="K2491">_xlfn.IFS(data[[#This Row],[Age]]&lt;=100,"0-100",data[[#This Row],[Age]]&lt;=500,"101-500",data[[#This Row],[Age]]&lt;=1000,"501-1000",1,"&gt;1000")</f>
        <v>101-500</v>
      </c>
      <c r="L2491" t="str">
        <f>REPT(_xlfn.UNICHAR(8203),_xlfn.XLOOKUP(data[[#This Row],[Age group]],$S$23:$S$26,$T$23:$T$26))&amp;data[[#This Row],[Age group]]</f>
        <v>​​​101-500</v>
      </c>
    </row>
    <row r="2492" spans="2:12" x14ac:dyDescent="0.25">
      <c r="B2492" t="s">
        <v>68</v>
      </c>
      <c r="C2492">
        <v>7.2</v>
      </c>
      <c r="D2492">
        <v>1250</v>
      </c>
      <c r="E2492" s="27">
        <v>45424</v>
      </c>
      <c r="F2492">
        <v>769.34999999999991</v>
      </c>
      <c r="G2492" t="s">
        <v>90</v>
      </c>
      <c r="H2492">
        <v>0</v>
      </c>
      <c r="I2492" t="str">
        <f>_xlfn.XLOOKUP(data[[#This Row],[flight_speed]],$S$4:$S$6,$T$4:$T$6,,-1)</f>
        <v>fast</v>
      </c>
      <c r="J2492">
        <f>_xlfn.XLOOKUP(data[[#This Row],[Reindeer]],$S$14:$S$18,$T$14:$T$18)</f>
        <v>35</v>
      </c>
      <c r="K2492" t="str" cm="1">
        <f t="array" ref="K2492">_xlfn.IFS(data[[#This Row],[Age]]&lt;=100,"0-100",data[[#This Row],[Age]]&lt;=500,"101-500",data[[#This Row],[Age]]&lt;=1000,"501-1000",1,"&gt;1000")</f>
        <v>0-100</v>
      </c>
      <c r="L2492" t="str">
        <f>REPT(_xlfn.UNICHAR(8203),_xlfn.XLOOKUP(data[[#This Row],[Age group]],$S$23:$S$26,$T$23:$T$26))&amp;data[[#This Row],[Age group]]</f>
        <v>​​​​0-100</v>
      </c>
    </row>
    <row r="2493" spans="2:12" x14ac:dyDescent="0.25">
      <c r="B2493" t="s">
        <v>32</v>
      </c>
      <c r="C2493">
        <v>8</v>
      </c>
      <c r="D2493">
        <v>900</v>
      </c>
      <c r="E2493" s="27">
        <v>45424</v>
      </c>
      <c r="F2493">
        <v>2855.7</v>
      </c>
      <c r="G2493" t="s">
        <v>91</v>
      </c>
      <c r="H2493">
        <v>0</v>
      </c>
      <c r="I2493" t="str">
        <f>_xlfn.XLOOKUP(data[[#This Row],[flight_speed]],$S$4:$S$6,$T$4:$T$6,,-1)</f>
        <v>super fast</v>
      </c>
      <c r="J2493">
        <f>_xlfn.XLOOKUP(data[[#This Row],[Reindeer]],$S$14:$S$18,$T$14:$T$18)</f>
        <v>98</v>
      </c>
      <c r="K2493" t="str" cm="1">
        <f t="array" ref="K2493">_xlfn.IFS(data[[#This Row],[Age]]&lt;=100,"0-100",data[[#This Row],[Age]]&lt;=500,"101-500",data[[#This Row],[Age]]&lt;=1000,"501-1000",1,"&gt;1000")</f>
        <v>0-100</v>
      </c>
      <c r="L2493" t="str">
        <f>REPT(_xlfn.UNICHAR(8203),_xlfn.XLOOKUP(data[[#This Row],[Age group]],$S$23:$S$26,$T$23:$T$26))&amp;data[[#This Row],[Age group]]</f>
        <v>​​​​0-100</v>
      </c>
    </row>
    <row r="2494" spans="2:12" x14ac:dyDescent="0.25">
      <c r="B2494" t="s">
        <v>33</v>
      </c>
      <c r="C2494">
        <v>11.200000000000001</v>
      </c>
      <c r="D2494">
        <v>1080</v>
      </c>
      <c r="E2494" s="27">
        <v>45425</v>
      </c>
      <c r="F2494">
        <v>767.91</v>
      </c>
      <c r="G2494" t="s">
        <v>90</v>
      </c>
      <c r="H2494">
        <v>0</v>
      </c>
      <c r="I2494" t="str">
        <f>_xlfn.XLOOKUP(data[[#This Row],[flight_speed]],$S$4:$S$6,$T$4:$T$6,,-1)</f>
        <v>fast</v>
      </c>
      <c r="J2494">
        <f>_xlfn.XLOOKUP(data[[#This Row],[Reindeer]],$S$14:$S$18,$T$14:$T$18)</f>
        <v>1200</v>
      </c>
      <c r="K2494" t="str" cm="1">
        <f t="array" ref="K2494">_xlfn.IFS(data[[#This Row],[Age]]&lt;=100,"0-100",data[[#This Row],[Age]]&lt;=500,"101-500",data[[#This Row],[Age]]&lt;=1000,"501-1000",1,"&gt;1000")</f>
        <v>&gt;1000</v>
      </c>
      <c r="L2494" t="str">
        <f>REPT(_xlfn.UNICHAR(8203),_xlfn.XLOOKUP(data[[#This Row],[Age group]],$S$23:$S$26,$T$23:$T$26))&amp;data[[#This Row],[Age group]]</f>
        <v>​&gt;1000</v>
      </c>
    </row>
    <row r="2495" spans="2:12" x14ac:dyDescent="0.25">
      <c r="B2495" t="s">
        <v>34</v>
      </c>
      <c r="C2495">
        <v>11.200000000000001</v>
      </c>
      <c r="D2495">
        <v>710</v>
      </c>
      <c r="E2495" s="27">
        <v>45425</v>
      </c>
      <c r="F2495">
        <v>2830.38</v>
      </c>
      <c r="G2495" t="s">
        <v>91</v>
      </c>
      <c r="H2495">
        <v>0</v>
      </c>
      <c r="I2495" t="str">
        <f>_xlfn.XLOOKUP(data[[#This Row],[flight_speed]],$S$4:$S$6,$T$4:$T$6,,-1)</f>
        <v>super fast</v>
      </c>
      <c r="J2495">
        <f>_xlfn.XLOOKUP(data[[#This Row],[Reindeer]],$S$14:$S$18,$T$14:$T$18)</f>
        <v>815</v>
      </c>
      <c r="K2495" t="str" cm="1">
        <f t="array" ref="K2495">_xlfn.IFS(data[[#This Row],[Age]]&lt;=100,"0-100",data[[#This Row],[Age]]&lt;=500,"101-500",data[[#This Row],[Age]]&lt;=1000,"501-1000",1,"&gt;1000")</f>
        <v>501-1000</v>
      </c>
      <c r="L2495" t="str">
        <f>REPT(_xlfn.UNICHAR(8203),_xlfn.XLOOKUP(data[[#This Row],[Age group]],$S$23:$S$26,$T$23:$T$26))&amp;data[[#This Row],[Age group]]</f>
        <v>​​501-1000</v>
      </c>
    </row>
    <row r="2496" spans="2:12" x14ac:dyDescent="0.25">
      <c r="B2496" t="s">
        <v>35</v>
      </c>
      <c r="C2496">
        <v>12</v>
      </c>
      <c r="D2496">
        <v>800</v>
      </c>
      <c r="E2496" s="27">
        <v>45425</v>
      </c>
      <c r="F2496">
        <v>1054.98</v>
      </c>
      <c r="G2496" t="s">
        <v>91</v>
      </c>
      <c r="H2496">
        <v>0</v>
      </c>
      <c r="I2496" t="str">
        <f>_xlfn.XLOOKUP(data[[#This Row],[flight_speed]],$S$4:$S$6,$T$4:$T$6,,-1)</f>
        <v>fast</v>
      </c>
      <c r="J2496">
        <f>_xlfn.XLOOKUP(data[[#This Row],[Reindeer]],$S$14:$S$18,$T$14:$T$18)</f>
        <v>261</v>
      </c>
      <c r="K2496" t="str" cm="1">
        <f t="array" ref="K2496">_xlfn.IFS(data[[#This Row],[Age]]&lt;=100,"0-100",data[[#This Row],[Age]]&lt;=500,"101-500",data[[#This Row],[Age]]&lt;=1000,"501-1000",1,"&gt;1000")</f>
        <v>101-500</v>
      </c>
      <c r="L2496" t="str">
        <f>REPT(_xlfn.UNICHAR(8203),_xlfn.XLOOKUP(data[[#This Row],[Age group]],$S$23:$S$26,$T$23:$T$26))&amp;data[[#This Row],[Age group]]</f>
        <v>​​​101-500</v>
      </c>
    </row>
    <row r="2497" spans="2:12" x14ac:dyDescent="0.25">
      <c r="B2497" t="s">
        <v>68</v>
      </c>
      <c r="C2497">
        <v>4</v>
      </c>
      <c r="D2497">
        <v>1430</v>
      </c>
      <c r="E2497" s="27">
        <v>45425</v>
      </c>
      <c r="F2497">
        <v>2165.16</v>
      </c>
      <c r="G2497" t="s">
        <v>90</v>
      </c>
      <c r="H2497">
        <v>0</v>
      </c>
      <c r="I2497" t="str">
        <f>_xlfn.XLOOKUP(data[[#This Row],[flight_speed]],$S$4:$S$6,$T$4:$T$6,,-1)</f>
        <v>super fast</v>
      </c>
      <c r="J2497">
        <f>_xlfn.XLOOKUP(data[[#This Row],[Reindeer]],$S$14:$S$18,$T$14:$T$18)</f>
        <v>35</v>
      </c>
      <c r="K2497" t="str" cm="1">
        <f t="array" ref="K2497">_xlfn.IFS(data[[#This Row],[Age]]&lt;=100,"0-100",data[[#This Row],[Age]]&lt;=500,"101-500",data[[#This Row],[Age]]&lt;=1000,"501-1000",1,"&gt;1000")</f>
        <v>0-100</v>
      </c>
      <c r="L2497" t="str">
        <f>REPT(_xlfn.UNICHAR(8203),_xlfn.XLOOKUP(data[[#This Row],[Age group]],$S$23:$S$26,$T$23:$T$26))&amp;data[[#This Row],[Age group]]</f>
        <v>​​​​0-100</v>
      </c>
    </row>
    <row r="2498" spans="2:12" x14ac:dyDescent="0.25">
      <c r="B2498" t="s">
        <v>32</v>
      </c>
      <c r="C2498">
        <v>8.8000000000000007</v>
      </c>
      <c r="D2498">
        <v>1370</v>
      </c>
      <c r="E2498" s="27">
        <v>45425</v>
      </c>
      <c r="F2498">
        <v>831</v>
      </c>
      <c r="G2498" t="s">
        <v>91</v>
      </c>
      <c r="H2498">
        <v>0</v>
      </c>
      <c r="I2498" t="str">
        <f>_xlfn.XLOOKUP(data[[#This Row],[flight_speed]],$S$4:$S$6,$T$4:$T$6,,-1)</f>
        <v>fast</v>
      </c>
      <c r="J2498">
        <f>_xlfn.XLOOKUP(data[[#This Row],[Reindeer]],$S$14:$S$18,$T$14:$T$18)</f>
        <v>98</v>
      </c>
      <c r="K2498" t="str" cm="1">
        <f t="array" ref="K2498">_xlfn.IFS(data[[#This Row],[Age]]&lt;=100,"0-100",data[[#This Row],[Age]]&lt;=500,"101-500",data[[#This Row],[Age]]&lt;=1000,"501-1000",1,"&gt;1000")</f>
        <v>0-100</v>
      </c>
      <c r="L2498" t="str">
        <f>REPT(_xlfn.UNICHAR(8203),_xlfn.XLOOKUP(data[[#This Row],[Age group]],$S$23:$S$26,$T$23:$T$26))&amp;data[[#This Row],[Age group]]</f>
        <v>​​​​0-100</v>
      </c>
    </row>
    <row r="2499" spans="2:12" x14ac:dyDescent="0.25">
      <c r="B2499" t="s">
        <v>33</v>
      </c>
      <c r="C2499">
        <v>10.4</v>
      </c>
      <c r="D2499">
        <v>750</v>
      </c>
      <c r="E2499" s="27">
        <v>45426</v>
      </c>
      <c r="F2499">
        <v>2000.04</v>
      </c>
      <c r="G2499" t="s">
        <v>90</v>
      </c>
      <c r="H2499">
        <v>0</v>
      </c>
      <c r="I2499" t="str">
        <f>_xlfn.XLOOKUP(data[[#This Row],[flight_speed]],$S$4:$S$6,$T$4:$T$6,,-1)</f>
        <v>super fast</v>
      </c>
      <c r="J2499">
        <f>_xlfn.XLOOKUP(data[[#This Row],[Reindeer]],$S$14:$S$18,$T$14:$T$18)</f>
        <v>1200</v>
      </c>
      <c r="K2499" t="str" cm="1">
        <f t="array" ref="K2499">_xlfn.IFS(data[[#This Row],[Age]]&lt;=100,"0-100",data[[#This Row],[Age]]&lt;=500,"101-500",data[[#This Row],[Age]]&lt;=1000,"501-1000",1,"&gt;1000")</f>
        <v>&gt;1000</v>
      </c>
      <c r="L2499" t="str">
        <f>REPT(_xlfn.UNICHAR(8203),_xlfn.XLOOKUP(data[[#This Row],[Age group]],$S$23:$S$26,$T$23:$T$26))&amp;data[[#This Row],[Age group]]</f>
        <v>​&gt;1000</v>
      </c>
    </row>
    <row r="2500" spans="2:12" x14ac:dyDescent="0.25">
      <c r="B2500" t="s">
        <v>34</v>
      </c>
      <c r="C2500">
        <v>9.6000000000000014</v>
      </c>
      <c r="D2500">
        <v>1410</v>
      </c>
      <c r="E2500" s="27">
        <v>45426</v>
      </c>
      <c r="F2500">
        <v>2585.2799999999997</v>
      </c>
      <c r="G2500" t="s">
        <v>91</v>
      </c>
      <c r="H2500">
        <v>0</v>
      </c>
      <c r="I2500" t="str">
        <f>_xlfn.XLOOKUP(data[[#This Row],[flight_speed]],$S$4:$S$6,$T$4:$T$6,,-1)</f>
        <v>super fast</v>
      </c>
      <c r="J2500">
        <f>_xlfn.XLOOKUP(data[[#This Row],[Reindeer]],$S$14:$S$18,$T$14:$T$18)</f>
        <v>815</v>
      </c>
      <c r="K2500" t="str" cm="1">
        <f t="array" ref="K2500">_xlfn.IFS(data[[#This Row],[Age]]&lt;=100,"0-100",data[[#This Row],[Age]]&lt;=500,"101-500",data[[#This Row],[Age]]&lt;=1000,"501-1000",1,"&gt;1000")</f>
        <v>501-1000</v>
      </c>
      <c r="L2500" t="str">
        <f>REPT(_xlfn.UNICHAR(8203),_xlfn.XLOOKUP(data[[#This Row],[Age group]],$S$23:$S$26,$T$23:$T$26))&amp;data[[#This Row],[Age group]]</f>
        <v>​​501-1000</v>
      </c>
    </row>
    <row r="2501" spans="2:12" x14ac:dyDescent="0.25">
      <c r="B2501" t="s">
        <v>35</v>
      </c>
      <c r="C2501">
        <v>8</v>
      </c>
      <c r="D2501">
        <v>1460</v>
      </c>
      <c r="E2501" s="27">
        <v>45426</v>
      </c>
      <c r="F2501">
        <v>2541.7200000000003</v>
      </c>
      <c r="G2501" t="s">
        <v>91</v>
      </c>
      <c r="H2501">
        <v>0</v>
      </c>
      <c r="I2501" t="str">
        <f>_xlfn.XLOOKUP(data[[#This Row],[flight_speed]],$S$4:$S$6,$T$4:$T$6,,-1)</f>
        <v>super fast</v>
      </c>
      <c r="J2501">
        <f>_xlfn.XLOOKUP(data[[#This Row],[Reindeer]],$S$14:$S$18,$T$14:$T$18)</f>
        <v>261</v>
      </c>
      <c r="K2501" t="str" cm="1">
        <f t="array" ref="K2501">_xlfn.IFS(data[[#This Row],[Age]]&lt;=100,"0-100",data[[#This Row],[Age]]&lt;=500,"101-500",data[[#This Row],[Age]]&lt;=1000,"501-1000",1,"&gt;1000")</f>
        <v>101-500</v>
      </c>
      <c r="L2501" t="str">
        <f>REPT(_xlfn.UNICHAR(8203),_xlfn.XLOOKUP(data[[#This Row],[Age group]],$S$23:$S$26,$T$23:$T$26))&amp;data[[#This Row],[Age group]]</f>
        <v>​​​101-500</v>
      </c>
    </row>
    <row r="2502" spans="2:12" x14ac:dyDescent="0.25">
      <c r="B2502" t="s">
        <v>68</v>
      </c>
      <c r="C2502">
        <v>7.2</v>
      </c>
      <c r="D2502">
        <v>1150</v>
      </c>
      <c r="E2502" s="27">
        <v>45426</v>
      </c>
      <c r="F2502">
        <v>2810.8500000000004</v>
      </c>
      <c r="G2502" t="s">
        <v>90</v>
      </c>
      <c r="H2502">
        <v>0</v>
      </c>
      <c r="I2502" t="str">
        <f>_xlfn.XLOOKUP(data[[#This Row],[flight_speed]],$S$4:$S$6,$T$4:$T$6,,-1)</f>
        <v>super fast</v>
      </c>
      <c r="J2502">
        <f>_xlfn.XLOOKUP(data[[#This Row],[Reindeer]],$S$14:$S$18,$T$14:$T$18)</f>
        <v>35</v>
      </c>
      <c r="K2502" t="str" cm="1">
        <f t="array" ref="K2502">_xlfn.IFS(data[[#This Row],[Age]]&lt;=100,"0-100",data[[#This Row],[Age]]&lt;=500,"101-500",data[[#This Row],[Age]]&lt;=1000,"501-1000",1,"&gt;1000")</f>
        <v>0-100</v>
      </c>
      <c r="L2502" t="str">
        <f>REPT(_xlfn.UNICHAR(8203),_xlfn.XLOOKUP(data[[#This Row],[Age group]],$S$23:$S$26,$T$23:$T$26))&amp;data[[#This Row],[Age group]]</f>
        <v>​​​​0-100</v>
      </c>
    </row>
    <row r="2503" spans="2:12" x14ac:dyDescent="0.25">
      <c r="B2503" t="s">
        <v>32</v>
      </c>
      <c r="C2503">
        <v>9.6000000000000014</v>
      </c>
      <c r="D2503">
        <v>1000</v>
      </c>
      <c r="E2503" s="27">
        <v>45426</v>
      </c>
      <c r="F2503">
        <v>1479.1200000000001</v>
      </c>
      <c r="G2503" t="s">
        <v>91</v>
      </c>
      <c r="H2503">
        <v>0</v>
      </c>
      <c r="I2503" t="str">
        <f>_xlfn.XLOOKUP(data[[#This Row],[flight_speed]],$S$4:$S$6,$T$4:$T$6,,-1)</f>
        <v>fast</v>
      </c>
      <c r="J2503">
        <f>_xlfn.XLOOKUP(data[[#This Row],[Reindeer]],$S$14:$S$18,$T$14:$T$18)</f>
        <v>98</v>
      </c>
      <c r="K2503" t="str" cm="1">
        <f t="array" ref="K2503">_xlfn.IFS(data[[#This Row],[Age]]&lt;=100,"0-100",data[[#This Row],[Age]]&lt;=500,"101-500",data[[#This Row],[Age]]&lt;=1000,"501-1000",1,"&gt;1000")</f>
        <v>0-100</v>
      </c>
      <c r="L2503" t="str">
        <f>REPT(_xlfn.UNICHAR(8203),_xlfn.XLOOKUP(data[[#This Row],[Age group]],$S$23:$S$26,$T$23:$T$26))&amp;data[[#This Row],[Age group]]</f>
        <v>​​​​0-100</v>
      </c>
    </row>
    <row r="2504" spans="2:12" x14ac:dyDescent="0.25">
      <c r="B2504" t="s">
        <v>33</v>
      </c>
      <c r="C2504">
        <v>8.8000000000000007</v>
      </c>
      <c r="D2504">
        <v>1190</v>
      </c>
      <c r="E2504" s="27">
        <v>45427</v>
      </c>
      <c r="F2504">
        <v>2252.8500000000004</v>
      </c>
      <c r="G2504" t="s">
        <v>90</v>
      </c>
      <c r="H2504">
        <v>0</v>
      </c>
      <c r="I2504" t="str">
        <f>_xlfn.XLOOKUP(data[[#This Row],[flight_speed]],$S$4:$S$6,$T$4:$T$6,,-1)</f>
        <v>super fast</v>
      </c>
      <c r="J2504">
        <f>_xlfn.XLOOKUP(data[[#This Row],[Reindeer]],$S$14:$S$18,$T$14:$T$18)</f>
        <v>1200</v>
      </c>
      <c r="K2504" t="str" cm="1">
        <f t="array" ref="K2504">_xlfn.IFS(data[[#This Row],[Age]]&lt;=100,"0-100",data[[#This Row],[Age]]&lt;=500,"101-500",data[[#This Row],[Age]]&lt;=1000,"501-1000",1,"&gt;1000")</f>
        <v>&gt;1000</v>
      </c>
      <c r="L2504" t="str">
        <f>REPT(_xlfn.UNICHAR(8203),_xlfn.XLOOKUP(data[[#This Row],[Age group]],$S$23:$S$26,$T$23:$T$26))&amp;data[[#This Row],[Age group]]</f>
        <v>​&gt;1000</v>
      </c>
    </row>
    <row r="2505" spans="2:12" x14ac:dyDescent="0.25">
      <c r="B2505" t="s">
        <v>34</v>
      </c>
      <c r="C2505">
        <v>8</v>
      </c>
      <c r="D2505">
        <v>1080</v>
      </c>
      <c r="E2505" s="27">
        <v>45427</v>
      </c>
      <c r="F2505">
        <v>802.62000000000012</v>
      </c>
      <c r="G2505" t="s">
        <v>91</v>
      </c>
      <c r="H2505">
        <v>0</v>
      </c>
      <c r="I2505" t="str">
        <f>_xlfn.XLOOKUP(data[[#This Row],[flight_speed]],$S$4:$S$6,$T$4:$T$6,,-1)</f>
        <v>fast</v>
      </c>
      <c r="J2505">
        <f>_xlfn.XLOOKUP(data[[#This Row],[Reindeer]],$S$14:$S$18,$T$14:$T$18)</f>
        <v>815</v>
      </c>
      <c r="K2505" t="str" cm="1">
        <f t="array" ref="K2505">_xlfn.IFS(data[[#This Row],[Age]]&lt;=100,"0-100",data[[#This Row],[Age]]&lt;=500,"101-500",data[[#This Row],[Age]]&lt;=1000,"501-1000",1,"&gt;1000")</f>
        <v>501-1000</v>
      </c>
      <c r="L2505" t="str">
        <f>REPT(_xlfn.UNICHAR(8203),_xlfn.XLOOKUP(data[[#This Row],[Age group]],$S$23:$S$26,$T$23:$T$26))&amp;data[[#This Row],[Age group]]</f>
        <v>​​501-1000</v>
      </c>
    </row>
    <row r="2506" spans="2:12" x14ac:dyDescent="0.25">
      <c r="B2506" t="s">
        <v>35</v>
      </c>
      <c r="C2506">
        <v>6.4</v>
      </c>
      <c r="D2506">
        <v>1440</v>
      </c>
      <c r="E2506" s="27">
        <v>45427</v>
      </c>
      <c r="F2506">
        <v>2066.3999999999996</v>
      </c>
      <c r="G2506" t="s">
        <v>91</v>
      </c>
      <c r="H2506">
        <v>0</v>
      </c>
      <c r="I2506" t="str">
        <f>_xlfn.XLOOKUP(data[[#This Row],[flight_speed]],$S$4:$S$6,$T$4:$T$6,,-1)</f>
        <v>super fast</v>
      </c>
      <c r="J2506">
        <f>_xlfn.XLOOKUP(data[[#This Row],[Reindeer]],$S$14:$S$18,$T$14:$T$18)</f>
        <v>261</v>
      </c>
      <c r="K2506" t="str" cm="1">
        <f t="array" ref="K2506">_xlfn.IFS(data[[#This Row],[Age]]&lt;=100,"0-100",data[[#This Row],[Age]]&lt;=500,"101-500",data[[#This Row],[Age]]&lt;=1000,"501-1000",1,"&gt;1000")</f>
        <v>101-500</v>
      </c>
      <c r="L2506" t="str">
        <f>REPT(_xlfn.UNICHAR(8203),_xlfn.XLOOKUP(data[[#This Row],[Age group]],$S$23:$S$26,$T$23:$T$26))&amp;data[[#This Row],[Age group]]</f>
        <v>​​​101-500</v>
      </c>
    </row>
    <row r="2507" spans="2:12" x14ac:dyDescent="0.25">
      <c r="B2507" t="s">
        <v>68</v>
      </c>
      <c r="C2507">
        <v>9.6000000000000014</v>
      </c>
      <c r="D2507">
        <v>670</v>
      </c>
      <c r="E2507" s="27">
        <v>45427</v>
      </c>
      <c r="F2507">
        <v>2310.8999999999996</v>
      </c>
      <c r="G2507" t="s">
        <v>90</v>
      </c>
      <c r="H2507">
        <v>0</v>
      </c>
      <c r="I2507" t="str">
        <f>_xlfn.XLOOKUP(data[[#This Row],[flight_speed]],$S$4:$S$6,$T$4:$T$6,,-1)</f>
        <v>super fast</v>
      </c>
      <c r="J2507">
        <f>_xlfn.XLOOKUP(data[[#This Row],[Reindeer]],$S$14:$S$18,$T$14:$T$18)</f>
        <v>35</v>
      </c>
      <c r="K2507" t="str" cm="1">
        <f t="array" ref="K2507">_xlfn.IFS(data[[#This Row],[Age]]&lt;=100,"0-100",data[[#This Row],[Age]]&lt;=500,"101-500",data[[#This Row],[Age]]&lt;=1000,"501-1000",1,"&gt;1000")</f>
        <v>0-100</v>
      </c>
      <c r="L2507" t="str">
        <f>REPT(_xlfn.UNICHAR(8203),_xlfn.XLOOKUP(data[[#This Row],[Age group]],$S$23:$S$26,$T$23:$T$26))&amp;data[[#This Row],[Age group]]</f>
        <v>​​​​0-100</v>
      </c>
    </row>
    <row r="2508" spans="2:12" x14ac:dyDescent="0.25">
      <c r="B2508" t="s">
        <v>32</v>
      </c>
      <c r="C2508">
        <v>6.4</v>
      </c>
      <c r="D2508">
        <v>1480</v>
      </c>
      <c r="E2508" s="27">
        <v>45427</v>
      </c>
      <c r="F2508">
        <v>1008.81</v>
      </c>
      <c r="G2508" t="s">
        <v>91</v>
      </c>
      <c r="H2508">
        <v>0</v>
      </c>
      <c r="I2508" t="str">
        <f>_xlfn.XLOOKUP(data[[#This Row],[flight_speed]],$S$4:$S$6,$T$4:$T$6,,-1)</f>
        <v>fast</v>
      </c>
      <c r="J2508">
        <f>_xlfn.XLOOKUP(data[[#This Row],[Reindeer]],$S$14:$S$18,$T$14:$T$18)</f>
        <v>98</v>
      </c>
      <c r="K2508" t="str" cm="1">
        <f t="array" ref="K2508">_xlfn.IFS(data[[#This Row],[Age]]&lt;=100,"0-100",data[[#This Row],[Age]]&lt;=500,"101-500",data[[#This Row],[Age]]&lt;=1000,"501-1000",1,"&gt;1000")</f>
        <v>0-100</v>
      </c>
      <c r="L2508" t="str">
        <f>REPT(_xlfn.UNICHAR(8203),_xlfn.XLOOKUP(data[[#This Row],[Age group]],$S$23:$S$26,$T$23:$T$26))&amp;data[[#This Row],[Age group]]</f>
        <v>​​​​0-100</v>
      </c>
    </row>
    <row r="2509" spans="2:12" x14ac:dyDescent="0.25">
      <c r="B2509" t="s">
        <v>33</v>
      </c>
      <c r="C2509">
        <v>8</v>
      </c>
      <c r="D2509">
        <v>590</v>
      </c>
      <c r="E2509" s="27">
        <v>45428</v>
      </c>
      <c r="F2509">
        <v>1697.6399999999999</v>
      </c>
      <c r="G2509" t="s">
        <v>90</v>
      </c>
      <c r="H2509">
        <v>0</v>
      </c>
      <c r="I2509" t="str">
        <f>_xlfn.XLOOKUP(data[[#This Row],[flight_speed]],$S$4:$S$6,$T$4:$T$6,,-1)</f>
        <v>fast</v>
      </c>
      <c r="J2509">
        <f>_xlfn.XLOOKUP(data[[#This Row],[Reindeer]],$S$14:$S$18,$T$14:$T$18)</f>
        <v>1200</v>
      </c>
      <c r="K2509" t="str" cm="1">
        <f t="array" ref="K2509">_xlfn.IFS(data[[#This Row],[Age]]&lt;=100,"0-100",data[[#This Row],[Age]]&lt;=500,"101-500",data[[#This Row],[Age]]&lt;=1000,"501-1000",1,"&gt;1000")</f>
        <v>&gt;1000</v>
      </c>
      <c r="L2509" t="str">
        <f>REPT(_xlfn.UNICHAR(8203),_xlfn.XLOOKUP(data[[#This Row],[Age group]],$S$23:$S$26,$T$23:$T$26))&amp;data[[#This Row],[Age group]]</f>
        <v>​&gt;1000</v>
      </c>
    </row>
    <row r="2510" spans="2:12" x14ac:dyDescent="0.25">
      <c r="B2510" t="s">
        <v>34</v>
      </c>
      <c r="C2510">
        <v>7.2</v>
      </c>
      <c r="D2510">
        <v>700</v>
      </c>
      <c r="E2510" s="27">
        <v>45428</v>
      </c>
      <c r="F2510">
        <v>2733.57</v>
      </c>
      <c r="G2510" t="s">
        <v>91</v>
      </c>
      <c r="H2510">
        <v>0</v>
      </c>
      <c r="I2510" t="str">
        <f>_xlfn.XLOOKUP(data[[#This Row],[flight_speed]],$S$4:$S$6,$T$4:$T$6,,-1)</f>
        <v>super fast</v>
      </c>
      <c r="J2510">
        <f>_xlfn.XLOOKUP(data[[#This Row],[Reindeer]],$S$14:$S$18,$T$14:$T$18)</f>
        <v>815</v>
      </c>
      <c r="K2510" t="str" cm="1">
        <f t="array" ref="K2510">_xlfn.IFS(data[[#This Row],[Age]]&lt;=100,"0-100",data[[#This Row],[Age]]&lt;=500,"101-500",data[[#This Row],[Age]]&lt;=1000,"501-1000",1,"&gt;1000")</f>
        <v>501-1000</v>
      </c>
      <c r="L2510" t="str">
        <f>REPT(_xlfn.UNICHAR(8203),_xlfn.XLOOKUP(data[[#This Row],[Age group]],$S$23:$S$26,$T$23:$T$26))&amp;data[[#This Row],[Age group]]</f>
        <v>​​501-1000</v>
      </c>
    </row>
    <row r="2511" spans="2:12" x14ac:dyDescent="0.25">
      <c r="B2511" t="s">
        <v>35</v>
      </c>
      <c r="C2511">
        <v>12</v>
      </c>
      <c r="D2511">
        <v>1050</v>
      </c>
      <c r="E2511" s="27">
        <v>45428</v>
      </c>
      <c r="F2511">
        <v>975</v>
      </c>
      <c r="G2511" t="s">
        <v>91</v>
      </c>
      <c r="H2511">
        <v>0</v>
      </c>
      <c r="I2511" t="str">
        <f>_xlfn.XLOOKUP(data[[#This Row],[flight_speed]],$S$4:$S$6,$T$4:$T$6,,-1)</f>
        <v>fast</v>
      </c>
      <c r="J2511">
        <f>_xlfn.XLOOKUP(data[[#This Row],[Reindeer]],$S$14:$S$18,$T$14:$T$18)</f>
        <v>261</v>
      </c>
      <c r="K2511" t="str" cm="1">
        <f t="array" ref="K2511">_xlfn.IFS(data[[#This Row],[Age]]&lt;=100,"0-100",data[[#This Row],[Age]]&lt;=500,"101-500",data[[#This Row],[Age]]&lt;=1000,"501-1000",1,"&gt;1000")</f>
        <v>101-500</v>
      </c>
      <c r="L2511" t="str">
        <f>REPT(_xlfn.UNICHAR(8203),_xlfn.XLOOKUP(data[[#This Row],[Age group]],$S$23:$S$26,$T$23:$T$26))&amp;data[[#This Row],[Age group]]</f>
        <v>​​​101-500</v>
      </c>
    </row>
    <row r="2512" spans="2:12" x14ac:dyDescent="0.25">
      <c r="B2512" t="s">
        <v>68</v>
      </c>
      <c r="C2512">
        <v>4.8000000000000007</v>
      </c>
      <c r="D2512">
        <v>680</v>
      </c>
      <c r="E2512" s="27">
        <v>45428</v>
      </c>
      <c r="F2512">
        <v>2899.05</v>
      </c>
      <c r="G2512" t="s">
        <v>90</v>
      </c>
      <c r="H2512">
        <v>0</v>
      </c>
      <c r="I2512" t="str">
        <f>_xlfn.XLOOKUP(data[[#This Row],[flight_speed]],$S$4:$S$6,$T$4:$T$6,,-1)</f>
        <v>super fast</v>
      </c>
      <c r="J2512">
        <f>_xlfn.XLOOKUP(data[[#This Row],[Reindeer]],$S$14:$S$18,$T$14:$T$18)</f>
        <v>35</v>
      </c>
      <c r="K2512" t="str" cm="1">
        <f t="array" ref="K2512">_xlfn.IFS(data[[#This Row],[Age]]&lt;=100,"0-100",data[[#This Row],[Age]]&lt;=500,"101-500",data[[#This Row],[Age]]&lt;=1000,"501-1000",1,"&gt;1000")</f>
        <v>0-100</v>
      </c>
      <c r="L2512" t="str">
        <f>REPT(_xlfn.UNICHAR(8203),_xlfn.XLOOKUP(data[[#This Row],[Age group]],$S$23:$S$26,$T$23:$T$26))&amp;data[[#This Row],[Age group]]</f>
        <v>​​​​0-100</v>
      </c>
    </row>
    <row r="2513" spans="2:12" x14ac:dyDescent="0.25">
      <c r="B2513" t="s">
        <v>32</v>
      </c>
      <c r="C2513">
        <v>12</v>
      </c>
      <c r="D2513">
        <v>1170</v>
      </c>
      <c r="E2513" s="27">
        <v>45428</v>
      </c>
      <c r="F2513">
        <v>717.78</v>
      </c>
      <c r="G2513" t="s">
        <v>91</v>
      </c>
      <c r="H2513">
        <v>0</v>
      </c>
      <c r="I2513" t="str">
        <f>_xlfn.XLOOKUP(data[[#This Row],[flight_speed]],$S$4:$S$6,$T$4:$T$6,,-1)</f>
        <v>fast</v>
      </c>
      <c r="J2513">
        <f>_xlfn.XLOOKUP(data[[#This Row],[Reindeer]],$S$14:$S$18,$T$14:$T$18)</f>
        <v>98</v>
      </c>
      <c r="K2513" t="str" cm="1">
        <f t="array" ref="K2513">_xlfn.IFS(data[[#This Row],[Age]]&lt;=100,"0-100",data[[#This Row],[Age]]&lt;=500,"101-500",data[[#This Row],[Age]]&lt;=1000,"501-1000",1,"&gt;1000")</f>
        <v>0-100</v>
      </c>
      <c r="L2513" t="str">
        <f>REPT(_xlfn.UNICHAR(8203),_xlfn.XLOOKUP(data[[#This Row],[Age group]],$S$23:$S$26,$T$23:$T$26))&amp;data[[#This Row],[Age group]]</f>
        <v>​​​​0-100</v>
      </c>
    </row>
    <row r="2514" spans="2:12" x14ac:dyDescent="0.25">
      <c r="B2514" t="s">
        <v>33</v>
      </c>
      <c r="C2514">
        <v>4</v>
      </c>
      <c r="D2514">
        <v>1010</v>
      </c>
      <c r="E2514" s="27">
        <v>45429</v>
      </c>
      <c r="F2514">
        <v>1269.75</v>
      </c>
      <c r="G2514" t="s">
        <v>90</v>
      </c>
      <c r="H2514">
        <v>0</v>
      </c>
      <c r="I2514" t="str">
        <f>_xlfn.XLOOKUP(data[[#This Row],[flight_speed]],$S$4:$S$6,$T$4:$T$6,,-1)</f>
        <v>fast</v>
      </c>
      <c r="J2514">
        <f>_xlfn.XLOOKUP(data[[#This Row],[Reindeer]],$S$14:$S$18,$T$14:$T$18)</f>
        <v>1200</v>
      </c>
      <c r="K2514" t="str" cm="1">
        <f t="array" ref="K2514">_xlfn.IFS(data[[#This Row],[Age]]&lt;=100,"0-100",data[[#This Row],[Age]]&lt;=500,"101-500",data[[#This Row],[Age]]&lt;=1000,"501-1000",1,"&gt;1000")</f>
        <v>&gt;1000</v>
      </c>
      <c r="L2514" t="str">
        <f>REPT(_xlfn.UNICHAR(8203),_xlfn.XLOOKUP(data[[#This Row],[Age group]],$S$23:$S$26,$T$23:$T$26))&amp;data[[#This Row],[Age group]]</f>
        <v>​&gt;1000</v>
      </c>
    </row>
    <row r="2515" spans="2:12" x14ac:dyDescent="0.25">
      <c r="B2515" t="s">
        <v>34</v>
      </c>
      <c r="C2515">
        <v>7.2</v>
      </c>
      <c r="D2515">
        <v>1470</v>
      </c>
      <c r="E2515" s="27">
        <v>45429</v>
      </c>
      <c r="F2515">
        <v>2818.8</v>
      </c>
      <c r="G2515" t="s">
        <v>91</v>
      </c>
      <c r="H2515">
        <v>0</v>
      </c>
      <c r="I2515" t="str">
        <f>_xlfn.XLOOKUP(data[[#This Row],[flight_speed]],$S$4:$S$6,$T$4:$T$6,,-1)</f>
        <v>super fast</v>
      </c>
      <c r="J2515">
        <f>_xlfn.XLOOKUP(data[[#This Row],[Reindeer]],$S$14:$S$18,$T$14:$T$18)</f>
        <v>815</v>
      </c>
      <c r="K2515" t="str" cm="1">
        <f t="array" ref="K2515">_xlfn.IFS(data[[#This Row],[Age]]&lt;=100,"0-100",data[[#This Row],[Age]]&lt;=500,"101-500",data[[#This Row],[Age]]&lt;=1000,"501-1000",1,"&gt;1000")</f>
        <v>501-1000</v>
      </c>
      <c r="L2515" t="str">
        <f>REPT(_xlfn.UNICHAR(8203),_xlfn.XLOOKUP(data[[#This Row],[Age group]],$S$23:$S$26,$T$23:$T$26))&amp;data[[#This Row],[Age group]]</f>
        <v>​​501-1000</v>
      </c>
    </row>
    <row r="2516" spans="2:12" x14ac:dyDescent="0.25">
      <c r="B2516" t="s">
        <v>35</v>
      </c>
      <c r="C2516">
        <v>6.4</v>
      </c>
      <c r="D2516">
        <v>1140</v>
      </c>
      <c r="E2516" s="27">
        <v>45429</v>
      </c>
      <c r="F2516">
        <v>1580.34</v>
      </c>
      <c r="G2516" t="s">
        <v>91</v>
      </c>
      <c r="H2516">
        <v>0</v>
      </c>
      <c r="I2516" t="str">
        <f>_xlfn.XLOOKUP(data[[#This Row],[flight_speed]],$S$4:$S$6,$T$4:$T$6,,-1)</f>
        <v>fast</v>
      </c>
      <c r="J2516">
        <f>_xlfn.XLOOKUP(data[[#This Row],[Reindeer]],$S$14:$S$18,$T$14:$T$18)</f>
        <v>261</v>
      </c>
      <c r="K2516" t="str" cm="1">
        <f t="array" ref="K2516">_xlfn.IFS(data[[#This Row],[Age]]&lt;=100,"0-100",data[[#This Row],[Age]]&lt;=500,"101-500",data[[#This Row],[Age]]&lt;=1000,"501-1000",1,"&gt;1000")</f>
        <v>101-500</v>
      </c>
      <c r="L2516" t="str">
        <f>REPT(_xlfn.UNICHAR(8203),_xlfn.XLOOKUP(data[[#This Row],[Age group]],$S$23:$S$26,$T$23:$T$26))&amp;data[[#This Row],[Age group]]</f>
        <v>​​​101-500</v>
      </c>
    </row>
    <row r="2517" spans="2:12" x14ac:dyDescent="0.25">
      <c r="B2517" t="s">
        <v>68</v>
      </c>
      <c r="C2517">
        <v>8</v>
      </c>
      <c r="D2517">
        <v>810</v>
      </c>
      <c r="E2517" s="27">
        <v>45429</v>
      </c>
      <c r="F2517">
        <v>2881.77</v>
      </c>
      <c r="G2517" t="s">
        <v>90</v>
      </c>
      <c r="H2517">
        <v>0</v>
      </c>
      <c r="I2517" t="str">
        <f>_xlfn.XLOOKUP(data[[#This Row],[flight_speed]],$S$4:$S$6,$T$4:$T$6,,-1)</f>
        <v>super fast</v>
      </c>
      <c r="J2517">
        <f>_xlfn.XLOOKUP(data[[#This Row],[Reindeer]],$S$14:$S$18,$T$14:$T$18)</f>
        <v>35</v>
      </c>
      <c r="K2517" t="str" cm="1">
        <f t="array" ref="K2517">_xlfn.IFS(data[[#This Row],[Age]]&lt;=100,"0-100",data[[#This Row],[Age]]&lt;=500,"101-500",data[[#This Row],[Age]]&lt;=1000,"501-1000",1,"&gt;1000")</f>
        <v>0-100</v>
      </c>
      <c r="L2517" t="str">
        <f>REPT(_xlfn.UNICHAR(8203),_xlfn.XLOOKUP(data[[#This Row],[Age group]],$S$23:$S$26,$T$23:$T$26))&amp;data[[#This Row],[Age group]]</f>
        <v>​​​​0-100</v>
      </c>
    </row>
    <row r="2518" spans="2:12" x14ac:dyDescent="0.25">
      <c r="B2518" t="s">
        <v>32</v>
      </c>
      <c r="C2518">
        <v>8</v>
      </c>
      <c r="D2518">
        <v>940</v>
      </c>
      <c r="E2518" s="27">
        <v>45429</v>
      </c>
      <c r="F2518">
        <v>315.03000000000003</v>
      </c>
      <c r="G2518" t="s">
        <v>91</v>
      </c>
      <c r="H2518">
        <v>0</v>
      </c>
      <c r="I2518" t="str">
        <f>_xlfn.XLOOKUP(data[[#This Row],[flight_speed]],$S$4:$S$6,$T$4:$T$6,,-1)</f>
        <v>casual</v>
      </c>
      <c r="J2518">
        <f>_xlfn.XLOOKUP(data[[#This Row],[Reindeer]],$S$14:$S$18,$T$14:$T$18)</f>
        <v>98</v>
      </c>
      <c r="K2518" t="str" cm="1">
        <f t="array" ref="K2518">_xlfn.IFS(data[[#This Row],[Age]]&lt;=100,"0-100",data[[#This Row],[Age]]&lt;=500,"101-500",data[[#This Row],[Age]]&lt;=1000,"501-1000",1,"&gt;1000")</f>
        <v>0-100</v>
      </c>
      <c r="L2518" t="str">
        <f>REPT(_xlfn.UNICHAR(8203),_xlfn.XLOOKUP(data[[#This Row],[Age group]],$S$23:$S$26,$T$23:$T$26))&amp;data[[#This Row],[Age group]]</f>
        <v>​​​​0-100</v>
      </c>
    </row>
    <row r="2519" spans="2:12" x14ac:dyDescent="0.25">
      <c r="B2519" t="s">
        <v>33</v>
      </c>
      <c r="C2519">
        <v>11.200000000000001</v>
      </c>
      <c r="D2519">
        <v>520</v>
      </c>
      <c r="E2519" s="27">
        <v>45430</v>
      </c>
      <c r="F2519">
        <v>560.84999999999991</v>
      </c>
      <c r="G2519" t="s">
        <v>90</v>
      </c>
      <c r="H2519">
        <v>0</v>
      </c>
      <c r="I2519" t="str">
        <f>_xlfn.XLOOKUP(data[[#This Row],[flight_speed]],$S$4:$S$6,$T$4:$T$6,,-1)</f>
        <v>casual</v>
      </c>
      <c r="J2519">
        <f>_xlfn.XLOOKUP(data[[#This Row],[Reindeer]],$S$14:$S$18,$T$14:$T$18)</f>
        <v>1200</v>
      </c>
      <c r="K2519" t="str" cm="1">
        <f t="array" ref="K2519">_xlfn.IFS(data[[#This Row],[Age]]&lt;=100,"0-100",data[[#This Row],[Age]]&lt;=500,"101-500",data[[#This Row],[Age]]&lt;=1000,"501-1000",1,"&gt;1000")</f>
        <v>&gt;1000</v>
      </c>
      <c r="L2519" t="str">
        <f>REPT(_xlfn.UNICHAR(8203),_xlfn.XLOOKUP(data[[#This Row],[Age group]],$S$23:$S$26,$T$23:$T$26))&amp;data[[#This Row],[Age group]]</f>
        <v>​&gt;1000</v>
      </c>
    </row>
    <row r="2520" spans="2:12" x14ac:dyDescent="0.25">
      <c r="B2520" t="s">
        <v>34</v>
      </c>
      <c r="C2520">
        <v>10.4</v>
      </c>
      <c r="D2520">
        <v>770</v>
      </c>
      <c r="E2520" s="27">
        <v>45430</v>
      </c>
      <c r="F2520">
        <v>963.56999999999994</v>
      </c>
      <c r="G2520" t="s">
        <v>91</v>
      </c>
      <c r="H2520">
        <v>0</v>
      </c>
      <c r="I2520" t="str">
        <f>_xlfn.XLOOKUP(data[[#This Row],[flight_speed]],$S$4:$S$6,$T$4:$T$6,,-1)</f>
        <v>fast</v>
      </c>
      <c r="J2520">
        <f>_xlfn.XLOOKUP(data[[#This Row],[Reindeer]],$S$14:$S$18,$T$14:$T$18)</f>
        <v>815</v>
      </c>
      <c r="K2520" t="str" cm="1">
        <f t="array" ref="K2520">_xlfn.IFS(data[[#This Row],[Age]]&lt;=100,"0-100",data[[#This Row],[Age]]&lt;=500,"101-500",data[[#This Row],[Age]]&lt;=1000,"501-1000",1,"&gt;1000")</f>
        <v>501-1000</v>
      </c>
      <c r="L2520" t="str">
        <f>REPT(_xlfn.UNICHAR(8203),_xlfn.XLOOKUP(data[[#This Row],[Age group]],$S$23:$S$26,$T$23:$T$26))&amp;data[[#This Row],[Age group]]</f>
        <v>​​501-1000</v>
      </c>
    </row>
    <row r="2521" spans="2:12" x14ac:dyDescent="0.25">
      <c r="B2521" t="s">
        <v>35</v>
      </c>
      <c r="C2521">
        <v>11.200000000000001</v>
      </c>
      <c r="D2521">
        <v>500</v>
      </c>
      <c r="E2521" s="27">
        <v>45430</v>
      </c>
      <c r="F2521">
        <v>1803.3600000000001</v>
      </c>
      <c r="G2521" t="s">
        <v>91</v>
      </c>
      <c r="H2521">
        <v>0</v>
      </c>
      <c r="I2521" t="str">
        <f>_xlfn.XLOOKUP(data[[#This Row],[flight_speed]],$S$4:$S$6,$T$4:$T$6,,-1)</f>
        <v>fast</v>
      </c>
      <c r="J2521">
        <f>_xlfn.XLOOKUP(data[[#This Row],[Reindeer]],$S$14:$S$18,$T$14:$T$18)</f>
        <v>261</v>
      </c>
      <c r="K2521" t="str" cm="1">
        <f t="array" ref="K2521">_xlfn.IFS(data[[#This Row],[Age]]&lt;=100,"0-100",data[[#This Row],[Age]]&lt;=500,"101-500",data[[#This Row],[Age]]&lt;=1000,"501-1000",1,"&gt;1000")</f>
        <v>101-500</v>
      </c>
      <c r="L2521" t="str">
        <f>REPT(_xlfn.UNICHAR(8203),_xlfn.XLOOKUP(data[[#This Row],[Age group]],$S$23:$S$26,$T$23:$T$26))&amp;data[[#This Row],[Age group]]</f>
        <v>​​​101-500</v>
      </c>
    </row>
    <row r="2522" spans="2:12" x14ac:dyDescent="0.25">
      <c r="B2522" t="s">
        <v>68</v>
      </c>
      <c r="C2522">
        <v>6.4</v>
      </c>
      <c r="D2522">
        <v>700</v>
      </c>
      <c r="E2522" s="27">
        <v>45430</v>
      </c>
      <c r="F2522">
        <v>1069.23</v>
      </c>
      <c r="G2522" t="s">
        <v>90</v>
      </c>
      <c r="H2522">
        <v>0</v>
      </c>
      <c r="I2522" t="str">
        <f>_xlfn.XLOOKUP(data[[#This Row],[flight_speed]],$S$4:$S$6,$T$4:$T$6,,-1)</f>
        <v>fast</v>
      </c>
      <c r="J2522">
        <f>_xlfn.XLOOKUP(data[[#This Row],[Reindeer]],$S$14:$S$18,$T$14:$T$18)</f>
        <v>35</v>
      </c>
      <c r="K2522" t="str" cm="1">
        <f t="array" ref="K2522">_xlfn.IFS(data[[#This Row],[Age]]&lt;=100,"0-100",data[[#This Row],[Age]]&lt;=500,"101-500",data[[#This Row],[Age]]&lt;=1000,"501-1000",1,"&gt;1000")</f>
        <v>0-100</v>
      </c>
      <c r="L2522" t="str">
        <f>REPT(_xlfn.UNICHAR(8203),_xlfn.XLOOKUP(data[[#This Row],[Age group]],$S$23:$S$26,$T$23:$T$26))&amp;data[[#This Row],[Age group]]</f>
        <v>​​​​0-100</v>
      </c>
    </row>
    <row r="2523" spans="2:12" x14ac:dyDescent="0.25">
      <c r="B2523" t="s">
        <v>32</v>
      </c>
      <c r="C2523">
        <v>8.8000000000000007</v>
      </c>
      <c r="D2523">
        <v>1240</v>
      </c>
      <c r="E2523" s="27">
        <v>45430</v>
      </c>
      <c r="F2523">
        <v>1191.8700000000001</v>
      </c>
      <c r="G2523" t="s">
        <v>91</v>
      </c>
      <c r="H2523">
        <v>0</v>
      </c>
      <c r="I2523" t="str">
        <f>_xlfn.XLOOKUP(data[[#This Row],[flight_speed]],$S$4:$S$6,$T$4:$T$6,,-1)</f>
        <v>fast</v>
      </c>
      <c r="J2523">
        <f>_xlfn.XLOOKUP(data[[#This Row],[Reindeer]],$S$14:$S$18,$T$14:$T$18)</f>
        <v>98</v>
      </c>
      <c r="K2523" t="str" cm="1">
        <f t="array" ref="K2523">_xlfn.IFS(data[[#This Row],[Age]]&lt;=100,"0-100",data[[#This Row],[Age]]&lt;=500,"101-500",data[[#This Row],[Age]]&lt;=1000,"501-1000",1,"&gt;1000")</f>
        <v>0-100</v>
      </c>
      <c r="L2523" t="str">
        <f>REPT(_xlfn.UNICHAR(8203),_xlfn.XLOOKUP(data[[#This Row],[Age group]],$S$23:$S$26,$T$23:$T$26))&amp;data[[#This Row],[Age group]]</f>
        <v>​​​​0-100</v>
      </c>
    </row>
    <row r="2524" spans="2:12" x14ac:dyDescent="0.25">
      <c r="B2524" t="s">
        <v>33</v>
      </c>
      <c r="C2524">
        <v>10.4</v>
      </c>
      <c r="D2524">
        <v>880</v>
      </c>
      <c r="E2524" s="27">
        <v>45431</v>
      </c>
      <c r="F2524">
        <v>1834.59</v>
      </c>
      <c r="G2524" t="s">
        <v>90</v>
      </c>
      <c r="H2524">
        <v>0</v>
      </c>
      <c r="I2524" t="str">
        <f>_xlfn.XLOOKUP(data[[#This Row],[flight_speed]],$S$4:$S$6,$T$4:$T$6,,-1)</f>
        <v>fast</v>
      </c>
      <c r="J2524">
        <f>_xlfn.XLOOKUP(data[[#This Row],[Reindeer]],$S$14:$S$18,$T$14:$T$18)</f>
        <v>1200</v>
      </c>
      <c r="K2524" t="str" cm="1">
        <f t="array" ref="K2524">_xlfn.IFS(data[[#This Row],[Age]]&lt;=100,"0-100",data[[#This Row],[Age]]&lt;=500,"101-500",data[[#This Row],[Age]]&lt;=1000,"501-1000",1,"&gt;1000")</f>
        <v>&gt;1000</v>
      </c>
      <c r="L2524" t="str">
        <f>REPT(_xlfn.UNICHAR(8203),_xlfn.XLOOKUP(data[[#This Row],[Age group]],$S$23:$S$26,$T$23:$T$26))&amp;data[[#This Row],[Age group]]</f>
        <v>​&gt;1000</v>
      </c>
    </row>
    <row r="2525" spans="2:12" x14ac:dyDescent="0.25">
      <c r="B2525" t="s">
        <v>34</v>
      </c>
      <c r="C2525">
        <v>10.4</v>
      </c>
      <c r="D2525">
        <v>720</v>
      </c>
      <c r="E2525" s="27">
        <v>45431</v>
      </c>
      <c r="F2525">
        <v>690.27</v>
      </c>
      <c r="G2525" t="s">
        <v>91</v>
      </c>
      <c r="H2525">
        <v>0</v>
      </c>
      <c r="I2525" t="str">
        <f>_xlfn.XLOOKUP(data[[#This Row],[flight_speed]],$S$4:$S$6,$T$4:$T$6,,-1)</f>
        <v>fast</v>
      </c>
      <c r="J2525">
        <f>_xlfn.XLOOKUP(data[[#This Row],[Reindeer]],$S$14:$S$18,$T$14:$T$18)</f>
        <v>815</v>
      </c>
      <c r="K2525" t="str" cm="1">
        <f t="array" ref="K2525">_xlfn.IFS(data[[#This Row],[Age]]&lt;=100,"0-100",data[[#This Row],[Age]]&lt;=500,"101-500",data[[#This Row],[Age]]&lt;=1000,"501-1000",1,"&gt;1000")</f>
        <v>501-1000</v>
      </c>
      <c r="L2525" t="str">
        <f>REPT(_xlfn.UNICHAR(8203),_xlfn.XLOOKUP(data[[#This Row],[Age group]],$S$23:$S$26,$T$23:$T$26))&amp;data[[#This Row],[Age group]]</f>
        <v>​​501-1000</v>
      </c>
    </row>
    <row r="2526" spans="2:12" x14ac:dyDescent="0.25">
      <c r="B2526" t="s">
        <v>35</v>
      </c>
      <c r="C2526">
        <v>8</v>
      </c>
      <c r="D2526">
        <v>920</v>
      </c>
      <c r="E2526" s="27">
        <v>45431</v>
      </c>
      <c r="F2526">
        <v>2863.05</v>
      </c>
      <c r="G2526" t="s">
        <v>91</v>
      </c>
      <c r="H2526">
        <v>0</v>
      </c>
      <c r="I2526" t="str">
        <f>_xlfn.XLOOKUP(data[[#This Row],[flight_speed]],$S$4:$S$6,$T$4:$T$6,,-1)</f>
        <v>super fast</v>
      </c>
      <c r="J2526">
        <f>_xlfn.XLOOKUP(data[[#This Row],[Reindeer]],$S$14:$S$18,$T$14:$T$18)</f>
        <v>261</v>
      </c>
      <c r="K2526" t="str" cm="1">
        <f t="array" ref="K2526">_xlfn.IFS(data[[#This Row],[Age]]&lt;=100,"0-100",data[[#This Row],[Age]]&lt;=500,"101-500",data[[#This Row],[Age]]&lt;=1000,"501-1000",1,"&gt;1000")</f>
        <v>101-500</v>
      </c>
      <c r="L2526" t="str">
        <f>REPT(_xlfn.UNICHAR(8203),_xlfn.XLOOKUP(data[[#This Row],[Age group]],$S$23:$S$26,$T$23:$T$26))&amp;data[[#This Row],[Age group]]</f>
        <v>​​​101-500</v>
      </c>
    </row>
    <row r="2527" spans="2:12" x14ac:dyDescent="0.25">
      <c r="B2527" t="s">
        <v>68</v>
      </c>
      <c r="C2527">
        <v>8</v>
      </c>
      <c r="D2527">
        <v>1480</v>
      </c>
      <c r="E2527" s="27">
        <v>45431</v>
      </c>
      <c r="F2527">
        <v>1571.79</v>
      </c>
      <c r="G2527" t="s">
        <v>90</v>
      </c>
      <c r="H2527">
        <v>0</v>
      </c>
      <c r="I2527" t="str">
        <f>_xlfn.XLOOKUP(data[[#This Row],[flight_speed]],$S$4:$S$6,$T$4:$T$6,,-1)</f>
        <v>fast</v>
      </c>
      <c r="J2527">
        <f>_xlfn.XLOOKUP(data[[#This Row],[Reindeer]],$S$14:$S$18,$T$14:$T$18)</f>
        <v>35</v>
      </c>
      <c r="K2527" t="str" cm="1">
        <f t="array" ref="K2527">_xlfn.IFS(data[[#This Row],[Age]]&lt;=100,"0-100",data[[#This Row],[Age]]&lt;=500,"101-500",data[[#This Row],[Age]]&lt;=1000,"501-1000",1,"&gt;1000")</f>
        <v>0-100</v>
      </c>
      <c r="L2527" t="str">
        <f>REPT(_xlfn.UNICHAR(8203),_xlfn.XLOOKUP(data[[#This Row],[Age group]],$S$23:$S$26,$T$23:$T$26))&amp;data[[#This Row],[Age group]]</f>
        <v>​​​​0-100</v>
      </c>
    </row>
    <row r="2528" spans="2:12" x14ac:dyDescent="0.25">
      <c r="B2528" t="s">
        <v>32</v>
      </c>
      <c r="C2528">
        <v>4.8000000000000007</v>
      </c>
      <c r="D2528">
        <v>790</v>
      </c>
      <c r="E2528" s="27">
        <v>45431</v>
      </c>
      <c r="F2528">
        <v>1600.29</v>
      </c>
      <c r="G2528" t="s">
        <v>91</v>
      </c>
      <c r="H2528">
        <v>0</v>
      </c>
      <c r="I2528" t="str">
        <f>_xlfn.XLOOKUP(data[[#This Row],[flight_speed]],$S$4:$S$6,$T$4:$T$6,,-1)</f>
        <v>fast</v>
      </c>
      <c r="J2528">
        <f>_xlfn.XLOOKUP(data[[#This Row],[Reindeer]],$S$14:$S$18,$T$14:$T$18)</f>
        <v>98</v>
      </c>
      <c r="K2528" t="str" cm="1">
        <f t="array" ref="K2528">_xlfn.IFS(data[[#This Row],[Age]]&lt;=100,"0-100",data[[#This Row],[Age]]&lt;=500,"101-500",data[[#This Row],[Age]]&lt;=1000,"501-1000",1,"&gt;1000")</f>
        <v>0-100</v>
      </c>
      <c r="L2528" t="str">
        <f>REPT(_xlfn.UNICHAR(8203),_xlfn.XLOOKUP(data[[#This Row],[Age group]],$S$23:$S$26,$T$23:$T$26))&amp;data[[#This Row],[Age group]]</f>
        <v>​​​​0-100</v>
      </c>
    </row>
    <row r="2529" spans="2:12" x14ac:dyDescent="0.25">
      <c r="B2529" t="s">
        <v>33</v>
      </c>
      <c r="C2529">
        <v>10.4</v>
      </c>
      <c r="D2529">
        <v>570</v>
      </c>
      <c r="E2529" s="27">
        <v>45432</v>
      </c>
      <c r="F2529">
        <v>101.85000000000001</v>
      </c>
      <c r="G2529" t="s">
        <v>90</v>
      </c>
      <c r="H2529">
        <v>0</v>
      </c>
      <c r="I2529" t="str">
        <f>_xlfn.XLOOKUP(data[[#This Row],[flight_speed]],$S$4:$S$6,$T$4:$T$6,,-1)</f>
        <v>casual</v>
      </c>
      <c r="J2529">
        <f>_xlfn.XLOOKUP(data[[#This Row],[Reindeer]],$S$14:$S$18,$T$14:$T$18)</f>
        <v>1200</v>
      </c>
      <c r="K2529" t="str" cm="1">
        <f t="array" ref="K2529">_xlfn.IFS(data[[#This Row],[Age]]&lt;=100,"0-100",data[[#This Row],[Age]]&lt;=500,"101-500",data[[#This Row],[Age]]&lt;=1000,"501-1000",1,"&gt;1000")</f>
        <v>&gt;1000</v>
      </c>
      <c r="L2529" t="str">
        <f>REPT(_xlfn.UNICHAR(8203),_xlfn.XLOOKUP(data[[#This Row],[Age group]],$S$23:$S$26,$T$23:$T$26))&amp;data[[#This Row],[Age group]]</f>
        <v>​&gt;1000</v>
      </c>
    </row>
    <row r="2530" spans="2:12" x14ac:dyDescent="0.25">
      <c r="B2530" t="s">
        <v>34</v>
      </c>
      <c r="C2530">
        <v>12</v>
      </c>
      <c r="D2530">
        <v>1390</v>
      </c>
      <c r="E2530" s="27">
        <v>45432</v>
      </c>
      <c r="F2530">
        <v>259.11</v>
      </c>
      <c r="G2530" t="s">
        <v>91</v>
      </c>
      <c r="H2530">
        <v>0</v>
      </c>
      <c r="I2530" t="str">
        <f>_xlfn.XLOOKUP(data[[#This Row],[flight_speed]],$S$4:$S$6,$T$4:$T$6,,-1)</f>
        <v>casual</v>
      </c>
      <c r="J2530">
        <f>_xlfn.XLOOKUP(data[[#This Row],[Reindeer]],$S$14:$S$18,$T$14:$T$18)</f>
        <v>815</v>
      </c>
      <c r="K2530" t="str" cm="1">
        <f t="array" ref="K2530">_xlfn.IFS(data[[#This Row],[Age]]&lt;=100,"0-100",data[[#This Row],[Age]]&lt;=500,"101-500",data[[#This Row],[Age]]&lt;=1000,"501-1000",1,"&gt;1000")</f>
        <v>501-1000</v>
      </c>
      <c r="L2530" t="str">
        <f>REPT(_xlfn.UNICHAR(8203),_xlfn.XLOOKUP(data[[#This Row],[Age group]],$S$23:$S$26,$T$23:$T$26))&amp;data[[#This Row],[Age group]]</f>
        <v>​​501-1000</v>
      </c>
    </row>
    <row r="2531" spans="2:12" x14ac:dyDescent="0.25">
      <c r="B2531" t="s">
        <v>35</v>
      </c>
      <c r="C2531">
        <v>10.4</v>
      </c>
      <c r="D2531">
        <v>930</v>
      </c>
      <c r="E2531" s="27">
        <v>45432</v>
      </c>
      <c r="F2531">
        <v>1525.53</v>
      </c>
      <c r="G2531" t="s">
        <v>91</v>
      </c>
      <c r="H2531">
        <v>0</v>
      </c>
      <c r="I2531" t="str">
        <f>_xlfn.XLOOKUP(data[[#This Row],[flight_speed]],$S$4:$S$6,$T$4:$T$6,,-1)</f>
        <v>fast</v>
      </c>
      <c r="J2531">
        <f>_xlfn.XLOOKUP(data[[#This Row],[Reindeer]],$S$14:$S$18,$T$14:$T$18)</f>
        <v>261</v>
      </c>
      <c r="K2531" t="str" cm="1">
        <f t="array" ref="K2531">_xlfn.IFS(data[[#This Row],[Age]]&lt;=100,"0-100",data[[#This Row],[Age]]&lt;=500,"101-500",data[[#This Row],[Age]]&lt;=1000,"501-1000",1,"&gt;1000")</f>
        <v>101-500</v>
      </c>
      <c r="L2531" t="str">
        <f>REPT(_xlfn.UNICHAR(8203),_xlfn.XLOOKUP(data[[#This Row],[Age group]],$S$23:$S$26,$T$23:$T$26))&amp;data[[#This Row],[Age group]]</f>
        <v>​​​101-500</v>
      </c>
    </row>
    <row r="2532" spans="2:12" x14ac:dyDescent="0.25">
      <c r="B2532" t="s">
        <v>68</v>
      </c>
      <c r="C2532">
        <v>5.6000000000000005</v>
      </c>
      <c r="D2532">
        <v>1030</v>
      </c>
      <c r="E2532" s="27">
        <v>45432</v>
      </c>
      <c r="F2532">
        <v>2612.13</v>
      </c>
      <c r="G2532" t="s">
        <v>90</v>
      </c>
      <c r="H2532">
        <v>0</v>
      </c>
      <c r="I2532" t="str">
        <f>_xlfn.XLOOKUP(data[[#This Row],[flight_speed]],$S$4:$S$6,$T$4:$T$6,,-1)</f>
        <v>super fast</v>
      </c>
      <c r="J2532">
        <f>_xlfn.XLOOKUP(data[[#This Row],[Reindeer]],$S$14:$S$18,$T$14:$T$18)</f>
        <v>35</v>
      </c>
      <c r="K2532" t="str" cm="1">
        <f t="array" ref="K2532">_xlfn.IFS(data[[#This Row],[Age]]&lt;=100,"0-100",data[[#This Row],[Age]]&lt;=500,"101-500",data[[#This Row],[Age]]&lt;=1000,"501-1000",1,"&gt;1000")</f>
        <v>0-100</v>
      </c>
      <c r="L2532" t="str">
        <f>REPT(_xlfn.UNICHAR(8203),_xlfn.XLOOKUP(data[[#This Row],[Age group]],$S$23:$S$26,$T$23:$T$26))&amp;data[[#This Row],[Age group]]</f>
        <v>​​​​0-100</v>
      </c>
    </row>
    <row r="2533" spans="2:12" x14ac:dyDescent="0.25">
      <c r="B2533" t="s">
        <v>32</v>
      </c>
      <c r="C2533">
        <v>7.2</v>
      </c>
      <c r="D2533">
        <v>1400</v>
      </c>
      <c r="E2533" s="27">
        <v>45432</v>
      </c>
      <c r="F2533">
        <v>750.12</v>
      </c>
      <c r="G2533" t="s">
        <v>91</v>
      </c>
      <c r="H2533">
        <v>0</v>
      </c>
      <c r="I2533" t="str">
        <f>_xlfn.XLOOKUP(data[[#This Row],[flight_speed]],$S$4:$S$6,$T$4:$T$6,,-1)</f>
        <v>fast</v>
      </c>
      <c r="J2533">
        <f>_xlfn.XLOOKUP(data[[#This Row],[Reindeer]],$S$14:$S$18,$T$14:$T$18)</f>
        <v>98</v>
      </c>
      <c r="K2533" t="str" cm="1">
        <f t="array" ref="K2533">_xlfn.IFS(data[[#This Row],[Age]]&lt;=100,"0-100",data[[#This Row],[Age]]&lt;=500,"101-500",data[[#This Row],[Age]]&lt;=1000,"501-1000",1,"&gt;1000")</f>
        <v>0-100</v>
      </c>
      <c r="L2533" t="str">
        <f>REPT(_xlfn.UNICHAR(8203),_xlfn.XLOOKUP(data[[#This Row],[Age group]],$S$23:$S$26,$T$23:$T$26))&amp;data[[#This Row],[Age group]]</f>
        <v>​​​​0-100</v>
      </c>
    </row>
    <row r="2534" spans="2:12" x14ac:dyDescent="0.25">
      <c r="B2534" t="s">
        <v>33</v>
      </c>
      <c r="C2534">
        <v>12</v>
      </c>
      <c r="D2534">
        <v>1100</v>
      </c>
      <c r="E2534" s="27">
        <v>45433</v>
      </c>
      <c r="F2534">
        <v>2484.84</v>
      </c>
      <c r="G2534" t="s">
        <v>90</v>
      </c>
      <c r="H2534">
        <v>0</v>
      </c>
      <c r="I2534" t="str">
        <f>_xlfn.XLOOKUP(data[[#This Row],[flight_speed]],$S$4:$S$6,$T$4:$T$6,,-1)</f>
        <v>super fast</v>
      </c>
      <c r="J2534">
        <f>_xlfn.XLOOKUP(data[[#This Row],[Reindeer]],$S$14:$S$18,$T$14:$T$18)</f>
        <v>1200</v>
      </c>
      <c r="K2534" t="str" cm="1">
        <f t="array" ref="K2534">_xlfn.IFS(data[[#This Row],[Age]]&lt;=100,"0-100",data[[#This Row],[Age]]&lt;=500,"101-500",data[[#This Row],[Age]]&lt;=1000,"501-1000",1,"&gt;1000")</f>
        <v>&gt;1000</v>
      </c>
      <c r="L2534" t="str">
        <f>REPT(_xlfn.UNICHAR(8203),_xlfn.XLOOKUP(data[[#This Row],[Age group]],$S$23:$S$26,$T$23:$T$26))&amp;data[[#This Row],[Age group]]</f>
        <v>​&gt;1000</v>
      </c>
    </row>
    <row r="2535" spans="2:12" x14ac:dyDescent="0.25">
      <c r="B2535" t="s">
        <v>34</v>
      </c>
      <c r="C2535">
        <v>9.6000000000000014</v>
      </c>
      <c r="D2535">
        <v>700</v>
      </c>
      <c r="E2535" s="27">
        <v>45433</v>
      </c>
      <c r="F2535">
        <v>753.51</v>
      </c>
      <c r="G2535" t="s">
        <v>91</v>
      </c>
      <c r="H2535">
        <v>0</v>
      </c>
      <c r="I2535" t="str">
        <f>_xlfn.XLOOKUP(data[[#This Row],[flight_speed]],$S$4:$S$6,$T$4:$T$6,,-1)</f>
        <v>fast</v>
      </c>
      <c r="J2535">
        <f>_xlfn.XLOOKUP(data[[#This Row],[Reindeer]],$S$14:$S$18,$T$14:$T$18)</f>
        <v>815</v>
      </c>
      <c r="K2535" t="str" cm="1">
        <f t="array" ref="K2535">_xlfn.IFS(data[[#This Row],[Age]]&lt;=100,"0-100",data[[#This Row],[Age]]&lt;=500,"101-500",data[[#This Row],[Age]]&lt;=1000,"501-1000",1,"&gt;1000")</f>
        <v>501-1000</v>
      </c>
      <c r="L2535" t="str">
        <f>REPT(_xlfn.UNICHAR(8203),_xlfn.XLOOKUP(data[[#This Row],[Age group]],$S$23:$S$26,$T$23:$T$26))&amp;data[[#This Row],[Age group]]</f>
        <v>​​501-1000</v>
      </c>
    </row>
    <row r="2536" spans="2:12" x14ac:dyDescent="0.25">
      <c r="B2536" t="s">
        <v>35</v>
      </c>
      <c r="C2536">
        <v>4</v>
      </c>
      <c r="D2536">
        <v>1170</v>
      </c>
      <c r="E2536" s="27">
        <v>45433</v>
      </c>
      <c r="F2536">
        <v>2485.1999999999998</v>
      </c>
      <c r="G2536" t="s">
        <v>91</v>
      </c>
      <c r="H2536">
        <v>0</v>
      </c>
      <c r="I2536" t="str">
        <f>_xlfn.XLOOKUP(data[[#This Row],[flight_speed]],$S$4:$S$6,$T$4:$T$6,,-1)</f>
        <v>super fast</v>
      </c>
      <c r="J2536">
        <f>_xlfn.XLOOKUP(data[[#This Row],[Reindeer]],$S$14:$S$18,$T$14:$T$18)</f>
        <v>261</v>
      </c>
      <c r="K2536" t="str" cm="1">
        <f t="array" ref="K2536">_xlfn.IFS(data[[#This Row],[Age]]&lt;=100,"0-100",data[[#This Row],[Age]]&lt;=500,"101-500",data[[#This Row],[Age]]&lt;=1000,"501-1000",1,"&gt;1000")</f>
        <v>101-500</v>
      </c>
      <c r="L2536" t="str">
        <f>REPT(_xlfn.UNICHAR(8203),_xlfn.XLOOKUP(data[[#This Row],[Age group]],$S$23:$S$26,$T$23:$T$26))&amp;data[[#This Row],[Age group]]</f>
        <v>​​​101-500</v>
      </c>
    </row>
    <row r="2537" spans="2:12" x14ac:dyDescent="0.25">
      <c r="B2537" t="s">
        <v>68</v>
      </c>
      <c r="C2537">
        <v>9.6000000000000014</v>
      </c>
      <c r="D2537">
        <v>1460</v>
      </c>
      <c r="E2537" s="27">
        <v>45433</v>
      </c>
      <c r="F2537">
        <v>1232.58</v>
      </c>
      <c r="G2537" t="s">
        <v>90</v>
      </c>
      <c r="H2537">
        <v>0</v>
      </c>
      <c r="I2537" t="str">
        <f>_xlfn.XLOOKUP(data[[#This Row],[flight_speed]],$S$4:$S$6,$T$4:$T$6,,-1)</f>
        <v>fast</v>
      </c>
      <c r="J2537">
        <f>_xlfn.XLOOKUP(data[[#This Row],[Reindeer]],$S$14:$S$18,$T$14:$T$18)</f>
        <v>35</v>
      </c>
      <c r="K2537" t="str" cm="1">
        <f t="array" ref="K2537">_xlfn.IFS(data[[#This Row],[Age]]&lt;=100,"0-100",data[[#This Row],[Age]]&lt;=500,"101-500",data[[#This Row],[Age]]&lt;=1000,"501-1000",1,"&gt;1000")</f>
        <v>0-100</v>
      </c>
      <c r="L2537" t="str">
        <f>REPT(_xlfn.UNICHAR(8203),_xlfn.XLOOKUP(data[[#This Row],[Age group]],$S$23:$S$26,$T$23:$T$26))&amp;data[[#This Row],[Age group]]</f>
        <v>​​​​0-100</v>
      </c>
    </row>
    <row r="2538" spans="2:12" x14ac:dyDescent="0.25">
      <c r="B2538" t="s">
        <v>32</v>
      </c>
      <c r="C2538">
        <v>6.4</v>
      </c>
      <c r="D2538">
        <v>1380</v>
      </c>
      <c r="E2538" s="27">
        <v>45433</v>
      </c>
      <c r="F2538">
        <v>2112.63</v>
      </c>
      <c r="G2538" t="s">
        <v>91</v>
      </c>
      <c r="H2538">
        <v>0</v>
      </c>
      <c r="I2538" t="str">
        <f>_xlfn.XLOOKUP(data[[#This Row],[flight_speed]],$S$4:$S$6,$T$4:$T$6,,-1)</f>
        <v>super fast</v>
      </c>
      <c r="J2538">
        <f>_xlfn.XLOOKUP(data[[#This Row],[Reindeer]],$S$14:$S$18,$T$14:$T$18)</f>
        <v>98</v>
      </c>
      <c r="K2538" t="str" cm="1">
        <f t="array" ref="K2538">_xlfn.IFS(data[[#This Row],[Age]]&lt;=100,"0-100",data[[#This Row],[Age]]&lt;=500,"101-500",data[[#This Row],[Age]]&lt;=1000,"501-1000",1,"&gt;1000")</f>
        <v>0-100</v>
      </c>
      <c r="L2538" t="str">
        <f>REPT(_xlfn.UNICHAR(8203),_xlfn.XLOOKUP(data[[#This Row],[Age group]],$S$23:$S$26,$T$23:$T$26))&amp;data[[#This Row],[Age group]]</f>
        <v>​​​​0-100</v>
      </c>
    </row>
    <row r="2539" spans="2:12" x14ac:dyDescent="0.25">
      <c r="B2539" t="s">
        <v>33</v>
      </c>
      <c r="C2539">
        <v>4</v>
      </c>
      <c r="D2539">
        <v>1170</v>
      </c>
      <c r="E2539" s="27">
        <v>45434</v>
      </c>
      <c r="F2539">
        <v>1722.33</v>
      </c>
      <c r="G2539" t="s">
        <v>90</v>
      </c>
      <c r="H2539">
        <v>0</v>
      </c>
      <c r="I2539" t="str">
        <f>_xlfn.XLOOKUP(data[[#This Row],[flight_speed]],$S$4:$S$6,$T$4:$T$6,,-1)</f>
        <v>fast</v>
      </c>
      <c r="J2539">
        <f>_xlfn.XLOOKUP(data[[#This Row],[Reindeer]],$S$14:$S$18,$T$14:$T$18)</f>
        <v>1200</v>
      </c>
      <c r="K2539" t="str" cm="1">
        <f t="array" ref="K2539">_xlfn.IFS(data[[#This Row],[Age]]&lt;=100,"0-100",data[[#This Row],[Age]]&lt;=500,"101-500",data[[#This Row],[Age]]&lt;=1000,"501-1000",1,"&gt;1000")</f>
        <v>&gt;1000</v>
      </c>
      <c r="L2539" t="str">
        <f>REPT(_xlfn.UNICHAR(8203),_xlfn.XLOOKUP(data[[#This Row],[Age group]],$S$23:$S$26,$T$23:$T$26))&amp;data[[#This Row],[Age group]]</f>
        <v>​&gt;1000</v>
      </c>
    </row>
    <row r="2540" spans="2:12" x14ac:dyDescent="0.25">
      <c r="B2540" t="s">
        <v>34</v>
      </c>
      <c r="C2540">
        <v>9.6000000000000014</v>
      </c>
      <c r="D2540">
        <v>860</v>
      </c>
      <c r="E2540" s="27">
        <v>45434</v>
      </c>
      <c r="F2540">
        <v>1765.92</v>
      </c>
      <c r="G2540" t="s">
        <v>91</v>
      </c>
      <c r="H2540">
        <v>0</v>
      </c>
      <c r="I2540" t="str">
        <f>_xlfn.XLOOKUP(data[[#This Row],[flight_speed]],$S$4:$S$6,$T$4:$T$6,,-1)</f>
        <v>fast</v>
      </c>
      <c r="J2540">
        <f>_xlfn.XLOOKUP(data[[#This Row],[Reindeer]],$S$14:$S$18,$T$14:$T$18)</f>
        <v>815</v>
      </c>
      <c r="K2540" t="str" cm="1">
        <f t="array" ref="K2540">_xlfn.IFS(data[[#This Row],[Age]]&lt;=100,"0-100",data[[#This Row],[Age]]&lt;=500,"101-500",data[[#This Row],[Age]]&lt;=1000,"501-1000",1,"&gt;1000")</f>
        <v>501-1000</v>
      </c>
      <c r="L2540" t="str">
        <f>REPT(_xlfn.UNICHAR(8203),_xlfn.XLOOKUP(data[[#This Row],[Age group]],$S$23:$S$26,$T$23:$T$26))&amp;data[[#This Row],[Age group]]</f>
        <v>​​501-1000</v>
      </c>
    </row>
    <row r="2541" spans="2:12" x14ac:dyDescent="0.25">
      <c r="B2541" t="s">
        <v>35</v>
      </c>
      <c r="C2541">
        <v>5.6000000000000005</v>
      </c>
      <c r="D2541">
        <v>760</v>
      </c>
      <c r="E2541" s="27">
        <v>45434</v>
      </c>
      <c r="F2541">
        <v>228.89999999999998</v>
      </c>
      <c r="G2541" t="s">
        <v>91</v>
      </c>
      <c r="H2541">
        <v>0</v>
      </c>
      <c r="I2541" t="str">
        <f>_xlfn.XLOOKUP(data[[#This Row],[flight_speed]],$S$4:$S$6,$T$4:$T$6,,-1)</f>
        <v>casual</v>
      </c>
      <c r="J2541">
        <f>_xlfn.XLOOKUP(data[[#This Row],[Reindeer]],$S$14:$S$18,$T$14:$T$18)</f>
        <v>261</v>
      </c>
      <c r="K2541" t="str" cm="1">
        <f t="array" ref="K2541">_xlfn.IFS(data[[#This Row],[Age]]&lt;=100,"0-100",data[[#This Row],[Age]]&lt;=500,"101-500",data[[#This Row],[Age]]&lt;=1000,"501-1000",1,"&gt;1000")</f>
        <v>101-500</v>
      </c>
      <c r="L2541" t="str">
        <f>REPT(_xlfn.UNICHAR(8203),_xlfn.XLOOKUP(data[[#This Row],[Age group]],$S$23:$S$26,$T$23:$T$26))&amp;data[[#This Row],[Age group]]</f>
        <v>​​​101-500</v>
      </c>
    </row>
    <row r="2542" spans="2:12" x14ac:dyDescent="0.25">
      <c r="B2542" t="s">
        <v>68</v>
      </c>
      <c r="C2542">
        <v>7.2</v>
      </c>
      <c r="D2542">
        <v>590</v>
      </c>
      <c r="E2542" s="27">
        <v>45434</v>
      </c>
      <c r="F2542">
        <v>963.99</v>
      </c>
      <c r="G2542" t="s">
        <v>90</v>
      </c>
      <c r="H2542">
        <v>0</v>
      </c>
      <c r="I2542" t="str">
        <f>_xlfn.XLOOKUP(data[[#This Row],[flight_speed]],$S$4:$S$6,$T$4:$T$6,,-1)</f>
        <v>fast</v>
      </c>
      <c r="J2542">
        <f>_xlfn.XLOOKUP(data[[#This Row],[Reindeer]],$S$14:$S$18,$T$14:$T$18)</f>
        <v>35</v>
      </c>
      <c r="K2542" t="str" cm="1">
        <f t="array" ref="K2542">_xlfn.IFS(data[[#This Row],[Age]]&lt;=100,"0-100",data[[#This Row],[Age]]&lt;=500,"101-500",data[[#This Row],[Age]]&lt;=1000,"501-1000",1,"&gt;1000")</f>
        <v>0-100</v>
      </c>
      <c r="L2542" t="str">
        <f>REPT(_xlfn.UNICHAR(8203),_xlfn.XLOOKUP(data[[#This Row],[Age group]],$S$23:$S$26,$T$23:$T$26))&amp;data[[#This Row],[Age group]]</f>
        <v>​​​​0-100</v>
      </c>
    </row>
    <row r="2543" spans="2:12" x14ac:dyDescent="0.25">
      <c r="B2543" t="s">
        <v>32</v>
      </c>
      <c r="C2543">
        <v>4</v>
      </c>
      <c r="D2543">
        <v>510</v>
      </c>
      <c r="E2543" s="27">
        <v>45434</v>
      </c>
      <c r="F2543">
        <v>2331</v>
      </c>
      <c r="G2543" t="s">
        <v>91</v>
      </c>
      <c r="H2543">
        <v>0</v>
      </c>
      <c r="I2543" t="str">
        <f>_xlfn.XLOOKUP(data[[#This Row],[flight_speed]],$S$4:$S$6,$T$4:$T$6,,-1)</f>
        <v>super fast</v>
      </c>
      <c r="J2543">
        <f>_xlfn.XLOOKUP(data[[#This Row],[Reindeer]],$S$14:$S$18,$T$14:$T$18)</f>
        <v>98</v>
      </c>
      <c r="K2543" t="str" cm="1">
        <f t="array" ref="K2543">_xlfn.IFS(data[[#This Row],[Age]]&lt;=100,"0-100",data[[#This Row],[Age]]&lt;=500,"101-500",data[[#This Row],[Age]]&lt;=1000,"501-1000",1,"&gt;1000")</f>
        <v>0-100</v>
      </c>
      <c r="L2543" t="str">
        <f>REPT(_xlfn.UNICHAR(8203),_xlfn.XLOOKUP(data[[#This Row],[Age group]],$S$23:$S$26,$T$23:$T$26))&amp;data[[#This Row],[Age group]]</f>
        <v>​​​​0-100</v>
      </c>
    </row>
    <row r="2544" spans="2:12" x14ac:dyDescent="0.25">
      <c r="B2544" t="s">
        <v>33</v>
      </c>
      <c r="C2544">
        <v>10.4</v>
      </c>
      <c r="D2544">
        <v>1050</v>
      </c>
      <c r="E2544" s="27">
        <v>45435</v>
      </c>
      <c r="F2544">
        <v>1102.4100000000001</v>
      </c>
      <c r="G2544" t="s">
        <v>90</v>
      </c>
      <c r="H2544">
        <v>0</v>
      </c>
      <c r="I2544" t="str">
        <f>_xlfn.XLOOKUP(data[[#This Row],[flight_speed]],$S$4:$S$6,$T$4:$T$6,,-1)</f>
        <v>fast</v>
      </c>
      <c r="J2544">
        <f>_xlfn.XLOOKUP(data[[#This Row],[Reindeer]],$S$14:$S$18,$T$14:$T$18)</f>
        <v>1200</v>
      </c>
      <c r="K2544" t="str" cm="1">
        <f t="array" ref="K2544">_xlfn.IFS(data[[#This Row],[Age]]&lt;=100,"0-100",data[[#This Row],[Age]]&lt;=500,"101-500",data[[#This Row],[Age]]&lt;=1000,"501-1000",1,"&gt;1000")</f>
        <v>&gt;1000</v>
      </c>
      <c r="L2544" t="str">
        <f>REPT(_xlfn.UNICHAR(8203),_xlfn.XLOOKUP(data[[#This Row],[Age group]],$S$23:$S$26,$T$23:$T$26))&amp;data[[#This Row],[Age group]]</f>
        <v>​&gt;1000</v>
      </c>
    </row>
    <row r="2545" spans="2:12" x14ac:dyDescent="0.25">
      <c r="B2545" t="s">
        <v>34</v>
      </c>
      <c r="C2545">
        <v>7.2</v>
      </c>
      <c r="D2545">
        <v>1190</v>
      </c>
      <c r="E2545" s="27">
        <v>45435</v>
      </c>
      <c r="F2545">
        <v>202.53000000000003</v>
      </c>
      <c r="G2545" t="s">
        <v>91</v>
      </c>
      <c r="H2545">
        <v>0</v>
      </c>
      <c r="I2545" t="str">
        <f>_xlfn.XLOOKUP(data[[#This Row],[flight_speed]],$S$4:$S$6,$T$4:$T$6,,-1)</f>
        <v>casual</v>
      </c>
      <c r="J2545">
        <f>_xlfn.XLOOKUP(data[[#This Row],[Reindeer]],$S$14:$S$18,$T$14:$T$18)</f>
        <v>815</v>
      </c>
      <c r="K2545" t="str" cm="1">
        <f t="array" ref="K2545">_xlfn.IFS(data[[#This Row],[Age]]&lt;=100,"0-100",data[[#This Row],[Age]]&lt;=500,"101-500",data[[#This Row],[Age]]&lt;=1000,"501-1000",1,"&gt;1000")</f>
        <v>501-1000</v>
      </c>
      <c r="L2545" t="str">
        <f>REPT(_xlfn.UNICHAR(8203),_xlfn.XLOOKUP(data[[#This Row],[Age group]],$S$23:$S$26,$T$23:$T$26))&amp;data[[#This Row],[Age group]]</f>
        <v>​​501-1000</v>
      </c>
    </row>
    <row r="2546" spans="2:12" x14ac:dyDescent="0.25">
      <c r="B2546" t="s">
        <v>35</v>
      </c>
      <c r="C2546">
        <v>9.6000000000000014</v>
      </c>
      <c r="D2546">
        <v>780</v>
      </c>
      <c r="E2546" s="27">
        <v>45435</v>
      </c>
      <c r="F2546">
        <v>1723.08</v>
      </c>
      <c r="G2546" t="s">
        <v>91</v>
      </c>
      <c r="H2546">
        <v>0</v>
      </c>
      <c r="I2546" t="str">
        <f>_xlfn.XLOOKUP(data[[#This Row],[flight_speed]],$S$4:$S$6,$T$4:$T$6,,-1)</f>
        <v>fast</v>
      </c>
      <c r="J2546">
        <f>_xlfn.XLOOKUP(data[[#This Row],[Reindeer]],$S$14:$S$18,$T$14:$T$18)</f>
        <v>261</v>
      </c>
      <c r="K2546" t="str" cm="1">
        <f t="array" ref="K2546">_xlfn.IFS(data[[#This Row],[Age]]&lt;=100,"0-100",data[[#This Row],[Age]]&lt;=500,"101-500",data[[#This Row],[Age]]&lt;=1000,"501-1000",1,"&gt;1000")</f>
        <v>101-500</v>
      </c>
      <c r="L2546" t="str">
        <f>REPT(_xlfn.UNICHAR(8203),_xlfn.XLOOKUP(data[[#This Row],[Age group]],$S$23:$S$26,$T$23:$T$26))&amp;data[[#This Row],[Age group]]</f>
        <v>​​​101-500</v>
      </c>
    </row>
    <row r="2547" spans="2:12" x14ac:dyDescent="0.25">
      <c r="B2547" t="s">
        <v>68</v>
      </c>
      <c r="C2547">
        <v>4</v>
      </c>
      <c r="D2547">
        <v>710</v>
      </c>
      <c r="E2547" s="27">
        <v>45435</v>
      </c>
      <c r="F2547">
        <v>1404</v>
      </c>
      <c r="G2547" t="s">
        <v>90</v>
      </c>
      <c r="H2547">
        <v>0</v>
      </c>
      <c r="I2547" t="str">
        <f>_xlfn.XLOOKUP(data[[#This Row],[flight_speed]],$S$4:$S$6,$T$4:$T$6,,-1)</f>
        <v>fast</v>
      </c>
      <c r="J2547">
        <f>_xlfn.XLOOKUP(data[[#This Row],[Reindeer]],$S$14:$S$18,$T$14:$T$18)</f>
        <v>35</v>
      </c>
      <c r="K2547" t="str" cm="1">
        <f t="array" ref="K2547">_xlfn.IFS(data[[#This Row],[Age]]&lt;=100,"0-100",data[[#This Row],[Age]]&lt;=500,"101-500",data[[#This Row],[Age]]&lt;=1000,"501-1000",1,"&gt;1000")</f>
        <v>0-100</v>
      </c>
      <c r="L2547" t="str">
        <f>REPT(_xlfn.UNICHAR(8203),_xlfn.XLOOKUP(data[[#This Row],[Age group]],$S$23:$S$26,$T$23:$T$26))&amp;data[[#This Row],[Age group]]</f>
        <v>​​​​0-100</v>
      </c>
    </row>
    <row r="2548" spans="2:12" x14ac:dyDescent="0.25">
      <c r="B2548" t="s">
        <v>32</v>
      </c>
      <c r="C2548">
        <v>4.8000000000000007</v>
      </c>
      <c r="D2548">
        <v>1290</v>
      </c>
      <c r="E2548" s="27">
        <v>45435</v>
      </c>
      <c r="F2548">
        <v>2500.2599999999998</v>
      </c>
      <c r="G2548" t="s">
        <v>91</v>
      </c>
      <c r="H2548">
        <v>0</v>
      </c>
      <c r="I2548" t="str">
        <f>_xlfn.XLOOKUP(data[[#This Row],[flight_speed]],$S$4:$S$6,$T$4:$T$6,,-1)</f>
        <v>super fast</v>
      </c>
      <c r="J2548">
        <f>_xlfn.XLOOKUP(data[[#This Row],[Reindeer]],$S$14:$S$18,$T$14:$T$18)</f>
        <v>98</v>
      </c>
      <c r="K2548" t="str" cm="1">
        <f t="array" ref="K2548">_xlfn.IFS(data[[#This Row],[Age]]&lt;=100,"0-100",data[[#This Row],[Age]]&lt;=500,"101-500",data[[#This Row],[Age]]&lt;=1000,"501-1000",1,"&gt;1000")</f>
        <v>0-100</v>
      </c>
      <c r="L2548" t="str">
        <f>REPT(_xlfn.UNICHAR(8203),_xlfn.XLOOKUP(data[[#This Row],[Age group]],$S$23:$S$26,$T$23:$T$26))&amp;data[[#This Row],[Age group]]</f>
        <v>​​​​0-100</v>
      </c>
    </row>
    <row r="2549" spans="2:12" x14ac:dyDescent="0.25">
      <c r="B2549" t="s">
        <v>33</v>
      </c>
      <c r="C2549">
        <v>9.6000000000000014</v>
      </c>
      <c r="D2549">
        <v>1170</v>
      </c>
      <c r="E2549" s="27">
        <v>45436</v>
      </c>
      <c r="F2549">
        <v>1978.1100000000001</v>
      </c>
      <c r="G2549" t="s">
        <v>90</v>
      </c>
      <c r="H2549">
        <v>0</v>
      </c>
      <c r="I2549" t="str">
        <f>_xlfn.XLOOKUP(data[[#This Row],[flight_speed]],$S$4:$S$6,$T$4:$T$6,,-1)</f>
        <v>fast</v>
      </c>
      <c r="J2549">
        <f>_xlfn.XLOOKUP(data[[#This Row],[Reindeer]],$S$14:$S$18,$T$14:$T$18)</f>
        <v>1200</v>
      </c>
      <c r="K2549" t="str" cm="1">
        <f t="array" ref="K2549">_xlfn.IFS(data[[#This Row],[Age]]&lt;=100,"0-100",data[[#This Row],[Age]]&lt;=500,"101-500",data[[#This Row],[Age]]&lt;=1000,"501-1000",1,"&gt;1000")</f>
        <v>&gt;1000</v>
      </c>
      <c r="L2549" t="str">
        <f>REPT(_xlfn.UNICHAR(8203),_xlfn.XLOOKUP(data[[#This Row],[Age group]],$S$23:$S$26,$T$23:$T$26))&amp;data[[#This Row],[Age group]]</f>
        <v>​&gt;1000</v>
      </c>
    </row>
    <row r="2550" spans="2:12" x14ac:dyDescent="0.25">
      <c r="B2550" t="s">
        <v>34</v>
      </c>
      <c r="C2550">
        <v>7.2</v>
      </c>
      <c r="D2550">
        <v>590</v>
      </c>
      <c r="E2550" s="27">
        <v>45436</v>
      </c>
      <c r="F2550">
        <v>2511</v>
      </c>
      <c r="G2550" t="s">
        <v>91</v>
      </c>
      <c r="H2550">
        <v>0</v>
      </c>
      <c r="I2550" t="str">
        <f>_xlfn.XLOOKUP(data[[#This Row],[flight_speed]],$S$4:$S$6,$T$4:$T$6,,-1)</f>
        <v>super fast</v>
      </c>
      <c r="J2550">
        <f>_xlfn.XLOOKUP(data[[#This Row],[Reindeer]],$S$14:$S$18,$T$14:$T$18)</f>
        <v>815</v>
      </c>
      <c r="K2550" t="str" cm="1">
        <f t="array" ref="K2550">_xlfn.IFS(data[[#This Row],[Age]]&lt;=100,"0-100",data[[#This Row],[Age]]&lt;=500,"101-500",data[[#This Row],[Age]]&lt;=1000,"501-1000",1,"&gt;1000")</f>
        <v>501-1000</v>
      </c>
      <c r="L2550" t="str">
        <f>REPT(_xlfn.UNICHAR(8203),_xlfn.XLOOKUP(data[[#This Row],[Age group]],$S$23:$S$26,$T$23:$T$26))&amp;data[[#This Row],[Age group]]</f>
        <v>​​501-1000</v>
      </c>
    </row>
    <row r="2551" spans="2:12" x14ac:dyDescent="0.25">
      <c r="B2551" t="s">
        <v>35</v>
      </c>
      <c r="C2551">
        <v>8.8000000000000007</v>
      </c>
      <c r="D2551">
        <v>1330</v>
      </c>
      <c r="E2551" s="27">
        <v>45436</v>
      </c>
      <c r="F2551">
        <v>1301.07</v>
      </c>
      <c r="G2551" t="s">
        <v>91</v>
      </c>
      <c r="H2551">
        <v>0</v>
      </c>
      <c r="I2551" t="str">
        <f>_xlfn.XLOOKUP(data[[#This Row],[flight_speed]],$S$4:$S$6,$T$4:$T$6,,-1)</f>
        <v>fast</v>
      </c>
      <c r="J2551">
        <f>_xlfn.XLOOKUP(data[[#This Row],[Reindeer]],$S$14:$S$18,$T$14:$T$18)</f>
        <v>261</v>
      </c>
      <c r="K2551" t="str" cm="1">
        <f t="array" ref="K2551">_xlfn.IFS(data[[#This Row],[Age]]&lt;=100,"0-100",data[[#This Row],[Age]]&lt;=500,"101-500",data[[#This Row],[Age]]&lt;=1000,"501-1000",1,"&gt;1000")</f>
        <v>101-500</v>
      </c>
      <c r="L2551" t="str">
        <f>REPT(_xlfn.UNICHAR(8203),_xlfn.XLOOKUP(data[[#This Row],[Age group]],$S$23:$S$26,$T$23:$T$26))&amp;data[[#This Row],[Age group]]</f>
        <v>​​​101-500</v>
      </c>
    </row>
    <row r="2552" spans="2:12" x14ac:dyDescent="0.25">
      <c r="B2552" t="s">
        <v>68</v>
      </c>
      <c r="C2552">
        <v>7.2</v>
      </c>
      <c r="D2552">
        <v>520</v>
      </c>
      <c r="E2552" s="27">
        <v>45436</v>
      </c>
      <c r="F2552">
        <v>637.68000000000006</v>
      </c>
      <c r="G2552" t="s">
        <v>90</v>
      </c>
      <c r="H2552">
        <v>0</v>
      </c>
      <c r="I2552" t="str">
        <f>_xlfn.XLOOKUP(data[[#This Row],[flight_speed]],$S$4:$S$6,$T$4:$T$6,,-1)</f>
        <v>fast</v>
      </c>
      <c r="J2552">
        <f>_xlfn.XLOOKUP(data[[#This Row],[Reindeer]],$S$14:$S$18,$T$14:$T$18)</f>
        <v>35</v>
      </c>
      <c r="K2552" t="str" cm="1">
        <f t="array" ref="K2552">_xlfn.IFS(data[[#This Row],[Age]]&lt;=100,"0-100",data[[#This Row],[Age]]&lt;=500,"101-500",data[[#This Row],[Age]]&lt;=1000,"501-1000",1,"&gt;1000")</f>
        <v>0-100</v>
      </c>
      <c r="L2552" t="str">
        <f>REPT(_xlfn.UNICHAR(8203),_xlfn.XLOOKUP(data[[#This Row],[Age group]],$S$23:$S$26,$T$23:$T$26))&amp;data[[#This Row],[Age group]]</f>
        <v>​​​​0-100</v>
      </c>
    </row>
    <row r="2553" spans="2:12" x14ac:dyDescent="0.25">
      <c r="B2553" t="s">
        <v>32</v>
      </c>
      <c r="C2553">
        <v>12</v>
      </c>
      <c r="D2553">
        <v>1420</v>
      </c>
      <c r="E2553" s="27">
        <v>45436</v>
      </c>
      <c r="F2553">
        <v>566.97</v>
      </c>
      <c r="G2553" t="s">
        <v>91</v>
      </c>
      <c r="H2553">
        <v>0</v>
      </c>
      <c r="I2553" t="str">
        <f>_xlfn.XLOOKUP(data[[#This Row],[flight_speed]],$S$4:$S$6,$T$4:$T$6,,-1)</f>
        <v>casual</v>
      </c>
      <c r="J2553">
        <f>_xlfn.XLOOKUP(data[[#This Row],[Reindeer]],$S$14:$S$18,$T$14:$T$18)</f>
        <v>98</v>
      </c>
      <c r="K2553" t="str" cm="1">
        <f t="array" ref="K2553">_xlfn.IFS(data[[#This Row],[Age]]&lt;=100,"0-100",data[[#This Row],[Age]]&lt;=500,"101-500",data[[#This Row],[Age]]&lt;=1000,"501-1000",1,"&gt;1000")</f>
        <v>0-100</v>
      </c>
      <c r="L2553" t="str">
        <f>REPT(_xlfn.UNICHAR(8203),_xlfn.XLOOKUP(data[[#This Row],[Age group]],$S$23:$S$26,$T$23:$T$26))&amp;data[[#This Row],[Age group]]</f>
        <v>​​​​0-100</v>
      </c>
    </row>
    <row r="2554" spans="2:12" x14ac:dyDescent="0.25">
      <c r="B2554" t="s">
        <v>33</v>
      </c>
      <c r="C2554">
        <v>8</v>
      </c>
      <c r="D2554">
        <v>1040</v>
      </c>
      <c r="E2554" s="27">
        <v>45437</v>
      </c>
      <c r="F2554">
        <v>2049.21</v>
      </c>
      <c r="G2554" t="s">
        <v>90</v>
      </c>
      <c r="H2554">
        <v>0</v>
      </c>
      <c r="I2554" t="str">
        <f>_xlfn.XLOOKUP(data[[#This Row],[flight_speed]],$S$4:$S$6,$T$4:$T$6,,-1)</f>
        <v>super fast</v>
      </c>
      <c r="J2554">
        <f>_xlfn.XLOOKUP(data[[#This Row],[Reindeer]],$S$14:$S$18,$T$14:$T$18)</f>
        <v>1200</v>
      </c>
      <c r="K2554" t="str" cm="1">
        <f t="array" ref="K2554">_xlfn.IFS(data[[#This Row],[Age]]&lt;=100,"0-100",data[[#This Row],[Age]]&lt;=500,"101-500",data[[#This Row],[Age]]&lt;=1000,"501-1000",1,"&gt;1000")</f>
        <v>&gt;1000</v>
      </c>
      <c r="L2554" t="str">
        <f>REPT(_xlfn.UNICHAR(8203),_xlfn.XLOOKUP(data[[#This Row],[Age group]],$S$23:$S$26,$T$23:$T$26))&amp;data[[#This Row],[Age group]]</f>
        <v>​&gt;1000</v>
      </c>
    </row>
    <row r="2555" spans="2:12" x14ac:dyDescent="0.25">
      <c r="B2555" t="s">
        <v>34</v>
      </c>
      <c r="C2555">
        <v>12</v>
      </c>
      <c r="D2555">
        <v>720</v>
      </c>
      <c r="E2555" s="27">
        <v>45437</v>
      </c>
      <c r="F2555">
        <v>1572.63</v>
      </c>
      <c r="G2555" t="s">
        <v>91</v>
      </c>
      <c r="H2555">
        <v>0</v>
      </c>
      <c r="I2555" t="str">
        <f>_xlfn.XLOOKUP(data[[#This Row],[flight_speed]],$S$4:$S$6,$T$4:$T$6,,-1)</f>
        <v>fast</v>
      </c>
      <c r="J2555">
        <f>_xlfn.XLOOKUP(data[[#This Row],[Reindeer]],$S$14:$S$18,$T$14:$T$18)</f>
        <v>815</v>
      </c>
      <c r="K2555" t="str" cm="1">
        <f t="array" ref="K2555">_xlfn.IFS(data[[#This Row],[Age]]&lt;=100,"0-100",data[[#This Row],[Age]]&lt;=500,"101-500",data[[#This Row],[Age]]&lt;=1000,"501-1000",1,"&gt;1000")</f>
        <v>501-1000</v>
      </c>
      <c r="L2555" t="str">
        <f>REPT(_xlfn.UNICHAR(8203),_xlfn.XLOOKUP(data[[#This Row],[Age group]],$S$23:$S$26,$T$23:$T$26))&amp;data[[#This Row],[Age group]]</f>
        <v>​​501-1000</v>
      </c>
    </row>
    <row r="2556" spans="2:12" x14ac:dyDescent="0.25">
      <c r="B2556" t="s">
        <v>35</v>
      </c>
      <c r="C2556">
        <v>11.200000000000001</v>
      </c>
      <c r="D2556">
        <v>850</v>
      </c>
      <c r="E2556" s="27">
        <v>45437</v>
      </c>
      <c r="F2556">
        <v>134.34</v>
      </c>
      <c r="G2556" t="s">
        <v>91</v>
      </c>
      <c r="H2556">
        <v>0</v>
      </c>
      <c r="I2556" t="str">
        <f>_xlfn.XLOOKUP(data[[#This Row],[flight_speed]],$S$4:$S$6,$T$4:$T$6,,-1)</f>
        <v>casual</v>
      </c>
      <c r="J2556">
        <f>_xlfn.XLOOKUP(data[[#This Row],[Reindeer]],$S$14:$S$18,$T$14:$T$18)</f>
        <v>261</v>
      </c>
      <c r="K2556" t="str" cm="1">
        <f t="array" ref="K2556">_xlfn.IFS(data[[#This Row],[Age]]&lt;=100,"0-100",data[[#This Row],[Age]]&lt;=500,"101-500",data[[#This Row],[Age]]&lt;=1000,"501-1000",1,"&gt;1000")</f>
        <v>101-500</v>
      </c>
      <c r="L2556" t="str">
        <f>REPT(_xlfn.UNICHAR(8203),_xlfn.XLOOKUP(data[[#This Row],[Age group]],$S$23:$S$26,$T$23:$T$26))&amp;data[[#This Row],[Age group]]</f>
        <v>​​​101-500</v>
      </c>
    </row>
    <row r="2557" spans="2:12" x14ac:dyDescent="0.25">
      <c r="B2557" t="s">
        <v>68</v>
      </c>
      <c r="C2557">
        <v>8.8000000000000007</v>
      </c>
      <c r="D2557">
        <v>1370</v>
      </c>
      <c r="E2557" s="27">
        <v>45437</v>
      </c>
      <c r="F2557">
        <v>1917.06</v>
      </c>
      <c r="G2557" t="s">
        <v>90</v>
      </c>
      <c r="H2557">
        <v>0</v>
      </c>
      <c r="I2557" t="str">
        <f>_xlfn.XLOOKUP(data[[#This Row],[flight_speed]],$S$4:$S$6,$T$4:$T$6,,-1)</f>
        <v>fast</v>
      </c>
      <c r="J2557">
        <f>_xlfn.XLOOKUP(data[[#This Row],[Reindeer]],$S$14:$S$18,$T$14:$T$18)</f>
        <v>35</v>
      </c>
      <c r="K2557" t="str" cm="1">
        <f t="array" ref="K2557">_xlfn.IFS(data[[#This Row],[Age]]&lt;=100,"0-100",data[[#This Row],[Age]]&lt;=500,"101-500",data[[#This Row],[Age]]&lt;=1000,"501-1000",1,"&gt;1000")</f>
        <v>0-100</v>
      </c>
      <c r="L2557" t="str">
        <f>REPT(_xlfn.UNICHAR(8203),_xlfn.XLOOKUP(data[[#This Row],[Age group]],$S$23:$S$26,$T$23:$T$26))&amp;data[[#This Row],[Age group]]</f>
        <v>​​​​0-100</v>
      </c>
    </row>
    <row r="2558" spans="2:12" x14ac:dyDescent="0.25">
      <c r="B2558" t="s">
        <v>32</v>
      </c>
      <c r="C2558">
        <v>7.2</v>
      </c>
      <c r="D2558">
        <v>1210</v>
      </c>
      <c r="E2558" s="27">
        <v>45437</v>
      </c>
      <c r="F2558">
        <v>626.66999999999996</v>
      </c>
      <c r="G2558" t="s">
        <v>91</v>
      </c>
      <c r="H2558">
        <v>0</v>
      </c>
      <c r="I2558" t="str">
        <f>_xlfn.XLOOKUP(data[[#This Row],[flight_speed]],$S$4:$S$6,$T$4:$T$6,,-1)</f>
        <v>fast</v>
      </c>
      <c r="J2558">
        <f>_xlfn.XLOOKUP(data[[#This Row],[Reindeer]],$S$14:$S$18,$T$14:$T$18)</f>
        <v>98</v>
      </c>
      <c r="K2558" t="str" cm="1">
        <f t="array" ref="K2558">_xlfn.IFS(data[[#This Row],[Age]]&lt;=100,"0-100",data[[#This Row],[Age]]&lt;=500,"101-500",data[[#This Row],[Age]]&lt;=1000,"501-1000",1,"&gt;1000")</f>
        <v>0-100</v>
      </c>
      <c r="L2558" t="str">
        <f>REPT(_xlfn.UNICHAR(8203),_xlfn.XLOOKUP(data[[#This Row],[Age group]],$S$23:$S$26,$T$23:$T$26))&amp;data[[#This Row],[Age group]]</f>
        <v>​​​​0-100</v>
      </c>
    </row>
    <row r="2559" spans="2:12" x14ac:dyDescent="0.25">
      <c r="B2559" t="s">
        <v>33</v>
      </c>
      <c r="C2559">
        <v>8.8000000000000007</v>
      </c>
      <c r="D2559">
        <v>1360</v>
      </c>
      <c r="E2559" s="27">
        <v>45438</v>
      </c>
      <c r="F2559">
        <v>1581.75</v>
      </c>
      <c r="G2559" t="s">
        <v>90</v>
      </c>
      <c r="H2559">
        <v>0</v>
      </c>
      <c r="I2559" t="str">
        <f>_xlfn.XLOOKUP(data[[#This Row],[flight_speed]],$S$4:$S$6,$T$4:$T$6,,-1)</f>
        <v>fast</v>
      </c>
      <c r="J2559">
        <f>_xlfn.XLOOKUP(data[[#This Row],[Reindeer]],$S$14:$S$18,$T$14:$T$18)</f>
        <v>1200</v>
      </c>
      <c r="K2559" t="str" cm="1">
        <f t="array" ref="K2559">_xlfn.IFS(data[[#This Row],[Age]]&lt;=100,"0-100",data[[#This Row],[Age]]&lt;=500,"101-500",data[[#This Row],[Age]]&lt;=1000,"501-1000",1,"&gt;1000")</f>
        <v>&gt;1000</v>
      </c>
      <c r="L2559" t="str">
        <f>REPT(_xlfn.UNICHAR(8203),_xlfn.XLOOKUP(data[[#This Row],[Age group]],$S$23:$S$26,$T$23:$T$26))&amp;data[[#This Row],[Age group]]</f>
        <v>​&gt;1000</v>
      </c>
    </row>
    <row r="2560" spans="2:12" x14ac:dyDescent="0.25">
      <c r="B2560" t="s">
        <v>34</v>
      </c>
      <c r="C2560">
        <v>4</v>
      </c>
      <c r="D2560">
        <v>920</v>
      </c>
      <c r="E2560" s="27">
        <v>45438</v>
      </c>
      <c r="F2560">
        <v>501.63</v>
      </c>
      <c r="G2560" t="s">
        <v>91</v>
      </c>
      <c r="H2560">
        <v>0</v>
      </c>
      <c r="I2560" t="str">
        <f>_xlfn.XLOOKUP(data[[#This Row],[flight_speed]],$S$4:$S$6,$T$4:$T$6,,-1)</f>
        <v>casual</v>
      </c>
      <c r="J2560">
        <f>_xlfn.XLOOKUP(data[[#This Row],[Reindeer]],$S$14:$S$18,$T$14:$T$18)</f>
        <v>815</v>
      </c>
      <c r="K2560" t="str" cm="1">
        <f t="array" ref="K2560">_xlfn.IFS(data[[#This Row],[Age]]&lt;=100,"0-100",data[[#This Row],[Age]]&lt;=500,"101-500",data[[#This Row],[Age]]&lt;=1000,"501-1000",1,"&gt;1000")</f>
        <v>501-1000</v>
      </c>
      <c r="L2560" t="str">
        <f>REPT(_xlfn.UNICHAR(8203),_xlfn.XLOOKUP(data[[#This Row],[Age group]],$S$23:$S$26,$T$23:$T$26))&amp;data[[#This Row],[Age group]]</f>
        <v>​​501-1000</v>
      </c>
    </row>
    <row r="2561" spans="2:12" x14ac:dyDescent="0.25">
      <c r="B2561" t="s">
        <v>35</v>
      </c>
      <c r="C2561">
        <v>10.4</v>
      </c>
      <c r="D2561">
        <v>1190</v>
      </c>
      <c r="E2561" s="27">
        <v>45438</v>
      </c>
      <c r="F2561">
        <v>1361.4</v>
      </c>
      <c r="G2561" t="s">
        <v>91</v>
      </c>
      <c r="H2561">
        <v>0</v>
      </c>
      <c r="I2561" t="str">
        <f>_xlfn.XLOOKUP(data[[#This Row],[flight_speed]],$S$4:$S$6,$T$4:$T$6,,-1)</f>
        <v>fast</v>
      </c>
      <c r="J2561">
        <f>_xlfn.XLOOKUP(data[[#This Row],[Reindeer]],$S$14:$S$18,$T$14:$T$18)</f>
        <v>261</v>
      </c>
      <c r="K2561" t="str" cm="1">
        <f t="array" ref="K2561">_xlfn.IFS(data[[#This Row],[Age]]&lt;=100,"0-100",data[[#This Row],[Age]]&lt;=500,"101-500",data[[#This Row],[Age]]&lt;=1000,"501-1000",1,"&gt;1000")</f>
        <v>101-500</v>
      </c>
      <c r="L2561" t="str">
        <f>REPT(_xlfn.UNICHAR(8203),_xlfn.XLOOKUP(data[[#This Row],[Age group]],$S$23:$S$26,$T$23:$T$26))&amp;data[[#This Row],[Age group]]</f>
        <v>​​​101-500</v>
      </c>
    </row>
    <row r="2562" spans="2:12" x14ac:dyDescent="0.25">
      <c r="B2562" t="s">
        <v>68</v>
      </c>
      <c r="C2562">
        <v>8</v>
      </c>
      <c r="D2562">
        <v>1030</v>
      </c>
      <c r="E2562" s="27">
        <v>45438</v>
      </c>
      <c r="F2562">
        <v>1757.4900000000002</v>
      </c>
      <c r="G2562" t="s">
        <v>90</v>
      </c>
      <c r="H2562">
        <v>0</v>
      </c>
      <c r="I2562" t="str">
        <f>_xlfn.XLOOKUP(data[[#This Row],[flight_speed]],$S$4:$S$6,$T$4:$T$6,,-1)</f>
        <v>fast</v>
      </c>
      <c r="J2562">
        <f>_xlfn.XLOOKUP(data[[#This Row],[Reindeer]],$S$14:$S$18,$T$14:$T$18)</f>
        <v>35</v>
      </c>
      <c r="K2562" t="str" cm="1">
        <f t="array" ref="K2562">_xlfn.IFS(data[[#This Row],[Age]]&lt;=100,"0-100",data[[#This Row],[Age]]&lt;=500,"101-500",data[[#This Row],[Age]]&lt;=1000,"501-1000",1,"&gt;1000")</f>
        <v>0-100</v>
      </c>
      <c r="L2562" t="str">
        <f>REPT(_xlfn.UNICHAR(8203),_xlfn.XLOOKUP(data[[#This Row],[Age group]],$S$23:$S$26,$T$23:$T$26))&amp;data[[#This Row],[Age group]]</f>
        <v>​​​​0-100</v>
      </c>
    </row>
    <row r="2563" spans="2:12" x14ac:dyDescent="0.25">
      <c r="B2563" t="s">
        <v>32</v>
      </c>
      <c r="C2563">
        <v>7.2</v>
      </c>
      <c r="D2563">
        <v>970</v>
      </c>
      <c r="E2563" s="27">
        <v>45438</v>
      </c>
      <c r="F2563">
        <v>892.19999999999993</v>
      </c>
      <c r="G2563" t="s">
        <v>91</v>
      </c>
      <c r="H2563">
        <v>0</v>
      </c>
      <c r="I2563" t="str">
        <f>_xlfn.XLOOKUP(data[[#This Row],[flight_speed]],$S$4:$S$6,$T$4:$T$6,,-1)</f>
        <v>fast</v>
      </c>
      <c r="J2563">
        <f>_xlfn.XLOOKUP(data[[#This Row],[Reindeer]],$S$14:$S$18,$T$14:$T$18)</f>
        <v>98</v>
      </c>
      <c r="K2563" t="str" cm="1">
        <f t="array" ref="K2563">_xlfn.IFS(data[[#This Row],[Age]]&lt;=100,"0-100",data[[#This Row],[Age]]&lt;=500,"101-500",data[[#This Row],[Age]]&lt;=1000,"501-1000",1,"&gt;1000")</f>
        <v>0-100</v>
      </c>
      <c r="L2563" t="str">
        <f>REPT(_xlfn.UNICHAR(8203),_xlfn.XLOOKUP(data[[#This Row],[Age group]],$S$23:$S$26,$T$23:$T$26))&amp;data[[#This Row],[Age group]]</f>
        <v>​​​​0-100</v>
      </c>
    </row>
    <row r="2564" spans="2:12" x14ac:dyDescent="0.25">
      <c r="B2564" t="s">
        <v>33</v>
      </c>
      <c r="C2564">
        <v>9.6000000000000014</v>
      </c>
      <c r="D2564">
        <v>1080</v>
      </c>
      <c r="E2564" s="27">
        <v>45439</v>
      </c>
      <c r="F2564">
        <v>695.61</v>
      </c>
      <c r="G2564" t="s">
        <v>90</v>
      </c>
      <c r="H2564">
        <v>0</v>
      </c>
      <c r="I2564" t="str">
        <f>_xlfn.XLOOKUP(data[[#This Row],[flight_speed]],$S$4:$S$6,$T$4:$T$6,,-1)</f>
        <v>fast</v>
      </c>
      <c r="J2564">
        <f>_xlfn.XLOOKUP(data[[#This Row],[Reindeer]],$S$14:$S$18,$T$14:$T$18)</f>
        <v>1200</v>
      </c>
      <c r="K2564" t="str" cm="1">
        <f t="array" ref="K2564">_xlfn.IFS(data[[#This Row],[Age]]&lt;=100,"0-100",data[[#This Row],[Age]]&lt;=500,"101-500",data[[#This Row],[Age]]&lt;=1000,"501-1000",1,"&gt;1000")</f>
        <v>&gt;1000</v>
      </c>
      <c r="L2564" t="str">
        <f>REPT(_xlfn.UNICHAR(8203),_xlfn.XLOOKUP(data[[#This Row],[Age group]],$S$23:$S$26,$T$23:$T$26))&amp;data[[#This Row],[Age group]]</f>
        <v>​&gt;1000</v>
      </c>
    </row>
    <row r="2565" spans="2:12" x14ac:dyDescent="0.25">
      <c r="B2565" t="s">
        <v>34</v>
      </c>
      <c r="C2565">
        <v>9.6000000000000014</v>
      </c>
      <c r="D2565">
        <v>1440</v>
      </c>
      <c r="E2565" s="27">
        <v>45439</v>
      </c>
      <c r="F2565">
        <v>1272.51</v>
      </c>
      <c r="G2565" t="s">
        <v>91</v>
      </c>
      <c r="H2565">
        <v>0</v>
      </c>
      <c r="I2565" t="str">
        <f>_xlfn.XLOOKUP(data[[#This Row],[flight_speed]],$S$4:$S$6,$T$4:$T$6,,-1)</f>
        <v>fast</v>
      </c>
      <c r="J2565">
        <f>_xlfn.XLOOKUP(data[[#This Row],[Reindeer]],$S$14:$S$18,$T$14:$T$18)</f>
        <v>815</v>
      </c>
      <c r="K2565" t="str" cm="1">
        <f t="array" ref="K2565">_xlfn.IFS(data[[#This Row],[Age]]&lt;=100,"0-100",data[[#This Row],[Age]]&lt;=500,"101-500",data[[#This Row],[Age]]&lt;=1000,"501-1000",1,"&gt;1000")</f>
        <v>501-1000</v>
      </c>
      <c r="L2565" t="str">
        <f>REPT(_xlfn.UNICHAR(8203),_xlfn.XLOOKUP(data[[#This Row],[Age group]],$S$23:$S$26,$T$23:$T$26))&amp;data[[#This Row],[Age group]]</f>
        <v>​​501-1000</v>
      </c>
    </row>
    <row r="2566" spans="2:12" x14ac:dyDescent="0.25">
      <c r="B2566" t="s">
        <v>35</v>
      </c>
      <c r="C2566">
        <v>8.8000000000000007</v>
      </c>
      <c r="D2566">
        <v>550</v>
      </c>
      <c r="E2566" s="27">
        <v>45439</v>
      </c>
      <c r="F2566">
        <v>2267.91</v>
      </c>
      <c r="G2566" t="s">
        <v>91</v>
      </c>
      <c r="H2566">
        <v>0</v>
      </c>
      <c r="I2566" t="str">
        <f>_xlfn.XLOOKUP(data[[#This Row],[flight_speed]],$S$4:$S$6,$T$4:$T$6,,-1)</f>
        <v>super fast</v>
      </c>
      <c r="J2566">
        <f>_xlfn.XLOOKUP(data[[#This Row],[Reindeer]],$S$14:$S$18,$T$14:$T$18)</f>
        <v>261</v>
      </c>
      <c r="K2566" t="str" cm="1">
        <f t="array" ref="K2566">_xlfn.IFS(data[[#This Row],[Age]]&lt;=100,"0-100",data[[#This Row],[Age]]&lt;=500,"101-500",data[[#This Row],[Age]]&lt;=1000,"501-1000",1,"&gt;1000")</f>
        <v>101-500</v>
      </c>
      <c r="L2566" t="str">
        <f>REPT(_xlfn.UNICHAR(8203),_xlfn.XLOOKUP(data[[#This Row],[Age group]],$S$23:$S$26,$T$23:$T$26))&amp;data[[#This Row],[Age group]]</f>
        <v>​​​101-500</v>
      </c>
    </row>
    <row r="2567" spans="2:12" x14ac:dyDescent="0.25">
      <c r="B2567" t="s">
        <v>68</v>
      </c>
      <c r="C2567">
        <v>10.4</v>
      </c>
      <c r="D2567">
        <v>570</v>
      </c>
      <c r="E2567" s="27">
        <v>45439</v>
      </c>
      <c r="F2567">
        <v>949.44</v>
      </c>
      <c r="G2567" t="s">
        <v>90</v>
      </c>
      <c r="H2567">
        <v>0</v>
      </c>
      <c r="I2567" t="str">
        <f>_xlfn.XLOOKUP(data[[#This Row],[flight_speed]],$S$4:$S$6,$T$4:$T$6,,-1)</f>
        <v>fast</v>
      </c>
      <c r="J2567">
        <f>_xlfn.XLOOKUP(data[[#This Row],[Reindeer]],$S$14:$S$18,$T$14:$T$18)</f>
        <v>35</v>
      </c>
      <c r="K2567" t="str" cm="1">
        <f t="array" ref="K2567">_xlfn.IFS(data[[#This Row],[Age]]&lt;=100,"0-100",data[[#This Row],[Age]]&lt;=500,"101-500",data[[#This Row],[Age]]&lt;=1000,"501-1000",1,"&gt;1000")</f>
        <v>0-100</v>
      </c>
      <c r="L2567" t="str">
        <f>REPT(_xlfn.UNICHAR(8203),_xlfn.XLOOKUP(data[[#This Row],[Age group]],$S$23:$S$26,$T$23:$T$26))&amp;data[[#This Row],[Age group]]</f>
        <v>​​​​0-100</v>
      </c>
    </row>
    <row r="2568" spans="2:12" x14ac:dyDescent="0.25">
      <c r="B2568" t="s">
        <v>32</v>
      </c>
      <c r="C2568">
        <v>8</v>
      </c>
      <c r="D2568">
        <v>970</v>
      </c>
      <c r="E2568" s="27">
        <v>45439</v>
      </c>
      <c r="F2568">
        <v>1196.6100000000001</v>
      </c>
      <c r="G2568" t="s">
        <v>91</v>
      </c>
      <c r="H2568">
        <v>0</v>
      </c>
      <c r="I2568" t="str">
        <f>_xlfn.XLOOKUP(data[[#This Row],[flight_speed]],$S$4:$S$6,$T$4:$T$6,,-1)</f>
        <v>fast</v>
      </c>
      <c r="J2568">
        <f>_xlfn.XLOOKUP(data[[#This Row],[Reindeer]],$S$14:$S$18,$T$14:$T$18)</f>
        <v>98</v>
      </c>
      <c r="K2568" t="str" cm="1">
        <f t="array" ref="K2568">_xlfn.IFS(data[[#This Row],[Age]]&lt;=100,"0-100",data[[#This Row],[Age]]&lt;=500,"101-500",data[[#This Row],[Age]]&lt;=1000,"501-1000",1,"&gt;1000")</f>
        <v>0-100</v>
      </c>
      <c r="L2568" t="str">
        <f>REPT(_xlfn.UNICHAR(8203),_xlfn.XLOOKUP(data[[#This Row],[Age group]],$S$23:$S$26,$T$23:$T$26))&amp;data[[#This Row],[Age group]]</f>
        <v>​​​​0-100</v>
      </c>
    </row>
    <row r="2569" spans="2:12" x14ac:dyDescent="0.25">
      <c r="B2569" t="s">
        <v>33</v>
      </c>
      <c r="C2569">
        <v>4</v>
      </c>
      <c r="D2569">
        <v>1040</v>
      </c>
      <c r="E2569" s="27">
        <v>45440</v>
      </c>
      <c r="F2569">
        <v>1765.38</v>
      </c>
      <c r="G2569" t="s">
        <v>90</v>
      </c>
      <c r="H2569">
        <v>0</v>
      </c>
      <c r="I2569" t="str">
        <f>_xlfn.XLOOKUP(data[[#This Row],[flight_speed]],$S$4:$S$6,$T$4:$T$6,,-1)</f>
        <v>fast</v>
      </c>
      <c r="J2569">
        <f>_xlfn.XLOOKUP(data[[#This Row],[Reindeer]],$S$14:$S$18,$T$14:$T$18)</f>
        <v>1200</v>
      </c>
      <c r="K2569" t="str" cm="1">
        <f t="array" ref="K2569">_xlfn.IFS(data[[#This Row],[Age]]&lt;=100,"0-100",data[[#This Row],[Age]]&lt;=500,"101-500",data[[#This Row],[Age]]&lt;=1000,"501-1000",1,"&gt;1000")</f>
        <v>&gt;1000</v>
      </c>
      <c r="L2569" t="str">
        <f>REPT(_xlfn.UNICHAR(8203),_xlfn.XLOOKUP(data[[#This Row],[Age group]],$S$23:$S$26,$T$23:$T$26))&amp;data[[#This Row],[Age group]]</f>
        <v>​&gt;1000</v>
      </c>
    </row>
    <row r="2570" spans="2:12" x14ac:dyDescent="0.25">
      <c r="B2570" t="s">
        <v>34</v>
      </c>
      <c r="C2570">
        <v>4</v>
      </c>
      <c r="D2570">
        <v>1160</v>
      </c>
      <c r="E2570" s="27">
        <v>45440</v>
      </c>
      <c r="F2570">
        <v>2449.89</v>
      </c>
      <c r="G2570" t="s">
        <v>91</v>
      </c>
      <c r="H2570">
        <v>0</v>
      </c>
      <c r="I2570" t="str">
        <f>_xlfn.XLOOKUP(data[[#This Row],[flight_speed]],$S$4:$S$6,$T$4:$T$6,,-1)</f>
        <v>super fast</v>
      </c>
      <c r="J2570">
        <f>_xlfn.XLOOKUP(data[[#This Row],[Reindeer]],$S$14:$S$18,$T$14:$T$18)</f>
        <v>815</v>
      </c>
      <c r="K2570" t="str" cm="1">
        <f t="array" ref="K2570">_xlfn.IFS(data[[#This Row],[Age]]&lt;=100,"0-100",data[[#This Row],[Age]]&lt;=500,"101-500",data[[#This Row],[Age]]&lt;=1000,"501-1000",1,"&gt;1000")</f>
        <v>501-1000</v>
      </c>
      <c r="L2570" t="str">
        <f>REPT(_xlfn.UNICHAR(8203),_xlfn.XLOOKUP(data[[#This Row],[Age group]],$S$23:$S$26,$T$23:$T$26))&amp;data[[#This Row],[Age group]]</f>
        <v>​​501-1000</v>
      </c>
    </row>
    <row r="2571" spans="2:12" x14ac:dyDescent="0.25">
      <c r="B2571" t="s">
        <v>35</v>
      </c>
      <c r="C2571">
        <v>9.6000000000000014</v>
      </c>
      <c r="D2571">
        <v>1210</v>
      </c>
      <c r="E2571" s="27">
        <v>45440</v>
      </c>
      <c r="F2571">
        <v>1710.9900000000002</v>
      </c>
      <c r="G2571" t="s">
        <v>91</v>
      </c>
      <c r="H2571">
        <v>0</v>
      </c>
      <c r="I2571" t="str">
        <f>_xlfn.XLOOKUP(data[[#This Row],[flight_speed]],$S$4:$S$6,$T$4:$T$6,,-1)</f>
        <v>fast</v>
      </c>
      <c r="J2571">
        <f>_xlfn.XLOOKUP(data[[#This Row],[Reindeer]],$S$14:$S$18,$T$14:$T$18)</f>
        <v>261</v>
      </c>
      <c r="K2571" t="str" cm="1">
        <f t="array" ref="K2571">_xlfn.IFS(data[[#This Row],[Age]]&lt;=100,"0-100",data[[#This Row],[Age]]&lt;=500,"101-500",data[[#This Row],[Age]]&lt;=1000,"501-1000",1,"&gt;1000")</f>
        <v>101-500</v>
      </c>
      <c r="L2571" t="str">
        <f>REPT(_xlfn.UNICHAR(8203),_xlfn.XLOOKUP(data[[#This Row],[Age group]],$S$23:$S$26,$T$23:$T$26))&amp;data[[#This Row],[Age group]]</f>
        <v>​​​101-500</v>
      </c>
    </row>
    <row r="2572" spans="2:12" x14ac:dyDescent="0.25">
      <c r="B2572" t="s">
        <v>68</v>
      </c>
      <c r="C2572">
        <v>8</v>
      </c>
      <c r="D2572">
        <v>1240</v>
      </c>
      <c r="E2572" s="27">
        <v>45440</v>
      </c>
      <c r="F2572">
        <v>2000.34</v>
      </c>
      <c r="G2572" t="s">
        <v>90</v>
      </c>
      <c r="H2572">
        <v>0</v>
      </c>
      <c r="I2572" t="str">
        <f>_xlfn.XLOOKUP(data[[#This Row],[flight_speed]],$S$4:$S$6,$T$4:$T$6,,-1)</f>
        <v>super fast</v>
      </c>
      <c r="J2572">
        <f>_xlfn.XLOOKUP(data[[#This Row],[Reindeer]],$S$14:$S$18,$T$14:$T$18)</f>
        <v>35</v>
      </c>
      <c r="K2572" t="str" cm="1">
        <f t="array" ref="K2572">_xlfn.IFS(data[[#This Row],[Age]]&lt;=100,"0-100",data[[#This Row],[Age]]&lt;=500,"101-500",data[[#This Row],[Age]]&lt;=1000,"501-1000",1,"&gt;1000")</f>
        <v>0-100</v>
      </c>
      <c r="L2572" t="str">
        <f>REPT(_xlfn.UNICHAR(8203),_xlfn.XLOOKUP(data[[#This Row],[Age group]],$S$23:$S$26,$T$23:$T$26))&amp;data[[#This Row],[Age group]]</f>
        <v>​​​​0-100</v>
      </c>
    </row>
    <row r="2573" spans="2:12" x14ac:dyDescent="0.25">
      <c r="B2573" t="s">
        <v>32</v>
      </c>
      <c r="C2573">
        <v>12</v>
      </c>
      <c r="D2573">
        <v>1230</v>
      </c>
      <c r="E2573" s="27">
        <v>45440</v>
      </c>
      <c r="F2573">
        <v>494.18999999999994</v>
      </c>
      <c r="G2573" t="s">
        <v>91</v>
      </c>
      <c r="H2573">
        <v>0</v>
      </c>
      <c r="I2573" t="str">
        <f>_xlfn.XLOOKUP(data[[#This Row],[flight_speed]],$S$4:$S$6,$T$4:$T$6,,-1)</f>
        <v>casual</v>
      </c>
      <c r="J2573">
        <f>_xlfn.XLOOKUP(data[[#This Row],[Reindeer]],$S$14:$S$18,$T$14:$T$18)</f>
        <v>98</v>
      </c>
      <c r="K2573" t="str" cm="1">
        <f t="array" ref="K2573">_xlfn.IFS(data[[#This Row],[Age]]&lt;=100,"0-100",data[[#This Row],[Age]]&lt;=500,"101-500",data[[#This Row],[Age]]&lt;=1000,"501-1000",1,"&gt;1000")</f>
        <v>0-100</v>
      </c>
      <c r="L2573" t="str">
        <f>REPT(_xlfn.UNICHAR(8203),_xlfn.XLOOKUP(data[[#This Row],[Age group]],$S$23:$S$26,$T$23:$T$26))&amp;data[[#This Row],[Age group]]</f>
        <v>​​​​0-100</v>
      </c>
    </row>
    <row r="2574" spans="2:12" x14ac:dyDescent="0.25">
      <c r="B2574" t="s">
        <v>33</v>
      </c>
      <c r="C2574">
        <v>11.200000000000001</v>
      </c>
      <c r="D2574">
        <v>540</v>
      </c>
      <c r="E2574" s="27">
        <v>45441</v>
      </c>
      <c r="F2574">
        <v>1538.31</v>
      </c>
      <c r="G2574" t="s">
        <v>90</v>
      </c>
      <c r="H2574">
        <v>0</v>
      </c>
      <c r="I2574" t="str">
        <f>_xlfn.XLOOKUP(data[[#This Row],[flight_speed]],$S$4:$S$6,$T$4:$T$6,,-1)</f>
        <v>fast</v>
      </c>
      <c r="J2574">
        <f>_xlfn.XLOOKUP(data[[#This Row],[Reindeer]],$S$14:$S$18,$T$14:$T$18)</f>
        <v>1200</v>
      </c>
      <c r="K2574" t="str" cm="1">
        <f t="array" ref="K2574">_xlfn.IFS(data[[#This Row],[Age]]&lt;=100,"0-100",data[[#This Row],[Age]]&lt;=500,"101-500",data[[#This Row],[Age]]&lt;=1000,"501-1000",1,"&gt;1000")</f>
        <v>&gt;1000</v>
      </c>
      <c r="L2574" t="str">
        <f>REPT(_xlfn.UNICHAR(8203),_xlfn.XLOOKUP(data[[#This Row],[Age group]],$S$23:$S$26,$T$23:$T$26))&amp;data[[#This Row],[Age group]]</f>
        <v>​&gt;1000</v>
      </c>
    </row>
    <row r="2575" spans="2:12" x14ac:dyDescent="0.25">
      <c r="B2575" t="s">
        <v>34</v>
      </c>
      <c r="C2575">
        <v>8</v>
      </c>
      <c r="D2575">
        <v>620</v>
      </c>
      <c r="E2575" s="27">
        <v>45441</v>
      </c>
      <c r="F2575">
        <v>2877</v>
      </c>
      <c r="G2575" t="s">
        <v>91</v>
      </c>
      <c r="H2575">
        <v>0</v>
      </c>
      <c r="I2575" t="str">
        <f>_xlfn.XLOOKUP(data[[#This Row],[flight_speed]],$S$4:$S$6,$T$4:$T$6,,-1)</f>
        <v>super fast</v>
      </c>
      <c r="J2575">
        <f>_xlfn.XLOOKUP(data[[#This Row],[Reindeer]],$S$14:$S$18,$T$14:$T$18)</f>
        <v>815</v>
      </c>
      <c r="K2575" t="str" cm="1">
        <f t="array" ref="K2575">_xlfn.IFS(data[[#This Row],[Age]]&lt;=100,"0-100",data[[#This Row],[Age]]&lt;=500,"101-500",data[[#This Row],[Age]]&lt;=1000,"501-1000",1,"&gt;1000")</f>
        <v>501-1000</v>
      </c>
      <c r="L2575" t="str">
        <f>REPT(_xlfn.UNICHAR(8203),_xlfn.XLOOKUP(data[[#This Row],[Age group]],$S$23:$S$26,$T$23:$T$26))&amp;data[[#This Row],[Age group]]</f>
        <v>​​501-1000</v>
      </c>
    </row>
    <row r="2576" spans="2:12" x14ac:dyDescent="0.25">
      <c r="B2576" t="s">
        <v>35</v>
      </c>
      <c r="C2576">
        <v>12</v>
      </c>
      <c r="D2576">
        <v>690</v>
      </c>
      <c r="E2576" s="27">
        <v>45441</v>
      </c>
      <c r="F2576">
        <v>2137.38</v>
      </c>
      <c r="G2576" t="s">
        <v>91</v>
      </c>
      <c r="H2576">
        <v>0</v>
      </c>
      <c r="I2576" t="str">
        <f>_xlfn.XLOOKUP(data[[#This Row],[flight_speed]],$S$4:$S$6,$T$4:$T$6,,-1)</f>
        <v>super fast</v>
      </c>
      <c r="J2576">
        <f>_xlfn.XLOOKUP(data[[#This Row],[Reindeer]],$S$14:$S$18,$T$14:$T$18)</f>
        <v>261</v>
      </c>
      <c r="K2576" t="str" cm="1">
        <f t="array" ref="K2576">_xlfn.IFS(data[[#This Row],[Age]]&lt;=100,"0-100",data[[#This Row],[Age]]&lt;=500,"101-500",data[[#This Row],[Age]]&lt;=1000,"501-1000",1,"&gt;1000")</f>
        <v>101-500</v>
      </c>
      <c r="L2576" t="str">
        <f>REPT(_xlfn.UNICHAR(8203),_xlfn.XLOOKUP(data[[#This Row],[Age group]],$S$23:$S$26,$T$23:$T$26))&amp;data[[#This Row],[Age group]]</f>
        <v>​​​101-500</v>
      </c>
    </row>
    <row r="2577" spans="2:12" x14ac:dyDescent="0.25">
      <c r="B2577" t="s">
        <v>68</v>
      </c>
      <c r="C2577">
        <v>12</v>
      </c>
      <c r="D2577">
        <v>1300</v>
      </c>
      <c r="E2577" s="27">
        <v>45441</v>
      </c>
      <c r="F2577">
        <v>345.54</v>
      </c>
      <c r="G2577" t="s">
        <v>90</v>
      </c>
      <c r="H2577">
        <v>0</v>
      </c>
      <c r="I2577" t="str">
        <f>_xlfn.XLOOKUP(data[[#This Row],[flight_speed]],$S$4:$S$6,$T$4:$T$6,,-1)</f>
        <v>casual</v>
      </c>
      <c r="J2577">
        <f>_xlfn.XLOOKUP(data[[#This Row],[Reindeer]],$S$14:$S$18,$T$14:$T$18)</f>
        <v>35</v>
      </c>
      <c r="K2577" t="str" cm="1">
        <f t="array" ref="K2577">_xlfn.IFS(data[[#This Row],[Age]]&lt;=100,"0-100",data[[#This Row],[Age]]&lt;=500,"101-500",data[[#This Row],[Age]]&lt;=1000,"501-1000",1,"&gt;1000")</f>
        <v>0-100</v>
      </c>
      <c r="L2577" t="str">
        <f>REPT(_xlfn.UNICHAR(8203),_xlfn.XLOOKUP(data[[#This Row],[Age group]],$S$23:$S$26,$T$23:$T$26))&amp;data[[#This Row],[Age group]]</f>
        <v>​​​​0-100</v>
      </c>
    </row>
    <row r="2578" spans="2:12" x14ac:dyDescent="0.25">
      <c r="B2578" t="s">
        <v>32</v>
      </c>
      <c r="C2578">
        <v>4</v>
      </c>
      <c r="D2578">
        <v>970</v>
      </c>
      <c r="E2578" s="27">
        <v>45441</v>
      </c>
      <c r="F2578">
        <v>2753.13</v>
      </c>
      <c r="G2578" t="s">
        <v>91</v>
      </c>
      <c r="H2578">
        <v>0</v>
      </c>
      <c r="I2578" t="str">
        <f>_xlfn.XLOOKUP(data[[#This Row],[flight_speed]],$S$4:$S$6,$T$4:$T$6,,-1)</f>
        <v>super fast</v>
      </c>
      <c r="J2578">
        <f>_xlfn.XLOOKUP(data[[#This Row],[Reindeer]],$S$14:$S$18,$T$14:$T$18)</f>
        <v>98</v>
      </c>
      <c r="K2578" t="str" cm="1">
        <f t="array" ref="K2578">_xlfn.IFS(data[[#This Row],[Age]]&lt;=100,"0-100",data[[#This Row],[Age]]&lt;=500,"101-500",data[[#This Row],[Age]]&lt;=1000,"501-1000",1,"&gt;1000")</f>
        <v>0-100</v>
      </c>
      <c r="L2578" t="str">
        <f>REPT(_xlfn.UNICHAR(8203),_xlfn.XLOOKUP(data[[#This Row],[Age group]],$S$23:$S$26,$T$23:$T$26))&amp;data[[#This Row],[Age group]]</f>
        <v>​​​​0-100</v>
      </c>
    </row>
    <row r="2579" spans="2:12" x14ac:dyDescent="0.25">
      <c r="B2579" t="s">
        <v>33</v>
      </c>
      <c r="C2579">
        <v>6.4</v>
      </c>
      <c r="D2579">
        <v>1080</v>
      </c>
      <c r="E2579" s="27">
        <v>45442</v>
      </c>
      <c r="F2579">
        <v>1388.6999999999998</v>
      </c>
      <c r="G2579" t="s">
        <v>90</v>
      </c>
      <c r="H2579">
        <v>0</v>
      </c>
      <c r="I2579" t="str">
        <f>_xlfn.XLOOKUP(data[[#This Row],[flight_speed]],$S$4:$S$6,$T$4:$T$6,,-1)</f>
        <v>fast</v>
      </c>
      <c r="J2579">
        <f>_xlfn.XLOOKUP(data[[#This Row],[Reindeer]],$S$14:$S$18,$T$14:$T$18)</f>
        <v>1200</v>
      </c>
      <c r="K2579" t="str" cm="1">
        <f t="array" ref="K2579">_xlfn.IFS(data[[#This Row],[Age]]&lt;=100,"0-100",data[[#This Row],[Age]]&lt;=500,"101-500",data[[#This Row],[Age]]&lt;=1000,"501-1000",1,"&gt;1000")</f>
        <v>&gt;1000</v>
      </c>
      <c r="L2579" t="str">
        <f>REPT(_xlfn.UNICHAR(8203),_xlfn.XLOOKUP(data[[#This Row],[Age group]],$S$23:$S$26,$T$23:$T$26))&amp;data[[#This Row],[Age group]]</f>
        <v>​&gt;1000</v>
      </c>
    </row>
    <row r="2580" spans="2:12" x14ac:dyDescent="0.25">
      <c r="B2580" t="s">
        <v>34</v>
      </c>
      <c r="C2580">
        <v>8</v>
      </c>
      <c r="D2580">
        <v>810</v>
      </c>
      <c r="E2580" s="27">
        <v>45442</v>
      </c>
      <c r="F2580">
        <v>1669.83</v>
      </c>
      <c r="G2580" t="s">
        <v>91</v>
      </c>
      <c r="H2580">
        <v>0</v>
      </c>
      <c r="I2580" t="str">
        <f>_xlfn.XLOOKUP(data[[#This Row],[flight_speed]],$S$4:$S$6,$T$4:$T$6,,-1)</f>
        <v>fast</v>
      </c>
      <c r="J2580">
        <f>_xlfn.XLOOKUP(data[[#This Row],[Reindeer]],$S$14:$S$18,$T$14:$T$18)</f>
        <v>815</v>
      </c>
      <c r="K2580" t="str" cm="1">
        <f t="array" ref="K2580">_xlfn.IFS(data[[#This Row],[Age]]&lt;=100,"0-100",data[[#This Row],[Age]]&lt;=500,"101-500",data[[#This Row],[Age]]&lt;=1000,"501-1000",1,"&gt;1000")</f>
        <v>501-1000</v>
      </c>
      <c r="L2580" t="str">
        <f>REPT(_xlfn.UNICHAR(8203),_xlfn.XLOOKUP(data[[#This Row],[Age group]],$S$23:$S$26,$T$23:$T$26))&amp;data[[#This Row],[Age group]]</f>
        <v>​​501-1000</v>
      </c>
    </row>
    <row r="2581" spans="2:12" x14ac:dyDescent="0.25">
      <c r="B2581" t="s">
        <v>35</v>
      </c>
      <c r="C2581">
        <v>4</v>
      </c>
      <c r="D2581">
        <v>1050</v>
      </c>
      <c r="E2581" s="27">
        <v>45442</v>
      </c>
      <c r="F2581">
        <v>2016.5099999999998</v>
      </c>
      <c r="G2581" t="s">
        <v>91</v>
      </c>
      <c r="H2581">
        <v>0</v>
      </c>
      <c r="I2581" t="str">
        <f>_xlfn.XLOOKUP(data[[#This Row],[flight_speed]],$S$4:$S$6,$T$4:$T$6,,-1)</f>
        <v>super fast</v>
      </c>
      <c r="J2581">
        <f>_xlfn.XLOOKUP(data[[#This Row],[Reindeer]],$S$14:$S$18,$T$14:$T$18)</f>
        <v>261</v>
      </c>
      <c r="K2581" t="str" cm="1">
        <f t="array" ref="K2581">_xlfn.IFS(data[[#This Row],[Age]]&lt;=100,"0-100",data[[#This Row],[Age]]&lt;=500,"101-500",data[[#This Row],[Age]]&lt;=1000,"501-1000",1,"&gt;1000")</f>
        <v>101-500</v>
      </c>
      <c r="L2581" t="str">
        <f>REPT(_xlfn.UNICHAR(8203),_xlfn.XLOOKUP(data[[#This Row],[Age group]],$S$23:$S$26,$T$23:$T$26))&amp;data[[#This Row],[Age group]]</f>
        <v>​​​101-500</v>
      </c>
    </row>
    <row r="2582" spans="2:12" x14ac:dyDescent="0.25">
      <c r="B2582" t="s">
        <v>68</v>
      </c>
      <c r="C2582">
        <v>10.4</v>
      </c>
      <c r="D2582">
        <v>1280</v>
      </c>
      <c r="E2582" s="27">
        <v>45442</v>
      </c>
      <c r="F2582">
        <v>2060.2799999999997</v>
      </c>
      <c r="G2582" t="s">
        <v>90</v>
      </c>
      <c r="H2582">
        <v>0</v>
      </c>
      <c r="I2582" t="str">
        <f>_xlfn.XLOOKUP(data[[#This Row],[flight_speed]],$S$4:$S$6,$T$4:$T$6,,-1)</f>
        <v>super fast</v>
      </c>
      <c r="J2582">
        <f>_xlfn.XLOOKUP(data[[#This Row],[Reindeer]],$S$14:$S$18,$T$14:$T$18)</f>
        <v>35</v>
      </c>
      <c r="K2582" t="str" cm="1">
        <f t="array" ref="K2582">_xlfn.IFS(data[[#This Row],[Age]]&lt;=100,"0-100",data[[#This Row],[Age]]&lt;=500,"101-500",data[[#This Row],[Age]]&lt;=1000,"501-1000",1,"&gt;1000")</f>
        <v>0-100</v>
      </c>
      <c r="L2582" t="str">
        <f>REPT(_xlfn.UNICHAR(8203),_xlfn.XLOOKUP(data[[#This Row],[Age group]],$S$23:$S$26,$T$23:$T$26))&amp;data[[#This Row],[Age group]]</f>
        <v>​​​​0-100</v>
      </c>
    </row>
    <row r="2583" spans="2:12" x14ac:dyDescent="0.25">
      <c r="B2583" t="s">
        <v>32</v>
      </c>
      <c r="C2583">
        <v>11.200000000000001</v>
      </c>
      <c r="D2583">
        <v>900</v>
      </c>
      <c r="E2583" s="27">
        <v>45442</v>
      </c>
      <c r="F2583">
        <v>411.54</v>
      </c>
      <c r="G2583" t="s">
        <v>91</v>
      </c>
      <c r="H2583">
        <v>0</v>
      </c>
      <c r="I2583" t="str">
        <f>_xlfn.XLOOKUP(data[[#This Row],[flight_speed]],$S$4:$S$6,$T$4:$T$6,,-1)</f>
        <v>casual</v>
      </c>
      <c r="J2583">
        <f>_xlfn.XLOOKUP(data[[#This Row],[Reindeer]],$S$14:$S$18,$T$14:$T$18)</f>
        <v>98</v>
      </c>
      <c r="K2583" t="str" cm="1">
        <f t="array" ref="K2583">_xlfn.IFS(data[[#This Row],[Age]]&lt;=100,"0-100",data[[#This Row],[Age]]&lt;=500,"101-500",data[[#This Row],[Age]]&lt;=1000,"501-1000",1,"&gt;1000")</f>
        <v>0-100</v>
      </c>
      <c r="L2583" t="str">
        <f>REPT(_xlfn.UNICHAR(8203),_xlfn.XLOOKUP(data[[#This Row],[Age group]],$S$23:$S$26,$T$23:$T$26))&amp;data[[#This Row],[Age group]]</f>
        <v>​​​​0-100</v>
      </c>
    </row>
    <row r="2584" spans="2:12" x14ac:dyDescent="0.25">
      <c r="B2584" t="s">
        <v>33</v>
      </c>
      <c r="C2584">
        <v>5.6000000000000005</v>
      </c>
      <c r="D2584">
        <v>660</v>
      </c>
      <c r="E2584" s="27">
        <v>45443</v>
      </c>
      <c r="F2584">
        <v>1510.74</v>
      </c>
      <c r="G2584" t="s">
        <v>90</v>
      </c>
      <c r="H2584">
        <v>0</v>
      </c>
      <c r="I2584" t="str">
        <f>_xlfn.XLOOKUP(data[[#This Row],[flight_speed]],$S$4:$S$6,$T$4:$T$6,,-1)</f>
        <v>fast</v>
      </c>
      <c r="J2584">
        <f>_xlfn.XLOOKUP(data[[#This Row],[Reindeer]],$S$14:$S$18,$T$14:$T$18)</f>
        <v>1200</v>
      </c>
      <c r="K2584" t="str" cm="1">
        <f t="array" ref="K2584">_xlfn.IFS(data[[#This Row],[Age]]&lt;=100,"0-100",data[[#This Row],[Age]]&lt;=500,"101-500",data[[#This Row],[Age]]&lt;=1000,"501-1000",1,"&gt;1000")</f>
        <v>&gt;1000</v>
      </c>
      <c r="L2584" t="str">
        <f>REPT(_xlfn.UNICHAR(8203),_xlfn.XLOOKUP(data[[#This Row],[Age group]],$S$23:$S$26,$T$23:$T$26))&amp;data[[#This Row],[Age group]]</f>
        <v>​&gt;1000</v>
      </c>
    </row>
    <row r="2585" spans="2:12" x14ac:dyDescent="0.25">
      <c r="B2585" t="s">
        <v>34</v>
      </c>
      <c r="C2585">
        <v>10.4</v>
      </c>
      <c r="D2585">
        <v>990</v>
      </c>
      <c r="E2585" s="27">
        <v>45443</v>
      </c>
      <c r="F2585">
        <v>1435.41</v>
      </c>
      <c r="G2585" t="s">
        <v>91</v>
      </c>
      <c r="H2585">
        <v>0</v>
      </c>
      <c r="I2585" t="str">
        <f>_xlfn.XLOOKUP(data[[#This Row],[flight_speed]],$S$4:$S$6,$T$4:$T$6,,-1)</f>
        <v>fast</v>
      </c>
      <c r="J2585">
        <f>_xlfn.XLOOKUP(data[[#This Row],[Reindeer]],$S$14:$S$18,$T$14:$T$18)</f>
        <v>815</v>
      </c>
      <c r="K2585" t="str" cm="1">
        <f t="array" ref="K2585">_xlfn.IFS(data[[#This Row],[Age]]&lt;=100,"0-100",data[[#This Row],[Age]]&lt;=500,"101-500",data[[#This Row],[Age]]&lt;=1000,"501-1000",1,"&gt;1000")</f>
        <v>501-1000</v>
      </c>
      <c r="L2585" t="str">
        <f>REPT(_xlfn.UNICHAR(8203),_xlfn.XLOOKUP(data[[#This Row],[Age group]],$S$23:$S$26,$T$23:$T$26))&amp;data[[#This Row],[Age group]]</f>
        <v>​​501-1000</v>
      </c>
    </row>
    <row r="2586" spans="2:12" x14ac:dyDescent="0.25">
      <c r="B2586" t="s">
        <v>35</v>
      </c>
      <c r="C2586">
        <v>7.2</v>
      </c>
      <c r="D2586">
        <v>940</v>
      </c>
      <c r="E2586" s="27">
        <v>45443</v>
      </c>
      <c r="F2586">
        <v>2305.11</v>
      </c>
      <c r="G2586" t="s">
        <v>91</v>
      </c>
      <c r="H2586">
        <v>0</v>
      </c>
      <c r="I2586" t="str">
        <f>_xlfn.XLOOKUP(data[[#This Row],[flight_speed]],$S$4:$S$6,$T$4:$T$6,,-1)</f>
        <v>super fast</v>
      </c>
      <c r="J2586">
        <f>_xlfn.XLOOKUP(data[[#This Row],[Reindeer]],$S$14:$S$18,$T$14:$T$18)</f>
        <v>261</v>
      </c>
      <c r="K2586" t="str" cm="1">
        <f t="array" ref="K2586">_xlfn.IFS(data[[#This Row],[Age]]&lt;=100,"0-100",data[[#This Row],[Age]]&lt;=500,"101-500",data[[#This Row],[Age]]&lt;=1000,"501-1000",1,"&gt;1000")</f>
        <v>101-500</v>
      </c>
      <c r="L2586" t="str">
        <f>REPT(_xlfn.UNICHAR(8203),_xlfn.XLOOKUP(data[[#This Row],[Age group]],$S$23:$S$26,$T$23:$T$26))&amp;data[[#This Row],[Age group]]</f>
        <v>​​​101-500</v>
      </c>
    </row>
    <row r="2587" spans="2:12" x14ac:dyDescent="0.25">
      <c r="B2587" t="s">
        <v>68</v>
      </c>
      <c r="C2587">
        <v>4.8000000000000007</v>
      </c>
      <c r="D2587">
        <v>700</v>
      </c>
      <c r="E2587" s="27">
        <v>45443</v>
      </c>
      <c r="F2587">
        <v>1931.94</v>
      </c>
      <c r="G2587" t="s">
        <v>90</v>
      </c>
      <c r="H2587">
        <v>0</v>
      </c>
      <c r="I2587" t="str">
        <f>_xlfn.XLOOKUP(data[[#This Row],[flight_speed]],$S$4:$S$6,$T$4:$T$6,,-1)</f>
        <v>fast</v>
      </c>
      <c r="J2587">
        <f>_xlfn.XLOOKUP(data[[#This Row],[Reindeer]],$S$14:$S$18,$T$14:$T$18)</f>
        <v>35</v>
      </c>
      <c r="K2587" t="str" cm="1">
        <f t="array" ref="K2587">_xlfn.IFS(data[[#This Row],[Age]]&lt;=100,"0-100",data[[#This Row],[Age]]&lt;=500,"101-500",data[[#This Row],[Age]]&lt;=1000,"501-1000",1,"&gt;1000")</f>
        <v>0-100</v>
      </c>
      <c r="L2587" t="str">
        <f>REPT(_xlfn.UNICHAR(8203),_xlfn.XLOOKUP(data[[#This Row],[Age group]],$S$23:$S$26,$T$23:$T$26))&amp;data[[#This Row],[Age group]]</f>
        <v>​​​​0-100</v>
      </c>
    </row>
    <row r="2588" spans="2:12" x14ac:dyDescent="0.25">
      <c r="B2588" t="s">
        <v>32</v>
      </c>
      <c r="C2588">
        <v>6.4</v>
      </c>
      <c r="D2588">
        <v>1120</v>
      </c>
      <c r="E2588" s="27">
        <v>45443</v>
      </c>
      <c r="F2588">
        <v>137.04</v>
      </c>
      <c r="G2588" t="s">
        <v>91</v>
      </c>
      <c r="H2588">
        <v>0</v>
      </c>
      <c r="I2588" t="str">
        <f>_xlfn.XLOOKUP(data[[#This Row],[flight_speed]],$S$4:$S$6,$T$4:$T$6,,-1)</f>
        <v>casual</v>
      </c>
      <c r="J2588">
        <f>_xlfn.XLOOKUP(data[[#This Row],[Reindeer]],$S$14:$S$18,$T$14:$T$18)</f>
        <v>98</v>
      </c>
      <c r="K2588" t="str" cm="1">
        <f t="array" ref="K2588">_xlfn.IFS(data[[#This Row],[Age]]&lt;=100,"0-100",data[[#This Row],[Age]]&lt;=500,"101-500",data[[#This Row],[Age]]&lt;=1000,"501-1000",1,"&gt;1000")</f>
        <v>0-100</v>
      </c>
      <c r="L2588" t="str">
        <f>REPT(_xlfn.UNICHAR(8203),_xlfn.XLOOKUP(data[[#This Row],[Age group]],$S$23:$S$26,$T$23:$T$26))&amp;data[[#This Row],[Age group]]</f>
        <v>​​​​0-100</v>
      </c>
    </row>
    <row r="2589" spans="2:12" x14ac:dyDescent="0.25">
      <c r="B2589" t="s">
        <v>33</v>
      </c>
      <c r="C2589">
        <v>9.6000000000000014</v>
      </c>
      <c r="D2589">
        <v>950</v>
      </c>
      <c r="E2589" s="27">
        <v>45444</v>
      </c>
      <c r="F2589">
        <v>1993.44</v>
      </c>
      <c r="G2589" t="s">
        <v>90</v>
      </c>
      <c r="H2589">
        <v>0</v>
      </c>
      <c r="I2589" t="str">
        <f>_xlfn.XLOOKUP(data[[#This Row],[flight_speed]],$S$4:$S$6,$T$4:$T$6,,-1)</f>
        <v>fast</v>
      </c>
      <c r="J2589">
        <f>_xlfn.XLOOKUP(data[[#This Row],[Reindeer]],$S$14:$S$18,$T$14:$T$18)</f>
        <v>1200</v>
      </c>
      <c r="K2589" t="str" cm="1">
        <f t="array" ref="K2589">_xlfn.IFS(data[[#This Row],[Age]]&lt;=100,"0-100",data[[#This Row],[Age]]&lt;=500,"101-500",data[[#This Row],[Age]]&lt;=1000,"501-1000",1,"&gt;1000")</f>
        <v>&gt;1000</v>
      </c>
      <c r="L2589" t="str">
        <f>REPT(_xlfn.UNICHAR(8203),_xlfn.XLOOKUP(data[[#This Row],[Age group]],$S$23:$S$26,$T$23:$T$26))&amp;data[[#This Row],[Age group]]</f>
        <v>​&gt;1000</v>
      </c>
    </row>
    <row r="2590" spans="2:12" x14ac:dyDescent="0.25">
      <c r="B2590" t="s">
        <v>34</v>
      </c>
      <c r="C2590">
        <v>8</v>
      </c>
      <c r="D2590">
        <v>1430</v>
      </c>
      <c r="E2590" s="27">
        <v>45444</v>
      </c>
      <c r="F2590">
        <v>1501.23</v>
      </c>
      <c r="G2590" t="s">
        <v>91</v>
      </c>
      <c r="H2590">
        <v>0</v>
      </c>
      <c r="I2590" t="str">
        <f>_xlfn.XLOOKUP(data[[#This Row],[flight_speed]],$S$4:$S$6,$T$4:$T$6,,-1)</f>
        <v>fast</v>
      </c>
      <c r="J2590">
        <f>_xlfn.XLOOKUP(data[[#This Row],[Reindeer]],$S$14:$S$18,$T$14:$T$18)</f>
        <v>815</v>
      </c>
      <c r="K2590" t="str" cm="1">
        <f t="array" ref="K2590">_xlfn.IFS(data[[#This Row],[Age]]&lt;=100,"0-100",data[[#This Row],[Age]]&lt;=500,"101-500",data[[#This Row],[Age]]&lt;=1000,"501-1000",1,"&gt;1000")</f>
        <v>501-1000</v>
      </c>
      <c r="L2590" t="str">
        <f>REPT(_xlfn.UNICHAR(8203),_xlfn.XLOOKUP(data[[#This Row],[Age group]],$S$23:$S$26,$T$23:$T$26))&amp;data[[#This Row],[Age group]]</f>
        <v>​​501-1000</v>
      </c>
    </row>
    <row r="2591" spans="2:12" x14ac:dyDescent="0.25">
      <c r="B2591" t="s">
        <v>35</v>
      </c>
      <c r="C2591">
        <v>4.8000000000000007</v>
      </c>
      <c r="D2591">
        <v>1250</v>
      </c>
      <c r="E2591" s="27">
        <v>45444</v>
      </c>
      <c r="F2591">
        <v>1856.6999999999998</v>
      </c>
      <c r="G2591" t="s">
        <v>91</v>
      </c>
      <c r="H2591">
        <v>0</v>
      </c>
      <c r="I2591" t="str">
        <f>_xlfn.XLOOKUP(data[[#This Row],[flight_speed]],$S$4:$S$6,$T$4:$T$6,,-1)</f>
        <v>fast</v>
      </c>
      <c r="J2591">
        <f>_xlfn.XLOOKUP(data[[#This Row],[Reindeer]],$S$14:$S$18,$T$14:$T$18)</f>
        <v>261</v>
      </c>
      <c r="K2591" t="str" cm="1">
        <f t="array" ref="K2591">_xlfn.IFS(data[[#This Row],[Age]]&lt;=100,"0-100",data[[#This Row],[Age]]&lt;=500,"101-500",data[[#This Row],[Age]]&lt;=1000,"501-1000",1,"&gt;1000")</f>
        <v>101-500</v>
      </c>
      <c r="L2591" t="str">
        <f>REPT(_xlfn.UNICHAR(8203),_xlfn.XLOOKUP(data[[#This Row],[Age group]],$S$23:$S$26,$T$23:$T$26))&amp;data[[#This Row],[Age group]]</f>
        <v>​​​101-500</v>
      </c>
    </row>
    <row r="2592" spans="2:12" x14ac:dyDescent="0.25">
      <c r="B2592" t="s">
        <v>68</v>
      </c>
      <c r="C2592">
        <v>7.2</v>
      </c>
      <c r="D2592">
        <v>970</v>
      </c>
      <c r="E2592" s="27">
        <v>45444</v>
      </c>
      <c r="F2592">
        <v>2348.67</v>
      </c>
      <c r="G2592" t="s">
        <v>90</v>
      </c>
      <c r="H2592">
        <v>0</v>
      </c>
      <c r="I2592" t="str">
        <f>_xlfn.XLOOKUP(data[[#This Row],[flight_speed]],$S$4:$S$6,$T$4:$T$6,,-1)</f>
        <v>super fast</v>
      </c>
      <c r="J2592">
        <f>_xlfn.XLOOKUP(data[[#This Row],[Reindeer]],$S$14:$S$18,$T$14:$T$18)</f>
        <v>35</v>
      </c>
      <c r="K2592" t="str" cm="1">
        <f t="array" ref="K2592">_xlfn.IFS(data[[#This Row],[Age]]&lt;=100,"0-100",data[[#This Row],[Age]]&lt;=500,"101-500",data[[#This Row],[Age]]&lt;=1000,"501-1000",1,"&gt;1000")</f>
        <v>0-100</v>
      </c>
      <c r="L2592" t="str">
        <f>REPT(_xlfn.UNICHAR(8203),_xlfn.XLOOKUP(data[[#This Row],[Age group]],$S$23:$S$26,$T$23:$T$26))&amp;data[[#This Row],[Age group]]</f>
        <v>​​​​0-100</v>
      </c>
    </row>
    <row r="2593" spans="2:12" x14ac:dyDescent="0.25">
      <c r="B2593" t="s">
        <v>32</v>
      </c>
      <c r="C2593">
        <v>11.200000000000001</v>
      </c>
      <c r="D2593">
        <v>610</v>
      </c>
      <c r="E2593" s="27">
        <v>45444</v>
      </c>
      <c r="F2593">
        <v>192.24</v>
      </c>
      <c r="G2593" t="s">
        <v>91</v>
      </c>
      <c r="H2593">
        <v>0</v>
      </c>
      <c r="I2593" t="str">
        <f>_xlfn.XLOOKUP(data[[#This Row],[flight_speed]],$S$4:$S$6,$T$4:$T$6,,-1)</f>
        <v>casual</v>
      </c>
      <c r="J2593">
        <f>_xlfn.XLOOKUP(data[[#This Row],[Reindeer]],$S$14:$S$18,$T$14:$T$18)</f>
        <v>98</v>
      </c>
      <c r="K2593" t="str" cm="1">
        <f t="array" ref="K2593">_xlfn.IFS(data[[#This Row],[Age]]&lt;=100,"0-100",data[[#This Row],[Age]]&lt;=500,"101-500",data[[#This Row],[Age]]&lt;=1000,"501-1000",1,"&gt;1000")</f>
        <v>0-100</v>
      </c>
      <c r="L2593" t="str">
        <f>REPT(_xlfn.UNICHAR(8203),_xlfn.XLOOKUP(data[[#This Row],[Age group]],$S$23:$S$26,$T$23:$T$26))&amp;data[[#This Row],[Age group]]</f>
        <v>​​​​0-100</v>
      </c>
    </row>
    <row r="2594" spans="2:12" x14ac:dyDescent="0.25">
      <c r="B2594" t="s">
        <v>33</v>
      </c>
      <c r="C2594">
        <v>9.6000000000000014</v>
      </c>
      <c r="D2594">
        <v>510</v>
      </c>
      <c r="E2594" s="27">
        <v>45445</v>
      </c>
      <c r="F2594">
        <v>684.09</v>
      </c>
      <c r="G2594" t="s">
        <v>90</v>
      </c>
      <c r="H2594">
        <v>0</v>
      </c>
      <c r="I2594" t="str">
        <f>_xlfn.XLOOKUP(data[[#This Row],[flight_speed]],$S$4:$S$6,$T$4:$T$6,,-1)</f>
        <v>fast</v>
      </c>
      <c r="J2594">
        <f>_xlfn.XLOOKUP(data[[#This Row],[Reindeer]],$S$14:$S$18,$T$14:$T$18)</f>
        <v>1200</v>
      </c>
      <c r="K2594" t="str" cm="1">
        <f t="array" ref="K2594">_xlfn.IFS(data[[#This Row],[Age]]&lt;=100,"0-100",data[[#This Row],[Age]]&lt;=500,"101-500",data[[#This Row],[Age]]&lt;=1000,"501-1000",1,"&gt;1000")</f>
        <v>&gt;1000</v>
      </c>
      <c r="L2594" t="str">
        <f>REPT(_xlfn.UNICHAR(8203),_xlfn.XLOOKUP(data[[#This Row],[Age group]],$S$23:$S$26,$T$23:$T$26))&amp;data[[#This Row],[Age group]]</f>
        <v>​&gt;1000</v>
      </c>
    </row>
    <row r="2595" spans="2:12" x14ac:dyDescent="0.25">
      <c r="B2595" t="s">
        <v>34</v>
      </c>
      <c r="C2595">
        <v>5.6000000000000005</v>
      </c>
      <c r="D2595">
        <v>1030</v>
      </c>
      <c r="E2595" s="27">
        <v>45445</v>
      </c>
      <c r="F2595">
        <v>193.64999999999998</v>
      </c>
      <c r="G2595" t="s">
        <v>91</v>
      </c>
      <c r="H2595">
        <v>0</v>
      </c>
      <c r="I2595" t="str">
        <f>_xlfn.XLOOKUP(data[[#This Row],[flight_speed]],$S$4:$S$6,$T$4:$T$6,,-1)</f>
        <v>casual</v>
      </c>
      <c r="J2595">
        <f>_xlfn.XLOOKUP(data[[#This Row],[Reindeer]],$S$14:$S$18,$T$14:$T$18)</f>
        <v>815</v>
      </c>
      <c r="K2595" t="str" cm="1">
        <f t="array" ref="K2595">_xlfn.IFS(data[[#This Row],[Age]]&lt;=100,"0-100",data[[#This Row],[Age]]&lt;=500,"101-500",data[[#This Row],[Age]]&lt;=1000,"501-1000",1,"&gt;1000")</f>
        <v>501-1000</v>
      </c>
      <c r="L2595" t="str">
        <f>REPT(_xlfn.UNICHAR(8203),_xlfn.XLOOKUP(data[[#This Row],[Age group]],$S$23:$S$26,$T$23:$T$26))&amp;data[[#This Row],[Age group]]</f>
        <v>​​501-1000</v>
      </c>
    </row>
    <row r="2596" spans="2:12" x14ac:dyDescent="0.25">
      <c r="B2596" t="s">
        <v>35</v>
      </c>
      <c r="C2596">
        <v>4</v>
      </c>
      <c r="D2596">
        <v>680</v>
      </c>
      <c r="E2596" s="27">
        <v>45445</v>
      </c>
      <c r="F2596">
        <v>623.01</v>
      </c>
      <c r="G2596" t="s">
        <v>91</v>
      </c>
      <c r="H2596">
        <v>0</v>
      </c>
      <c r="I2596" t="str">
        <f>_xlfn.XLOOKUP(data[[#This Row],[flight_speed]],$S$4:$S$6,$T$4:$T$6,,-1)</f>
        <v>fast</v>
      </c>
      <c r="J2596">
        <f>_xlfn.XLOOKUP(data[[#This Row],[Reindeer]],$S$14:$S$18,$T$14:$T$18)</f>
        <v>261</v>
      </c>
      <c r="K2596" t="str" cm="1">
        <f t="array" ref="K2596">_xlfn.IFS(data[[#This Row],[Age]]&lt;=100,"0-100",data[[#This Row],[Age]]&lt;=500,"101-500",data[[#This Row],[Age]]&lt;=1000,"501-1000",1,"&gt;1000")</f>
        <v>101-500</v>
      </c>
      <c r="L2596" t="str">
        <f>REPT(_xlfn.UNICHAR(8203),_xlfn.XLOOKUP(data[[#This Row],[Age group]],$S$23:$S$26,$T$23:$T$26))&amp;data[[#This Row],[Age group]]</f>
        <v>​​​101-500</v>
      </c>
    </row>
    <row r="2597" spans="2:12" x14ac:dyDescent="0.25">
      <c r="B2597" t="s">
        <v>68</v>
      </c>
      <c r="C2597">
        <v>4.8000000000000007</v>
      </c>
      <c r="D2597">
        <v>1160</v>
      </c>
      <c r="E2597" s="27">
        <v>45445</v>
      </c>
      <c r="F2597">
        <v>918.30000000000007</v>
      </c>
      <c r="G2597" t="s">
        <v>90</v>
      </c>
      <c r="H2597">
        <v>0</v>
      </c>
      <c r="I2597" t="str">
        <f>_xlfn.XLOOKUP(data[[#This Row],[flight_speed]],$S$4:$S$6,$T$4:$T$6,,-1)</f>
        <v>fast</v>
      </c>
      <c r="J2597">
        <f>_xlfn.XLOOKUP(data[[#This Row],[Reindeer]],$S$14:$S$18,$T$14:$T$18)</f>
        <v>35</v>
      </c>
      <c r="K2597" t="str" cm="1">
        <f t="array" ref="K2597">_xlfn.IFS(data[[#This Row],[Age]]&lt;=100,"0-100",data[[#This Row],[Age]]&lt;=500,"101-500",data[[#This Row],[Age]]&lt;=1000,"501-1000",1,"&gt;1000")</f>
        <v>0-100</v>
      </c>
      <c r="L2597" t="str">
        <f>REPT(_xlfn.UNICHAR(8203),_xlfn.XLOOKUP(data[[#This Row],[Age group]],$S$23:$S$26,$T$23:$T$26))&amp;data[[#This Row],[Age group]]</f>
        <v>​​​​0-100</v>
      </c>
    </row>
    <row r="2598" spans="2:12" x14ac:dyDescent="0.25">
      <c r="B2598" t="s">
        <v>32</v>
      </c>
      <c r="C2598">
        <v>8.8000000000000007</v>
      </c>
      <c r="D2598">
        <v>1120</v>
      </c>
      <c r="E2598" s="27">
        <v>45445</v>
      </c>
      <c r="F2598">
        <v>2994.18</v>
      </c>
      <c r="G2598" t="s">
        <v>91</v>
      </c>
      <c r="H2598">
        <v>0</v>
      </c>
      <c r="I2598" t="str">
        <f>_xlfn.XLOOKUP(data[[#This Row],[flight_speed]],$S$4:$S$6,$T$4:$T$6,,-1)</f>
        <v>super fast</v>
      </c>
      <c r="J2598">
        <f>_xlfn.XLOOKUP(data[[#This Row],[Reindeer]],$S$14:$S$18,$T$14:$T$18)</f>
        <v>98</v>
      </c>
      <c r="K2598" t="str" cm="1">
        <f t="array" ref="K2598">_xlfn.IFS(data[[#This Row],[Age]]&lt;=100,"0-100",data[[#This Row],[Age]]&lt;=500,"101-500",data[[#This Row],[Age]]&lt;=1000,"501-1000",1,"&gt;1000")</f>
        <v>0-100</v>
      </c>
      <c r="L2598" t="str">
        <f>REPT(_xlfn.UNICHAR(8203),_xlfn.XLOOKUP(data[[#This Row],[Age group]],$S$23:$S$26,$T$23:$T$26))&amp;data[[#This Row],[Age group]]</f>
        <v>​​​​0-100</v>
      </c>
    </row>
    <row r="2599" spans="2:12" x14ac:dyDescent="0.25">
      <c r="B2599" t="s">
        <v>33</v>
      </c>
      <c r="C2599">
        <v>10.4</v>
      </c>
      <c r="D2599">
        <v>920</v>
      </c>
      <c r="E2599" s="27">
        <v>45446</v>
      </c>
      <c r="F2599">
        <v>1382.91</v>
      </c>
      <c r="G2599" t="s">
        <v>90</v>
      </c>
      <c r="H2599">
        <v>0</v>
      </c>
      <c r="I2599" t="str">
        <f>_xlfn.XLOOKUP(data[[#This Row],[flight_speed]],$S$4:$S$6,$T$4:$T$6,,-1)</f>
        <v>fast</v>
      </c>
      <c r="J2599">
        <f>_xlfn.XLOOKUP(data[[#This Row],[Reindeer]],$S$14:$S$18,$T$14:$T$18)</f>
        <v>1200</v>
      </c>
      <c r="K2599" t="str" cm="1">
        <f t="array" ref="K2599">_xlfn.IFS(data[[#This Row],[Age]]&lt;=100,"0-100",data[[#This Row],[Age]]&lt;=500,"101-500",data[[#This Row],[Age]]&lt;=1000,"501-1000",1,"&gt;1000")</f>
        <v>&gt;1000</v>
      </c>
      <c r="L2599" t="str">
        <f>REPT(_xlfn.UNICHAR(8203),_xlfn.XLOOKUP(data[[#This Row],[Age group]],$S$23:$S$26,$T$23:$T$26))&amp;data[[#This Row],[Age group]]</f>
        <v>​&gt;1000</v>
      </c>
    </row>
    <row r="2600" spans="2:12" x14ac:dyDescent="0.25">
      <c r="B2600" t="s">
        <v>34</v>
      </c>
      <c r="C2600">
        <v>6.4</v>
      </c>
      <c r="D2600">
        <v>1470</v>
      </c>
      <c r="E2600" s="27">
        <v>45446</v>
      </c>
      <c r="F2600">
        <v>886.71</v>
      </c>
      <c r="G2600" t="s">
        <v>91</v>
      </c>
      <c r="H2600">
        <v>0</v>
      </c>
      <c r="I2600" t="str">
        <f>_xlfn.XLOOKUP(data[[#This Row],[flight_speed]],$S$4:$S$6,$T$4:$T$6,,-1)</f>
        <v>fast</v>
      </c>
      <c r="J2600">
        <f>_xlfn.XLOOKUP(data[[#This Row],[Reindeer]],$S$14:$S$18,$T$14:$T$18)</f>
        <v>815</v>
      </c>
      <c r="K2600" t="str" cm="1">
        <f t="array" ref="K2600">_xlfn.IFS(data[[#This Row],[Age]]&lt;=100,"0-100",data[[#This Row],[Age]]&lt;=500,"101-500",data[[#This Row],[Age]]&lt;=1000,"501-1000",1,"&gt;1000")</f>
        <v>501-1000</v>
      </c>
      <c r="L2600" t="str">
        <f>REPT(_xlfn.UNICHAR(8203),_xlfn.XLOOKUP(data[[#This Row],[Age group]],$S$23:$S$26,$T$23:$T$26))&amp;data[[#This Row],[Age group]]</f>
        <v>​​501-1000</v>
      </c>
    </row>
    <row r="2601" spans="2:12" x14ac:dyDescent="0.25">
      <c r="B2601" t="s">
        <v>35</v>
      </c>
      <c r="C2601">
        <v>6.4</v>
      </c>
      <c r="D2601">
        <v>810</v>
      </c>
      <c r="E2601" s="27">
        <v>45446</v>
      </c>
      <c r="F2601">
        <v>407.58000000000004</v>
      </c>
      <c r="G2601" t="s">
        <v>91</v>
      </c>
      <c r="H2601">
        <v>0</v>
      </c>
      <c r="I2601" t="str">
        <f>_xlfn.XLOOKUP(data[[#This Row],[flight_speed]],$S$4:$S$6,$T$4:$T$6,,-1)</f>
        <v>casual</v>
      </c>
      <c r="J2601">
        <f>_xlfn.XLOOKUP(data[[#This Row],[Reindeer]],$S$14:$S$18,$T$14:$T$18)</f>
        <v>261</v>
      </c>
      <c r="K2601" t="str" cm="1">
        <f t="array" ref="K2601">_xlfn.IFS(data[[#This Row],[Age]]&lt;=100,"0-100",data[[#This Row],[Age]]&lt;=500,"101-500",data[[#This Row],[Age]]&lt;=1000,"501-1000",1,"&gt;1000")</f>
        <v>101-500</v>
      </c>
      <c r="L2601" t="str">
        <f>REPT(_xlfn.UNICHAR(8203),_xlfn.XLOOKUP(data[[#This Row],[Age group]],$S$23:$S$26,$T$23:$T$26))&amp;data[[#This Row],[Age group]]</f>
        <v>​​​101-500</v>
      </c>
    </row>
    <row r="2602" spans="2:12" x14ac:dyDescent="0.25">
      <c r="B2602" t="s">
        <v>68</v>
      </c>
      <c r="C2602">
        <v>10.4</v>
      </c>
      <c r="D2602">
        <v>870</v>
      </c>
      <c r="E2602" s="27">
        <v>45446</v>
      </c>
      <c r="F2602">
        <v>1281.54</v>
      </c>
      <c r="G2602" t="s">
        <v>90</v>
      </c>
      <c r="H2602">
        <v>0</v>
      </c>
      <c r="I2602" t="str">
        <f>_xlfn.XLOOKUP(data[[#This Row],[flight_speed]],$S$4:$S$6,$T$4:$T$6,,-1)</f>
        <v>fast</v>
      </c>
      <c r="J2602">
        <f>_xlfn.XLOOKUP(data[[#This Row],[Reindeer]],$S$14:$S$18,$T$14:$T$18)</f>
        <v>35</v>
      </c>
      <c r="K2602" t="str" cm="1">
        <f t="array" ref="K2602">_xlfn.IFS(data[[#This Row],[Age]]&lt;=100,"0-100",data[[#This Row],[Age]]&lt;=500,"101-500",data[[#This Row],[Age]]&lt;=1000,"501-1000",1,"&gt;1000")</f>
        <v>0-100</v>
      </c>
      <c r="L2602" t="str">
        <f>REPT(_xlfn.UNICHAR(8203),_xlfn.XLOOKUP(data[[#This Row],[Age group]],$S$23:$S$26,$T$23:$T$26))&amp;data[[#This Row],[Age group]]</f>
        <v>​​​​0-100</v>
      </c>
    </row>
    <row r="2603" spans="2:12" x14ac:dyDescent="0.25">
      <c r="B2603" t="s">
        <v>32</v>
      </c>
      <c r="C2603">
        <v>10.4</v>
      </c>
      <c r="D2603">
        <v>1470</v>
      </c>
      <c r="E2603" s="27">
        <v>45446</v>
      </c>
      <c r="F2603">
        <v>2434.77</v>
      </c>
      <c r="G2603" t="s">
        <v>91</v>
      </c>
      <c r="H2603">
        <v>0</v>
      </c>
      <c r="I2603" t="str">
        <f>_xlfn.XLOOKUP(data[[#This Row],[flight_speed]],$S$4:$S$6,$T$4:$T$6,,-1)</f>
        <v>super fast</v>
      </c>
      <c r="J2603">
        <f>_xlfn.XLOOKUP(data[[#This Row],[Reindeer]],$S$14:$S$18,$T$14:$T$18)</f>
        <v>98</v>
      </c>
      <c r="K2603" t="str" cm="1">
        <f t="array" ref="K2603">_xlfn.IFS(data[[#This Row],[Age]]&lt;=100,"0-100",data[[#This Row],[Age]]&lt;=500,"101-500",data[[#This Row],[Age]]&lt;=1000,"501-1000",1,"&gt;1000")</f>
        <v>0-100</v>
      </c>
      <c r="L2603" t="str">
        <f>REPT(_xlfn.UNICHAR(8203),_xlfn.XLOOKUP(data[[#This Row],[Age group]],$S$23:$S$26,$T$23:$T$26))&amp;data[[#This Row],[Age group]]</f>
        <v>​​​​0-100</v>
      </c>
    </row>
    <row r="2604" spans="2:12" x14ac:dyDescent="0.25">
      <c r="B2604" t="s">
        <v>33</v>
      </c>
      <c r="C2604">
        <v>4</v>
      </c>
      <c r="D2604">
        <v>1240</v>
      </c>
      <c r="E2604" s="27">
        <v>45447</v>
      </c>
      <c r="F2604">
        <v>2194.11</v>
      </c>
      <c r="G2604" t="s">
        <v>90</v>
      </c>
      <c r="H2604">
        <v>0</v>
      </c>
      <c r="I2604" t="str">
        <f>_xlfn.XLOOKUP(data[[#This Row],[flight_speed]],$S$4:$S$6,$T$4:$T$6,,-1)</f>
        <v>super fast</v>
      </c>
      <c r="J2604">
        <f>_xlfn.XLOOKUP(data[[#This Row],[Reindeer]],$S$14:$S$18,$T$14:$T$18)</f>
        <v>1200</v>
      </c>
      <c r="K2604" t="str" cm="1">
        <f t="array" ref="K2604">_xlfn.IFS(data[[#This Row],[Age]]&lt;=100,"0-100",data[[#This Row],[Age]]&lt;=500,"101-500",data[[#This Row],[Age]]&lt;=1000,"501-1000",1,"&gt;1000")</f>
        <v>&gt;1000</v>
      </c>
      <c r="L2604" t="str">
        <f>REPT(_xlfn.UNICHAR(8203),_xlfn.XLOOKUP(data[[#This Row],[Age group]],$S$23:$S$26,$T$23:$T$26))&amp;data[[#This Row],[Age group]]</f>
        <v>​&gt;1000</v>
      </c>
    </row>
    <row r="2605" spans="2:12" x14ac:dyDescent="0.25">
      <c r="B2605" t="s">
        <v>34</v>
      </c>
      <c r="C2605">
        <v>9.6000000000000014</v>
      </c>
      <c r="D2605">
        <v>530</v>
      </c>
      <c r="E2605" s="27">
        <v>45447</v>
      </c>
      <c r="F2605">
        <v>2146.02</v>
      </c>
      <c r="G2605" t="s">
        <v>91</v>
      </c>
      <c r="H2605">
        <v>0</v>
      </c>
      <c r="I2605" t="str">
        <f>_xlfn.XLOOKUP(data[[#This Row],[flight_speed]],$S$4:$S$6,$T$4:$T$6,,-1)</f>
        <v>super fast</v>
      </c>
      <c r="J2605">
        <f>_xlfn.XLOOKUP(data[[#This Row],[Reindeer]],$S$14:$S$18,$T$14:$T$18)</f>
        <v>815</v>
      </c>
      <c r="K2605" t="str" cm="1">
        <f t="array" ref="K2605">_xlfn.IFS(data[[#This Row],[Age]]&lt;=100,"0-100",data[[#This Row],[Age]]&lt;=500,"101-500",data[[#This Row],[Age]]&lt;=1000,"501-1000",1,"&gt;1000")</f>
        <v>501-1000</v>
      </c>
      <c r="L2605" t="str">
        <f>REPT(_xlfn.UNICHAR(8203),_xlfn.XLOOKUP(data[[#This Row],[Age group]],$S$23:$S$26,$T$23:$T$26))&amp;data[[#This Row],[Age group]]</f>
        <v>​​501-1000</v>
      </c>
    </row>
    <row r="2606" spans="2:12" x14ac:dyDescent="0.25">
      <c r="B2606" t="s">
        <v>35</v>
      </c>
      <c r="C2606">
        <v>10.4</v>
      </c>
      <c r="D2606">
        <v>1330</v>
      </c>
      <c r="E2606" s="27">
        <v>45447</v>
      </c>
      <c r="F2606">
        <v>2994.5099999999998</v>
      </c>
      <c r="G2606" t="s">
        <v>91</v>
      </c>
      <c r="H2606">
        <v>0</v>
      </c>
      <c r="I2606" t="str">
        <f>_xlfn.XLOOKUP(data[[#This Row],[flight_speed]],$S$4:$S$6,$T$4:$T$6,,-1)</f>
        <v>super fast</v>
      </c>
      <c r="J2606">
        <f>_xlfn.XLOOKUP(data[[#This Row],[Reindeer]],$S$14:$S$18,$T$14:$T$18)</f>
        <v>261</v>
      </c>
      <c r="K2606" t="str" cm="1">
        <f t="array" ref="K2606">_xlfn.IFS(data[[#This Row],[Age]]&lt;=100,"0-100",data[[#This Row],[Age]]&lt;=500,"101-500",data[[#This Row],[Age]]&lt;=1000,"501-1000",1,"&gt;1000")</f>
        <v>101-500</v>
      </c>
      <c r="L2606" t="str">
        <f>REPT(_xlfn.UNICHAR(8203),_xlfn.XLOOKUP(data[[#This Row],[Age group]],$S$23:$S$26,$T$23:$T$26))&amp;data[[#This Row],[Age group]]</f>
        <v>​​​101-500</v>
      </c>
    </row>
    <row r="2607" spans="2:12" x14ac:dyDescent="0.25">
      <c r="B2607" t="s">
        <v>68</v>
      </c>
      <c r="C2607">
        <v>12</v>
      </c>
      <c r="D2607">
        <v>1330</v>
      </c>
      <c r="E2607" s="27">
        <v>45447</v>
      </c>
      <c r="F2607">
        <v>2401.3200000000002</v>
      </c>
      <c r="G2607" t="s">
        <v>90</v>
      </c>
      <c r="H2607">
        <v>0</v>
      </c>
      <c r="I2607" t="str">
        <f>_xlfn.XLOOKUP(data[[#This Row],[flight_speed]],$S$4:$S$6,$T$4:$T$6,,-1)</f>
        <v>super fast</v>
      </c>
      <c r="J2607">
        <f>_xlfn.XLOOKUP(data[[#This Row],[Reindeer]],$S$14:$S$18,$T$14:$T$18)</f>
        <v>35</v>
      </c>
      <c r="K2607" t="str" cm="1">
        <f t="array" ref="K2607">_xlfn.IFS(data[[#This Row],[Age]]&lt;=100,"0-100",data[[#This Row],[Age]]&lt;=500,"101-500",data[[#This Row],[Age]]&lt;=1000,"501-1000",1,"&gt;1000")</f>
        <v>0-100</v>
      </c>
      <c r="L2607" t="str">
        <f>REPT(_xlfn.UNICHAR(8203),_xlfn.XLOOKUP(data[[#This Row],[Age group]],$S$23:$S$26,$T$23:$T$26))&amp;data[[#This Row],[Age group]]</f>
        <v>​​​​0-100</v>
      </c>
    </row>
    <row r="2608" spans="2:12" x14ac:dyDescent="0.25">
      <c r="B2608" t="s">
        <v>32</v>
      </c>
      <c r="C2608">
        <v>9.6000000000000014</v>
      </c>
      <c r="D2608">
        <v>1230</v>
      </c>
      <c r="E2608" s="27">
        <v>45447</v>
      </c>
      <c r="F2608">
        <v>739.43999999999994</v>
      </c>
      <c r="G2608" t="s">
        <v>91</v>
      </c>
      <c r="H2608">
        <v>0</v>
      </c>
      <c r="I2608" t="str">
        <f>_xlfn.XLOOKUP(data[[#This Row],[flight_speed]],$S$4:$S$6,$T$4:$T$6,,-1)</f>
        <v>fast</v>
      </c>
      <c r="J2608">
        <f>_xlfn.XLOOKUP(data[[#This Row],[Reindeer]],$S$14:$S$18,$T$14:$T$18)</f>
        <v>98</v>
      </c>
      <c r="K2608" t="str" cm="1">
        <f t="array" ref="K2608">_xlfn.IFS(data[[#This Row],[Age]]&lt;=100,"0-100",data[[#This Row],[Age]]&lt;=500,"101-500",data[[#This Row],[Age]]&lt;=1000,"501-1000",1,"&gt;1000")</f>
        <v>0-100</v>
      </c>
      <c r="L2608" t="str">
        <f>REPT(_xlfn.UNICHAR(8203),_xlfn.XLOOKUP(data[[#This Row],[Age group]],$S$23:$S$26,$T$23:$T$26))&amp;data[[#This Row],[Age group]]</f>
        <v>​​​​0-100</v>
      </c>
    </row>
    <row r="2609" spans="2:12" x14ac:dyDescent="0.25">
      <c r="B2609" t="s">
        <v>33</v>
      </c>
      <c r="C2609">
        <v>12</v>
      </c>
      <c r="D2609">
        <v>1000</v>
      </c>
      <c r="E2609" s="27">
        <v>45448</v>
      </c>
      <c r="F2609">
        <v>2197.6499999999996</v>
      </c>
      <c r="G2609" t="s">
        <v>90</v>
      </c>
      <c r="H2609">
        <v>0</v>
      </c>
      <c r="I2609" t="str">
        <f>_xlfn.XLOOKUP(data[[#This Row],[flight_speed]],$S$4:$S$6,$T$4:$T$6,,-1)</f>
        <v>super fast</v>
      </c>
      <c r="J2609">
        <f>_xlfn.XLOOKUP(data[[#This Row],[Reindeer]],$S$14:$S$18,$T$14:$T$18)</f>
        <v>1200</v>
      </c>
      <c r="K2609" t="str" cm="1">
        <f t="array" ref="K2609">_xlfn.IFS(data[[#This Row],[Age]]&lt;=100,"0-100",data[[#This Row],[Age]]&lt;=500,"101-500",data[[#This Row],[Age]]&lt;=1000,"501-1000",1,"&gt;1000")</f>
        <v>&gt;1000</v>
      </c>
      <c r="L2609" t="str">
        <f>REPT(_xlfn.UNICHAR(8203),_xlfn.XLOOKUP(data[[#This Row],[Age group]],$S$23:$S$26,$T$23:$T$26))&amp;data[[#This Row],[Age group]]</f>
        <v>​&gt;1000</v>
      </c>
    </row>
    <row r="2610" spans="2:12" x14ac:dyDescent="0.25">
      <c r="B2610" t="s">
        <v>34</v>
      </c>
      <c r="C2610">
        <v>8</v>
      </c>
      <c r="D2610">
        <v>750</v>
      </c>
      <c r="E2610" s="27">
        <v>45448</v>
      </c>
      <c r="F2610">
        <v>1307.3399999999999</v>
      </c>
      <c r="G2610" t="s">
        <v>91</v>
      </c>
      <c r="H2610">
        <v>0</v>
      </c>
      <c r="I2610" t="str">
        <f>_xlfn.XLOOKUP(data[[#This Row],[flight_speed]],$S$4:$S$6,$T$4:$T$6,,-1)</f>
        <v>fast</v>
      </c>
      <c r="J2610">
        <f>_xlfn.XLOOKUP(data[[#This Row],[Reindeer]],$S$14:$S$18,$T$14:$T$18)</f>
        <v>815</v>
      </c>
      <c r="K2610" t="str" cm="1">
        <f t="array" ref="K2610">_xlfn.IFS(data[[#This Row],[Age]]&lt;=100,"0-100",data[[#This Row],[Age]]&lt;=500,"101-500",data[[#This Row],[Age]]&lt;=1000,"501-1000",1,"&gt;1000")</f>
        <v>501-1000</v>
      </c>
      <c r="L2610" t="str">
        <f>REPT(_xlfn.UNICHAR(8203),_xlfn.XLOOKUP(data[[#This Row],[Age group]],$S$23:$S$26,$T$23:$T$26))&amp;data[[#This Row],[Age group]]</f>
        <v>​​501-1000</v>
      </c>
    </row>
    <row r="2611" spans="2:12" x14ac:dyDescent="0.25">
      <c r="B2611" t="s">
        <v>35</v>
      </c>
      <c r="C2611">
        <v>10.4</v>
      </c>
      <c r="D2611">
        <v>1080</v>
      </c>
      <c r="E2611" s="27">
        <v>45448</v>
      </c>
      <c r="F2611">
        <v>1390.1100000000001</v>
      </c>
      <c r="G2611" t="s">
        <v>91</v>
      </c>
      <c r="H2611">
        <v>0</v>
      </c>
      <c r="I2611" t="str">
        <f>_xlfn.XLOOKUP(data[[#This Row],[flight_speed]],$S$4:$S$6,$T$4:$T$6,,-1)</f>
        <v>fast</v>
      </c>
      <c r="J2611">
        <f>_xlfn.XLOOKUP(data[[#This Row],[Reindeer]],$S$14:$S$18,$T$14:$T$18)</f>
        <v>261</v>
      </c>
      <c r="K2611" t="str" cm="1">
        <f t="array" ref="K2611">_xlfn.IFS(data[[#This Row],[Age]]&lt;=100,"0-100",data[[#This Row],[Age]]&lt;=500,"101-500",data[[#This Row],[Age]]&lt;=1000,"501-1000",1,"&gt;1000")</f>
        <v>101-500</v>
      </c>
      <c r="L2611" t="str">
        <f>REPT(_xlfn.UNICHAR(8203),_xlfn.XLOOKUP(data[[#This Row],[Age group]],$S$23:$S$26,$T$23:$T$26))&amp;data[[#This Row],[Age group]]</f>
        <v>​​​101-500</v>
      </c>
    </row>
    <row r="2612" spans="2:12" x14ac:dyDescent="0.25">
      <c r="B2612" t="s">
        <v>68</v>
      </c>
      <c r="C2612">
        <v>6.4</v>
      </c>
      <c r="D2612">
        <v>1190</v>
      </c>
      <c r="E2612" s="27">
        <v>45448</v>
      </c>
      <c r="F2612">
        <v>1553.97</v>
      </c>
      <c r="G2612" t="s">
        <v>90</v>
      </c>
      <c r="H2612">
        <v>0</v>
      </c>
      <c r="I2612" t="str">
        <f>_xlfn.XLOOKUP(data[[#This Row],[flight_speed]],$S$4:$S$6,$T$4:$T$6,,-1)</f>
        <v>fast</v>
      </c>
      <c r="J2612">
        <f>_xlfn.XLOOKUP(data[[#This Row],[Reindeer]],$S$14:$S$18,$T$14:$T$18)</f>
        <v>35</v>
      </c>
      <c r="K2612" t="str" cm="1">
        <f t="array" ref="K2612">_xlfn.IFS(data[[#This Row],[Age]]&lt;=100,"0-100",data[[#This Row],[Age]]&lt;=500,"101-500",data[[#This Row],[Age]]&lt;=1000,"501-1000",1,"&gt;1000")</f>
        <v>0-100</v>
      </c>
      <c r="L2612" t="str">
        <f>REPT(_xlfn.UNICHAR(8203),_xlfn.XLOOKUP(data[[#This Row],[Age group]],$S$23:$S$26,$T$23:$T$26))&amp;data[[#This Row],[Age group]]</f>
        <v>​​​​0-100</v>
      </c>
    </row>
    <row r="2613" spans="2:12" x14ac:dyDescent="0.25">
      <c r="B2613" t="s">
        <v>32</v>
      </c>
      <c r="C2613">
        <v>7.2</v>
      </c>
      <c r="D2613">
        <v>940</v>
      </c>
      <c r="E2613" s="27">
        <v>45448</v>
      </c>
      <c r="F2613">
        <v>2512.41</v>
      </c>
      <c r="G2613" t="s">
        <v>91</v>
      </c>
      <c r="H2613">
        <v>0</v>
      </c>
      <c r="I2613" t="str">
        <f>_xlfn.XLOOKUP(data[[#This Row],[flight_speed]],$S$4:$S$6,$T$4:$T$6,,-1)</f>
        <v>super fast</v>
      </c>
      <c r="J2613">
        <f>_xlfn.XLOOKUP(data[[#This Row],[Reindeer]],$S$14:$S$18,$T$14:$T$18)</f>
        <v>98</v>
      </c>
      <c r="K2613" t="str" cm="1">
        <f t="array" ref="K2613">_xlfn.IFS(data[[#This Row],[Age]]&lt;=100,"0-100",data[[#This Row],[Age]]&lt;=500,"101-500",data[[#This Row],[Age]]&lt;=1000,"501-1000",1,"&gt;1000")</f>
        <v>0-100</v>
      </c>
      <c r="L2613" t="str">
        <f>REPT(_xlfn.UNICHAR(8203),_xlfn.XLOOKUP(data[[#This Row],[Age group]],$S$23:$S$26,$T$23:$T$26))&amp;data[[#This Row],[Age group]]</f>
        <v>​​​​0-100</v>
      </c>
    </row>
    <row r="2614" spans="2:12" x14ac:dyDescent="0.25">
      <c r="B2614" t="s">
        <v>33</v>
      </c>
      <c r="C2614">
        <v>6.4</v>
      </c>
      <c r="D2614">
        <v>890</v>
      </c>
      <c r="E2614" s="27">
        <v>45449</v>
      </c>
      <c r="F2614">
        <v>2589.69</v>
      </c>
      <c r="G2614" t="s">
        <v>90</v>
      </c>
      <c r="H2614">
        <v>0</v>
      </c>
      <c r="I2614" t="str">
        <f>_xlfn.XLOOKUP(data[[#This Row],[flight_speed]],$S$4:$S$6,$T$4:$T$6,,-1)</f>
        <v>super fast</v>
      </c>
      <c r="J2614">
        <f>_xlfn.XLOOKUP(data[[#This Row],[Reindeer]],$S$14:$S$18,$T$14:$T$18)</f>
        <v>1200</v>
      </c>
      <c r="K2614" t="str" cm="1">
        <f t="array" ref="K2614">_xlfn.IFS(data[[#This Row],[Age]]&lt;=100,"0-100",data[[#This Row],[Age]]&lt;=500,"101-500",data[[#This Row],[Age]]&lt;=1000,"501-1000",1,"&gt;1000")</f>
        <v>&gt;1000</v>
      </c>
      <c r="L2614" t="str">
        <f>REPT(_xlfn.UNICHAR(8203),_xlfn.XLOOKUP(data[[#This Row],[Age group]],$S$23:$S$26,$T$23:$T$26))&amp;data[[#This Row],[Age group]]</f>
        <v>​&gt;1000</v>
      </c>
    </row>
    <row r="2615" spans="2:12" x14ac:dyDescent="0.25">
      <c r="B2615" t="s">
        <v>34</v>
      </c>
      <c r="C2615">
        <v>11.200000000000001</v>
      </c>
      <c r="D2615">
        <v>1170</v>
      </c>
      <c r="E2615" s="27">
        <v>45449</v>
      </c>
      <c r="F2615">
        <v>2314.86</v>
      </c>
      <c r="G2615" t="s">
        <v>91</v>
      </c>
      <c r="H2615">
        <v>0</v>
      </c>
      <c r="I2615" t="str">
        <f>_xlfn.XLOOKUP(data[[#This Row],[flight_speed]],$S$4:$S$6,$T$4:$T$6,,-1)</f>
        <v>super fast</v>
      </c>
      <c r="J2615">
        <f>_xlfn.XLOOKUP(data[[#This Row],[Reindeer]],$S$14:$S$18,$T$14:$T$18)</f>
        <v>815</v>
      </c>
      <c r="K2615" t="str" cm="1">
        <f t="array" ref="K2615">_xlfn.IFS(data[[#This Row],[Age]]&lt;=100,"0-100",data[[#This Row],[Age]]&lt;=500,"101-500",data[[#This Row],[Age]]&lt;=1000,"501-1000",1,"&gt;1000")</f>
        <v>501-1000</v>
      </c>
      <c r="L2615" t="str">
        <f>REPT(_xlfn.UNICHAR(8203),_xlfn.XLOOKUP(data[[#This Row],[Age group]],$S$23:$S$26,$T$23:$T$26))&amp;data[[#This Row],[Age group]]</f>
        <v>​​501-1000</v>
      </c>
    </row>
    <row r="2616" spans="2:12" x14ac:dyDescent="0.25">
      <c r="B2616" t="s">
        <v>35</v>
      </c>
      <c r="C2616">
        <v>12</v>
      </c>
      <c r="D2616">
        <v>1490</v>
      </c>
      <c r="E2616" s="27">
        <v>45449</v>
      </c>
      <c r="F2616">
        <v>1207.53</v>
      </c>
      <c r="G2616" t="s">
        <v>91</v>
      </c>
      <c r="H2616">
        <v>0</v>
      </c>
      <c r="I2616" t="str">
        <f>_xlfn.XLOOKUP(data[[#This Row],[flight_speed]],$S$4:$S$6,$T$4:$T$6,,-1)</f>
        <v>fast</v>
      </c>
      <c r="J2616">
        <f>_xlfn.XLOOKUP(data[[#This Row],[Reindeer]],$S$14:$S$18,$T$14:$T$18)</f>
        <v>261</v>
      </c>
      <c r="K2616" t="str" cm="1">
        <f t="array" ref="K2616">_xlfn.IFS(data[[#This Row],[Age]]&lt;=100,"0-100",data[[#This Row],[Age]]&lt;=500,"101-500",data[[#This Row],[Age]]&lt;=1000,"501-1000",1,"&gt;1000")</f>
        <v>101-500</v>
      </c>
      <c r="L2616" t="str">
        <f>REPT(_xlfn.UNICHAR(8203),_xlfn.XLOOKUP(data[[#This Row],[Age group]],$S$23:$S$26,$T$23:$T$26))&amp;data[[#This Row],[Age group]]</f>
        <v>​​​101-500</v>
      </c>
    </row>
    <row r="2617" spans="2:12" x14ac:dyDescent="0.25">
      <c r="B2617" t="s">
        <v>68</v>
      </c>
      <c r="C2617">
        <v>4</v>
      </c>
      <c r="D2617">
        <v>910</v>
      </c>
      <c r="E2617" s="27">
        <v>45449</v>
      </c>
      <c r="F2617">
        <v>103.26</v>
      </c>
      <c r="G2617" t="s">
        <v>90</v>
      </c>
      <c r="H2617">
        <v>0</v>
      </c>
      <c r="I2617" t="str">
        <f>_xlfn.XLOOKUP(data[[#This Row],[flight_speed]],$S$4:$S$6,$T$4:$T$6,,-1)</f>
        <v>casual</v>
      </c>
      <c r="J2617">
        <f>_xlfn.XLOOKUP(data[[#This Row],[Reindeer]],$S$14:$S$18,$T$14:$T$18)</f>
        <v>35</v>
      </c>
      <c r="K2617" t="str" cm="1">
        <f t="array" ref="K2617">_xlfn.IFS(data[[#This Row],[Age]]&lt;=100,"0-100",data[[#This Row],[Age]]&lt;=500,"101-500",data[[#This Row],[Age]]&lt;=1000,"501-1000",1,"&gt;1000")</f>
        <v>0-100</v>
      </c>
      <c r="L2617" t="str">
        <f>REPT(_xlfn.UNICHAR(8203),_xlfn.XLOOKUP(data[[#This Row],[Age group]],$S$23:$S$26,$T$23:$T$26))&amp;data[[#This Row],[Age group]]</f>
        <v>​​​​0-100</v>
      </c>
    </row>
    <row r="2618" spans="2:12" x14ac:dyDescent="0.25">
      <c r="B2618" t="s">
        <v>32</v>
      </c>
      <c r="C2618">
        <v>4</v>
      </c>
      <c r="D2618">
        <v>900</v>
      </c>
      <c r="E2618" s="27">
        <v>45449</v>
      </c>
      <c r="F2618">
        <v>1829.4299999999998</v>
      </c>
      <c r="G2618" t="s">
        <v>91</v>
      </c>
      <c r="H2618">
        <v>0</v>
      </c>
      <c r="I2618" t="str">
        <f>_xlfn.XLOOKUP(data[[#This Row],[flight_speed]],$S$4:$S$6,$T$4:$T$6,,-1)</f>
        <v>fast</v>
      </c>
      <c r="J2618">
        <f>_xlfn.XLOOKUP(data[[#This Row],[Reindeer]],$S$14:$S$18,$T$14:$T$18)</f>
        <v>98</v>
      </c>
      <c r="K2618" t="str" cm="1">
        <f t="array" ref="K2618">_xlfn.IFS(data[[#This Row],[Age]]&lt;=100,"0-100",data[[#This Row],[Age]]&lt;=500,"101-500",data[[#This Row],[Age]]&lt;=1000,"501-1000",1,"&gt;1000")</f>
        <v>0-100</v>
      </c>
      <c r="L2618" t="str">
        <f>REPT(_xlfn.UNICHAR(8203),_xlfn.XLOOKUP(data[[#This Row],[Age group]],$S$23:$S$26,$T$23:$T$26))&amp;data[[#This Row],[Age group]]</f>
        <v>​​​​0-100</v>
      </c>
    </row>
    <row r="2619" spans="2:12" x14ac:dyDescent="0.25">
      <c r="B2619" t="s">
        <v>33</v>
      </c>
      <c r="C2619">
        <v>4.8000000000000007</v>
      </c>
      <c r="D2619">
        <v>1070</v>
      </c>
      <c r="E2619" s="27">
        <v>45450</v>
      </c>
      <c r="F2619">
        <v>2819.19</v>
      </c>
      <c r="G2619" t="s">
        <v>90</v>
      </c>
      <c r="H2619">
        <v>0</v>
      </c>
      <c r="I2619" t="str">
        <f>_xlfn.XLOOKUP(data[[#This Row],[flight_speed]],$S$4:$S$6,$T$4:$T$6,,-1)</f>
        <v>super fast</v>
      </c>
      <c r="J2619">
        <f>_xlfn.XLOOKUP(data[[#This Row],[Reindeer]],$S$14:$S$18,$T$14:$T$18)</f>
        <v>1200</v>
      </c>
      <c r="K2619" t="str" cm="1">
        <f t="array" ref="K2619">_xlfn.IFS(data[[#This Row],[Age]]&lt;=100,"0-100",data[[#This Row],[Age]]&lt;=500,"101-500",data[[#This Row],[Age]]&lt;=1000,"501-1000",1,"&gt;1000")</f>
        <v>&gt;1000</v>
      </c>
      <c r="L2619" t="str">
        <f>REPT(_xlfn.UNICHAR(8203),_xlfn.XLOOKUP(data[[#This Row],[Age group]],$S$23:$S$26,$T$23:$T$26))&amp;data[[#This Row],[Age group]]</f>
        <v>​&gt;1000</v>
      </c>
    </row>
    <row r="2620" spans="2:12" x14ac:dyDescent="0.25">
      <c r="B2620" t="s">
        <v>34</v>
      </c>
      <c r="C2620">
        <v>12</v>
      </c>
      <c r="D2620">
        <v>1190</v>
      </c>
      <c r="E2620" s="27">
        <v>45450</v>
      </c>
      <c r="F2620">
        <v>2804.07</v>
      </c>
      <c r="G2620" t="s">
        <v>91</v>
      </c>
      <c r="H2620">
        <v>0</v>
      </c>
      <c r="I2620" t="str">
        <f>_xlfn.XLOOKUP(data[[#This Row],[flight_speed]],$S$4:$S$6,$T$4:$T$6,,-1)</f>
        <v>super fast</v>
      </c>
      <c r="J2620">
        <f>_xlfn.XLOOKUP(data[[#This Row],[Reindeer]],$S$14:$S$18,$T$14:$T$18)</f>
        <v>815</v>
      </c>
      <c r="K2620" t="str" cm="1">
        <f t="array" ref="K2620">_xlfn.IFS(data[[#This Row],[Age]]&lt;=100,"0-100",data[[#This Row],[Age]]&lt;=500,"101-500",data[[#This Row],[Age]]&lt;=1000,"501-1000",1,"&gt;1000")</f>
        <v>501-1000</v>
      </c>
      <c r="L2620" t="str">
        <f>REPT(_xlfn.UNICHAR(8203),_xlfn.XLOOKUP(data[[#This Row],[Age group]],$S$23:$S$26,$T$23:$T$26))&amp;data[[#This Row],[Age group]]</f>
        <v>​​501-1000</v>
      </c>
    </row>
    <row r="2621" spans="2:12" x14ac:dyDescent="0.25">
      <c r="B2621" t="s">
        <v>35</v>
      </c>
      <c r="C2621">
        <v>9.6000000000000014</v>
      </c>
      <c r="D2621">
        <v>570</v>
      </c>
      <c r="E2621" s="27">
        <v>45450</v>
      </c>
      <c r="F2621">
        <v>2355.48</v>
      </c>
      <c r="G2621" t="s">
        <v>91</v>
      </c>
      <c r="H2621">
        <v>0</v>
      </c>
      <c r="I2621" t="str">
        <f>_xlfn.XLOOKUP(data[[#This Row],[flight_speed]],$S$4:$S$6,$T$4:$T$6,,-1)</f>
        <v>super fast</v>
      </c>
      <c r="J2621">
        <f>_xlfn.XLOOKUP(data[[#This Row],[Reindeer]],$S$14:$S$18,$T$14:$T$18)</f>
        <v>261</v>
      </c>
      <c r="K2621" t="str" cm="1">
        <f t="array" ref="K2621">_xlfn.IFS(data[[#This Row],[Age]]&lt;=100,"0-100",data[[#This Row],[Age]]&lt;=500,"101-500",data[[#This Row],[Age]]&lt;=1000,"501-1000",1,"&gt;1000")</f>
        <v>101-500</v>
      </c>
      <c r="L2621" t="str">
        <f>REPT(_xlfn.UNICHAR(8203),_xlfn.XLOOKUP(data[[#This Row],[Age group]],$S$23:$S$26,$T$23:$T$26))&amp;data[[#This Row],[Age group]]</f>
        <v>​​​101-500</v>
      </c>
    </row>
    <row r="2622" spans="2:12" x14ac:dyDescent="0.25">
      <c r="B2622" t="s">
        <v>68</v>
      </c>
      <c r="C2622">
        <v>8.8000000000000007</v>
      </c>
      <c r="D2622">
        <v>900</v>
      </c>
      <c r="E2622" s="27">
        <v>45450</v>
      </c>
      <c r="F2622">
        <v>670.56000000000006</v>
      </c>
      <c r="G2622" t="s">
        <v>90</v>
      </c>
      <c r="H2622">
        <v>0</v>
      </c>
      <c r="I2622" t="str">
        <f>_xlfn.XLOOKUP(data[[#This Row],[flight_speed]],$S$4:$S$6,$T$4:$T$6,,-1)</f>
        <v>fast</v>
      </c>
      <c r="J2622">
        <f>_xlfn.XLOOKUP(data[[#This Row],[Reindeer]],$S$14:$S$18,$T$14:$T$18)</f>
        <v>35</v>
      </c>
      <c r="K2622" t="str" cm="1">
        <f t="array" ref="K2622">_xlfn.IFS(data[[#This Row],[Age]]&lt;=100,"0-100",data[[#This Row],[Age]]&lt;=500,"101-500",data[[#This Row],[Age]]&lt;=1000,"501-1000",1,"&gt;1000")</f>
        <v>0-100</v>
      </c>
      <c r="L2622" t="str">
        <f>REPT(_xlfn.UNICHAR(8203),_xlfn.XLOOKUP(data[[#This Row],[Age group]],$S$23:$S$26,$T$23:$T$26))&amp;data[[#This Row],[Age group]]</f>
        <v>​​​​0-100</v>
      </c>
    </row>
    <row r="2623" spans="2:12" x14ac:dyDescent="0.25">
      <c r="B2623" t="s">
        <v>32</v>
      </c>
      <c r="C2623">
        <v>5.6000000000000005</v>
      </c>
      <c r="D2623">
        <v>780</v>
      </c>
      <c r="E2623" s="27">
        <v>45450</v>
      </c>
      <c r="F2623">
        <v>1977.1499999999999</v>
      </c>
      <c r="G2623" t="s">
        <v>91</v>
      </c>
      <c r="H2623">
        <v>0</v>
      </c>
      <c r="I2623" t="str">
        <f>_xlfn.XLOOKUP(data[[#This Row],[flight_speed]],$S$4:$S$6,$T$4:$T$6,,-1)</f>
        <v>fast</v>
      </c>
      <c r="J2623">
        <f>_xlfn.XLOOKUP(data[[#This Row],[Reindeer]],$S$14:$S$18,$T$14:$T$18)</f>
        <v>98</v>
      </c>
      <c r="K2623" t="str" cm="1">
        <f t="array" ref="K2623">_xlfn.IFS(data[[#This Row],[Age]]&lt;=100,"0-100",data[[#This Row],[Age]]&lt;=500,"101-500",data[[#This Row],[Age]]&lt;=1000,"501-1000",1,"&gt;1000")</f>
        <v>0-100</v>
      </c>
      <c r="L2623" t="str">
        <f>REPT(_xlfn.UNICHAR(8203),_xlfn.XLOOKUP(data[[#This Row],[Age group]],$S$23:$S$26,$T$23:$T$26))&amp;data[[#This Row],[Age group]]</f>
        <v>​​​​0-100</v>
      </c>
    </row>
    <row r="2624" spans="2:12" x14ac:dyDescent="0.25">
      <c r="B2624" t="s">
        <v>33</v>
      </c>
      <c r="C2624">
        <v>9.6000000000000014</v>
      </c>
      <c r="D2624">
        <v>710</v>
      </c>
      <c r="E2624" s="27">
        <v>45451</v>
      </c>
      <c r="F2624">
        <v>514.71</v>
      </c>
      <c r="G2624" t="s">
        <v>90</v>
      </c>
      <c r="H2624">
        <v>0</v>
      </c>
      <c r="I2624" t="str">
        <f>_xlfn.XLOOKUP(data[[#This Row],[flight_speed]],$S$4:$S$6,$T$4:$T$6,,-1)</f>
        <v>casual</v>
      </c>
      <c r="J2624">
        <f>_xlfn.XLOOKUP(data[[#This Row],[Reindeer]],$S$14:$S$18,$T$14:$T$18)</f>
        <v>1200</v>
      </c>
      <c r="K2624" t="str" cm="1">
        <f t="array" ref="K2624">_xlfn.IFS(data[[#This Row],[Age]]&lt;=100,"0-100",data[[#This Row],[Age]]&lt;=500,"101-500",data[[#This Row],[Age]]&lt;=1000,"501-1000",1,"&gt;1000")</f>
        <v>&gt;1000</v>
      </c>
      <c r="L2624" t="str">
        <f>REPT(_xlfn.UNICHAR(8203),_xlfn.XLOOKUP(data[[#This Row],[Age group]],$S$23:$S$26,$T$23:$T$26))&amp;data[[#This Row],[Age group]]</f>
        <v>​&gt;1000</v>
      </c>
    </row>
    <row r="2625" spans="2:12" x14ac:dyDescent="0.25">
      <c r="B2625" t="s">
        <v>34</v>
      </c>
      <c r="C2625">
        <v>11.200000000000001</v>
      </c>
      <c r="D2625">
        <v>1130</v>
      </c>
      <c r="E2625" s="27">
        <v>45451</v>
      </c>
      <c r="F2625">
        <v>2952</v>
      </c>
      <c r="G2625" t="s">
        <v>91</v>
      </c>
      <c r="H2625">
        <v>0</v>
      </c>
      <c r="I2625" t="str">
        <f>_xlfn.XLOOKUP(data[[#This Row],[flight_speed]],$S$4:$S$6,$T$4:$T$6,,-1)</f>
        <v>super fast</v>
      </c>
      <c r="J2625">
        <f>_xlfn.XLOOKUP(data[[#This Row],[Reindeer]],$S$14:$S$18,$T$14:$T$18)</f>
        <v>815</v>
      </c>
      <c r="K2625" t="str" cm="1">
        <f t="array" ref="K2625">_xlfn.IFS(data[[#This Row],[Age]]&lt;=100,"0-100",data[[#This Row],[Age]]&lt;=500,"101-500",data[[#This Row],[Age]]&lt;=1000,"501-1000",1,"&gt;1000")</f>
        <v>501-1000</v>
      </c>
      <c r="L2625" t="str">
        <f>REPT(_xlfn.UNICHAR(8203),_xlfn.XLOOKUP(data[[#This Row],[Age group]],$S$23:$S$26,$T$23:$T$26))&amp;data[[#This Row],[Age group]]</f>
        <v>​​501-1000</v>
      </c>
    </row>
    <row r="2626" spans="2:12" x14ac:dyDescent="0.25">
      <c r="B2626" t="s">
        <v>35</v>
      </c>
      <c r="C2626">
        <v>5.6000000000000005</v>
      </c>
      <c r="D2626">
        <v>1340</v>
      </c>
      <c r="E2626" s="27">
        <v>45451</v>
      </c>
      <c r="F2626">
        <v>418.83000000000004</v>
      </c>
      <c r="G2626" t="s">
        <v>91</v>
      </c>
      <c r="H2626">
        <v>0</v>
      </c>
      <c r="I2626" t="str">
        <f>_xlfn.XLOOKUP(data[[#This Row],[flight_speed]],$S$4:$S$6,$T$4:$T$6,,-1)</f>
        <v>casual</v>
      </c>
      <c r="J2626">
        <f>_xlfn.XLOOKUP(data[[#This Row],[Reindeer]],$S$14:$S$18,$T$14:$T$18)</f>
        <v>261</v>
      </c>
      <c r="K2626" t="str" cm="1">
        <f t="array" ref="K2626">_xlfn.IFS(data[[#This Row],[Age]]&lt;=100,"0-100",data[[#This Row],[Age]]&lt;=500,"101-500",data[[#This Row],[Age]]&lt;=1000,"501-1000",1,"&gt;1000")</f>
        <v>101-500</v>
      </c>
      <c r="L2626" t="str">
        <f>REPT(_xlfn.UNICHAR(8203),_xlfn.XLOOKUP(data[[#This Row],[Age group]],$S$23:$S$26,$T$23:$T$26))&amp;data[[#This Row],[Age group]]</f>
        <v>​​​101-500</v>
      </c>
    </row>
    <row r="2627" spans="2:12" x14ac:dyDescent="0.25">
      <c r="B2627" t="s">
        <v>68</v>
      </c>
      <c r="C2627">
        <v>11.200000000000001</v>
      </c>
      <c r="D2627">
        <v>830</v>
      </c>
      <c r="E2627" s="27">
        <v>45451</v>
      </c>
      <c r="F2627">
        <v>570.75</v>
      </c>
      <c r="G2627" t="s">
        <v>90</v>
      </c>
      <c r="H2627">
        <v>0</v>
      </c>
      <c r="I2627" t="str">
        <f>_xlfn.XLOOKUP(data[[#This Row],[flight_speed]],$S$4:$S$6,$T$4:$T$6,,-1)</f>
        <v>casual</v>
      </c>
      <c r="J2627">
        <f>_xlfn.XLOOKUP(data[[#This Row],[Reindeer]],$S$14:$S$18,$T$14:$T$18)</f>
        <v>35</v>
      </c>
      <c r="K2627" t="str" cm="1">
        <f t="array" ref="K2627">_xlfn.IFS(data[[#This Row],[Age]]&lt;=100,"0-100",data[[#This Row],[Age]]&lt;=500,"101-500",data[[#This Row],[Age]]&lt;=1000,"501-1000",1,"&gt;1000")</f>
        <v>0-100</v>
      </c>
      <c r="L2627" t="str">
        <f>REPT(_xlfn.UNICHAR(8203),_xlfn.XLOOKUP(data[[#This Row],[Age group]],$S$23:$S$26,$T$23:$T$26))&amp;data[[#This Row],[Age group]]</f>
        <v>​​​​0-100</v>
      </c>
    </row>
    <row r="2628" spans="2:12" x14ac:dyDescent="0.25">
      <c r="B2628" t="s">
        <v>32</v>
      </c>
      <c r="C2628">
        <v>8</v>
      </c>
      <c r="D2628">
        <v>1450</v>
      </c>
      <c r="E2628" s="27">
        <v>45451</v>
      </c>
      <c r="F2628">
        <v>1176.6600000000001</v>
      </c>
      <c r="G2628" t="s">
        <v>91</v>
      </c>
      <c r="H2628">
        <v>0</v>
      </c>
      <c r="I2628" t="str">
        <f>_xlfn.XLOOKUP(data[[#This Row],[flight_speed]],$S$4:$S$6,$T$4:$T$6,,-1)</f>
        <v>fast</v>
      </c>
      <c r="J2628">
        <f>_xlfn.XLOOKUP(data[[#This Row],[Reindeer]],$S$14:$S$18,$T$14:$T$18)</f>
        <v>98</v>
      </c>
      <c r="K2628" t="str" cm="1">
        <f t="array" ref="K2628">_xlfn.IFS(data[[#This Row],[Age]]&lt;=100,"0-100",data[[#This Row],[Age]]&lt;=500,"101-500",data[[#This Row],[Age]]&lt;=1000,"501-1000",1,"&gt;1000")</f>
        <v>0-100</v>
      </c>
      <c r="L2628" t="str">
        <f>REPT(_xlfn.UNICHAR(8203),_xlfn.XLOOKUP(data[[#This Row],[Age group]],$S$23:$S$26,$T$23:$T$26))&amp;data[[#This Row],[Age group]]</f>
        <v>​​​​0-100</v>
      </c>
    </row>
    <row r="2629" spans="2:12" x14ac:dyDescent="0.25">
      <c r="B2629" t="s">
        <v>33</v>
      </c>
      <c r="C2629">
        <v>4</v>
      </c>
      <c r="D2629">
        <v>1040</v>
      </c>
      <c r="E2629" s="27">
        <v>45452</v>
      </c>
      <c r="F2629">
        <v>1626.12</v>
      </c>
      <c r="G2629" t="s">
        <v>90</v>
      </c>
      <c r="H2629">
        <v>0</v>
      </c>
      <c r="I2629" t="str">
        <f>_xlfn.XLOOKUP(data[[#This Row],[flight_speed]],$S$4:$S$6,$T$4:$T$6,,-1)</f>
        <v>fast</v>
      </c>
      <c r="J2629">
        <f>_xlfn.XLOOKUP(data[[#This Row],[Reindeer]],$S$14:$S$18,$T$14:$T$18)</f>
        <v>1200</v>
      </c>
      <c r="K2629" t="str" cm="1">
        <f t="array" ref="K2629">_xlfn.IFS(data[[#This Row],[Age]]&lt;=100,"0-100",data[[#This Row],[Age]]&lt;=500,"101-500",data[[#This Row],[Age]]&lt;=1000,"501-1000",1,"&gt;1000")</f>
        <v>&gt;1000</v>
      </c>
      <c r="L2629" t="str">
        <f>REPT(_xlfn.UNICHAR(8203),_xlfn.XLOOKUP(data[[#This Row],[Age group]],$S$23:$S$26,$T$23:$T$26))&amp;data[[#This Row],[Age group]]</f>
        <v>​&gt;1000</v>
      </c>
    </row>
    <row r="2630" spans="2:12" x14ac:dyDescent="0.25">
      <c r="B2630" t="s">
        <v>34</v>
      </c>
      <c r="C2630">
        <v>10.4</v>
      </c>
      <c r="D2630">
        <v>600</v>
      </c>
      <c r="E2630" s="27">
        <v>45452</v>
      </c>
      <c r="F2630">
        <v>2665.14</v>
      </c>
      <c r="G2630" t="s">
        <v>91</v>
      </c>
      <c r="H2630">
        <v>0</v>
      </c>
      <c r="I2630" t="str">
        <f>_xlfn.XLOOKUP(data[[#This Row],[flight_speed]],$S$4:$S$6,$T$4:$T$6,,-1)</f>
        <v>super fast</v>
      </c>
      <c r="J2630">
        <f>_xlfn.XLOOKUP(data[[#This Row],[Reindeer]],$S$14:$S$18,$T$14:$T$18)</f>
        <v>815</v>
      </c>
      <c r="K2630" t="str" cm="1">
        <f t="array" ref="K2630">_xlfn.IFS(data[[#This Row],[Age]]&lt;=100,"0-100",data[[#This Row],[Age]]&lt;=500,"101-500",data[[#This Row],[Age]]&lt;=1000,"501-1000",1,"&gt;1000")</f>
        <v>501-1000</v>
      </c>
      <c r="L2630" t="str">
        <f>REPT(_xlfn.UNICHAR(8203),_xlfn.XLOOKUP(data[[#This Row],[Age group]],$S$23:$S$26,$T$23:$T$26))&amp;data[[#This Row],[Age group]]</f>
        <v>​​501-1000</v>
      </c>
    </row>
    <row r="2631" spans="2:12" x14ac:dyDescent="0.25">
      <c r="B2631" t="s">
        <v>35</v>
      </c>
      <c r="C2631">
        <v>4.8000000000000007</v>
      </c>
      <c r="D2631">
        <v>750</v>
      </c>
      <c r="E2631" s="27">
        <v>45452</v>
      </c>
      <c r="F2631">
        <v>2836.41</v>
      </c>
      <c r="G2631" t="s">
        <v>91</v>
      </c>
      <c r="H2631">
        <v>0</v>
      </c>
      <c r="I2631" t="str">
        <f>_xlfn.XLOOKUP(data[[#This Row],[flight_speed]],$S$4:$S$6,$T$4:$T$6,,-1)</f>
        <v>super fast</v>
      </c>
      <c r="J2631">
        <f>_xlfn.XLOOKUP(data[[#This Row],[Reindeer]],$S$14:$S$18,$T$14:$T$18)</f>
        <v>261</v>
      </c>
      <c r="K2631" t="str" cm="1">
        <f t="array" ref="K2631">_xlfn.IFS(data[[#This Row],[Age]]&lt;=100,"0-100",data[[#This Row],[Age]]&lt;=500,"101-500",data[[#This Row],[Age]]&lt;=1000,"501-1000",1,"&gt;1000")</f>
        <v>101-500</v>
      </c>
      <c r="L2631" t="str">
        <f>REPT(_xlfn.UNICHAR(8203),_xlfn.XLOOKUP(data[[#This Row],[Age group]],$S$23:$S$26,$T$23:$T$26))&amp;data[[#This Row],[Age group]]</f>
        <v>​​​101-500</v>
      </c>
    </row>
    <row r="2632" spans="2:12" x14ac:dyDescent="0.25">
      <c r="B2632" t="s">
        <v>68</v>
      </c>
      <c r="C2632">
        <v>5.6000000000000005</v>
      </c>
      <c r="D2632">
        <v>1120</v>
      </c>
      <c r="E2632" s="27">
        <v>45452</v>
      </c>
      <c r="F2632">
        <v>1998.4499999999998</v>
      </c>
      <c r="G2632" t="s">
        <v>90</v>
      </c>
      <c r="H2632">
        <v>0</v>
      </c>
      <c r="I2632" t="str">
        <f>_xlfn.XLOOKUP(data[[#This Row],[flight_speed]],$S$4:$S$6,$T$4:$T$6,,-1)</f>
        <v>fast</v>
      </c>
      <c r="J2632">
        <f>_xlfn.XLOOKUP(data[[#This Row],[Reindeer]],$S$14:$S$18,$T$14:$T$18)</f>
        <v>35</v>
      </c>
      <c r="K2632" t="str" cm="1">
        <f t="array" ref="K2632">_xlfn.IFS(data[[#This Row],[Age]]&lt;=100,"0-100",data[[#This Row],[Age]]&lt;=500,"101-500",data[[#This Row],[Age]]&lt;=1000,"501-1000",1,"&gt;1000")</f>
        <v>0-100</v>
      </c>
      <c r="L2632" t="str">
        <f>REPT(_xlfn.UNICHAR(8203),_xlfn.XLOOKUP(data[[#This Row],[Age group]],$S$23:$S$26,$T$23:$T$26))&amp;data[[#This Row],[Age group]]</f>
        <v>​​​​0-100</v>
      </c>
    </row>
    <row r="2633" spans="2:12" x14ac:dyDescent="0.25">
      <c r="B2633" t="s">
        <v>32</v>
      </c>
      <c r="C2633">
        <v>8</v>
      </c>
      <c r="D2633">
        <v>840</v>
      </c>
      <c r="E2633" s="27">
        <v>45452</v>
      </c>
      <c r="F2633">
        <v>1742.31</v>
      </c>
      <c r="G2633" t="s">
        <v>91</v>
      </c>
      <c r="H2633">
        <v>0</v>
      </c>
      <c r="I2633" t="str">
        <f>_xlfn.XLOOKUP(data[[#This Row],[flight_speed]],$S$4:$S$6,$T$4:$T$6,,-1)</f>
        <v>fast</v>
      </c>
      <c r="J2633">
        <f>_xlfn.XLOOKUP(data[[#This Row],[Reindeer]],$S$14:$S$18,$T$14:$T$18)</f>
        <v>98</v>
      </c>
      <c r="K2633" t="str" cm="1">
        <f t="array" ref="K2633">_xlfn.IFS(data[[#This Row],[Age]]&lt;=100,"0-100",data[[#This Row],[Age]]&lt;=500,"101-500",data[[#This Row],[Age]]&lt;=1000,"501-1000",1,"&gt;1000")</f>
        <v>0-100</v>
      </c>
      <c r="L2633" t="str">
        <f>REPT(_xlfn.UNICHAR(8203),_xlfn.XLOOKUP(data[[#This Row],[Age group]],$S$23:$S$26,$T$23:$T$26))&amp;data[[#This Row],[Age group]]</f>
        <v>​​​​0-100</v>
      </c>
    </row>
    <row r="2634" spans="2:12" x14ac:dyDescent="0.25">
      <c r="B2634" t="s">
        <v>33</v>
      </c>
      <c r="C2634">
        <v>8.8000000000000007</v>
      </c>
      <c r="D2634">
        <v>1190</v>
      </c>
      <c r="E2634" s="27">
        <v>45453</v>
      </c>
      <c r="F2634">
        <v>1252.77</v>
      </c>
      <c r="G2634" t="s">
        <v>90</v>
      </c>
      <c r="H2634">
        <v>0</v>
      </c>
      <c r="I2634" t="str">
        <f>_xlfn.XLOOKUP(data[[#This Row],[flight_speed]],$S$4:$S$6,$T$4:$T$6,,-1)</f>
        <v>fast</v>
      </c>
      <c r="J2634">
        <f>_xlfn.XLOOKUP(data[[#This Row],[Reindeer]],$S$14:$S$18,$T$14:$T$18)</f>
        <v>1200</v>
      </c>
      <c r="K2634" t="str" cm="1">
        <f t="array" ref="K2634">_xlfn.IFS(data[[#This Row],[Age]]&lt;=100,"0-100",data[[#This Row],[Age]]&lt;=500,"101-500",data[[#This Row],[Age]]&lt;=1000,"501-1000",1,"&gt;1000")</f>
        <v>&gt;1000</v>
      </c>
      <c r="L2634" t="str">
        <f>REPT(_xlfn.UNICHAR(8203),_xlfn.XLOOKUP(data[[#This Row],[Age group]],$S$23:$S$26,$T$23:$T$26))&amp;data[[#This Row],[Age group]]</f>
        <v>​&gt;1000</v>
      </c>
    </row>
    <row r="2635" spans="2:12" x14ac:dyDescent="0.25">
      <c r="B2635" t="s">
        <v>34</v>
      </c>
      <c r="C2635">
        <v>8</v>
      </c>
      <c r="D2635">
        <v>1100</v>
      </c>
      <c r="E2635" s="27">
        <v>45453</v>
      </c>
      <c r="F2635">
        <v>2171.67</v>
      </c>
      <c r="G2635" t="s">
        <v>91</v>
      </c>
      <c r="H2635">
        <v>0</v>
      </c>
      <c r="I2635" t="str">
        <f>_xlfn.XLOOKUP(data[[#This Row],[flight_speed]],$S$4:$S$6,$T$4:$T$6,,-1)</f>
        <v>super fast</v>
      </c>
      <c r="J2635">
        <f>_xlfn.XLOOKUP(data[[#This Row],[Reindeer]],$S$14:$S$18,$T$14:$T$18)</f>
        <v>815</v>
      </c>
      <c r="K2635" t="str" cm="1">
        <f t="array" ref="K2635">_xlfn.IFS(data[[#This Row],[Age]]&lt;=100,"0-100",data[[#This Row],[Age]]&lt;=500,"101-500",data[[#This Row],[Age]]&lt;=1000,"501-1000",1,"&gt;1000")</f>
        <v>501-1000</v>
      </c>
      <c r="L2635" t="str">
        <f>REPT(_xlfn.UNICHAR(8203),_xlfn.XLOOKUP(data[[#This Row],[Age group]],$S$23:$S$26,$T$23:$T$26))&amp;data[[#This Row],[Age group]]</f>
        <v>​​501-1000</v>
      </c>
    </row>
    <row r="2636" spans="2:12" x14ac:dyDescent="0.25">
      <c r="B2636" t="s">
        <v>35</v>
      </c>
      <c r="C2636">
        <v>11.200000000000001</v>
      </c>
      <c r="D2636">
        <v>980</v>
      </c>
      <c r="E2636" s="27">
        <v>45453</v>
      </c>
      <c r="F2636">
        <v>1573.5</v>
      </c>
      <c r="G2636" t="s">
        <v>91</v>
      </c>
      <c r="H2636">
        <v>0</v>
      </c>
      <c r="I2636" t="str">
        <f>_xlfn.XLOOKUP(data[[#This Row],[flight_speed]],$S$4:$S$6,$T$4:$T$6,,-1)</f>
        <v>fast</v>
      </c>
      <c r="J2636">
        <f>_xlfn.XLOOKUP(data[[#This Row],[Reindeer]],$S$14:$S$18,$T$14:$T$18)</f>
        <v>261</v>
      </c>
      <c r="K2636" t="str" cm="1">
        <f t="array" ref="K2636">_xlfn.IFS(data[[#This Row],[Age]]&lt;=100,"0-100",data[[#This Row],[Age]]&lt;=500,"101-500",data[[#This Row],[Age]]&lt;=1000,"501-1000",1,"&gt;1000")</f>
        <v>101-500</v>
      </c>
      <c r="L2636" t="str">
        <f>REPT(_xlfn.UNICHAR(8203),_xlfn.XLOOKUP(data[[#This Row],[Age group]],$S$23:$S$26,$T$23:$T$26))&amp;data[[#This Row],[Age group]]</f>
        <v>​​​101-500</v>
      </c>
    </row>
    <row r="2637" spans="2:12" x14ac:dyDescent="0.25">
      <c r="B2637" t="s">
        <v>68</v>
      </c>
      <c r="C2637">
        <v>4</v>
      </c>
      <c r="D2637">
        <v>530</v>
      </c>
      <c r="E2637" s="27">
        <v>45453</v>
      </c>
      <c r="F2637">
        <v>1928.37</v>
      </c>
      <c r="G2637" t="s">
        <v>90</v>
      </c>
      <c r="H2637">
        <v>0</v>
      </c>
      <c r="I2637" t="str">
        <f>_xlfn.XLOOKUP(data[[#This Row],[flight_speed]],$S$4:$S$6,$T$4:$T$6,,-1)</f>
        <v>fast</v>
      </c>
      <c r="J2637">
        <f>_xlfn.XLOOKUP(data[[#This Row],[Reindeer]],$S$14:$S$18,$T$14:$T$18)</f>
        <v>35</v>
      </c>
      <c r="K2637" t="str" cm="1">
        <f t="array" ref="K2637">_xlfn.IFS(data[[#This Row],[Age]]&lt;=100,"0-100",data[[#This Row],[Age]]&lt;=500,"101-500",data[[#This Row],[Age]]&lt;=1000,"501-1000",1,"&gt;1000")</f>
        <v>0-100</v>
      </c>
      <c r="L2637" t="str">
        <f>REPT(_xlfn.UNICHAR(8203),_xlfn.XLOOKUP(data[[#This Row],[Age group]],$S$23:$S$26,$T$23:$T$26))&amp;data[[#This Row],[Age group]]</f>
        <v>​​​​0-100</v>
      </c>
    </row>
    <row r="2638" spans="2:12" x14ac:dyDescent="0.25">
      <c r="B2638" t="s">
        <v>32</v>
      </c>
      <c r="C2638">
        <v>9.6000000000000014</v>
      </c>
      <c r="D2638">
        <v>1020</v>
      </c>
      <c r="E2638" s="27">
        <v>45453</v>
      </c>
      <c r="F2638">
        <v>956.25</v>
      </c>
      <c r="G2638" t="s">
        <v>91</v>
      </c>
      <c r="H2638">
        <v>0</v>
      </c>
      <c r="I2638" t="str">
        <f>_xlfn.XLOOKUP(data[[#This Row],[flight_speed]],$S$4:$S$6,$T$4:$T$6,,-1)</f>
        <v>fast</v>
      </c>
      <c r="J2638">
        <f>_xlfn.XLOOKUP(data[[#This Row],[Reindeer]],$S$14:$S$18,$T$14:$T$18)</f>
        <v>98</v>
      </c>
      <c r="K2638" t="str" cm="1">
        <f t="array" ref="K2638">_xlfn.IFS(data[[#This Row],[Age]]&lt;=100,"0-100",data[[#This Row],[Age]]&lt;=500,"101-500",data[[#This Row],[Age]]&lt;=1000,"501-1000",1,"&gt;1000")</f>
        <v>0-100</v>
      </c>
      <c r="L2638" t="str">
        <f>REPT(_xlfn.UNICHAR(8203),_xlfn.XLOOKUP(data[[#This Row],[Age group]],$S$23:$S$26,$T$23:$T$26))&amp;data[[#This Row],[Age group]]</f>
        <v>​​​​0-100</v>
      </c>
    </row>
    <row r="2639" spans="2:12" x14ac:dyDescent="0.25">
      <c r="B2639" t="s">
        <v>33</v>
      </c>
      <c r="C2639">
        <v>5.6000000000000005</v>
      </c>
      <c r="D2639">
        <v>670</v>
      </c>
      <c r="E2639" s="27">
        <v>45454</v>
      </c>
      <c r="F2639">
        <v>1386.66</v>
      </c>
      <c r="G2639" t="s">
        <v>90</v>
      </c>
      <c r="H2639">
        <v>0</v>
      </c>
      <c r="I2639" t="str">
        <f>_xlfn.XLOOKUP(data[[#This Row],[flight_speed]],$S$4:$S$6,$T$4:$T$6,,-1)</f>
        <v>fast</v>
      </c>
      <c r="J2639">
        <f>_xlfn.XLOOKUP(data[[#This Row],[Reindeer]],$S$14:$S$18,$T$14:$T$18)</f>
        <v>1200</v>
      </c>
      <c r="K2639" t="str" cm="1">
        <f t="array" ref="K2639">_xlfn.IFS(data[[#This Row],[Age]]&lt;=100,"0-100",data[[#This Row],[Age]]&lt;=500,"101-500",data[[#This Row],[Age]]&lt;=1000,"501-1000",1,"&gt;1000")</f>
        <v>&gt;1000</v>
      </c>
      <c r="L2639" t="str">
        <f>REPT(_xlfn.UNICHAR(8203),_xlfn.XLOOKUP(data[[#This Row],[Age group]],$S$23:$S$26,$T$23:$T$26))&amp;data[[#This Row],[Age group]]</f>
        <v>​&gt;1000</v>
      </c>
    </row>
    <row r="2640" spans="2:12" x14ac:dyDescent="0.25">
      <c r="B2640" t="s">
        <v>34</v>
      </c>
      <c r="C2640">
        <v>6.4</v>
      </c>
      <c r="D2640">
        <v>840</v>
      </c>
      <c r="E2640" s="27">
        <v>45454</v>
      </c>
      <c r="F2640">
        <v>196.86</v>
      </c>
      <c r="G2640" t="s">
        <v>91</v>
      </c>
      <c r="H2640">
        <v>0</v>
      </c>
      <c r="I2640" t="str">
        <f>_xlfn.XLOOKUP(data[[#This Row],[flight_speed]],$S$4:$S$6,$T$4:$T$6,,-1)</f>
        <v>casual</v>
      </c>
      <c r="J2640">
        <f>_xlfn.XLOOKUP(data[[#This Row],[Reindeer]],$S$14:$S$18,$T$14:$T$18)</f>
        <v>815</v>
      </c>
      <c r="K2640" t="str" cm="1">
        <f t="array" ref="K2640">_xlfn.IFS(data[[#This Row],[Age]]&lt;=100,"0-100",data[[#This Row],[Age]]&lt;=500,"101-500",data[[#This Row],[Age]]&lt;=1000,"501-1000",1,"&gt;1000")</f>
        <v>501-1000</v>
      </c>
      <c r="L2640" t="str">
        <f>REPT(_xlfn.UNICHAR(8203),_xlfn.XLOOKUP(data[[#This Row],[Age group]],$S$23:$S$26,$T$23:$T$26))&amp;data[[#This Row],[Age group]]</f>
        <v>​​501-1000</v>
      </c>
    </row>
    <row r="2641" spans="2:12" x14ac:dyDescent="0.25">
      <c r="B2641" t="s">
        <v>35</v>
      </c>
      <c r="C2641">
        <v>12</v>
      </c>
      <c r="D2641">
        <v>570</v>
      </c>
      <c r="E2641" s="27">
        <v>45454</v>
      </c>
      <c r="F2641">
        <v>1740</v>
      </c>
      <c r="G2641" t="s">
        <v>91</v>
      </c>
      <c r="H2641">
        <v>0</v>
      </c>
      <c r="I2641" t="str">
        <f>_xlfn.XLOOKUP(data[[#This Row],[flight_speed]],$S$4:$S$6,$T$4:$T$6,,-1)</f>
        <v>fast</v>
      </c>
      <c r="J2641">
        <f>_xlfn.XLOOKUP(data[[#This Row],[Reindeer]],$S$14:$S$18,$T$14:$T$18)</f>
        <v>261</v>
      </c>
      <c r="K2641" t="str" cm="1">
        <f t="array" ref="K2641">_xlfn.IFS(data[[#This Row],[Age]]&lt;=100,"0-100",data[[#This Row],[Age]]&lt;=500,"101-500",data[[#This Row],[Age]]&lt;=1000,"501-1000",1,"&gt;1000")</f>
        <v>101-500</v>
      </c>
      <c r="L2641" t="str">
        <f>REPT(_xlfn.UNICHAR(8203),_xlfn.XLOOKUP(data[[#This Row],[Age group]],$S$23:$S$26,$T$23:$T$26))&amp;data[[#This Row],[Age group]]</f>
        <v>​​​101-500</v>
      </c>
    </row>
    <row r="2642" spans="2:12" x14ac:dyDescent="0.25">
      <c r="B2642" t="s">
        <v>68</v>
      </c>
      <c r="C2642">
        <v>11.200000000000001</v>
      </c>
      <c r="D2642">
        <v>1270</v>
      </c>
      <c r="E2642" s="27">
        <v>45454</v>
      </c>
      <c r="F2642">
        <v>605.40000000000009</v>
      </c>
      <c r="G2642" t="s">
        <v>90</v>
      </c>
      <c r="H2642">
        <v>0</v>
      </c>
      <c r="I2642" t="str">
        <f>_xlfn.XLOOKUP(data[[#This Row],[flight_speed]],$S$4:$S$6,$T$4:$T$6,,-1)</f>
        <v>fast</v>
      </c>
      <c r="J2642">
        <f>_xlfn.XLOOKUP(data[[#This Row],[Reindeer]],$S$14:$S$18,$T$14:$T$18)</f>
        <v>35</v>
      </c>
      <c r="K2642" t="str" cm="1">
        <f t="array" ref="K2642">_xlfn.IFS(data[[#This Row],[Age]]&lt;=100,"0-100",data[[#This Row],[Age]]&lt;=500,"101-500",data[[#This Row],[Age]]&lt;=1000,"501-1000",1,"&gt;1000")</f>
        <v>0-100</v>
      </c>
      <c r="L2642" t="str">
        <f>REPT(_xlfn.UNICHAR(8203),_xlfn.XLOOKUP(data[[#This Row],[Age group]],$S$23:$S$26,$T$23:$T$26))&amp;data[[#This Row],[Age group]]</f>
        <v>​​​​0-100</v>
      </c>
    </row>
    <row r="2643" spans="2:12" x14ac:dyDescent="0.25">
      <c r="B2643" t="s">
        <v>32</v>
      </c>
      <c r="C2643">
        <v>8</v>
      </c>
      <c r="D2643">
        <v>1110</v>
      </c>
      <c r="E2643" s="27">
        <v>45454</v>
      </c>
      <c r="F2643">
        <v>257.39999999999998</v>
      </c>
      <c r="G2643" t="s">
        <v>91</v>
      </c>
      <c r="H2643">
        <v>0</v>
      </c>
      <c r="I2643" t="str">
        <f>_xlfn.XLOOKUP(data[[#This Row],[flight_speed]],$S$4:$S$6,$T$4:$T$6,,-1)</f>
        <v>casual</v>
      </c>
      <c r="J2643">
        <f>_xlfn.XLOOKUP(data[[#This Row],[Reindeer]],$S$14:$S$18,$T$14:$T$18)</f>
        <v>98</v>
      </c>
      <c r="K2643" t="str" cm="1">
        <f t="array" ref="K2643">_xlfn.IFS(data[[#This Row],[Age]]&lt;=100,"0-100",data[[#This Row],[Age]]&lt;=500,"101-500",data[[#This Row],[Age]]&lt;=1000,"501-1000",1,"&gt;1000")</f>
        <v>0-100</v>
      </c>
      <c r="L2643" t="str">
        <f>REPT(_xlfn.UNICHAR(8203),_xlfn.XLOOKUP(data[[#This Row],[Age group]],$S$23:$S$26,$T$23:$T$26))&amp;data[[#This Row],[Age group]]</f>
        <v>​​​​0-100</v>
      </c>
    </row>
    <row r="2644" spans="2:12" x14ac:dyDescent="0.25">
      <c r="B2644" t="s">
        <v>33</v>
      </c>
      <c r="C2644">
        <v>11.200000000000001</v>
      </c>
      <c r="D2644">
        <v>1470</v>
      </c>
      <c r="E2644" s="27">
        <v>45455</v>
      </c>
      <c r="F2644">
        <v>2429.9700000000003</v>
      </c>
      <c r="G2644" t="s">
        <v>90</v>
      </c>
      <c r="H2644">
        <v>0</v>
      </c>
      <c r="I2644" t="str">
        <f>_xlfn.XLOOKUP(data[[#This Row],[flight_speed]],$S$4:$S$6,$T$4:$T$6,,-1)</f>
        <v>super fast</v>
      </c>
      <c r="J2644">
        <f>_xlfn.XLOOKUP(data[[#This Row],[Reindeer]],$S$14:$S$18,$T$14:$T$18)</f>
        <v>1200</v>
      </c>
      <c r="K2644" t="str" cm="1">
        <f t="array" ref="K2644">_xlfn.IFS(data[[#This Row],[Age]]&lt;=100,"0-100",data[[#This Row],[Age]]&lt;=500,"101-500",data[[#This Row],[Age]]&lt;=1000,"501-1000",1,"&gt;1000")</f>
        <v>&gt;1000</v>
      </c>
      <c r="L2644" t="str">
        <f>REPT(_xlfn.UNICHAR(8203),_xlfn.XLOOKUP(data[[#This Row],[Age group]],$S$23:$S$26,$T$23:$T$26))&amp;data[[#This Row],[Age group]]</f>
        <v>​&gt;1000</v>
      </c>
    </row>
    <row r="2645" spans="2:12" x14ac:dyDescent="0.25">
      <c r="B2645" t="s">
        <v>34</v>
      </c>
      <c r="C2645">
        <v>7.2</v>
      </c>
      <c r="D2645">
        <v>600</v>
      </c>
      <c r="E2645" s="27">
        <v>45455</v>
      </c>
      <c r="F2645">
        <v>1945.6499999999999</v>
      </c>
      <c r="G2645" t="s">
        <v>91</v>
      </c>
      <c r="H2645">
        <v>0</v>
      </c>
      <c r="I2645" t="str">
        <f>_xlfn.XLOOKUP(data[[#This Row],[flight_speed]],$S$4:$S$6,$T$4:$T$6,,-1)</f>
        <v>fast</v>
      </c>
      <c r="J2645">
        <f>_xlfn.XLOOKUP(data[[#This Row],[Reindeer]],$S$14:$S$18,$T$14:$T$18)</f>
        <v>815</v>
      </c>
      <c r="K2645" t="str" cm="1">
        <f t="array" ref="K2645">_xlfn.IFS(data[[#This Row],[Age]]&lt;=100,"0-100",data[[#This Row],[Age]]&lt;=500,"101-500",data[[#This Row],[Age]]&lt;=1000,"501-1000",1,"&gt;1000")</f>
        <v>501-1000</v>
      </c>
      <c r="L2645" t="str">
        <f>REPT(_xlfn.UNICHAR(8203),_xlfn.XLOOKUP(data[[#This Row],[Age group]],$S$23:$S$26,$T$23:$T$26))&amp;data[[#This Row],[Age group]]</f>
        <v>​​501-1000</v>
      </c>
    </row>
    <row r="2646" spans="2:12" x14ac:dyDescent="0.25">
      <c r="B2646" t="s">
        <v>35</v>
      </c>
      <c r="C2646">
        <v>11.200000000000001</v>
      </c>
      <c r="D2646">
        <v>630</v>
      </c>
      <c r="E2646" s="27">
        <v>45455</v>
      </c>
      <c r="F2646">
        <v>856.17</v>
      </c>
      <c r="G2646" t="s">
        <v>91</v>
      </c>
      <c r="H2646">
        <v>0</v>
      </c>
      <c r="I2646" t="str">
        <f>_xlfn.XLOOKUP(data[[#This Row],[flight_speed]],$S$4:$S$6,$T$4:$T$6,,-1)</f>
        <v>fast</v>
      </c>
      <c r="J2646">
        <f>_xlfn.XLOOKUP(data[[#This Row],[Reindeer]],$S$14:$S$18,$T$14:$T$18)</f>
        <v>261</v>
      </c>
      <c r="K2646" t="str" cm="1">
        <f t="array" ref="K2646">_xlfn.IFS(data[[#This Row],[Age]]&lt;=100,"0-100",data[[#This Row],[Age]]&lt;=500,"101-500",data[[#This Row],[Age]]&lt;=1000,"501-1000",1,"&gt;1000")</f>
        <v>101-500</v>
      </c>
      <c r="L2646" t="str">
        <f>REPT(_xlfn.UNICHAR(8203),_xlfn.XLOOKUP(data[[#This Row],[Age group]],$S$23:$S$26,$T$23:$T$26))&amp;data[[#This Row],[Age group]]</f>
        <v>​​​101-500</v>
      </c>
    </row>
    <row r="2647" spans="2:12" x14ac:dyDescent="0.25">
      <c r="B2647" t="s">
        <v>68</v>
      </c>
      <c r="C2647">
        <v>7.2</v>
      </c>
      <c r="D2647">
        <v>1010</v>
      </c>
      <c r="E2647" s="27">
        <v>45455</v>
      </c>
      <c r="F2647">
        <v>1994.5500000000002</v>
      </c>
      <c r="G2647" t="s">
        <v>90</v>
      </c>
      <c r="H2647">
        <v>0</v>
      </c>
      <c r="I2647" t="str">
        <f>_xlfn.XLOOKUP(data[[#This Row],[flight_speed]],$S$4:$S$6,$T$4:$T$6,,-1)</f>
        <v>fast</v>
      </c>
      <c r="J2647">
        <f>_xlfn.XLOOKUP(data[[#This Row],[Reindeer]],$S$14:$S$18,$T$14:$T$18)</f>
        <v>35</v>
      </c>
      <c r="K2647" t="str" cm="1">
        <f t="array" ref="K2647">_xlfn.IFS(data[[#This Row],[Age]]&lt;=100,"0-100",data[[#This Row],[Age]]&lt;=500,"101-500",data[[#This Row],[Age]]&lt;=1000,"501-1000",1,"&gt;1000")</f>
        <v>0-100</v>
      </c>
      <c r="L2647" t="str">
        <f>REPT(_xlfn.UNICHAR(8203),_xlfn.XLOOKUP(data[[#This Row],[Age group]],$S$23:$S$26,$T$23:$T$26))&amp;data[[#This Row],[Age group]]</f>
        <v>​​​​0-100</v>
      </c>
    </row>
    <row r="2648" spans="2:12" x14ac:dyDescent="0.25">
      <c r="B2648" t="s">
        <v>32</v>
      </c>
      <c r="C2648">
        <v>12</v>
      </c>
      <c r="D2648">
        <v>1460</v>
      </c>
      <c r="E2648" s="27">
        <v>45455</v>
      </c>
      <c r="F2648">
        <v>1360.1100000000001</v>
      </c>
      <c r="G2648" t="s">
        <v>91</v>
      </c>
      <c r="H2648">
        <v>0</v>
      </c>
      <c r="I2648" t="str">
        <f>_xlfn.XLOOKUP(data[[#This Row],[flight_speed]],$S$4:$S$6,$T$4:$T$6,,-1)</f>
        <v>fast</v>
      </c>
      <c r="J2648">
        <f>_xlfn.XLOOKUP(data[[#This Row],[Reindeer]],$S$14:$S$18,$T$14:$T$18)</f>
        <v>98</v>
      </c>
      <c r="K2648" t="str" cm="1">
        <f t="array" ref="K2648">_xlfn.IFS(data[[#This Row],[Age]]&lt;=100,"0-100",data[[#This Row],[Age]]&lt;=500,"101-500",data[[#This Row],[Age]]&lt;=1000,"501-1000",1,"&gt;1000")</f>
        <v>0-100</v>
      </c>
      <c r="L2648" t="str">
        <f>REPT(_xlfn.UNICHAR(8203),_xlfn.XLOOKUP(data[[#This Row],[Age group]],$S$23:$S$26,$T$23:$T$26))&amp;data[[#This Row],[Age group]]</f>
        <v>​​​​0-100</v>
      </c>
    </row>
    <row r="2649" spans="2:12" x14ac:dyDescent="0.25">
      <c r="B2649" t="s">
        <v>33</v>
      </c>
      <c r="C2649">
        <v>7.2</v>
      </c>
      <c r="D2649">
        <v>1500</v>
      </c>
      <c r="E2649" s="27">
        <v>45456</v>
      </c>
      <c r="F2649">
        <v>566.76</v>
      </c>
      <c r="G2649" t="s">
        <v>90</v>
      </c>
      <c r="H2649">
        <v>0</v>
      </c>
      <c r="I2649" t="str">
        <f>_xlfn.XLOOKUP(data[[#This Row],[flight_speed]],$S$4:$S$6,$T$4:$T$6,,-1)</f>
        <v>casual</v>
      </c>
      <c r="J2649">
        <f>_xlfn.XLOOKUP(data[[#This Row],[Reindeer]],$S$14:$S$18,$T$14:$T$18)</f>
        <v>1200</v>
      </c>
      <c r="K2649" t="str" cm="1">
        <f t="array" ref="K2649">_xlfn.IFS(data[[#This Row],[Age]]&lt;=100,"0-100",data[[#This Row],[Age]]&lt;=500,"101-500",data[[#This Row],[Age]]&lt;=1000,"501-1000",1,"&gt;1000")</f>
        <v>&gt;1000</v>
      </c>
      <c r="L2649" t="str">
        <f>REPT(_xlfn.UNICHAR(8203),_xlfn.XLOOKUP(data[[#This Row],[Age group]],$S$23:$S$26,$T$23:$T$26))&amp;data[[#This Row],[Age group]]</f>
        <v>​&gt;1000</v>
      </c>
    </row>
    <row r="2650" spans="2:12" x14ac:dyDescent="0.25">
      <c r="B2650" t="s">
        <v>34</v>
      </c>
      <c r="C2650">
        <v>8</v>
      </c>
      <c r="D2650">
        <v>850</v>
      </c>
      <c r="E2650" s="27">
        <v>45456</v>
      </c>
      <c r="F2650">
        <v>1743.09</v>
      </c>
      <c r="G2650" t="s">
        <v>91</v>
      </c>
      <c r="H2650">
        <v>0</v>
      </c>
      <c r="I2650" t="str">
        <f>_xlfn.XLOOKUP(data[[#This Row],[flight_speed]],$S$4:$S$6,$T$4:$T$6,,-1)</f>
        <v>fast</v>
      </c>
      <c r="J2650">
        <f>_xlfn.XLOOKUP(data[[#This Row],[Reindeer]],$S$14:$S$18,$T$14:$T$18)</f>
        <v>815</v>
      </c>
      <c r="K2650" t="str" cm="1">
        <f t="array" ref="K2650">_xlfn.IFS(data[[#This Row],[Age]]&lt;=100,"0-100",data[[#This Row],[Age]]&lt;=500,"101-500",data[[#This Row],[Age]]&lt;=1000,"501-1000",1,"&gt;1000")</f>
        <v>501-1000</v>
      </c>
      <c r="L2650" t="str">
        <f>REPT(_xlfn.UNICHAR(8203),_xlfn.XLOOKUP(data[[#This Row],[Age group]],$S$23:$S$26,$T$23:$T$26))&amp;data[[#This Row],[Age group]]</f>
        <v>​​501-1000</v>
      </c>
    </row>
    <row r="2651" spans="2:12" x14ac:dyDescent="0.25">
      <c r="B2651" t="s">
        <v>35</v>
      </c>
      <c r="C2651">
        <v>11.200000000000001</v>
      </c>
      <c r="D2651">
        <v>680</v>
      </c>
      <c r="E2651" s="27">
        <v>45456</v>
      </c>
      <c r="F2651">
        <v>2436.63</v>
      </c>
      <c r="G2651" t="s">
        <v>91</v>
      </c>
      <c r="H2651">
        <v>0</v>
      </c>
      <c r="I2651" t="str">
        <f>_xlfn.XLOOKUP(data[[#This Row],[flight_speed]],$S$4:$S$6,$T$4:$T$6,,-1)</f>
        <v>super fast</v>
      </c>
      <c r="J2651">
        <f>_xlfn.XLOOKUP(data[[#This Row],[Reindeer]],$S$14:$S$18,$T$14:$T$18)</f>
        <v>261</v>
      </c>
      <c r="K2651" t="str" cm="1">
        <f t="array" ref="K2651">_xlfn.IFS(data[[#This Row],[Age]]&lt;=100,"0-100",data[[#This Row],[Age]]&lt;=500,"101-500",data[[#This Row],[Age]]&lt;=1000,"501-1000",1,"&gt;1000")</f>
        <v>101-500</v>
      </c>
      <c r="L2651" t="str">
        <f>REPT(_xlfn.UNICHAR(8203),_xlfn.XLOOKUP(data[[#This Row],[Age group]],$S$23:$S$26,$T$23:$T$26))&amp;data[[#This Row],[Age group]]</f>
        <v>​​​101-500</v>
      </c>
    </row>
    <row r="2652" spans="2:12" x14ac:dyDescent="0.25">
      <c r="B2652" t="s">
        <v>68</v>
      </c>
      <c r="C2652">
        <v>11.200000000000001</v>
      </c>
      <c r="D2652">
        <v>1390</v>
      </c>
      <c r="E2652" s="27">
        <v>45456</v>
      </c>
      <c r="F2652">
        <v>2066.0700000000002</v>
      </c>
      <c r="G2652" t="s">
        <v>90</v>
      </c>
      <c r="H2652">
        <v>0</v>
      </c>
      <c r="I2652" t="str">
        <f>_xlfn.XLOOKUP(data[[#This Row],[flight_speed]],$S$4:$S$6,$T$4:$T$6,,-1)</f>
        <v>super fast</v>
      </c>
      <c r="J2652">
        <f>_xlfn.XLOOKUP(data[[#This Row],[Reindeer]],$S$14:$S$18,$T$14:$T$18)</f>
        <v>35</v>
      </c>
      <c r="K2652" t="str" cm="1">
        <f t="array" ref="K2652">_xlfn.IFS(data[[#This Row],[Age]]&lt;=100,"0-100",data[[#This Row],[Age]]&lt;=500,"101-500",data[[#This Row],[Age]]&lt;=1000,"501-1000",1,"&gt;1000")</f>
        <v>0-100</v>
      </c>
      <c r="L2652" t="str">
        <f>REPT(_xlfn.UNICHAR(8203),_xlfn.XLOOKUP(data[[#This Row],[Age group]],$S$23:$S$26,$T$23:$T$26))&amp;data[[#This Row],[Age group]]</f>
        <v>​​​​0-100</v>
      </c>
    </row>
    <row r="2653" spans="2:12" x14ac:dyDescent="0.25">
      <c r="B2653" t="s">
        <v>32</v>
      </c>
      <c r="C2653">
        <v>5.6000000000000005</v>
      </c>
      <c r="D2653">
        <v>1370</v>
      </c>
      <c r="E2653" s="27">
        <v>45456</v>
      </c>
      <c r="F2653">
        <v>629.28</v>
      </c>
      <c r="G2653" t="s">
        <v>91</v>
      </c>
      <c r="H2653">
        <v>0</v>
      </c>
      <c r="I2653" t="str">
        <f>_xlfn.XLOOKUP(data[[#This Row],[flight_speed]],$S$4:$S$6,$T$4:$T$6,,-1)</f>
        <v>fast</v>
      </c>
      <c r="J2653">
        <f>_xlfn.XLOOKUP(data[[#This Row],[Reindeer]],$S$14:$S$18,$T$14:$T$18)</f>
        <v>98</v>
      </c>
      <c r="K2653" t="str" cm="1">
        <f t="array" ref="K2653">_xlfn.IFS(data[[#This Row],[Age]]&lt;=100,"0-100",data[[#This Row],[Age]]&lt;=500,"101-500",data[[#This Row],[Age]]&lt;=1000,"501-1000",1,"&gt;1000")</f>
        <v>0-100</v>
      </c>
      <c r="L2653" t="str">
        <f>REPT(_xlfn.UNICHAR(8203),_xlfn.XLOOKUP(data[[#This Row],[Age group]],$S$23:$S$26,$T$23:$T$26))&amp;data[[#This Row],[Age group]]</f>
        <v>​​​​0-100</v>
      </c>
    </row>
    <row r="2654" spans="2:12" x14ac:dyDescent="0.25">
      <c r="B2654" t="s">
        <v>33</v>
      </c>
      <c r="C2654">
        <v>4</v>
      </c>
      <c r="D2654">
        <v>1240</v>
      </c>
      <c r="E2654" s="27">
        <v>45457</v>
      </c>
      <c r="F2654">
        <v>1123.71</v>
      </c>
      <c r="G2654" t="s">
        <v>90</v>
      </c>
      <c r="H2654">
        <v>0</v>
      </c>
      <c r="I2654" t="str">
        <f>_xlfn.XLOOKUP(data[[#This Row],[flight_speed]],$S$4:$S$6,$T$4:$T$6,,-1)</f>
        <v>fast</v>
      </c>
      <c r="J2654">
        <f>_xlfn.XLOOKUP(data[[#This Row],[Reindeer]],$S$14:$S$18,$T$14:$T$18)</f>
        <v>1200</v>
      </c>
      <c r="K2654" t="str" cm="1">
        <f t="array" ref="K2654">_xlfn.IFS(data[[#This Row],[Age]]&lt;=100,"0-100",data[[#This Row],[Age]]&lt;=500,"101-500",data[[#This Row],[Age]]&lt;=1000,"501-1000",1,"&gt;1000")</f>
        <v>&gt;1000</v>
      </c>
      <c r="L2654" t="str">
        <f>REPT(_xlfn.UNICHAR(8203),_xlfn.XLOOKUP(data[[#This Row],[Age group]],$S$23:$S$26,$T$23:$T$26))&amp;data[[#This Row],[Age group]]</f>
        <v>​&gt;1000</v>
      </c>
    </row>
    <row r="2655" spans="2:12" x14ac:dyDescent="0.25">
      <c r="B2655" t="s">
        <v>34</v>
      </c>
      <c r="C2655">
        <v>4</v>
      </c>
      <c r="D2655">
        <v>1440</v>
      </c>
      <c r="E2655" s="27">
        <v>45457</v>
      </c>
      <c r="F2655">
        <v>1977.27</v>
      </c>
      <c r="G2655" t="s">
        <v>91</v>
      </c>
      <c r="H2655">
        <v>0</v>
      </c>
      <c r="I2655" t="str">
        <f>_xlfn.XLOOKUP(data[[#This Row],[flight_speed]],$S$4:$S$6,$T$4:$T$6,,-1)</f>
        <v>fast</v>
      </c>
      <c r="J2655">
        <f>_xlfn.XLOOKUP(data[[#This Row],[Reindeer]],$S$14:$S$18,$T$14:$T$18)</f>
        <v>815</v>
      </c>
      <c r="K2655" t="str" cm="1">
        <f t="array" ref="K2655">_xlfn.IFS(data[[#This Row],[Age]]&lt;=100,"0-100",data[[#This Row],[Age]]&lt;=500,"101-500",data[[#This Row],[Age]]&lt;=1000,"501-1000",1,"&gt;1000")</f>
        <v>501-1000</v>
      </c>
      <c r="L2655" t="str">
        <f>REPT(_xlfn.UNICHAR(8203),_xlfn.XLOOKUP(data[[#This Row],[Age group]],$S$23:$S$26,$T$23:$T$26))&amp;data[[#This Row],[Age group]]</f>
        <v>​​501-1000</v>
      </c>
    </row>
    <row r="2656" spans="2:12" x14ac:dyDescent="0.25">
      <c r="B2656" t="s">
        <v>35</v>
      </c>
      <c r="C2656">
        <v>12</v>
      </c>
      <c r="D2656">
        <v>1150</v>
      </c>
      <c r="E2656" s="27">
        <v>45457</v>
      </c>
      <c r="F2656">
        <v>835.19999999999993</v>
      </c>
      <c r="G2656" t="s">
        <v>91</v>
      </c>
      <c r="H2656">
        <v>0</v>
      </c>
      <c r="I2656" t="str">
        <f>_xlfn.XLOOKUP(data[[#This Row],[flight_speed]],$S$4:$S$6,$T$4:$T$6,,-1)</f>
        <v>fast</v>
      </c>
      <c r="J2656">
        <f>_xlfn.XLOOKUP(data[[#This Row],[Reindeer]],$S$14:$S$18,$T$14:$T$18)</f>
        <v>261</v>
      </c>
      <c r="K2656" t="str" cm="1">
        <f t="array" ref="K2656">_xlfn.IFS(data[[#This Row],[Age]]&lt;=100,"0-100",data[[#This Row],[Age]]&lt;=500,"101-500",data[[#This Row],[Age]]&lt;=1000,"501-1000",1,"&gt;1000")</f>
        <v>101-500</v>
      </c>
      <c r="L2656" t="str">
        <f>REPT(_xlfn.UNICHAR(8203),_xlfn.XLOOKUP(data[[#This Row],[Age group]],$S$23:$S$26,$T$23:$T$26))&amp;data[[#This Row],[Age group]]</f>
        <v>​​​101-500</v>
      </c>
    </row>
    <row r="2657" spans="2:12" x14ac:dyDescent="0.25">
      <c r="B2657" t="s">
        <v>68</v>
      </c>
      <c r="C2657">
        <v>10.4</v>
      </c>
      <c r="D2657">
        <v>1190</v>
      </c>
      <c r="E2657" s="27">
        <v>45457</v>
      </c>
      <c r="F2657">
        <v>723.72</v>
      </c>
      <c r="G2657" t="s">
        <v>90</v>
      </c>
      <c r="H2657">
        <v>0</v>
      </c>
      <c r="I2657" t="str">
        <f>_xlfn.XLOOKUP(data[[#This Row],[flight_speed]],$S$4:$S$6,$T$4:$T$6,,-1)</f>
        <v>fast</v>
      </c>
      <c r="J2657">
        <f>_xlfn.XLOOKUP(data[[#This Row],[Reindeer]],$S$14:$S$18,$T$14:$T$18)</f>
        <v>35</v>
      </c>
      <c r="K2657" t="str" cm="1">
        <f t="array" ref="K2657">_xlfn.IFS(data[[#This Row],[Age]]&lt;=100,"0-100",data[[#This Row],[Age]]&lt;=500,"101-500",data[[#This Row],[Age]]&lt;=1000,"501-1000",1,"&gt;1000")</f>
        <v>0-100</v>
      </c>
      <c r="L2657" t="str">
        <f>REPT(_xlfn.UNICHAR(8203),_xlfn.XLOOKUP(data[[#This Row],[Age group]],$S$23:$S$26,$T$23:$T$26))&amp;data[[#This Row],[Age group]]</f>
        <v>​​​​0-100</v>
      </c>
    </row>
    <row r="2658" spans="2:12" x14ac:dyDescent="0.25">
      <c r="B2658" t="s">
        <v>32</v>
      </c>
      <c r="C2658">
        <v>11.200000000000001</v>
      </c>
      <c r="D2658">
        <v>1070</v>
      </c>
      <c r="E2658" s="27">
        <v>45457</v>
      </c>
      <c r="F2658">
        <v>390.96</v>
      </c>
      <c r="G2658" t="s">
        <v>91</v>
      </c>
      <c r="H2658">
        <v>0</v>
      </c>
      <c r="I2658" t="str">
        <f>_xlfn.XLOOKUP(data[[#This Row],[flight_speed]],$S$4:$S$6,$T$4:$T$6,,-1)</f>
        <v>casual</v>
      </c>
      <c r="J2658">
        <f>_xlfn.XLOOKUP(data[[#This Row],[Reindeer]],$S$14:$S$18,$T$14:$T$18)</f>
        <v>98</v>
      </c>
      <c r="K2658" t="str" cm="1">
        <f t="array" ref="K2658">_xlfn.IFS(data[[#This Row],[Age]]&lt;=100,"0-100",data[[#This Row],[Age]]&lt;=500,"101-500",data[[#This Row],[Age]]&lt;=1000,"501-1000",1,"&gt;1000")</f>
        <v>0-100</v>
      </c>
      <c r="L2658" t="str">
        <f>REPT(_xlfn.UNICHAR(8203),_xlfn.XLOOKUP(data[[#This Row],[Age group]],$S$23:$S$26,$T$23:$T$26))&amp;data[[#This Row],[Age group]]</f>
        <v>​​​​0-100</v>
      </c>
    </row>
    <row r="2659" spans="2:12" x14ac:dyDescent="0.25">
      <c r="B2659" t="s">
        <v>33</v>
      </c>
      <c r="C2659">
        <v>4.8000000000000007</v>
      </c>
      <c r="D2659">
        <v>1440</v>
      </c>
      <c r="E2659" s="27">
        <v>45458</v>
      </c>
      <c r="F2659">
        <v>2303.5500000000002</v>
      </c>
      <c r="G2659" t="s">
        <v>90</v>
      </c>
      <c r="H2659">
        <v>0</v>
      </c>
      <c r="I2659" t="str">
        <f>_xlfn.XLOOKUP(data[[#This Row],[flight_speed]],$S$4:$S$6,$T$4:$T$6,,-1)</f>
        <v>super fast</v>
      </c>
      <c r="J2659">
        <f>_xlfn.XLOOKUP(data[[#This Row],[Reindeer]],$S$14:$S$18,$T$14:$T$18)</f>
        <v>1200</v>
      </c>
      <c r="K2659" t="str" cm="1">
        <f t="array" ref="K2659">_xlfn.IFS(data[[#This Row],[Age]]&lt;=100,"0-100",data[[#This Row],[Age]]&lt;=500,"101-500",data[[#This Row],[Age]]&lt;=1000,"501-1000",1,"&gt;1000")</f>
        <v>&gt;1000</v>
      </c>
      <c r="L2659" t="str">
        <f>REPT(_xlfn.UNICHAR(8203),_xlfn.XLOOKUP(data[[#This Row],[Age group]],$S$23:$S$26,$T$23:$T$26))&amp;data[[#This Row],[Age group]]</f>
        <v>​&gt;1000</v>
      </c>
    </row>
    <row r="2660" spans="2:12" x14ac:dyDescent="0.25">
      <c r="B2660" t="s">
        <v>34</v>
      </c>
      <c r="C2660">
        <v>5.6000000000000005</v>
      </c>
      <c r="D2660">
        <v>730</v>
      </c>
      <c r="E2660" s="27">
        <v>45458</v>
      </c>
      <c r="F2660">
        <v>658.74</v>
      </c>
      <c r="G2660" t="s">
        <v>91</v>
      </c>
      <c r="H2660">
        <v>0</v>
      </c>
      <c r="I2660" t="str">
        <f>_xlfn.XLOOKUP(data[[#This Row],[flight_speed]],$S$4:$S$6,$T$4:$T$6,,-1)</f>
        <v>fast</v>
      </c>
      <c r="J2660">
        <f>_xlfn.XLOOKUP(data[[#This Row],[Reindeer]],$S$14:$S$18,$T$14:$T$18)</f>
        <v>815</v>
      </c>
      <c r="K2660" t="str" cm="1">
        <f t="array" ref="K2660">_xlfn.IFS(data[[#This Row],[Age]]&lt;=100,"0-100",data[[#This Row],[Age]]&lt;=500,"101-500",data[[#This Row],[Age]]&lt;=1000,"501-1000",1,"&gt;1000")</f>
        <v>501-1000</v>
      </c>
      <c r="L2660" t="str">
        <f>REPT(_xlfn.UNICHAR(8203),_xlfn.XLOOKUP(data[[#This Row],[Age group]],$S$23:$S$26,$T$23:$T$26))&amp;data[[#This Row],[Age group]]</f>
        <v>​​501-1000</v>
      </c>
    </row>
    <row r="2661" spans="2:12" x14ac:dyDescent="0.25">
      <c r="B2661" t="s">
        <v>35</v>
      </c>
      <c r="C2661">
        <v>8</v>
      </c>
      <c r="D2661">
        <v>1440</v>
      </c>
      <c r="E2661" s="27">
        <v>45458</v>
      </c>
      <c r="F2661">
        <v>1119.81</v>
      </c>
      <c r="G2661" t="s">
        <v>91</v>
      </c>
      <c r="H2661">
        <v>0</v>
      </c>
      <c r="I2661" t="str">
        <f>_xlfn.XLOOKUP(data[[#This Row],[flight_speed]],$S$4:$S$6,$T$4:$T$6,,-1)</f>
        <v>fast</v>
      </c>
      <c r="J2661">
        <f>_xlfn.XLOOKUP(data[[#This Row],[Reindeer]],$S$14:$S$18,$T$14:$T$18)</f>
        <v>261</v>
      </c>
      <c r="K2661" t="str" cm="1">
        <f t="array" ref="K2661">_xlfn.IFS(data[[#This Row],[Age]]&lt;=100,"0-100",data[[#This Row],[Age]]&lt;=500,"101-500",data[[#This Row],[Age]]&lt;=1000,"501-1000",1,"&gt;1000")</f>
        <v>101-500</v>
      </c>
      <c r="L2661" t="str">
        <f>REPT(_xlfn.UNICHAR(8203),_xlfn.XLOOKUP(data[[#This Row],[Age group]],$S$23:$S$26,$T$23:$T$26))&amp;data[[#This Row],[Age group]]</f>
        <v>​​​101-500</v>
      </c>
    </row>
    <row r="2662" spans="2:12" x14ac:dyDescent="0.25">
      <c r="B2662" t="s">
        <v>68</v>
      </c>
      <c r="C2662">
        <v>10.4</v>
      </c>
      <c r="D2662">
        <v>1070</v>
      </c>
      <c r="E2662" s="27">
        <v>45458</v>
      </c>
      <c r="F2662">
        <v>1801.8600000000001</v>
      </c>
      <c r="G2662" t="s">
        <v>90</v>
      </c>
      <c r="H2662">
        <v>0</v>
      </c>
      <c r="I2662" t="str">
        <f>_xlfn.XLOOKUP(data[[#This Row],[flight_speed]],$S$4:$S$6,$T$4:$T$6,,-1)</f>
        <v>fast</v>
      </c>
      <c r="J2662">
        <f>_xlfn.XLOOKUP(data[[#This Row],[Reindeer]],$S$14:$S$18,$T$14:$T$18)</f>
        <v>35</v>
      </c>
      <c r="K2662" t="str" cm="1">
        <f t="array" ref="K2662">_xlfn.IFS(data[[#This Row],[Age]]&lt;=100,"0-100",data[[#This Row],[Age]]&lt;=500,"101-500",data[[#This Row],[Age]]&lt;=1000,"501-1000",1,"&gt;1000")</f>
        <v>0-100</v>
      </c>
      <c r="L2662" t="str">
        <f>REPT(_xlfn.UNICHAR(8203),_xlfn.XLOOKUP(data[[#This Row],[Age group]],$S$23:$S$26,$T$23:$T$26))&amp;data[[#This Row],[Age group]]</f>
        <v>​​​​0-100</v>
      </c>
    </row>
    <row r="2663" spans="2:12" x14ac:dyDescent="0.25">
      <c r="B2663" t="s">
        <v>32</v>
      </c>
      <c r="C2663">
        <v>10.4</v>
      </c>
      <c r="D2663">
        <v>1240</v>
      </c>
      <c r="E2663" s="27">
        <v>45458</v>
      </c>
      <c r="F2663">
        <v>986.73</v>
      </c>
      <c r="G2663" t="s">
        <v>91</v>
      </c>
      <c r="H2663">
        <v>0</v>
      </c>
      <c r="I2663" t="str">
        <f>_xlfn.XLOOKUP(data[[#This Row],[flight_speed]],$S$4:$S$6,$T$4:$T$6,,-1)</f>
        <v>fast</v>
      </c>
      <c r="J2663">
        <f>_xlfn.XLOOKUP(data[[#This Row],[Reindeer]],$S$14:$S$18,$T$14:$T$18)</f>
        <v>98</v>
      </c>
      <c r="K2663" t="str" cm="1">
        <f t="array" ref="K2663">_xlfn.IFS(data[[#This Row],[Age]]&lt;=100,"0-100",data[[#This Row],[Age]]&lt;=500,"101-500",data[[#This Row],[Age]]&lt;=1000,"501-1000",1,"&gt;1000")</f>
        <v>0-100</v>
      </c>
      <c r="L2663" t="str">
        <f>REPT(_xlfn.UNICHAR(8203),_xlfn.XLOOKUP(data[[#This Row],[Age group]],$S$23:$S$26,$T$23:$T$26))&amp;data[[#This Row],[Age group]]</f>
        <v>​​​​0-100</v>
      </c>
    </row>
    <row r="2664" spans="2:12" x14ac:dyDescent="0.25">
      <c r="B2664" t="s">
        <v>33</v>
      </c>
      <c r="C2664">
        <v>4</v>
      </c>
      <c r="D2664">
        <v>500</v>
      </c>
      <c r="E2664" s="27">
        <v>45459</v>
      </c>
      <c r="F2664">
        <v>2224.98</v>
      </c>
      <c r="G2664" t="s">
        <v>90</v>
      </c>
      <c r="H2664">
        <v>0</v>
      </c>
      <c r="I2664" t="str">
        <f>_xlfn.XLOOKUP(data[[#This Row],[flight_speed]],$S$4:$S$6,$T$4:$T$6,,-1)</f>
        <v>super fast</v>
      </c>
      <c r="J2664">
        <f>_xlfn.XLOOKUP(data[[#This Row],[Reindeer]],$S$14:$S$18,$T$14:$T$18)</f>
        <v>1200</v>
      </c>
      <c r="K2664" t="str" cm="1">
        <f t="array" ref="K2664">_xlfn.IFS(data[[#This Row],[Age]]&lt;=100,"0-100",data[[#This Row],[Age]]&lt;=500,"101-500",data[[#This Row],[Age]]&lt;=1000,"501-1000",1,"&gt;1000")</f>
        <v>&gt;1000</v>
      </c>
      <c r="L2664" t="str">
        <f>REPT(_xlfn.UNICHAR(8203),_xlfn.XLOOKUP(data[[#This Row],[Age group]],$S$23:$S$26,$T$23:$T$26))&amp;data[[#This Row],[Age group]]</f>
        <v>​&gt;1000</v>
      </c>
    </row>
    <row r="2665" spans="2:12" x14ac:dyDescent="0.25">
      <c r="B2665" t="s">
        <v>34</v>
      </c>
      <c r="C2665">
        <v>7.2</v>
      </c>
      <c r="D2665">
        <v>1400</v>
      </c>
      <c r="E2665" s="27">
        <v>45459</v>
      </c>
      <c r="F2665">
        <v>1200.57</v>
      </c>
      <c r="G2665" t="s">
        <v>91</v>
      </c>
      <c r="H2665">
        <v>0</v>
      </c>
      <c r="I2665" t="str">
        <f>_xlfn.XLOOKUP(data[[#This Row],[flight_speed]],$S$4:$S$6,$T$4:$T$6,,-1)</f>
        <v>fast</v>
      </c>
      <c r="J2665">
        <f>_xlfn.XLOOKUP(data[[#This Row],[Reindeer]],$S$14:$S$18,$T$14:$T$18)</f>
        <v>815</v>
      </c>
      <c r="K2665" t="str" cm="1">
        <f t="array" ref="K2665">_xlfn.IFS(data[[#This Row],[Age]]&lt;=100,"0-100",data[[#This Row],[Age]]&lt;=500,"101-500",data[[#This Row],[Age]]&lt;=1000,"501-1000",1,"&gt;1000")</f>
        <v>501-1000</v>
      </c>
      <c r="L2665" t="str">
        <f>REPT(_xlfn.UNICHAR(8203),_xlfn.XLOOKUP(data[[#This Row],[Age group]],$S$23:$S$26,$T$23:$T$26))&amp;data[[#This Row],[Age group]]</f>
        <v>​​501-1000</v>
      </c>
    </row>
    <row r="2666" spans="2:12" x14ac:dyDescent="0.25">
      <c r="B2666" t="s">
        <v>35</v>
      </c>
      <c r="C2666">
        <v>5.6000000000000005</v>
      </c>
      <c r="D2666">
        <v>1500</v>
      </c>
      <c r="E2666" s="27">
        <v>45459</v>
      </c>
      <c r="F2666">
        <v>710.18999999999994</v>
      </c>
      <c r="G2666" t="s">
        <v>91</v>
      </c>
      <c r="H2666">
        <v>0</v>
      </c>
      <c r="I2666" t="str">
        <f>_xlfn.XLOOKUP(data[[#This Row],[flight_speed]],$S$4:$S$6,$T$4:$T$6,,-1)</f>
        <v>fast</v>
      </c>
      <c r="J2666">
        <f>_xlfn.XLOOKUP(data[[#This Row],[Reindeer]],$S$14:$S$18,$T$14:$T$18)</f>
        <v>261</v>
      </c>
      <c r="K2666" t="str" cm="1">
        <f t="array" ref="K2666">_xlfn.IFS(data[[#This Row],[Age]]&lt;=100,"0-100",data[[#This Row],[Age]]&lt;=500,"101-500",data[[#This Row],[Age]]&lt;=1000,"501-1000",1,"&gt;1000")</f>
        <v>101-500</v>
      </c>
      <c r="L2666" t="str">
        <f>REPT(_xlfn.UNICHAR(8203),_xlfn.XLOOKUP(data[[#This Row],[Age group]],$S$23:$S$26,$T$23:$T$26))&amp;data[[#This Row],[Age group]]</f>
        <v>​​​101-500</v>
      </c>
    </row>
    <row r="2667" spans="2:12" x14ac:dyDescent="0.25">
      <c r="B2667" t="s">
        <v>68</v>
      </c>
      <c r="C2667">
        <v>12</v>
      </c>
      <c r="D2667">
        <v>1010</v>
      </c>
      <c r="E2667" s="27">
        <v>45459</v>
      </c>
      <c r="F2667">
        <v>1139.6100000000001</v>
      </c>
      <c r="G2667" t="s">
        <v>90</v>
      </c>
      <c r="H2667">
        <v>0</v>
      </c>
      <c r="I2667" t="str">
        <f>_xlfn.XLOOKUP(data[[#This Row],[flight_speed]],$S$4:$S$6,$T$4:$T$6,,-1)</f>
        <v>fast</v>
      </c>
      <c r="J2667">
        <f>_xlfn.XLOOKUP(data[[#This Row],[Reindeer]],$S$14:$S$18,$T$14:$T$18)</f>
        <v>35</v>
      </c>
      <c r="K2667" t="str" cm="1">
        <f t="array" ref="K2667">_xlfn.IFS(data[[#This Row],[Age]]&lt;=100,"0-100",data[[#This Row],[Age]]&lt;=500,"101-500",data[[#This Row],[Age]]&lt;=1000,"501-1000",1,"&gt;1000")</f>
        <v>0-100</v>
      </c>
      <c r="L2667" t="str">
        <f>REPT(_xlfn.UNICHAR(8203),_xlfn.XLOOKUP(data[[#This Row],[Age group]],$S$23:$S$26,$T$23:$T$26))&amp;data[[#This Row],[Age group]]</f>
        <v>​​​​0-100</v>
      </c>
    </row>
    <row r="2668" spans="2:12" x14ac:dyDescent="0.25">
      <c r="B2668" t="s">
        <v>32</v>
      </c>
      <c r="C2668">
        <v>9.6000000000000014</v>
      </c>
      <c r="D2668">
        <v>1220</v>
      </c>
      <c r="E2668" s="27">
        <v>45459</v>
      </c>
      <c r="F2668">
        <v>1072.5899999999999</v>
      </c>
      <c r="G2668" t="s">
        <v>91</v>
      </c>
      <c r="H2668">
        <v>0</v>
      </c>
      <c r="I2668" t="str">
        <f>_xlfn.XLOOKUP(data[[#This Row],[flight_speed]],$S$4:$S$6,$T$4:$T$6,,-1)</f>
        <v>fast</v>
      </c>
      <c r="J2668">
        <f>_xlfn.XLOOKUP(data[[#This Row],[Reindeer]],$S$14:$S$18,$T$14:$T$18)</f>
        <v>98</v>
      </c>
      <c r="K2668" t="str" cm="1">
        <f t="array" ref="K2668">_xlfn.IFS(data[[#This Row],[Age]]&lt;=100,"0-100",data[[#This Row],[Age]]&lt;=500,"101-500",data[[#This Row],[Age]]&lt;=1000,"501-1000",1,"&gt;1000")</f>
        <v>0-100</v>
      </c>
      <c r="L2668" t="str">
        <f>REPT(_xlfn.UNICHAR(8203),_xlfn.XLOOKUP(data[[#This Row],[Age group]],$S$23:$S$26,$T$23:$T$26))&amp;data[[#This Row],[Age group]]</f>
        <v>​​​​0-100</v>
      </c>
    </row>
    <row r="2669" spans="2:12" x14ac:dyDescent="0.25">
      <c r="B2669" t="s">
        <v>33</v>
      </c>
      <c r="C2669">
        <v>8.8000000000000007</v>
      </c>
      <c r="D2669">
        <v>990</v>
      </c>
      <c r="E2669" s="27">
        <v>45460</v>
      </c>
      <c r="F2669">
        <v>2627.31</v>
      </c>
      <c r="G2669" t="s">
        <v>90</v>
      </c>
      <c r="H2669">
        <v>0</v>
      </c>
      <c r="I2669" t="str">
        <f>_xlfn.XLOOKUP(data[[#This Row],[flight_speed]],$S$4:$S$6,$T$4:$T$6,,-1)</f>
        <v>super fast</v>
      </c>
      <c r="J2669">
        <f>_xlfn.XLOOKUP(data[[#This Row],[Reindeer]],$S$14:$S$18,$T$14:$T$18)</f>
        <v>1200</v>
      </c>
      <c r="K2669" t="str" cm="1">
        <f t="array" ref="K2669">_xlfn.IFS(data[[#This Row],[Age]]&lt;=100,"0-100",data[[#This Row],[Age]]&lt;=500,"101-500",data[[#This Row],[Age]]&lt;=1000,"501-1000",1,"&gt;1000")</f>
        <v>&gt;1000</v>
      </c>
      <c r="L2669" t="str">
        <f>REPT(_xlfn.UNICHAR(8203),_xlfn.XLOOKUP(data[[#This Row],[Age group]],$S$23:$S$26,$T$23:$T$26))&amp;data[[#This Row],[Age group]]</f>
        <v>​&gt;1000</v>
      </c>
    </row>
    <row r="2670" spans="2:12" x14ac:dyDescent="0.25">
      <c r="B2670" t="s">
        <v>34</v>
      </c>
      <c r="C2670">
        <v>6.4</v>
      </c>
      <c r="D2670">
        <v>890</v>
      </c>
      <c r="E2670" s="27">
        <v>45460</v>
      </c>
      <c r="F2670">
        <v>1972.8899999999999</v>
      </c>
      <c r="G2670" t="s">
        <v>91</v>
      </c>
      <c r="H2670">
        <v>0</v>
      </c>
      <c r="I2670" t="str">
        <f>_xlfn.XLOOKUP(data[[#This Row],[flight_speed]],$S$4:$S$6,$T$4:$T$6,,-1)</f>
        <v>fast</v>
      </c>
      <c r="J2670">
        <f>_xlfn.XLOOKUP(data[[#This Row],[Reindeer]],$S$14:$S$18,$T$14:$T$18)</f>
        <v>815</v>
      </c>
      <c r="K2670" t="str" cm="1">
        <f t="array" ref="K2670">_xlfn.IFS(data[[#This Row],[Age]]&lt;=100,"0-100",data[[#This Row],[Age]]&lt;=500,"101-500",data[[#This Row],[Age]]&lt;=1000,"501-1000",1,"&gt;1000")</f>
        <v>501-1000</v>
      </c>
      <c r="L2670" t="str">
        <f>REPT(_xlfn.UNICHAR(8203),_xlfn.XLOOKUP(data[[#This Row],[Age group]],$S$23:$S$26,$T$23:$T$26))&amp;data[[#This Row],[Age group]]</f>
        <v>​​501-1000</v>
      </c>
    </row>
    <row r="2671" spans="2:12" x14ac:dyDescent="0.25">
      <c r="B2671" t="s">
        <v>35</v>
      </c>
      <c r="C2671">
        <v>6.4</v>
      </c>
      <c r="D2671">
        <v>1100</v>
      </c>
      <c r="E2671" s="27">
        <v>45460</v>
      </c>
      <c r="F2671">
        <v>1968.27</v>
      </c>
      <c r="G2671" t="s">
        <v>91</v>
      </c>
      <c r="H2671">
        <v>0</v>
      </c>
      <c r="I2671" t="str">
        <f>_xlfn.XLOOKUP(data[[#This Row],[flight_speed]],$S$4:$S$6,$T$4:$T$6,,-1)</f>
        <v>fast</v>
      </c>
      <c r="J2671">
        <f>_xlfn.XLOOKUP(data[[#This Row],[Reindeer]],$S$14:$S$18,$T$14:$T$18)</f>
        <v>261</v>
      </c>
      <c r="K2671" t="str" cm="1">
        <f t="array" ref="K2671">_xlfn.IFS(data[[#This Row],[Age]]&lt;=100,"0-100",data[[#This Row],[Age]]&lt;=500,"101-500",data[[#This Row],[Age]]&lt;=1000,"501-1000",1,"&gt;1000")</f>
        <v>101-500</v>
      </c>
      <c r="L2671" t="str">
        <f>REPT(_xlfn.UNICHAR(8203),_xlfn.XLOOKUP(data[[#This Row],[Age group]],$S$23:$S$26,$T$23:$T$26))&amp;data[[#This Row],[Age group]]</f>
        <v>​​​101-500</v>
      </c>
    </row>
    <row r="2672" spans="2:12" x14ac:dyDescent="0.25">
      <c r="B2672" t="s">
        <v>68</v>
      </c>
      <c r="C2672">
        <v>8</v>
      </c>
      <c r="D2672">
        <v>1150</v>
      </c>
      <c r="E2672" s="27">
        <v>45460</v>
      </c>
      <c r="F2672">
        <v>782.28</v>
      </c>
      <c r="G2672" t="s">
        <v>90</v>
      </c>
      <c r="H2672">
        <v>0</v>
      </c>
      <c r="I2672" t="str">
        <f>_xlfn.XLOOKUP(data[[#This Row],[flight_speed]],$S$4:$S$6,$T$4:$T$6,,-1)</f>
        <v>fast</v>
      </c>
      <c r="J2672">
        <f>_xlfn.XLOOKUP(data[[#This Row],[Reindeer]],$S$14:$S$18,$T$14:$T$18)</f>
        <v>35</v>
      </c>
      <c r="K2672" t="str" cm="1">
        <f t="array" ref="K2672">_xlfn.IFS(data[[#This Row],[Age]]&lt;=100,"0-100",data[[#This Row],[Age]]&lt;=500,"101-500",data[[#This Row],[Age]]&lt;=1000,"501-1000",1,"&gt;1000")</f>
        <v>0-100</v>
      </c>
      <c r="L2672" t="str">
        <f>REPT(_xlfn.UNICHAR(8203),_xlfn.XLOOKUP(data[[#This Row],[Age group]],$S$23:$S$26,$T$23:$T$26))&amp;data[[#This Row],[Age group]]</f>
        <v>​​​​0-100</v>
      </c>
    </row>
    <row r="2673" spans="2:12" x14ac:dyDescent="0.25">
      <c r="B2673" t="s">
        <v>32</v>
      </c>
      <c r="C2673">
        <v>12</v>
      </c>
      <c r="D2673">
        <v>1470</v>
      </c>
      <c r="E2673" s="27">
        <v>45460</v>
      </c>
      <c r="F2673">
        <v>2829.81</v>
      </c>
      <c r="G2673" t="s">
        <v>91</v>
      </c>
      <c r="H2673">
        <v>0</v>
      </c>
      <c r="I2673" t="str">
        <f>_xlfn.XLOOKUP(data[[#This Row],[flight_speed]],$S$4:$S$6,$T$4:$T$6,,-1)</f>
        <v>super fast</v>
      </c>
      <c r="J2673">
        <f>_xlfn.XLOOKUP(data[[#This Row],[Reindeer]],$S$14:$S$18,$T$14:$T$18)</f>
        <v>98</v>
      </c>
      <c r="K2673" t="str" cm="1">
        <f t="array" ref="K2673">_xlfn.IFS(data[[#This Row],[Age]]&lt;=100,"0-100",data[[#This Row],[Age]]&lt;=500,"101-500",data[[#This Row],[Age]]&lt;=1000,"501-1000",1,"&gt;1000")</f>
        <v>0-100</v>
      </c>
      <c r="L2673" t="str">
        <f>REPT(_xlfn.UNICHAR(8203),_xlfn.XLOOKUP(data[[#This Row],[Age group]],$S$23:$S$26,$T$23:$T$26))&amp;data[[#This Row],[Age group]]</f>
        <v>​​​​0-100</v>
      </c>
    </row>
    <row r="2674" spans="2:12" x14ac:dyDescent="0.25">
      <c r="B2674" t="s">
        <v>33</v>
      </c>
      <c r="C2674">
        <v>11.200000000000001</v>
      </c>
      <c r="D2674">
        <v>1300</v>
      </c>
      <c r="E2674" s="27">
        <v>45461</v>
      </c>
      <c r="F2674">
        <v>1998.2400000000002</v>
      </c>
      <c r="G2674" t="s">
        <v>90</v>
      </c>
      <c r="H2674">
        <v>0</v>
      </c>
      <c r="I2674" t="str">
        <f>_xlfn.XLOOKUP(data[[#This Row],[flight_speed]],$S$4:$S$6,$T$4:$T$6,,-1)</f>
        <v>fast</v>
      </c>
      <c r="J2674">
        <f>_xlfn.XLOOKUP(data[[#This Row],[Reindeer]],$S$14:$S$18,$T$14:$T$18)</f>
        <v>1200</v>
      </c>
      <c r="K2674" t="str" cm="1">
        <f t="array" ref="K2674">_xlfn.IFS(data[[#This Row],[Age]]&lt;=100,"0-100",data[[#This Row],[Age]]&lt;=500,"101-500",data[[#This Row],[Age]]&lt;=1000,"501-1000",1,"&gt;1000")</f>
        <v>&gt;1000</v>
      </c>
      <c r="L2674" t="str">
        <f>REPT(_xlfn.UNICHAR(8203),_xlfn.XLOOKUP(data[[#This Row],[Age group]],$S$23:$S$26,$T$23:$T$26))&amp;data[[#This Row],[Age group]]</f>
        <v>​&gt;1000</v>
      </c>
    </row>
    <row r="2675" spans="2:12" x14ac:dyDescent="0.25">
      <c r="B2675" t="s">
        <v>34</v>
      </c>
      <c r="C2675">
        <v>4.8000000000000007</v>
      </c>
      <c r="D2675">
        <v>720</v>
      </c>
      <c r="E2675" s="27">
        <v>45461</v>
      </c>
      <c r="F2675">
        <v>691.98</v>
      </c>
      <c r="G2675" t="s">
        <v>91</v>
      </c>
      <c r="H2675">
        <v>0</v>
      </c>
      <c r="I2675" t="str">
        <f>_xlfn.XLOOKUP(data[[#This Row],[flight_speed]],$S$4:$S$6,$T$4:$T$6,,-1)</f>
        <v>fast</v>
      </c>
      <c r="J2675">
        <f>_xlfn.XLOOKUP(data[[#This Row],[Reindeer]],$S$14:$S$18,$T$14:$T$18)</f>
        <v>815</v>
      </c>
      <c r="K2675" t="str" cm="1">
        <f t="array" ref="K2675">_xlfn.IFS(data[[#This Row],[Age]]&lt;=100,"0-100",data[[#This Row],[Age]]&lt;=500,"101-500",data[[#This Row],[Age]]&lt;=1000,"501-1000",1,"&gt;1000")</f>
        <v>501-1000</v>
      </c>
      <c r="L2675" t="str">
        <f>REPT(_xlfn.UNICHAR(8203),_xlfn.XLOOKUP(data[[#This Row],[Age group]],$S$23:$S$26,$T$23:$T$26))&amp;data[[#This Row],[Age group]]</f>
        <v>​​501-1000</v>
      </c>
    </row>
    <row r="2676" spans="2:12" x14ac:dyDescent="0.25">
      <c r="B2676" t="s">
        <v>35</v>
      </c>
      <c r="C2676">
        <v>8.8000000000000007</v>
      </c>
      <c r="D2676">
        <v>780</v>
      </c>
      <c r="E2676" s="27">
        <v>45461</v>
      </c>
      <c r="F2676">
        <v>2969.67</v>
      </c>
      <c r="G2676" t="s">
        <v>91</v>
      </c>
      <c r="H2676">
        <v>0</v>
      </c>
      <c r="I2676" t="str">
        <f>_xlfn.XLOOKUP(data[[#This Row],[flight_speed]],$S$4:$S$6,$T$4:$T$6,,-1)</f>
        <v>super fast</v>
      </c>
      <c r="J2676">
        <f>_xlfn.XLOOKUP(data[[#This Row],[Reindeer]],$S$14:$S$18,$T$14:$T$18)</f>
        <v>261</v>
      </c>
      <c r="K2676" t="str" cm="1">
        <f t="array" ref="K2676">_xlfn.IFS(data[[#This Row],[Age]]&lt;=100,"0-100",data[[#This Row],[Age]]&lt;=500,"101-500",data[[#This Row],[Age]]&lt;=1000,"501-1000",1,"&gt;1000")</f>
        <v>101-500</v>
      </c>
      <c r="L2676" t="str">
        <f>REPT(_xlfn.UNICHAR(8203),_xlfn.XLOOKUP(data[[#This Row],[Age group]],$S$23:$S$26,$T$23:$T$26))&amp;data[[#This Row],[Age group]]</f>
        <v>​​​101-500</v>
      </c>
    </row>
    <row r="2677" spans="2:12" x14ac:dyDescent="0.25">
      <c r="B2677" t="s">
        <v>68</v>
      </c>
      <c r="C2677">
        <v>7.2</v>
      </c>
      <c r="D2677">
        <v>1390</v>
      </c>
      <c r="E2677" s="27">
        <v>45461</v>
      </c>
      <c r="F2677">
        <v>2389.44</v>
      </c>
      <c r="G2677" t="s">
        <v>90</v>
      </c>
      <c r="H2677">
        <v>0</v>
      </c>
      <c r="I2677" t="str">
        <f>_xlfn.XLOOKUP(data[[#This Row],[flight_speed]],$S$4:$S$6,$T$4:$T$6,,-1)</f>
        <v>super fast</v>
      </c>
      <c r="J2677">
        <f>_xlfn.XLOOKUP(data[[#This Row],[Reindeer]],$S$14:$S$18,$T$14:$T$18)</f>
        <v>35</v>
      </c>
      <c r="K2677" t="str" cm="1">
        <f t="array" ref="K2677">_xlfn.IFS(data[[#This Row],[Age]]&lt;=100,"0-100",data[[#This Row],[Age]]&lt;=500,"101-500",data[[#This Row],[Age]]&lt;=1000,"501-1000",1,"&gt;1000")</f>
        <v>0-100</v>
      </c>
      <c r="L2677" t="str">
        <f>REPT(_xlfn.UNICHAR(8203),_xlfn.XLOOKUP(data[[#This Row],[Age group]],$S$23:$S$26,$T$23:$T$26))&amp;data[[#This Row],[Age group]]</f>
        <v>​​​​0-100</v>
      </c>
    </row>
    <row r="2678" spans="2:12" x14ac:dyDescent="0.25">
      <c r="B2678" t="s">
        <v>32</v>
      </c>
      <c r="C2678">
        <v>7.2</v>
      </c>
      <c r="D2678">
        <v>1130</v>
      </c>
      <c r="E2678" s="27">
        <v>45461</v>
      </c>
      <c r="F2678">
        <v>142.85999999999999</v>
      </c>
      <c r="G2678" t="s">
        <v>91</v>
      </c>
      <c r="H2678">
        <v>0</v>
      </c>
      <c r="I2678" t="str">
        <f>_xlfn.XLOOKUP(data[[#This Row],[flight_speed]],$S$4:$S$6,$T$4:$T$6,,-1)</f>
        <v>casual</v>
      </c>
      <c r="J2678">
        <f>_xlfn.XLOOKUP(data[[#This Row],[Reindeer]],$S$14:$S$18,$T$14:$T$18)</f>
        <v>98</v>
      </c>
      <c r="K2678" t="str" cm="1">
        <f t="array" ref="K2678">_xlfn.IFS(data[[#This Row],[Age]]&lt;=100,"0-100",data[[#This Row],[Age]]&lt;=500,"101-500",data[[#This Row],[Age]]&lt;=1000,"501-1000",1,"&gt;1000")</f>
        <v>0-100</v>
      </c>
      <c r="L2678" t="str">
        <f>REPT(_xlfn.UNICHAR(8203),_xlfn.XLOOKUP(data[[#This Row],[Age group]],$S$23:$S$26,$T$23:$T$26))&amp;data[[#This Row],[Age group]]</f>
        <v>​​​​0-100</v>
      </c>
    </row>
    <row r="2679" spans="2:12" x14ac:dyDescent="0.25">
      <c r="B2679" t="s">
        <v>33</v>
      </c>
      <c r="C2679">
        <v>12</v>
      </c>
      <c r="D2679">
        <v>1300</v>
      </c>
      <c r="E2679" s="27">
        <v>45462</v>
      </c>
      <c r="F2679">
        <v>198.42000000000002</v>
      </c>
      <c r="G2679" t="s">
        <v>90</v>
      </c>
      <c r="H2679">
        <v>0</v>
      </c>
      <c r="I2679" t="str">
        <f>_xlfn.XLOOKUP(data[[#This Row],[flight_speed]],$S$4:$S$6,$T$4:$T$6,,-1)</f>
        <v>casual</v>
      </c>
      <c r="J2679">
        <f>_xlfn.XLOOKUP(data[[#This Row],[Reindeer]],$S$14:$S$18,$T$14:$T$18)</f>
        <v>1200</v>
      </c>
      <c r="K2679" t="str" cm="1">
        <f t="array" ref="K2679">_xlfn.IFS(data[[#This Row],[Age]]&lt;=100,"0-100",data[[#This Row],[Age]]&lt;=500,"101-500",data[[#This Row],[Age]]&lt;=1000,"501-1000",1,"&gt;1000")</f>
        <v>&gt;1000</v>
      </c>
      <c r="L2679" t="str">
        <f>REPT(_xlfn.UNICHAR(8203),_xlfn.XLOOKUP(data[[#This Row],[Age group]],$S$23:$S$26,$T$23:$T$26))&amp;data[[#This Row],[Age group]]</f>
        <v>​&gt;1000</v>
      </c>
    </row>
    <row r="2680" spans="2:12" x14ac:dyDescent="0.25">
      <c r="B2680" t="s">
        <v>34</v>
      </c>
      <c r="C2680">
        <v>7.2</v>
      </c>
      <c r="D2680">
        <v>1410</v>
      </c>
      <c r="E2680" s="27">
        <v>45462</v>
      </c>
      <c r="F2680">
        <v>646.16999999999996</v>
      </c>
      <c r="G2680" t="s">
        <v>91</v>
      </c>
      <c r="H2680">
        <v>0</v>
      </c>
      <c r="I2680" t="str">
        <f>_xlfn.XLOOKUP(data[[#This Row],[flight_speed]],$S$4:$S$6,$T$4:$T$6,,-1)</f>
        <v>fast</v>
      </c>
      <c r="J2680">
        <f>_xlfn.XLOOKUP(data[[#This Row],[Reindeer]],$S$14:$S$18,$T$14:$T$18)</f>
        <v>815</v>
      </c>
      <c r="K2680" t="str" cm="1">
        <f t="array" ref="K2680">_xlfn.IFS(data[[#This Row],[Age]]&lt;=100,"0-100",data[[#This Row],[Age]]&lt;=500,"101-500",data[[#This Row],[Age]]&lt;=1000,"501-1000",1,"&gt;1000")</f>
        <v>501-1000</v>
      </c>
      <c r="L2680" t="str">
        <f>REPT(_xlfn.UNICHAR(8203),_xlfn.XLOOKUP(data[[#This Row],[Age group]],$S$23:$S$26,$T$23:$T$26))&amp;data[[#This Row],[Age group]]</f>
        <v>​​501-1000</v>
      </c>
    </row>
    <row r="2681" spans="2:12" x14ac:dyDescent="0.25">
      <c r="B2681" t="s">
        <v>35</v>
      </c>
      <c r="C2681">
        <v>11.200000000000001</v>
      </c>
      <c r="D2681">
        <v>960</v>
      </c>
      <c r="E2681" s="27">
        <v>45462</v>
      </c>
      <c r="F2681">
        <v>835.98</v>
      </c>
      <c r="G2681" t="s">
        <v>91</v>
      </c>
      <c r="H2681">
        <v>0</v>
      </c>
      <c r="I2681" t="str">
        <f>_xlfn.XLOOKUP(data[[#This Row],[flight_speed]],$S$4:$S$6,$T$4:$T$6,,-1)</f>
        <v>fast</v>
      </c>
      <c r="J2681">
        <f>_xlfn.XLOOKUP(data[[#This Row],[Reindeer]],$S$14:$S$18,$T$14:$T$18)</f>
        <v>261</v>
      </c>
      <c r="K2681" t="str" cm="1">
        <f t="array" ref="K2681">_xlfn.IFS(data[[#This Row],[Age]]&lt;=100,"0-100",data[[#This Row],[Age]]&lt;=500,"101-500",data[[#This Row],[Age]]&lt;=1000,"501-1000",1,"&gt;1000")</f>
        <v>101-500</v>
      </c>
      <c r="L2681" t="str">
        <f>REPT(_xlfn.UNICHAR(8203),_xlfn.XLOOKUP(data[[#This Row],[Age group]],$S$23:$S$26,$T$23:$T$26))&amp;data[[#This Row],[Age group]]</f>
        <v>​​​101-500</v>
      </c>
    </row>
    <row r="2682" spans="2:12" x14ac:dyDescent="0.25">
      <c r="B2682" t="s">
        <v>68</v>
      </c>
      <c r="C2682">
        <v>11.200000000000001</v>
      </c>
      <c r="D2682">
        <v>600</v>
      </c>
      <c r="E2682" s="27">
        <v>45462</v>
      </c>
      <c r="F2682">
        <v>93</v>
      </c>
      <c r="G2682" t="s">
        <v>90</v>
      </c>
      <c r="H2682">
        <v>0</v>
      </c>
      <c r="I2682" t="str">
        <f>_xlfn.XLOOKUP(data[[#This Row],[flight_speed]],$S$4:$S$6,$T$4:$T$6,,-1)</f>
        <v>casual</v>
      </c>
      <c r="J2682">
        <f>_xlfn.XLOOKUP(data[[#This Row],[Reindeer]],$S$14:$S$18,$T$14:$T$18)</f>
        <v>35</v>
      </c>
      <c r="K2682" t="str" cm="1">
        <f t="array" ref="K2682">_xlfn.IFS(data[[#This Row],[Age]]&lt;=100,"0-100",data[[#This Row],[Age]]&lt;=500,"101-500",data[[#This Row],[Age]]&lt;=1000,"501-1000",1,"&gt;1000")</f>
        <v>0-100</v>
      </c>
      <c r="L2682" t="str">
        <f>REPT(_xlfn.UNICHAR(8203),_xlfn.XLOOKUP(data[[#This Row],[Age group]],$S$23:$S$26,$T$23:$T$26))&amp;data[[#This Row],[Age group]]</f>
        <v>​​​​0-100</v>
      </c>
    </row>
    <row r="2683" spans="2:12" x14ac:dyDescent="0.25">
      <c r="B2683" t="s">
        <v>32</v>
      </c>
      <c r="C2683">
        <v>7.2</v>
      </c>
      <c r="D2683">
        <v>660</v>
      </c>
      <c r="E2683" s="27">
        <v>45462</v>
      </c>
      <c r="F2683">
        <v>966.78</v>
      </c>
      <c r="G2683" t="s">
        <v>91</v>
      </c>
      <c r="H2683">
        <v>0</v>
      </c>
      <c r="I2683" t="str">
        <f>_xlfn.XLOOKUP(data[[#This Row],[flight_speed]],$S$4:$S$6,$T$4:$T$6,,-1)</f>
        <v>fast</v>
      </c>
      <c r="J2683">
        <f>_xlfn.XLOOKUP(data[[#This Row],[Reindeer]],$S$14:$S$18,$T$14:$T$18)</f>
        <v>98</v>
      </c>
      <c r="K2683" t="str" cm="1">
        <f t="array" ref="K2683">_xlfn.IFS(data[[#This Row],[Age]]&lt;=100,"0-100",data[[#This Row],[Age]]&lt;=500,"101-500",data[[#This Row],[Age]]&lt;=1000,"501-1000",1,"&gt;1000")</f>
        <v>0-100</v>
      </c>
      <c r="L2683" t="str">
        <f>REPT(_xlfn.UNICHAR(8203),_xlfn.XLOOKUP(data[[#This Row],[Age group]],$S$23:$S$26,$T$23:$T$26))&amp;data[[#This Row],[Age group]]</f>
        <v>​​​​0-100</v>
      </c>
    </row>
    <row r="2684" spans="2:12" x14ac:dyDescent="0.25">
      <c r="B2684" t="s">
        <v>33</v>
      </c>
      <c r="C2684">
        <v>8.8000000000000007</v>
      </c>
      <c r="D2684">
        <v>1280</v>
      </c>
      <c r="E2684" s="27">
        <v>45463</v>
      </c>
      <c r="F2684">
        <v>2694.09</v>
      </c>
      <c r="G2684" t="s">
        <v>90</v>
      </c>
      <c r="H2684">
        <v>0</v>
      </c>
      <c r="I2684" t="str">
        <f>_xlfn.XLOOKUP(data[[#This Row],[flight_speed]],$S$4:$S$6,$T$4:$T$6,,-1)</f>
        <v>super fast</v>
      </c>
      <c r="J2684">
        <f>_xlfn.XLOOKUP(data[[#This Row],[Reindeer]],$S$14:$S$18,$T$14:$T$18)</f>
        <v>1200</v>
      </c>
      <c r="K2684" t="str" cm="1">
        <f t="array" ref="K2684">_xlfn.IFS(data[[#This Row],[Age]]&lt;=100,"0-100",data[[#This Row],[Age]]&lt;=500,"101-500",data[[#This Row],[Age]]&lt;=1000,"501-1000",1,"&gt;1000")</f>
        <v>&gt;1000</v>
      </c>
      <c r="L2684" t="str">
        <f>REPT(_xlfn.UNICHAR(8203),_xlfn.XLOOKUP(data[[#This Row],[Age group]],$S$23:$S$26,$T$23:$T$26))&amp;data[[#This Row],[Age group]]</f>
        <v>​&gt;1000</v>
      </c>
    </row>
    <row r="2685" spans="2:12" x14ac:dyDescent="0.25">
      <c r="B2685" t="s">
        <v>34</v>
      </c>
      <c r="C2685">
        <v>11.200000000000001</v>
      </c>
      <c r="D2685">
        <v>960</v>
      </c>
      <c r="E2685" s="27">
        <v>45463</v>
      </c>
      <c r="F2685">
        <v>1846.9499999999998</v>
      </c>
      <c r="G2685" t="s">
        <v>91</v>
      </c>
      <c r="H2685">
        <v>0</v>
      </c>
      <c r="I2685" t="str">
        <f>_xlfn.XLOOKUP(data[[#This Row],[flight_speed]],$S$4:$S$6,$T$4:$T$6,,-1)</f>
        <v>fast</v>
      </c>
      <c r="J2685">
        <f>_xlfn.XLOOKUP(data[[#This Row],[Reindeer]],$S$14:$S$18,$T$14:$T$18)</f>
        <v>815</v>
      </c>
      <c r="K2685" t="str" cm="1">
        <f t="array" ref="K2685">_xlfn.IFS(data[[#This Row],[Age]]&lt;=100,"0-100",data[[#This Row],[Age]]&lt;=500,"101-500",data[[#This Row],[Age]]&lt;=1000,"501-1000",1,"&gt;1000")</f>
        <v>501-1000</v>
      </c>
      <c r="L2685" t="str">
        <f>REPT(_xlfn.UNICHAR(8203),_xlfn.XLOOKUP(data[[#This Row],[Age group]],$S$23:$S$26,$T$23:$T$26))&amp;data[[#This Row],[Age group]]</f>
        <v>​​501-1000</v>
      </c>
    </row>
    <row r="2686" spans="2:12" x14ac:dyDescent="0.25">
      <c r="B2686" t="s">
        <v>35</v>
      </c>
      <c r="C2686">
        <v>8.8000000000000007</v>
      </c>
      <c r="D2686">
        <v>1480</v>
      </c>
      <c r="E2686" s="27">
        <v>45463</v>
      </c>
      <c r="F2686">
        <v>2890.86</v>
      </c>
      <c r="G2686" t="s">
        <v>91</v>
      </c>
      <c r="H2686">
        <v>0</v>
      </c>
      <c r="I2686" t="str">
        <f>_xlfn.XLOOKUP(data[[#This Row],[flight_speed]],$S$4:$S$6,$T$4:$T$6,,-1)</f>
        <v>super fast</v>
      </c>
      <c r="J2686">
        <f>_xlfn.XLOOKUP(data[[#This Row],[Reindeer]],$S$14:$S$18,$T$14:$T$18)</f>
        <v>261</v>
      </c>
      <c r="K2686" t="str" cm="1">
        <f t="array" ref="K2686">_xlfn.IFS(data[[#This Row],[Age]]&lt;=100,"0-100",data[[#This Row],[Age]]&lt;=500,"101-500",data[[#This Row],[Age]]&lt;=1000,"501-1000",1,"&gt;1000")</f>
        <v>101-500</v>
      </c>
      <c r="L2686" t="str">
        <f>REPT(_xlfn.UNICHAR(8203),_xlfn.XLOOKUP(data[[#This Row],[Age group]],$S$23:$S$26,$T$23:$T$26))&amp;data[[#This Row],[Age group]]</f>
        <v>​​​101-500</v>
      </c>
    </row>
    <row r="2687" spans="2:12" x14ac:dyDescent="0.25">
      <c r="B2687" t="s">
        <v>68</v>
      </c>
      <c r="C2687">
        <v>5.6000000000000005</v>
      </c>
      <c r="D2687">
        <v>670</v>
      </c>
      <c r="E2687" s="27">
        <v>45463</v>
      </c>
      <c r="F2687">
        <v>1197.69</v>
      </c>
      <c r="G2687" t="s">
        <v>90</v>
      </c>
      <c r="H2687">
        <v>0</v>
      </c>
      <c r="I2687" t="str">
        <f>_xlfn.XLOOKUP(data[[#This Row],[flight_speed]],$S$4:$S$6,$T$4:$T$6,,-1)</f>
        <v>fast</v>
      </c>
      <c r="J2687">
        <f>_xlfn.XLOOKUP(data[[#This Row],[Reindeer]],$S$14:$S$18,$T$14:$T$18)</f>
        <v>35</v>
      </c>
      <c r="K2687" t="str" cm="1">
        <f t="array" ref="K2687">_xlfn.IFS(data[[#This Row],[Age]]&lt;=100,"0-100",data[[#This Row],[Age]]&lt;=500,"101-500",data[[#This Row],[Age]]&lt;=1000,"501-1000",1,"&gt;1000")</f>
        <v>0-100</v>
      </c>
      <c r="L2687" t="str">
        <f>REPT(_xlfn.UNICHAR(8203),_xlfn.XLOOKUP(data[[#This Row],[Age group]],$S$23:$S$26,$T$23:$T$26))&amp;data[[#This Row],[Age group]]</f>
        <v>​​​​0-100</v>
      </c>
    </row>
    <row r="2688" spans="2:12" x14ac:dyDescent="0.25">
      <c r="B2688" t="s">
        <v>32</v>
      </c>
      <c r="C2688">
        <v>10.4</v>
      </c>
      <c r="D2688">
        <v>1310</v>
      </c>
      <c r="E2688" s="27">
        <v>45463</v>
      </c>
      <c r="F2688">
        <v>356.76</v>
      </c>
      <c r="G2688" t="s">
        <v>91</v>
      </c>
      <c r="H2688">
        <v>0</v>
      </c>
      <c r="I2688" t="str">
        <f>_xlfn.XLOOKUP(data[[#This Row],[flight_speed]],$S$4:$S$6,$T$4:$T$6,,-1)</f>
        <v>casual</v>
      </c>
      <c r="J2688">
        <f>_xlfn.XLOOKUP(data[[#This Row],[Reindeer]],$S$14:$S$18,$T$14:$T$18)</f>
        <v>98</v>
      </c>
      <c r="K2688" t="str" cm="1">
        <f t="array" ref="K2688">_xlfn.IFS(data[[#This Row],[Age]]&lt;=100,"0-100",data[[#This Row],[Age]]&lt;=500,"101-500",data[[#This Row],[Age]]&lt;=1000,"501-1000",1,"&gt;1000")</f>
        <v>0-100</v>
      </c>
      <c r="L2688" t="str">
        <f>REPT(_xlfn.UNICHAR(8203),_xlfn.XLOOKUP(data[[#This Row],[Age group]],$S$23:$S$26,$T$23:$T$26))&amp;data[[#This Row],[Age group]]</f>
        <v>​​​​0-100</v>
      </c>
    </row>
    <row r="2689" spans="2:12" x14ac:dyDescent="0.25">
      <c r="B2689" t="s">
        <v>33</v>
      </c>
      <c r="C2689">
        <v>12</v>
      </c>
      <c r="D2689">
        <v>1170</v>
      </c>
      <c r="E2689" s="27">
        <v>45464</v>
      </c>
      <c r="F2689">
        <v>2519.4299999999998</v>
      </c>
      <c r="G2689" t="s">
        <v>90</v>
      </c>
      <c r="H2689">
        <v>0</v>
      </c>
      <c r="I2689" t="str">
        <f>_xlfn.XLOOKUP(data[[#This Row],[flight_speed]],$S$4:$S$6,$T$4:$T$6,,-1)</f>
        <v>super fast</v>
      </c>
      <c r="J2689">
        <f>_xlfn.XLOOKUP(data[[#This Row],[Reindeer]],$S$14:$S$18,$T$14:$T$18)</f>
        <v>1200</v>
      </c>
      <c r="K2689" t="str" cm="1">
        <f t="array" ref="K2689">_xlfn.IFS(data[[#This Row],[Age]]&lt;=100,"0-100",data[[#This Row],[Age]]&lt;=500,"101-500",data[[#This Row],[Age]]&lt;=1000,"501-1000",1,"&gt;1000")</f>
        <v>&gt;1000</v>
      </c>
      <c r="L2689" t="str">
        <f>REPT(_xlfn.UNICHAR(8203),_xlfn.XLOOKUP(data[[#This Row],[Age group]],$S$23:$S$26,$T$23:$T$26))&amp;data[[#This Row],[Age group]]</f>
        <v>​&gt;1000</v>
      </c>
    </row>
    <row r="2690" spans="2:12" x14ac:dyDescent="0.25">
      <c r="B2690" t="s">
        <v>34</v>
      </c>
      <c r="C2690">
        <v>4</v>
      </c>
      <c r="D2690">
        <v>1270</v>
      </c>
      <c r="E2690" s="27">
        <v>45464</v>
      </c>
      <c r="F2690">
        <v>2001.12</v>
      </c>
      <c r="G2690" t="s">
        <v>91</v>
      </c>
      <c r="H2690">
        <v>0</v>
      </c>
      <c r="I2690" t="str">
        <f>_xlfn.XLOOKUP(data[[#This Row],[flight_speed]],$S$4:$S$6,$T$4:$T$6,,-1)</f>
        <v>super fast</v>
      </c>
      <c r="J2690">
        <f>_xlfn.XLOOKUP(data[[#This Row],[Reindeer]],$S$14:$S$18,$T$14:$T$18)</f>
        <v>815</v>
      </c>
      <c r="K2690" t="str" cm="1">
        <f t="array" ref="K2690">_xlfn.IFS(data[[#This Row],[Age]]&lt;=100,"0-100",data[[#This Row],[Age]]&lt;=500,"101-500",data[[#This Row],[Age]]&lt;=1000,"501-1000",1,"&gt;1000")</f>
        <v>501-1000</v>
      </c>
      <c r="L2690" t="str">
        <f>REPT(_xlfn.UNICHAR(8203),_xlfn.XLOOKUP(data[[#This Row],[Age group]],$S$23:$S$26,$T$23:$T$26))&amp;data[[#This Row],[Age group]]</f>
        <v>​​501-1000</v>
      </c>
    </row>
    <row r="2691" spans="2:12" x14ac:dyDescent="0.25">
      <c r="B2691" t="s">
        <v>35</v>
      </c>
      <c r="C2691">
        <v>8.8000000000000007</v>
      </c>
      <c r="D2691">
        <v>1250</v>
      </c>
      <c r="E2691" s="27">
        <v>45464</v>
      </c>
      <c r="F2691">
        <v>1639.1999999999998</v>
      </c>
      <c r="G2691" t="s">
        <v>91</v>
      </c>
      <c r="H2691">
        <v>0</v>
      </c>
      <c r="I2691" t="str">
        <f>_xlfn.XLOOKUP(data[[#This Row],[flight_speed]],$S$4:$S$6,$T$4:$T$6,,-1)</f>
        <v>fast</v>
      </c>
      <c r="J2691">
        <f>_xlfn.XLOOKUP(data[[#This Row],[Reindeer]],$S$14:$S$18,$T$14:$T$18)</f>
        <v>261</v>
      </c>
      <c r="K2691" t="str" cm="1">
        <f t="array" ref="K2691">_xlfn.IFS(data[[#This Row],[Age]]&lt;=100,"0-100",data[[#This Row],[Age]]&lt;=500,"101-500",data[[#This Row],[Age]]&lt;=1000,"501-1000",1,"&gt;1000")</f>
        <v>101-500</v>
      </c>
      <c r="L2691" t="str">
        <f>REPT(_xlfn.UNICHAR(8203),_xlfn.XLOOKUP(data[[#This Row],[Age group]],$S$23:$S$26,$T$23:$T$26))&amp;data[[#This Row],[Age group]]</f>
        <v>​​​101-500</v>
      </c>
    </row>
    <row r="2692" spans="2:12" x14ac:dyDescent="0.25">
      <c r="B2692" t="s">
        <v>68</v>
      </c>
      <c r="C2692">
        <v>7.2</v>
      </c>
      <c r="D2692">
        <v>1270</v>
      </c>
      <c r="E2692" s="27">
        <v>45464</v>
      </c>
      <c r="F2692">
        <v>788.46</v>
      </c>
      <c r="G2692" t="s">
        <v>90</v>
      </c>
      <c r="H2692">
        <v>0</v>
      </c>
      <c r="I2692" t="str">
        <f>_xlfn.XLOOKUP(data[[#This Row],[flight_speed]],$S$4:$S$6,$T$4:$T$6,,-1)</f>
        <v>fast</v>
      </c>
      <c r="J2692">
        <f>_xlfn.XLOOKUP(data[[#This Row],[Reindeer]],$S$14:$S$18,$T$14:$T$18)</f>
        <v>35</v>
      </c>
      <c r="K2692" t="str" cm="1">
        <f t="array" ref="K2692">_xlfn.IFS(data[[#This Row],[Age]]&lt;=100,"0-100",data[[#This Row],[Age]]&lt;=500,"101-500",data[[#This Row],[Age]]&lt;=1000,"501-1000",1,"&gt;1000")</f>
        <v>0-100</v>
      </c>
      <c r="L2692" t="str">
        <f>REPT(_xlfn.UNICHAR(8203),_xlfn.XLOOKUP(data[[#This Row],[Age group]],$S$23:$S$26,$T$23:$T$26))&amp;data[[#This Row],[Age group]]</f>
        <v>​​​​0-100</v>
      </c>
    </row>
    <row r="2693" spans="2:12" x14ac:dyDescent="0.25">
      <c r="B2693" t="s">
        <v>32</v>
      </c>
      <c r="C2693">
        <v>4</v>
      </c>
      <c r="D2693">
        <v>1070</v>
      </c>
      <c r="E2693" s="27">
        <v>45464</v>
      </c>
      <c r="F2693">
        <v>544.77</v>
      </c>
      <c r="G2693" t="s">
        <v>91</v>
      </c>
      <c r="H2693">
        <v>0</v>
      </c>
      <c r="I2693" t="str">
        <f>_xlfn.XLOOKUP(data[[#This Row],[flight_speed]],$S$4:$S$6,$T$4:$T$6,,-1)</f>
        <v>casual</v>
      </c>
      <c r="J2693">
        <f>_xlfn.XLOOKUP(data[[#This Row],[Reindeer]],$S$14:$S$18,$T$14:$T$18)</f>
        <v>98</v>
      </c>
      <c r="K2693" t="str" cm="1">
        <f t="array" ref="K2693">_xlfn.IFS(data[[#This Row],[Age]]&lt;=100,"0-100",data[[#This Row],[Age]]&lt;=500,"101-500",data[[#This Row],[Age]]&lt;=1000,"501-1000",1,"&gt;1000")</f>
        <v>0-100</v>
      </c>
      <c r="L2693" t="str">
        <f>REPT(_xlfn.UNICHAR(8203),_xlfn.XLOOKUP(data[[#This Row],[Age group]],$S$23:$S$26,$T$23:$T$26))&amp;data[[#This Row],[Age group]]</f>
        <v>​​​​0-100</v>
      </c>
    </row>
    <row r="2694" spans="2:12" x14ac:dyDescent="0.25">
      <c r="B2694" t="s">
        <v>33</v>
      </c>
      <c r="C2694">
        <v>12</v>
      </c>
      <c r="D2694">
        <v>1110</v>
      </c>
      <c r="E2694" s="27">
        <v>45465</v>
      </c>
      <c r="F2694">
        <v>2254.86</v>
      </c>
      <c r="G2694" t="s">
        <v>90</v>
      </c>
      <c r="H2694">
        <v>0</v>
      </c>
      <c r="I2694" t="str">
        <f>_xlfn.XLOOKUP(data[[#This Row],[flight_speed]],$S$4:$S$6,$T$4:$T$6,,-1)</f>
        <v>super fast</v>
      </c>
      <c r="J2694">
        <f>_xlfn.XLOOKUP(data[[#This Row],[Reindeer]],$S$14:$S$18,$T$14:$T$18)</f>
        <v>1200</v>
      </c>
      <c r="K2694" t="str" cm="1">
        <f t="array" ref="K2694">_xlfn.IFS(data[[#This Row],[Age]]&lt;=100,"0-100",data[[#This Row],[Age]]&lt;=500,"101-500",data[[#This Row],[Age]]&lt;=1000,"501-1000",1,"&gt;1000")</f>
        <v>&gt;1000</v>
      </c>
      <c r="L2694" t="str">
        <f>REPT(_xlfn.UNICHAR(8203),_xlfn.XLOOKUP(data[[#This Row],[Age group]],$S$23:$S$26,$T$23:$T$26))&amp;data[[#This Row],[Age group]]</f>
        <v>​&gt;1000</v>
      </c>
    </row>
    <row r="2695" spans="2:12" x14ac:dyDescent="0.25">
      <c r="B2695" t="s">
        <v>34</v>
      </c>
      <c r="C2695">
        <v>10.4</v>
      </c>
      <c r="D2695">
        <v>1340</v>
      </c>
      <c r="E2695" s="27">
        <v>45465</v>
      </c>
      <c r="F2695">
        <v>2231.1000000000004</v>
      </c>
      <c r="G2695" t="s">
        <v>91</v>
      </c>
      <c r="H2695">
        <v>0</v>
      </c>
      <c r="I2695" t="str">
        <f>_xlfn.XLOOKUP(data[[#This Row],[flight_speed]],$S$4:$S$6,$T$4:$T$6,,-1)</f>
        <v>super fast</v>
      </c>
      <c r="J2695">
        <f>_xlfn.XLOOKUP(data[[#This Row],[Reindeer]],$S$14:$S$18,$T$14:$T$18)</f>
        <v>815</v>
      </c>
      <c r="K2695" t="str" cm="1">
        <f t="array" ref="K2695">_xlfn.IFS(data[[#This Row],[Age]]&lt;=100,"0-100",data[[#This Row],[Age]]&lt;=500,"101-500",data[[#This Row],[Age]]&lt;=1000,"501-1000",1,"&gt;1000")</f>
        <v>501-1000</v>
      </c>
      <c r="L2695" t="str">
        <f>REPT(_xlfn.UNICHAR(8203),_xlfn.XLOOKUP(data[[#This Row],[Age group]],$S$23:$S$26,$T$23:$T$26))&amp;data[[#This Row],[Age group]]</f>
        <v>​​501-1000</v>
      </c>
    </row>
    <row r="2696" spans="2:12" x14ac:dyDescent="0.25">
      <c r="B2696" t="s">
        <v>35</v>
      </c>
      <c r="C2696">
        <v>7.2</v>
      </c>
      <c r="D2696">
        <v>670</v>
      </c>
      <c r="E2696" s="27">
        <v>45465</v>
      </c>
      <c r="F2696">
        <v>1163.6999999999998</v>
      </c>
      <c r="G2696" t="s">
        <v>91</v>
      </c>
      <c r="H2696">
        <v>0</v>
      </c>
      <c r="I2696" t="str">
        <f>_xlfn.XLOOKUP(data[[#This Row],[flight_speed]],$S$4:$S$6,$T$4:$T$6,,-1)</f>
        <v>fast</v>
      </c>
      <c r="J2696">
        <f>_xlfn.XLOOKUP(data[[#This Row],[Reindeer]],$S$14:$S$18,$T$14:$T$18)</f>
        <v>261</v>
      </c>
      <c r="K2696" t="str" cm="1">
        <f t="array" ref="K2696">_xlfn.IFS(data[[#This Row],[Age]]&lt;=100,"0-100",data[[#This Row],[Age]]&lt;=500,"101-500",data[[#This Row],[Age]]&lt;=1000,"501-1000",1,"&gt;1000")</f>
        <v>101-500</v>
      </c>
      <c r="L2696" t="str">
        <f>REPT(_xlfn.UNICHAR(8203),_xlfn.XLOOKUP(data[[#This Row],[Age group]],$S$23:$S$26,$T$23:$T$26))&amp;data[[#This Row],[Age group]]</f>
        <v>​​​101-500</v>
      </c>
    </row>
    <row r="2697" spans="2:12" x14ac:dyDescent="0.25">
      <c r="B2697" t="s">
        <v>68</v>
      </c>
      <c r="C2697">
        <v>5.6000000000000005</v>
      </c>
      <c r="D2697">
        <v>540</v>
      </c>
      <c r="E2697" s="27">
        <v>45465</v>
      </c>
      <c r="F2697">
        <v>2719.68</v>
      </c>
      <c r="G2697" t="s">
        <v>90</v>
      </c>
      <c r="H2697">
        <v>0</v>
      </c>
      <c r="I2697" t="str">
        <f>_xlfn.XLOOKUP(data[[#This Row],[flight_speed]],$S$4:$S$6,$T$4:$T$6,,-1)</f>
        <v>super fast</v>
      </c>
      <c r="J2697">
        <f>_xlfn.XLOOKUP(data[[#This Row],[Reindeer]],$S$14:$S$18,$T$14:$T$18)</f>
        <v>35</v>
      </c>
      <c r="K2697" t="str" cm="1">
        <f t="array" ref="K2697">_xlfn.IFS(data[[#This Row],[Age]]&lt;=100,"0-100",data[[#This Row],[Age]]&lt;=500,"101-500",data[[#This Row],[Age]]&lt;=1000,"501-1000",1,"&gt;1000")</f>
        <v>0-100</v>
      </c>
      <c r="L2697" t="str">
        <f>REPT(_xlfn.UNICHAR(8203),_xlfn.XLOOKUP(data[[#This Row],[Age group]],$S$23:$S$26,$T$23:$T$26))&amp;data[[#This Row],[Age group]]</f>
        <v>​​​​0-100</v>
      </c>
    </row>
    <row r="2698" spans="2:12" x14ac:dyDescent="0.25">
      <c r="B2698" t="s">
        <v>32</v>
      </c>
      <c r="C2698">
        <v>9.6000000000000014</v>
      </c>
      <c r="D2698">
        <v>710</v>
      </c>
      <c r="E2698" s="27">
        <v>45465</v>
      </c>
      <c r="F2698">
        <v>1092.9000000000001</v>
      </c>
      <c r="G2698" t="s">
        <v>91</v>
      </c>
      <c r="H2698">
        <v>0</v>
      </c>
      <c r="I2698" t="str">
        <f>_xlfn.XLOOKUP(data[[#This Row],[flight_speed]],$S$4:$S$6,$T$4:$T$6,,-1)</f>
        <v>fast</v>
      </c>
      <c r="J2698">
        <f>_xlfn.XLOOKUP(data[[#This Row],[Reindeer]],$S$14:$S$18,$T$14:$T$18)</f>
        <v>98</v>
      </c>
      <c r="K2698" t="str" cm="1">
        <f t="array" ref="K2698">_xlfn.IFS(data[[#This Row],[Age]]&lt;=100,"0-100",data[[#This Row],[Age]]&lt;=500,"101-500",data[[#This Row],[Age]]&lt;=1000,"501-1000",1,"&gt;1000")</f>
        <v>0-100</v>
      </c>
      <c r="L2698" t="str">
        <f>REPT(_xlfn.UNICHAR(8203),_xlfn.XLOOKUP(data[[#This Row],[Age group]],$S$23:$S$26,$T$23:$T$26))&amp;data[[#This Row],[Age group]]</f>
        <v>​​​​0-100</v>
      </c>
    </row>
    <row r="2699" spans="2:12" x14ac:dyDescent="0.25">
      <c r="B2699" t="s">
        <v>33</v>
      </c>
      <c r="C2699">
        <v>5.6000000000000005</v>
      </c>
      <c r="D2699">
        <v>1010</v>
      </c>
      <c r="E2699" s="27">
        <v>45466</v>
      </c>
      <c r="F2699">
        <v>2691.57</v>
      </c>
      <c r="G2699" t="s">
        <v>90</v>
      </c>
      <c r="H2699">
        <v>0</v>
      </c>
      <c r="I2699" t="str">
        <f>_xlfn.XLOOKUP(data[[#This Row],[flight_speed]],$S$4:$S$6,$T$4:$T$6,,-1)</f>
        <v>super fast</v>
      </c>
      <c r="J2699">
        <f>_xlfn.XLOOKUP(data[[#This Row],[Reindeer]],$S$14:$S$18,$T$14:$T$18)</f>
        <v>1200</v>
      </c>
      <c r="K2699" t="str" cm="1">
        <f t="array" ref="K2699">_xlfn.IFS(data[[#This Row],[Age]]&lt;=100,"0-100",data[[#This Row],[Age]]&lt;=500,"101-500",data[[#This Row],[Age]]&lt;=1000,"501-1000",1,"&gt;1000")</f>
        <v>&gt;1000</v>
      </c>
      <c r="L2699" t="str">
        <f>REPT(_xlfn.UNICHAR(8203),_xlfn.XLOOKUP(data[[#This Row],[Age group]],$S$23:$S$26,$T$23:$T$26))&amp;data[[#This Row],[Age group]]</f>
        <v>​&gt;1000</v>
      </c>
    </row>
    <row r="2700" spans="2:12" x14ac:dyDescent="0.25">
      <c r="B2700" t="s">
        <v>34</v>
      </c>
      <c r="C2700">
        <v>4</v>
      </c>
      <c r="D2700">
        <v>1210</v>
      </c>
      <c r="E2700" s="27">
        <v>45466</v>
      </c>
      <c r="F2700">
        <v>513.56999999999994</v>
      </c>
      <c r="G2700" t="s">
        <v>91</v>
      </c>
      <c r="H2700">
        <v>0</v>
      </c>
      <c r="I2700" t="str">
        <f>_xlfn.XLOOKUP(data[[#This Row],[flight_speed]],$S$4:$S$6,$T$4:$T$6,,-1)</f>
        <v>casual</v>
      </c>
      <c r="J2700">
        <f>_xlfn.XLOOKUP(data[[#This Row],[Reindeer]],$S$14:$S$18,$T$14:$T$18)</f>
        <v>815</v>
      </c>
      <c r="K2700" t="str" cm="1">
        <f t="array" ref="K2700">_xlfn.IFS(data[[#This Row],[Age]]&lt;=100,"0-100",data[[#This Row],[Age]]&lt;=500,"101-500",data[[#This Row],[Age]]&lt;=1000,"501-1000",1,"&gt;1000")</f>
        <v>501-1000</v>
      </c>
      <c r="L2700" t="str">
        <f>REPT(_xlfn.UNICHAR(8203),_xlfn.XLOOKUP(data[[#This Row],[Age group]],$S$23:$S$26,$T$23:$T$26))&amp;data[[#This Row],[Age group]]</f>
        <v>​​501-1000</v>
      </c>
    </row>
    <row r="2701" spans="2:12" x14ac:dyDescent="0.25">
      <c r="B2701" t="s">
        <v>35</v>
      </c>
      <c r="C2701">
        <v>7.2</v>
      </c>
      <c r="D2701">
        <v>700</v>
      </c>
      <c r="E2701" s="27">
        <v>45466</v>
      </c>
      <c r="F2701">
        <v>2743.95</v>
      </c>
      <c r="G2701" t="s">
        <v>91</v>
      </c>
      <c r="H2701">
        <v>0</v>
      </c>
      <c r="I2701" t="str">
        <f>_xlfn.XLOOKUP(data[[#This Row],[flight_speed]],$S$4:$S$6,$T$4:$T$6,,-1)</f>
        <v>super fast</v>
      </c>
      <c r="J2701">
        <f>_xlfn.XLOOKUP(data[[#This Row],[Reindeer]],$S$14:$S$18,$T$14:$T$18)</f>
        <v>261</v>
      </c>
      <c r="K2701" t="str" cm="1">
        <f t="array" ref="K2701">_xlfn.IFS(data[[#This Row],[Age]]&lt;=100,"0-100",data[[#This Row],[Age]]&lt;=500,"101-500",data[[#This Row],[Age]]&lt;=1000,"501-1000",1,"&gt;1000")</f>
        <v>101-500</v>
      </c>
      <c r="L2701" t="str">
        <f>REPT(_xlfn.UNICHAR(8203),_xlfn.XLOOKUP(data[[#This Row],[Age group]],$S$23:$S$26,$T$23:$T$26))&amp;data[[#This Row],[Age group]]</f>
        <v>​​​101-500</v>
      </c>
    </row>
    <row r="2702" spans="2:12" x14ac:dyDescent="0.25">
      <c r="B2702" t="s">
        <v>68</v>
      </c>
      <c r="C2702">
        <v>8.8000000000000007</v>
      </c>
      <c r="D2702">
        <v>1030</v>
      </c>
      <c r="E2702" s="27">
        <v>45466</v>
      </c>
      <c r="F2702">
        <v>1518</v>
      </c>
      <c r="G2702" t="s">
        <v>90</v>
      </c>
      <c r="H2702">
        <v>0</v>
      </c>
      <c r="I2702" t="str">
        <f>_xlfn.XLOOKUP(data[[#This Row],[flight_speed]],$S$4:$S$6,$T$4:$T$6,,-1)</f>
        <v>fast</v>
      </c>
      <c r="J2702">
        <f>_xlfn.XLOOKUP(data[[#This Row],[Reindeer]],$S$14:$S$18,$T$14:$T$18)</f>
        <v>35</v>
      </c>
      <c r="K2702" t="str" cm="1">
        <f t="array" ref="K2702">_xlfn.IFS(data[[#This Row],[Age]]&lt;=100,"0-100",data[[#This Row],[Age]]&lt;=500,"101-500",data[[#This Row],[Age]]&lt;=1000,"501-1000",1,"&gt;1000")</f>
        <v>0-100</v>
      </c>
      <c r="L2702" t="str">
        <f>REPT(_xlfn.UNICHAR(8203),_xlfn.XLOOKUP(data[[#This Row],[Age group]],$S$23:$S$26,$T$23:$T$26))&amp;data[[#This Row],[Age group]]</f>
        <v>​​​​0-100</v>
      </c>
    </row>
    <row r="2703" spans="2:12" x14ac:dyDescent="0.25">
      <c r="B2703" t="s">
        <v>32</v>
      </c>
      <c r="C2703">
        <v>4</v>
      </c>
      <c r="D2703">
        <v>530</v>
      </c>
      <c r="E2703" s="27">
        <v>45466</v>
      </c>
      <c r="F2703">
        <v>110.13</v>
      </c>
      <c r="G2703" t="s">
        <v>91</v>
      </c>
      <c r="H2703">
        <v>0</v>
      </c>
      <c r="I2703" t="str">
        <f>_xlfn.XLOOKUP(data[[#This Row],[flight_speed]],$S$4:$S$6,$T$4:$T$6,,-1)</f>
        <v>casual</v>
      </c>
      <c r="J2703">
        <f>_xlfn.XLOOKUP(data[[#This Row],[Reindeer]],$S$14:$S$18,$T$14:$T$18)</f>
        <v>98</v>
      </c>
      <c r="K2703" t="str" cm="1">
        <f t="array" ref="K2703">_xlfn.IFS(data[[#This Row],[Age]]&lt;=100,"0-100",data[[#This Row],[Age]]&lt;=500,"101-500",data[[#This Row],[Age]]&lt;=1000,"501-1000",1,"&gt;1000")</f>
        <v>0-100</v>
      </c>
      <c r="L2703" t="str">
        <f>REPT(_xlfn.UNICHAR(8203),_xlfn.XLOOKUP(data[[#This Row],[Age group]],$S$23:$S$26,$T$23:$T$26))&amp;data[[#This Row],[Age group]]</f>
        <v>​​​​0-100</v>
      </c>
    </row>
    <row r="2704" spans="2:12" x14ac:dyDescent="0.25">
      <c r="B2704" t="s">
        <v>33</v>
      </c>
      <c r="C2704">
        <v>8</v>
      </c>
      <c r="D2704">
        <v>1430</v>
      </c>
      <c r="E2704" s="27">
        <v>45467</v>
      </c>
      <c r="F2704">
        <v>228.51</v>
      </c>
      <c r="G2704" t="s">
        <v>90</v>
      </c>
      <c r="H2704">
        <v>0</v>
      </c>
      <c r="I2704" t="str">
        <f>_xlfn.XLOOKUP(data[[#This Row],[flight_speed]],$S$4:$S$6,$T$4:$T$6,,-1)</f>
        <v>casual</v>
      </c>
      <c r="J2704">
        <f>_xlfn.XLOOKUP(data[[#This Row],[Reindeer]],$S$14:$S$18,$T$14:$T$18)</f>
        <v>1200</v>
      </c>
      <c r="K2704" t="str" cm="1">
        <f t="array" ref="K2704">_xlfn.IFS(data[[#This Row],[Age]]&lt;=100,"0-100",data[[#This Row],[Age]]&lt;=500,"101-500",data[[#This Row],[Age]]&lt;=1000,"501-1000",1,"&gt;1000")</f>
        <v>&gt;1000</v>
      </c>
      <c r="L2704" t="str">
        <f>REPT(_xlfn.UNICHAR(8203),_xlfn.XLOOKUP(data[[#This Row],[Age group]],$S$23:$S$26,$T$23:$T$26))&amp;data[[#This Row],[Age group]]</f>
        <v>​&gt;1000</v>
      </c>
    </row>
    <row r="2705" spans="2:12" x14ac:dyDescent="0.25">
      <c r="B2705" t="s">
        <v>34</v>
      </c>
      <c r="C2705">
        <v>12</v>
      </c>
      <c r="D2705">
        <v>800</v>
      </c>
      <c r="E2705" s="27">
        <v>45467</v>
      </c>
      <c r="F2705">
        <v>2672.34</v>
      </c>
      <c r="G2705" t="s">
        <v>91</v>
      </c>
      <c r="H2705">
        <v>0</v>
      </c>
      <c r="I2705" t="str">
        <f>_xlfn.XLOOKUP(data[[#This Row],[flight_speed]],$S$4:$S$6,$T$4:$T$6,,-1)</f>
        <v>super fast</v>
      </c>
      <c r="J2705">
        <f>_xlfn.XLOOKUP(data[[#This Row],[Reindeer]],$S$14:$S$18,$T$14:$T$18)</f>
        <v>815</v>
      </c>
      <c r="K2705" t="str" cm="1">
        <f t="array" ref="K2705">_xlfn.IFS(data[[#This Row],[Age]]&lt;=100,"0-100",data[[#This Row],[Age]]&lt;=500,"101-500",data[[#This Row],[Age]]&lt;=1000,"501-1000",1,"&gt;1000")</f>
        <v>501-1000</v>
      </c>
      <c r="L2705" t="str">
        <f>REPT(_xlfn.UNICHAR(8203),_xlfn.XLOOKUP(data[[#This Row],[Age group]],$S$23:$S$26,$T$23:$T$26))&amp;data[[#This Row],[Age group]]</f>
        <v>​​501-1000</v>
      </c>
    </row>
    <row r="2706" spans="2:12" x14ac:dyDescent="0.25">
      <c r="B2706" t="s">
        <v>35</v>
      </c>
      <c r="C2706">
        <v>12</v>
      </c>
      <c r="D2706">
        <v>1460</v>
      </c>
      <c r="E2706" s="27">
        <v>45467</v>
      </c>
      <c r="F2706">
        <v>505.89</v>
      </c>
      <c r="G2706" t="s">
        <v>91</v>
      </c>
      <c r="H2706">
        <v>0</v>
      </c>
      <c r="I2706" t="str">
        <f>_xlfn.XLOOKUP(data[[#This Row],[flight_speed]],$S$4:$S$6,$T$4:$T$6,,-1)</f>
        <v>casual</v>
      </c>
      <c r="J2706">
        <f>_xlfn.XLOOKUP(data[[#This Row],[Reindeer]],$S$14:$S$18,$T$14:$T$18)</f>
        <v>261</v>
      </c>
      <c r="K2706" t="str" cm="1">
        <f t="array" ref="K2706">_xlfn.IFS(data[[#This Row],[Age]]&lt;=100,"0-100",data[[#This Row],[Age]]&lt;=500,"101-500",data[[#This Row],[Age]]&lt;=1000,"501-1000",1,"&gt;1000")</f>
        <v>101-500</v>
      </c>
      <c r="L2706" t="str">
        <f>REPT(_xlfn.UNICHAR(8203),_xlfn.XLOOKUP(data[[#This Row],[Age group]],$S$23:$S$26,$T$23:$T$26))&amp;data[[#This Row],[Age group]]</f>
        <v>​​​101-500</v>
      </c>
    </row>
    <row r="2707" spans="2:12" x14ac:dyDescent="0.25">
      <c r="B2707" t="s">
        <v>68</v>
      </c>
      <c r="C2707">
        <v>8</v>
      </c>
      <c r="D2707">
        <v>750</v>
      </c>
      <c r="E2707" s="27">
        <v>45467</v>
      </c>
      <c r="F2707">
        <v>1739.4900000000002</v>
      </c>
      <c r="G2707" t="s">
        <v>90</v>
      </c>
      <c r="H2707">
        <v>0</v>
      </c>
      <c r="I2707" t="str">
        <f>_xlfn.XLOOKUP(data[[#This Row],[flight_speed]],$S$4:$S$6,$T$4:$T$6,,-1)</f>
        <v>fast</v>
      </c>
      <c r="J2707">
        <f>_xlfn.XLOOKUP(data[[#This Row],[Reindeer]],$S$14:$S$18,$T$14:$T$18)</f>
        <v>35</v>
      </c>
      <c r="K2707" t="str" cm="1">
        <f t="array" ref="K2707">_xlfn.IFS(data[[#This Row],[Age]]&lt;=100,"0-100",data[[#This Row],[Age]]&lt;=500,"101-500",data[[#This Row],[Age]]&lt;=1000,"501-1000",1,"&gt;1000")</f>
        <v>0-100</v>
      </c>
      <c r="L2707" t="str">
        <f>REPT(_xlfn.UNICHAR(8203),_xlfn.XLOOKUP(data[[#This Row],[Age group]],$S$23:$S$26,$T$23:$T$26))&amp;data[[#This Row],[Age group]]</f>
        <v>​​​​0-100</v>
      </c>
    </row>
    <row r="2708" spans="2:12" x14ac:dyDescent="0.25">
      <c r="B2708" t="s">
        <v>32</v>
      </c>
      <c r="C2708">
        <v>8.8000000000000007</v>
      </c>
      <c r="D2708">
        <v>1140</v>
      </c>
      <c r="E2708" s="27">
        <v>45467</v>
      </c>
      <c r="F2708">
        <v>113.22</v>
      </c>
      <c r="G2708" t="s">
        <v>91</v>
      </c>
      <c r="H2708">
        <v>0</v>
      </c>
      <c r="I2708" t="str">
        <f>_xlfn.XLOOKUP(data[[#This Row],[flight_speed]],$S$4:$S$6,$T$4:$T$6,,-1)</f>
        <v>casual</v>
      </c>
      <c r="J2708">
        <f>_xlfn.XLOOKUP(data[[#This Row],[Reindeer]],$S$14:$S$18,$T$14:$T$18)</f>
        <v>98</v>
      </c>
      <c r="K2708" t="str" cm="1">
        <f t="array" ref="K2708">_xlfn.IFS(data[[#This Row],[Age]]&lt;=100,"0-100",data[[#This Row],[Age]]&lt;=500,"101-500",data[[#This Row],[Age]]&lt;=1000,"501-1000",1,"&gt;1000")</f>
        <v>0-100</v>
      </c>
      <c r="L2708" t="str">
        <f>REPT(_xlfn.UNICHAR(8203),_xlfn.XLOOKUP(data[[#This Row],[Age group]],$S$23:$S$26,$T$23:$T$26))&amp;data[[#This Row],[Age group]]</f>
        <v>​​​​0-100</v>
      </c>
    </row>
    <row r="2709" spans="2:12" x14ac:dyDescent="0.25">
      <c r="B2709" t="s">
        <v>33</v>
      </c>
      <c r="C2709">
        <v>9.6000000000000014</v>
      </c>
      <c r="D2709">
        <v>740</v>
      </c>
      <c r="E2709" s="27">
        <v>45468</v>
      </c>
      <c r="F2709">
        <v>2701.3500000000004</v>
      </c>
      <c r="G2709" t="s">
        <v>90</v>
      </c>
      <c r="H2709">
        <v>0</v>
      </c>
      <c r="I2709" t="str">
        <f>_xlfn.XLOOKUP(data[[#This Row],[flight_speed]],$S$4:$S$6,$T$4:$T$6,,-1)</f>
        <v>super fast</v>
      </c>
      <c r="J2709">
        <f>_xlfn.XLOOKUP(data[[#This Row],[Reindeer]],$S$14:$S$18,$T$14:$T$18)</f>
        <v>1200</v>
      </c>
      <c r="K2709" t="str" cm="1">
        <f t="array" ref="K2709">_xlfn.IFS(data[[#This Row],[Age]]&lt;=100,"0-100",data[[#This Row],[Age]]&lt;=500,"101-500",data[[#This Row],[Age]]&lt;=1000,"501-1000",1,"&gt;1000")</f>
        <v>&gt;1000</v>
      </c>
      <c r="L2709" t="str">
        <f>REPT(_xlfn.UNICHAR(8203),_xlfn.XLOOKUP(data[[#This Row],[Age group]],$S$23:$S$26,$T$23:$T$26))&amp;data[[#This Row],[Age group]]</f>
        <v>​&gt;1000</v>
      </c>
    </row>
    <row r="2710" spans="2:12" x14ac:dyDescent="0.25">
      <c r="B2710" t="s">
        <v>34</v>
      </c>
      <c r="C2710">
        <v>8.8000000000000007</v>
      </c>
      <c r="D2710">
        <v>1460</v>
      </c>
      <c r="E2710" s="27">
        <v>45468</v>
      </c>
      <c r="F2710">
        <v>1529.91</v>
      </c>
      <c r="G2710" t="s">
        <v>91</v>
      </c>
      <c r="H2710">
        <v>0</v>
      </c>
      <c r="I2710" t="str">
        <f>_xlfn.XLOOKUP(data[[#This Row],[flight_speed]],$S$4:$S$6,$T$4:$T$6,,-1)</f>
        <v>fast</v>
      </c>
      <c r="J2710">
        <f>_xlfn.XLOOKUP(data[[#This Row],[Reindeer]],$S$14:$S$18,$T$14:$T$18)</f>
        <v>815</v>
      </c>
      <c r="K2710" t="str" cm="1">
        <f t="array" ref="K2710">_xlfn.IFS(data[[#This Row],[Age]]&lt;=100,"0-100",data[[#This Row],[Age]]&lt;=500,"101-500",data[[#This Row],[Age]]&lt;=1000,"501-1000",1,"&gt;1000")</f>
        <v>501-1000</v>
      </c>
      <c r="L2710" t="str">
        <f>REPT(_xlfn.UNICHAR(8203),_xlfn.XLOOKUP(data[[#This Row],[Age group]],$S$23:$S$26,$T$23:$T$26))&amp;data[[#This Row],[Age group]]</f>
        <v>​​501-1000</v>
      </c>
    </row>
    <row r="2711" spans="2:12" x14ac:dyDescent="0.25">
      <c r="B2711" t="s">
        <v>35</v>
      </c>
      <c r="C2711">
        <v>9.6000000000000014</v>
      </c>
      <c r="D2711">
        <v>1470</v>
      </c>
      <c r="E2711" s="27">
        <v>45468</v>
      </c>
      <c r="F2711">
        <v>924.66000000000008</v>
      </c>
      <c r="G2711" t="s">
        <v>91</v>
      </c>
      <c r="H2711">
        <v>0</v>
      </c>
      <c r="I2711" t="str">
        <f>_xlfn.XLOOKUP(data[[#This Row],[flight_speed]],$S$4:$S$6,$T$4:$T$6,,-1)</f>
        <v>fast</v>
      </c>
      <c r="J2711">
        <f>_xlfn.XLOOKUP(data[[#This Row],[Reindeer]],$S$14:$S$18,$T$14:$T$18)</f>
        <v>261</v>
      </c>
      <c r="K2711" t="str" cm="1">
        <f t="array" ref="K2711">_xlfn.IFS(data[[#This Row],[Age]]&lt;=100,"0-100",data[[#This Row],[Age]]&lt;=500,"101-500",data[[#This Row],[Age]]&lt;=1000,"501-1000",1,"&gt;1000")</f>
        <v>101-500</v>
      </c>
      <c r="L2711" t="str">
        <f>REPT(_xlfn.UNICHAR(8203),_xlfn.XLOOKUP(data[[#This Row],[Age group]],$S$23:$S$26,$T$23:$T$26))&amp;data[[#This Row],[Age group]]</f>
        <v>​​​101-500</v>
      </c>
    </row>
    <row r="2712" spans="2:12" x14ac:dyDescent="0.25">
      <c r="B2712" t="s">
        <v>68</v>
      </c>
      <c r="C2712">
        <v>6.4</v>
      </c>
      <c r="D2712">
        <v>1120</v>
      </c>
      <c r="E2712" s="27">
        <v>45468</v>
      </c>
      <c r="F2712">
        <v>997.14</v>
      </c>
      <c r="G2712" t="s">
        <v>90</v>
      </c>
      <c r="H2712">
        <v>0</v>
      </c>
      <c r="I2712" t="str">
        <f>_xlfn.XLOOKUP(data[[#This Row],[flight_speed]],$S$4:$S$6,$T$4:$T$6,,-1)</f>
        <v>fast</v>
      </c>
      <c r="J2712">
        <f>_xlfn.XLOOKUP(data[[#This Row],[Reindeer]],$S$14:$S$18,$T$14:$T$18)</f>
        <v>35</v>
      </c>
      <c r="K2712" t="str" cm="1">
        <f t="array" ref="K2712">_xlfn.IFS(data[[#This Row],[Age]]&lt;=100,"0-100",data[[#This Row],[Age]]&lt;=500,"101-500",data[[#This Row],[Age]]&lt;=1000,"501-1000",1,"&gt;1000")</f>
        <v>0-100</v>
      </c>
      <c r="L2712" t="str">
        <f>REPT(_xlfn.UNICHAR(8203),_xlfn.XLOOKUP(data[[#This Row],[Age group]],$S$23:$S$26,$T$23:$T$26))&amp;data[[#This Row],[Age group]]</f>
        <v>​​​​0-100</v>
      </c>
    </row>
    <row r="2713" spans="2:12" x14ac:dyDescent="0.25">
      <c r="B2713" t="s">
        <v>32</v>
      </c>
      <c r="C2713">
        <v>4</v>
      </c>
      <c r="D2713">
        <v>1200</v>
      </c>
      <c r="E2713" s="27">
        <v>45468</v>
      </c>
      <c r="F2713">
        <v>398.90999999999997</v>
      </c>
      <c r="G2713" t="s">
        <v>91</v>
      </c>
      <c r="H2713">
        <v>0</v>
      </c>
      <c r="I2713" t="str">
        <f>_xlfn.XLOOKUP(data[[#This Row],[flight_speed]],$S$4:$S$6,$T$4:$T$6,,-1)</f>
        <v>casual</v>
      </c>
      <c r="J2713">
        <f>_xlfn.XLOOKUP(data[[#This Row],[Reindeer]],$S$14:$S$18,$T$14:$T$18)</f>
        <v>98</v>
      </c>
      <c r="K2713" t="str" cm="1">
        <f t="array" ref="K2713">_xlfn.IFS(data[[#This Row],[Age]]&lt;=100,"0-100",data[[#This Row],[Age]]&lt;=500,"101-500",data[[#This Row],[Age]]&lt;=1000,"501-1000",1,"&gt;1000")</f>
        <v>0-100</v>
      </c>
      <c r="L2713" t="str">
        <f>REPT(_xlfn.UNICHAR(8203),_xlfn.XLOOKUP(data[[#This Row],[Age group]],$S$23:$S$26,$T$23:$T$26))&amp;data[[#This Row],[Age group]]</f>
        <v>​​​​0-100</v>
      </c>
    </row>
    <row r="2714" spans="2:12" x14ac:dyDescent="0.25">
      <c r="B2714" t="s">
        <v>33</v>
      </c>
      <c r="C2714">
        <v>4</v>
      </c>
      <c r="D2714">
        <v>550</v>
      </c>
      <c r="E2714" s="27">
        <v>45469</v>
      </c>
      <c r="F2714">
        <v>2031.27</v>
      </c>
      <c r="G2714" t="s">
        <v>90</v>
      </c>
      <c r="H2714">
        <v>0</v>
      </c>
      <c r="I2714" t="str">
        <f>_xlfn.XLOOKUP(data[[#This Row],[flight_speed]],$S$4:$S$6,$T$4:$T$6,,-1)</f>
        <v>super fast</v>
      </c>
      <c r="J2714">
        <f>_xlfn.XLOOKUP(data[[#This Row],[Reindeer]],$S$14:$S$18,$T$14:$T$18)</f>
        <v>1200</v>
      </c>
      <c r="K2714" t="str" cm="1">
        <f t="array" ref="K2714">_xlfn.IFS(data[[#This Row],[Age]]&lt;=100,"0-100",data[[#This Row],[Age]]&lt;=500,"101-500",data[[#This Row],[Age]]&lt;=1000,"501-1000",1,"&gt;1000")</f>
        <v>&gt;1000</v>
      </c>
      <c r="L2714" t="str">
        <f>REPT(_xlfn.UNICHAR(8203),_xlfn.XLOOKUP(data[[#This Row],[Age group]],$S$23:$S$26,$T$23:$T$26))&amp;data[[#This Row],[Age group]]</f>
        <v>​&gt;1000</v>
      </c>
    </row>
    <row r="2715" spans="2:12" x14ac:dyDescent="0.25">
      <c r="B2715" t="s">
        <v>34</v>
      </c>
      <c r="C2715">
        <v>4.8000000000000007</v>
      </c>
      <c r="D2715">
        <v>1030</v>
      </c>
      <c r="E2715" s="27">
        <v>45469</v>
      </c>
      <c r="F2715">
        <v>800.67</v>
      </c>
      <c r="G2715" t="s">
        <v>91</v>
      </c>
      <c r="H2715">
        <v>0</v>
      </c>
      <c r="I2715" t="str">
        <f>_xlfn.XLOOKUP(data[[#This Row],[flight_speed]],$S$4:$S$6,$T$4:$T$6,,-1)</f>
        <v>fast</v>
      </c>
      <c r="J2715">
        <f>_xlfn.XLOOKUP(data[[#This Row],[Reindeer]],$S$14:$S$18,$T$14:$T$18)</f>
        <v>815</v>
      </c>
      <c r="K2715" t="str" cm="1">
        <f t="array" ref="K2715">_xlfn.IFS(data[[#This Row],[Age]]&lt;=100,"0-100",data[[#This Row],[Age]]&lt;=500,"101-500",data[[#This Row],[Age]]&lt;=1000,"501-1000",1,"&gt;1000")</f>
        <v>501-1000</v>
      </c>
      <c r="L2715" t="str">
        <f>REPT(_xlfn.UNICHAR(8203),_xlfn.XLOOKUP(data[[#This Row],[Age group]],$S$23:$S$26,$T$23:$T$26))&amp;data[[#This Row],[Age group]]</f>
        <v>​​501-1000</v>
      </c>
    </row>
    <row r="2716" spans="2:12" x14ac:dyDescent="0.25">
      <c r="B2716" t="s">
        <v>35</v>
      </c>
      <c r="C2716">
        <v>11.200000000000001</v>
      </c>
      <c r="D2716">
        <v>730</v>
      </c>
      <c r="E2716" s="27">
        <v>45469</v>
      </c>
      <c r="F2716">
        <v>1874.13</v>
      </c>
      <c r="G2716" t="s">
        <v>91</v>
      </c>
      <c r="H2716">
        <v>0</v>
      </c>
      <c r="I2716" t="str">
        <f>_xlfn.XLOOKUP(data[[#This Row],[flight_speed]],$S$4:$S$6,$T$4:$T$6,,-1)</f>
        <v>fast</v>
      </c>
      <c r="J2716">
        <f>_xlfn.XLOOKUP(data[[#This Row],[Reindeer]],$S$14:$S$18,$T$14:$T$18)</f>
        <v>261</v>
      </c>
      <c r="K2716" t="str" cm="1">
        <f t="array" ref="K2716">_xlfn.IFS(data[[#This Row],[Age]]&lt;=100,"0-100",data[[#This Row],[Age]]&lt;=500,"101-500",data[[#This Row],[Age]]&lt;=1000,"501-1000",1,"&gt;1000")</f>
        <v>101-500</v>
      </c>
      <c r="L2716" t="str">
        <f>REPT(_xlfn.UNICHAR(8203),_xlfn.XLOOKUP(data[[#This Row],[Age group]],$S$23:$S$26,$T$23:$T$26))&amp;data[[#This Row],[Age group]]</f>
        <v>​​​101-500</v>
      </c>
    </row>
    <row r="2717" spans="2:12" x14ac:dyDescent="0.25">
      <c r="B2717" t="s">
        <v>68</v>
      </c>
      <c r="C2717">
        <v>4</v>
      </c>
      <c r="D2717">
        <v>1200</v>
      </c>
      <c r="E2717" s="27">
        <v>45469</v>
      </c>
      <c r="F2717">
        <v>180.84</v>
      </c>
      <c r="G2717" t="s">
        <v>90</v>
      </c>
      <c r="H2717">
        <v>0</v>
      </c>
      <c r="I2717" t="str">
        <f>_xlfn.XLOOKUP(data[[#This Row],[flight_speed]],$S$4:$S$6,$T$4:$T$6,,-1)</f>
        <v>casual</v>
      </c>
      <c r="J2717">
        <f>_xlfn.XLOOKUP(data[[#This Row],[Reindeer]],$S$14:$S$18,$T$14:$T$18)</f>
        <v>35</v>
      </c>
      <c r="K2717" t="str" cm="1">
        <f t="array" ref="K2717">_xlfn.IFS(data[[#This Row],[Age]]&lt;=100,"0-100",data[[#This Row],[Age]]&lt;=500,"101-500",data[[#This Row],[Age]]&lt;=1000,"501-1000",1,"&gt;1000")</f>
        <v>0-100</v>
      </c>
      <c r="L2717" t="str">
        <f>REPT(_xlfn.UNICHAR(8203),_xlfn.XLOOKUP(data[[#This Row],[Age group]],$S$23:$S$26,$T$23:$T$26))&amp;data[[#This Row],[Age group]]</f>
        <v>​​​​0-100</v>
      </c>
    </row>
    <row r="2718" spans="2:12" x14ac:dyDescent="0.25">
      <c r="B2718" t="s">
        <v>32</v>
      </c>
      <c r="C2718">
        <v>6.4</v>
      </c>
      <c r="D2718">
        <v>880</v>
      </c>
      <c r="E2718" s="27">
        <v>45469</v>
      </c>
      <c r="F2718">
        <v>1525.1399999999999</v>
      </c>
      <c r="G2718" t="s">
        <v>91</v>
      </c>
      <c r="H2718">
        <v>0</v>
      </c>
      <c r="I2718" t="str">
        <f>_xlfn.XLOOKUP(data[[#This Row],[flight_speed]],$S$4:$S$6,$T$4:$T$6,,-1)</f>
        <v>fast</v>
      </c>
      <c r="J2718">
        <f>_xlfn.XLOOKUP(data[[#This Row],[Reindeer]],$S$14:$S$18,$T$14:$T$18)</f>
        <v>98</v>
      </c>
      <c r="K2718" t="str" cm="1">
        <f t="array" ref="K2718">_xlfn.IFS(data[[#This Row],[Age]]&lt;=100,"0-100",data[[#This Row],[Age]]&lt;=500,"101-500",data[[#This Row],[Age]]&lt;=1000,"501-1000",1,"&gt;1000")</f>
        <v>0-100</v>
      </c>
      <c r="L2718" t="str">
        <f>REPT(_xlfn.UNICHAR(8203),_xlfn.XLOOKUP(data[[#This Row],[Age group]],$S$23:$S$26,$T$23:$T$26))&amp;data[[#This Row],[Age group]]</f>
        <v>​​​​0-100</v>
      </c>
    </row>
    <row r="2719" spans="2:12" x14ac:dyDescent="0.25">
      <c r="B2719" t="s">
        <v>33</v>
      </c>
      <c r="C2719">
        <v>11.200000000000001</v>
      </c>
      <c r="D2719">
        <v>1480</v>
      </c>
      <c r="E2719" s="27">
        <v>45470</v>
      </c>
      <c r="F2719">
        <v>2992.71</v>
      </c>
      <c r="G2719" t="s">
        <v>90</v>
      </c>
      <c r="H2719">
        <v>0</v>
      </c>
      <c r="I2719" t="str">
        <f>_xlfn.XLOOKUP(data[[#This Row],[flight_speed]],$S$4:$S$6,$T$4:$T$6,,-1)</f>
        <v>super fast</v>
      </c>
      <c r="J2719">
        <f>_xlfn.XLOOKUP(data[[#This Row],[Reindeer]],$S$14:$S$18,$T$14:$T$18)</f>
        <v>1200</v>
      </c>
      <c r="K2719" t="str" cm="1">
        <f t="array" ref="K2719">_xlfn.IFS(data[[#This Row],[Age]]&lt;=100,"0-100",data[[#This Row],[Age]]&lt;=500,"101-500",data[[#This Row],[Age]]&lt;=1000,"501-1000",1,"&gt;1000")</f>
        <v>&gt;1000</v>
      </c>
      <c r="L2719" t="str">
        <f>REPT(_xlfn.UNICHAR(8203),_xlfn.XLOOKUP(data[[#This Row],[Age group]],$S$23:$S$26,$T$23:$T$26))&amp;data[[#This Row],[Age group]]</f>
        <v>​&gt;1000</v>
      </c>
    </row>
    <row r="2720" spans="2:12" x14ac:dyDescent="0.25">
      <c r="B2720" t="s">
        <v>34</v>
      </c>
      <c r="C2720">
        <v>7.2</v>
      </c>
      <c r="D2720">
        <v>600</v>
      </c>
      <c r="E2720" s="27">
        <v>45470</v>
      </c>
      <c r="F2720">
        <v>63.81</v>
      </c>
      <c r="G2720" t="s">
        <v>91</v>
      </c>
      <c r="H2720">
        <v>0</v>
      </c>
      <c r="I2720" t="str">
        <f>_xlfn.XLOOKUP(data[[#This Row],[flight_speed]],$S$4:$S$6,$T$4:$T$6,,-1)</f>
        <v>casual</v>
      </c>
      <c r="J2720">
        <f>_xlfn.XLOOKUP(data[[#This Row],[Reindeer]],$S$14:$S$18,$T$14:$T$18)</f>
        <v>815</v>
      </c>
      <c r="K2720" t="str" cm="1">
        <f t="array" ref="K2720">_xlfn.IFS(data[[#This Row],[Age]]&lt;=100,"0-100",data[[#This Row],[Age]]&lt;=500,"101-500",data[[#This Row],[Age]]&lt;=1000,"501-1000",1,"&gt;1000")</f>
        <v>501-1000</v>
      </c>
      <c r="L2720" t="str">
        <f>REPT(_xlfn.UNICHAR(8203),_xlfn.XLOOKUP(data[[#This Row],[Age group]],$S$23:$S$26,$T$23:$T$26))&amp;data[[#This Row],[Age group]]</f>
        <v>​​501-1000</v>
      </c>
    </row>
    <row r="2721" spans="2:12" x14ac:dyDescent="0.25">
      <c r="B2721" t="s">
        <v>35</v>
      </c>
      <c r="C2721">
        <v>8.8000000000000007</v>
      </c>
      <c r="D2721">
        <v>820</v>
      </c>
      <c r="E2721" s="27">
        <v>45470</v>
      </c>
      <c r="F2721">
        <v>1861.29</v>
      </c>
      <c r="G2721" t="s">
        <v>91</v>
      </c>
      <c r="H2721">
        <v>0</v>
      </c>
      <c r="I2721" t="str">
        <f>_xlfn.XLOOKUP(data[[#This Row],[flight_speed]],$S$4:$S$6,$T$4:$T$6,,-1)</f>
        <v>fast</v>
      </c>
      <c r="J2721">
        <f>_xlfn.XLOOKUP(data[[#This Row],[Reindeer]],$S$14:$S$18,$T$14:$T$18)</f>
        <v>261</v>
      </c>
      <c r="K2721" t="str" cm="1">
        <f t="array" ref="K2721">_xlfn.IFS(data[[#This Row],[Age]]&lt;=100,"0-100",data[[#This Row],[Age]]&lt;=500,"101-500",data[[#This Row],[Age]]&lt;=1000,"501-1000",1,"&gt;1000")</f>
        <v>101-500</v>
      </c>
      <c r="L2721" t="str">
        <f>REPT(_xlfn.UNICHAR(8203),_xlfn.XLOOKUP(data[[#This Row],[Age group]],$S$23:$S$26,$T$23:$T$26))&amp;data[[#This Row],[Age group]]</f>
        <v>​​​101-500</v>
      </c>
    </row>
    <row r="2722" spans="2:12" x14ac:dyDescent="0.25">
      <c r="B2722" t="s">
        <v>68</v>
      </c>
      <c r="C2722">
        <v>5.6000000000000005</v>
      </c>
      <c r="D2722">
        <v>620</v>
      </c>
      <c r="E2722" s="27">
        <v>45470</v>
      </c>
      <c r="F2722">
        <v>2800.44</v>
      </c>
      <c r="G2722" t="s">
        <v>90</v>
      </c>
      <c r="H2722">
        <v>0</v>
      </c>
      <c r="I2722" t="str">
        <f>_xlfn.XLOOKUP(data[[#This Row],[flight_speed]],$S$4:$S$6,$T$4:$T$6,,-1)</f>
        <v>super fast</v>
      </c>
      <c r="J2722">
        <f>_xlfn.XLOOKUP(data[[#This Row],[Reindeer]],$S$14:$S$18,$T$14:$T$18)</f>
        <v>35</v>
      </c>
      <c r="K2722" t="str" cm="1">
        <f t="array" ref="K2722">_xlfn.IFS(data[[#This Row],[Age]]&lt;=100,"0-100",data[[#This Row],[Age]]&lt;=500,"101-500",data[[#This Row],[Age]]&lt;=1000,"501-1000",1,"&gt;1000")</f>
        <v>0-100</v>
      </c>
      <c r="L2722" t="str">
        <f>REPT(_xlfn.UNICHAR(8203),_xlfn.XLOOKUP(data[[#This Row],[Age group]],$S$23:$S$26,$T$23:$T$26))&amp;data[[#This Row],[Age group]]</f>
        <v>​​​​0-100</v>
      </c>
    </row>
    <row r="2723" spans="2:12" x14ac:dyDescent="0.25">
      <c r="B2723" t="s">
        <v>32</v>
      </c>
      <c r="C2723">
        <v>11.200000000000001</v>
      </c>
      <c r="D2723">
        <v>1010</v>
      </c>
      <c r="E2723" s="27">
        <v>45470</v>
      </c>
      <c r="F2723">
        <v>467.49</v>
      </c>
      <c r="G2723" t="s">
        <v>91</v>
      </c>
      <c r="H2723">
        <v>0</v>
      </c>
      <c r="I2723" t="str">
        <f>_xlfn.XLOOKUP(data[[#This Row],[flight_speed]],$S$4:$S$6,$T$4:$T$6,,-1)</f>
        <v>casual</v>
      </c>
      <c r="J2723">
        <f>_xlfn.XLOOKUP(data[[#This Row],[Reindeer]],$S$14:$S$18,$T$14:$T$18)</f>
        <v>98</v>
      </c>
      <c r="K2723" t="str" cm="1">
        <f t="array" ref="K2723">_xlfn.IFS(data[[#This Row],[Age]]&lt;=100,"0-100",data[[#This Row],[Age]]&lt;=500,"101-500",data[[#This Row],[Age]]&lt;=1000,"501-1000",1,"&gt;1000")</f>
        <v>0-100</v>
      </c>
      <c r="L2723" t="str">
        <f>REPT(_xlfn.UNICHAR(8203),_xlfn.XLOOKUP(data[[#This Row],[Age group]],$S$23:$S$26,$T$23:$T$26))&amp;data[[#This Row],[Age group]]</f>
        <v>​​​​0-100</v>
      </c>
    </row>
    <row r="2724" spans="2:12" x14ac:dyDescent="0.25">
      <c r="B2724" t="s">
        <v>33</v>
      </c>
      <c r="C2724">
        <v>8</v>
      </c>
      <c r="D2724">
        <v>570</v>
      </c>
      <c r="E2724" s="27">
        <v>45471</v>
      </c>
      <c r="F2724">
        <v>1258.71</v>
      </c>
      <c r="G2724" t="s">
        <v>90</v>
      </c>
      <c r="H2724">
        <v>0</v>
      </c>
      <c r="I2724" t="str">
        <f>_xlfn.XLOOKUP(data[[#This Row],[flight_speed]],$S$4:$S$6,$T$4:$T$6,,-1)</f>
        <v>fast</v>
      </c>
      <c r="J2724">
        <f>_xlfn.XLOOKUP(data[[#This Row],[Reindeer]],$S$14:$S$18,$T$14:$T$18)</f>
        <v>1200</v>
      </c>
      <c r="K2724" t="str" cm="1">
        <f t="array" ref="K2724">_xlfn.IFS(data[[#This Row],[Age]]&lt;=100,"0-100",data[[#This Row],[Age]]&lt;=500,"101-500",data[[#This Row],[Age]]&lt;=1000,"501-1000",1,"&gt;1000")</f>
        <v>&gt;1000</v>
      </c>
      <c r="L2724" t="str">
        <f>REPT(_xlfn.UNICHAR(8203),_xlfn.XLOOKUP(data[[#This Row],[Age group]],$S$23:$S$26,$T$23:$T$26))&amp;data[[#This Row],[Age group]]</f>
        <v>​&gt;1000</v>
      </c>
    </row>
    <row r="2725" spans="2:12" x14ac:dyDescent="0.25">
      <c r="B2725" t="s">
        <v>34</v>
      </c>
      <c r="C2725">
        <v>10.4</v>
      </c>
      <c r="D2725">
        <v>900</v>
      </c>
      <c r="E2725" s="27">
        <v>45471</v>
      </c>
      <c r="F2725">
        <v>1275.6600000000001</v>
      </c>
      <c r="G2725" t="s">
        <v>91</v>
      </c>
      <c r="H2725">
        <v>0</v>
      </c>
      <c r="I2725" t="str">
        <f>_xlfn.XLOOKUP(data[[#This Row],[flight_speed]],$S$4:$S$6,$T$4:$T$6,,-1)</f>
        <v>fast</v>
      </c>
      <c r="J2725">
        <f>_xlfn.XLOOKUP(data[[#This Row],[Reindeer]],$S$14:$S$18,$T$14:$T$18)</f>
        <v>815</v>
      </c>
      <c r="K2725" t="str" cm="1">
        <f t="array" ref="K2725">_xlfn.IFS(data[[#This Row],[Age]]&lt;=100,"0-100",data[[#This Row],[Age]]&lt;=500,"101-500",data[[#This Row],[Age]]&lt;=1000,"501-1000",1,"&gt;1000")</f>
        <v>501-1000</v>
      </c>
      <c r="L2725" t="str">
        <f>REPT(_xlfn.UNICHAR(8203),_xlfn.XLOOKUP(data[[#This Row],[Age group]],$S$23:$S$26,$T$23:$T$26))&amp;data[[#This Row],[Age group]]</f>
        <v>​​501-1000</v>
      </c>
    </row>
    <row r="2726" spans="2:12" x14ac:dyDescent="0.25">
      <c r="B2726" t="s">
        <v>35</v>
      </c>
      <c r="C2726">
        <v>6.4</v>
      </c>
      <c r="D2726">
        <v>650</v>
      </c>
      <c r="E2726" s="27">
        <v>45471</v>
      </c>
      <c r="F2726">
        <v>2661.42</v>
      </c>
      <c r="G2726" t="s">
        <v>91</v>
      </c>
      <c r="H2726">
        <v>0</v>
      </c>
      <c r="I2726" t="str">
        <f>_xlfn.XLOOKUP(data[[#This Row],[flight_speed]],$S$4:$S$6,$T$4:$T$6,,-1)</f>
        <v>super fast</v>
      </c>
      <c r="J2726">
        <f>_xlfn.XLOOKUP(data[[#This Row],[Reindeer]],$S$14:$S$18,$T$14:$T$18)</f>
        <v>261</v>
      </c>
      <c r="K2726" t="str" cm="1">
        <f t="array" ref="K2726">_xlfn.IFS(data[[#This Row],[Age]]&lt;=100,"0-100",data[[#This Row],[Age]]&lt;=500,"101-500",data[[#This Row],[Age]]&lt;=1000,"501-1000",1,"&gt;1000")</f>
        <v>101-500</v>
      </c>
      <c r="L2726" t="str">
        <f>REPT(_xlfn.UNICHAR(8203),_xlfn.XLOOKUP(data[[#This Row],[Age group]],$S$23:$S$26,$T$23:$T$26))&amp;data[[#This Row],[Age group]]</f>
        <v>​​​101-500</v>
      </c>
    </row>
    <row r="2727" spans="2:12" x14ac:dyDescent="0.25">
      <c r="B2727" t="s">
        <v>68</v>
      </c>
      <c r="C2727">
        <v>7.2</v>
      </c>
      <c r="D2727">
        <v>1410</v>
      </c>
      <c r="E2727" s="27">
        <v>45471</v>
      </c>
      <c r="F2727">
        <v>1281.8399999999999</v>
      </c>
      <c r="G2727" t="s">
        <v>90</v>
      </c>
      <c r="H2727">
        <v>0</v>
      </c>
      <c r="I2727" t="str">
        <f>_xlfn.XLOOKUP(data[[#This Row],[flight_speed]],$S$4:$S$6,$T$4:$T$6,,-1)</f>
        <v>fast</v>
      </c>
      <c r="J2727">
        <f>_xlfn.XLOOKUP(data[[#This Row],[Reindeer]],$S$14:$S$18,$T$14:$T$18)</f>
        <v>35</v>
      </c>
      <c r="K2727" t="str" cm="1">
        <f t="array" ref="K2727">_xlfn.IFS(data[[#This Row],[Age]]&lt;=100,"0-100",data[[#This Row],[Age]]&lt;=500,"101-500",data[[#This Row],[Age]]&lt;=1000,"501-1000",1,"&gt;1000")</f>
        <v>0-100</v>
      </c>
      <c r="L2727" t="str">
        <f>REPT(_xlfn.UNICHAR(8203),_xlfn.XLOOKUP(data[[#This Row],[Age group]],$S$23:$S$26,$T$23:$T$26))&amp;data[[#This Row],[Age group]]</f>
        <v>​​​​0-100</v>
      </c>
    </row>
    <row r="2728" spans="2:12" x14ac:dyDescent="0.25">
      <c r="B2728" t="s">
        <v>32</v>
      </c>
      <c r="C2728">
        <v>4</v>
      </c>
      <c r="D2728">
        <v>1170</v>
      </c>
      <c r="E2728" s="27">
        <v>45471</v>
      </c>
      <c r="F2728">
        <v>594.18000000000006</v>
      </c>
      <c r="G2728" t="s">
        <v>91</v>
      </c>
      <c r="H2728">
        <v>0</v>
      </c>
      <c r="I2728" t="str">
        <f>_xlfn.XLOOKUP(data[[#This Row],[flight_speed]],$S$4:$S$6,$T$4:$T$6,,-1)</f>
        <v>casual</v>
      </c>
      <c r="J2728">
        <f>_xlfn.XLOOKUP(data[[#This Row],[Reindeer]],$S$14:$S$18,$T$14:$T$18)</f>
        <v>98</v>
      </c>
      <c r="K2728" t="str" cm="1">
        <f t="array" ref="K2728">_xlfn.IFS(data[[#This Row],[Age]]&lt;=100,"0-100",data[[#This Row],[Age]]&lt;=500,"101-500",data[[#This Row],[Age]]&lt;=1000,"501-1000",1,"&gt;1000")</f>
        <v>0-100</v>
      </c>
      <c r="L2728" t="str">
        <f>REPT(_xlfn.UNICHAR(8203),_xlfn.XLOOKUP(data[[#This Row],[Age group]],$S$23:$S$26,$T$23:$T$26))&amp;data[[#This Row],[Age group]]</f>
        <v>​​​​0-100</v>
      </c>
    </row>
    <row r="2729" spans="2:12" x14ac:dyDescent="0.25">
      <c r="B2729" t="s">
        <v>33</v>
      </c>
      <c r="C2729">
        <v>10.4</v>
      </c>
      <c r="D2729">
        <v>950</v>
      </c>
      <c r="E2729" s="27">
        <v>45472</v>
      </c>
      <c r="F2729">
        <v>1937.52</v>
      </c>
      <c r="G2729" t="s">
        <v>90</v>
      </c>
      <c r="H2729">
        <v>0</v>
      </c>
      <c r="I2729" t="str">
        <f>_xlfn.XLOOKUP(data[[#This Row],[flight_speed]],$S$4:$S$6,$T$4:$T$6,,-1)</f>
        <v>fast</v>
      </c>
      <c r="J2729">
        <f>_xlfn.XLOOKUP(data[[#This Row],[Reindeer]],$S$14:$S$18,$T$14:$T$18)</f>
        <v>1200</v>
      </c>
      <c r="K2729" t="str" cm="1">
        <f t="array" ref="K2729">_xlfn.IFS(data[[#This Row],[Age]]&lt;=100,"0-100",data[[#This Row],[Age]]&lt;=500,"101-500",data[[#This Row],[Age]]&lt;=1000,"501-1000",1,"&gt;1000")</f>
        <v>&gt;1000</v>
      </c>
      <c r="L2729" t="str">
        <f>REPT(_xlfn.UNICHAR(8203),_xlfn.XLOOKUP(data[[#This Row],[Age group]],$S$23:$S$26,$T$23:$T$26))&amp;data[[#This Row],[Age group]]</f>
        <v>​&gt;1000</v>
      </c>
    </row>
    <row r="2730" spans="2:12" x14ac:dyDescent="0.25">
      <c r="B2730" t="s">
        <v>34</v>
      </c>
      <c r="C2730">
        <v>8</v>
      </c>
      <c r="D2730">
        <v>1380</v>
      </c>
      <c r="E2730" s="27">
        <v>45472</v>
      </c>
      <c r="F2730">
        <v>1900.3500000000001</v>
      </c>
      <c r="G2730" t="s">
        <v>91</v>
      </c>
      <c r="H2730">
        <v>0</v>
      </c>
      <c r="I2730" t="str">
        <f>_xlfn.XLOOKUP(data[[#This Row],[flight_speed]],$S$4:$S$6,$T$4:$T$6,,-1)</f>
        <v>fast</v>
      </c>
      <c r="J2730">
        <f>_xlfn.XLOOKUP(data[[#This Row],[Reindeer]],$S$14:$S$18,$T$14:$T$18)</f>
        <v>815</v>
      </c>
      <c r="K2730" t="str" cm="1">
        <f t="array" ref="K2730">_xlfn.IFS(data[[#This Row],[Age]]&lt;=100,"0-100",data[[#This Row],[Age]]&lt;=500,"101-500",data[[#This Row],[Age]]&lt;=1000,"501-1000",1,"&gt;1000")</f>
        <v>501-1000</v>
      </c>
      <c r="L2730" t="str">
        <f>REPT(_xlfn.UNICHAR(8203),_xlfn.XLOOKUP(data[[#This Row],[Age group]],$S$23:$S$26,$T$23:$T$26))&amp;data[[#This Row],[Age group]]</f>
        <v>​​501-1000</v>
      </c>
    </row>
    <row r="2731" spans="2:12" x14ac:dyDescent="0.25">
      <c r="B2731" t="s">
        <v>35</v>
      </c>
      <c r="C2731">
        <v>11.200000000000001</v>
      </c>
      <c r="D2731">
        <v>810</v>
      </c>
      <c r="E2731" s="27">
        <v>45472</v>
      </c>
      <c r="F2731">
        <v>2932.98</v>
      </c>
      <c r="G2731" t="s">
        <v>91</v>
      </c>
      <c r="H2731">
        <v>0</v>
      </c>
      <c r="I2731" t="str">
        <f>_xlfn.XLOOKUP(data[[#This Row],[flight_speed]],$S$4:$S$6,$T$4:$T$6,,-1)</f>
        <v>super fast</v>
      </c>
      <c r="J2731">
        <f>_xlfn.XLOOKUP(data[[#This Row],[Reindeer]],$S$14:$S$18,$T$14:$T$18)</f>
        <v>261</v>
      </c>
      <c r="K2731" t="str" cm="1">
        <f t="array" ref="K2731">_xlfn.IFS(data[[#This Row],[Age]]&lt;=100,"0-100",data[[#This Row],[Age]]&lt;=500,"101-500",data[[#This Row],[Age]]&lt;=1000,"501-1000",1,"&gt;1000")</f>
        <v>101-500</v>
      </c>
      <c r="L2731" t="str">
        <f>REPT(_xlfn.UNICHAR(8203),_xlfn.XLOOKUP(data[[#This Row],[Age group]],$S$23:$S$26,$T$23:$T$26))&amp;data[[#This Row],[Age group]]</f>
        <v>​​​101-500</v>
      </c>
    </row>
    <row r="2732" spans="2:12" x14ac:dyDescent="0.25">
      <c r="B2732" t="s">
        <v>68</v>
      </c>
      <c r="C2732">
        <v>6.4</v>
      </c>
      <c r="D2732">
        <v>1190</v>
      </c>
      <c r="E2732" s="27">
        <v>45472</v>
      </c>
      <c r="F2732">
        <v>2617.86</v>
      </c>
      <c r="G2732" t="s">
        <v>90</v>
      </c>
      <c r="H2732">
        <v>0</v>
      </c>
      <c r="I2732" t="str">
        <f>_xlfn.XLOOKUP(data[[#This Row],[flight_speed]],$S$4:$S$6,$T$4:$T$6,,-1)</f>
        <v>super fast</v>
      </c>
      <c r="J2732">
        <f>_xlfn.XLOOKUP(data[[#This Row],[Reindeer]],$S$14:$S$18,$T$14:$T$18)</f>
        <v>35</v>
      </c>
      <c r="K2732" t="str" cm="1">
        <f t="array" ref="K2732">_xlfn.IFS(data[[#This Row],[Age]]&lt;=100,"0-100",data[[#This Row],[Age]]&lt;=500,"101-500",data[[#This Row],[Age]]&lt;=1000,"501-1000",1,"&gt;1000")</f>
        <v>0-100</v>
      </c>
      <c r="L2732" t="str">
        <f>REPT(_xlfn.UNICHAR(8203),_xlfn.XLOOKUP(data[[#This Row],[Age group]],$S$23:$S$26,$T$23:$T$26))&amp;data[[#This Row],[Age group]]</f>
        <v>​​​​0-100</v>
      </c>
    </row>
    <row r="2733" spans="2:12" x14ac:dyDescent="0.25">
      <c r="B2733" t="s">
        <v>32</v>
      </c>
      <c r="C2733">
        <v>5.6000000000000005</v>
      </c>
      <c r="D2733">
        <v>1500</v>
      </c>
      <c r="E2733" s="27">
        <v>45472</v>
      </c>
      <c r="F2733">
        <v>1143.1200000000001</v>
      </c>
      <c r="G2733" t="s">
        <v>91</v>
      </c>
      <c r="H2733">
        <v>0</v>
      </c>
      <c r="I2733" t="str">
        <f>_xlfn.XLOOKUP(data[[#This Row],[flight_speed]],$S$4:$S$6,$T$4:$T$6,,-1)</f>
        <v>fast</v>
      </c>
      <c r="J2733">
        <f>_xlfn.XLOOKUP(data[[#This Row],[Reindeer]],$S$14:$S$18,$T$14:$T$18)</f>
        <v>98</v>
      </c>
      <c r="K2733" t="str" cm="1">
        <f t="array" ref="K2733">_xlfn.IFS(data[[#This Row],[Age]]&lt;=100,"0-100",data[[#This Row],[Age]]&lt;=500,"101-500",data[[#This Row],[Age]]&lt;=1000,"501-1000",1,"&gt;1000")</f>
        <v>0-100</v>
      </c>
      <c r="L2733" t="str">
        <f>REPT(_xlfn.UNICHAR(8203),_xlfn.XLOOKUP(data[[#This Row],[Age group]],$S$23:$S$26,$T$23:$T$26))&amp;data[[#This Row],[Age group]]</f>
        <v>​​​​0-100</v>
      </c>
    </row>
    <row r="2734" spans="2:12" x14ac:dyDescent="0.25">
      <c r="B2734" t="s">
        <v>33</v>
      </c>
      <c r="C2734">
        <v>4.8000000000000007</v>
      </c>
      <c r="D2734">
        <v>1470</v>
      </c>
      <c r="E2734" s="27">
        <v>45473</v>
      </c>
      <c r="F2734">
        <v>1244.67</v>
      </c>
      <c r="G2734" t="s">
        <v>90</v>
      </c>
      <c r="H2734">
        <v>0</v>
      </c>
      <c r="I2734" t="str">
        <f>_xlfn.XLOOKUP(data[[#This Row],[flight_speed]],$S$4:$S$6,$T$4:$T$6,,-1)</f>
        <v>fast</v>
      </c>
      <c r="J2734">
        <f>_xlfn.XLOOKUP(data[[#This Row],[Reindeer]],$S$14:$S$18,$T$14:$T$18)</f>
        <v>1200</v>
      </c>
      <c r="K2734" t="str" cm="1">
        <f t="array" ref="K2734">_xlfn.IFS(data[[#This Row],[Age]]&lt;=100,"0-100",data[[#This Row],[Age]]&lt;=500,"101-500",data[[#This Row],[Age]]&lt;=1000,"501-1000",1,"&gt;1000")</f>
        <v>&gt;1000</v>
      </c>
      <c r="L2734" t="str">
        <f>REPT(_xlfn.UNICHAR(8203),_xlfn.XLOOKUP(data[[#This Row],[Age group]],$S$23:$S$26,$T$23:$T$26))&amp;data[[#This Row],[Age group]]</f>
        <v>​&gt;1000</v>
      </c>
    </row>
    <row r="2735" spans="2:12" x14ac:dyDescent="0.25">
      <c r="B2735" t="s">
        <v>34</v>
      </c>
      <c r="C2735">
        <v>8.8000000000000007</v>
      </c>
      <c r="D2735">
        <v>780</v>
      </c>
      <c r="E2735" s="27">
        <v>45473</v>
      </c>
      <c r="F2735">
        <v>993</v>
      </c>
      <c r="G2735" t="s">
        <v>91</v>
      </c>
      <c r="H2735">
        <v>0</v>
      </c>
      <c r="I2735" t="str">
        <f>_xlfn.XLOOKUP(data[[#This Row],[flight_speed]],$S$4:$S$6,$T$4:$T$6,,-1)</f>
        <v>fast</v>
      </c>
      <c r="J2735">
        <f>_xlfn.XLOOKUP(data[[#This Row],[Reindeer]],$S$14:$S$18,$T$14:$T$18)</f>
        <v>815</v>
      </c>
      <c r="K2735" t="str" cm="1">
        <f t="array" ref="K2735">_xlfn.IFS(data[[#This Row],[Age]]&lt;=100,"0-100",data[[#This Row],[Age]]&lt;=500,"101-500",data[[#This Row],[Age]]&lt;=1000,"501-1000",1,"&gt;1000")</f>
        <v>501-1000</v>
      </c>
      <c r="L2735" t="str">
        <f>REPT(_xlfn.UNICHAR(8203),_xlfn.XLOOKUP(data[[#This Row],[Age group]],$S$23:$S$26,$T$23:$T$26))&amp;data[[#This Row],[Age group]]</f>
        <v>​​501-1000</v>
      </c>
    </row>
    <row r="2736" spans="2:12" x14ac:dyDescent="0.25">
      <c r="B2736" t="s">
        <v>35</v>
      </c>
      <c r="C2736">
        <v>10.4</v>
      </c>
      <c r="D2736">
        <v>1080</v>
      </c>
      <c r="E2736" s="27">
        <v>45473</v>
      </c>
      <c r="F2736">
        <v>191.37</v>
      </c>
      <c r="G2736" t="s">
        <v>91</v>
      </c>
      <c r="H2736">
        <v>0</v>
      </c>
      <c r="I2736" t="str">
        <f>_xlfn.XLOOKUP(data[[#This Row],[flight_speed]],$S$4:$S$6,$T$4:$T$6,,-1)</f>
        <v>casual</v>
      </c>
      <c r="J2736">
        <f>_xlfn.XLOOKUP(data[[#This Row],[Reindeer]],$S$14:$S$18,$T$14:$T$18)</f>
        <v>261</v>
      </c>
      <c r="K2736" t="str" cm="1">
        <f t="array" ref="K2736">_xlfn.IFS(data[[#This Row],[Age]]&lt;=100,"0-100",data[[#This Row],[Age]]&lt;=500,"101-500",data[[#This Row],[Age]]&lt;=1000,"501-1000",1,"&gt;1000")</f>
        <v>101-500</v>
      </c>
      <c r="L2736" t="str">
        <f>REPT(_xlfn.UNICHAR(8203),_xlfn.XLOOKUP(data[[#This Row],[Age group]],$S$23:$S$26,$T$23:$T$26))&amp;data[[#This Row],[Age group]]</f>
        <v>​​​101-500</v>
      </c>
    </row>
    <row r="2737" spans="2:12" x14ac:dyDescent="0.25">
      <c r="B2737" t="s">
        <v>68</v>
      </c>
      <c r="C2737">
        <v>11.200000000000001</v>
      </c>
      <c r="D2737">
        <v>1310</v>
      </c>
      <c r="E2737" s="27">
        <v>45473</v>
      </c>
      <c r="F2737">
        <v>1172.82</v>
      </c>
      <c r="G2737" t="s">
        <v>90</v>
      </c>
      <c r="H2737">
        <v>0</v>
      </c>
      <c r="I2737" t="str">
        <f>_xlfn.XLOOKUP(data[[#This Row],[flight_speed]],$S$4:$S$6,$T$4:$T$6,,-1)</f>
        <v>fast</v>
      </c>
      <c r="J2737">
        <f>_xlfn.XLOOKUP(data[[#This Row],[Reindeer]],$S$14:$S$18,$T$14:$T$18)</f>
        <v>35</v>
      </c>
      <c r="K2737" t="str" cm="1">
        <f t="array" ref="K2737">_xlfn.IFS(data[[#This Row],[Age]]&lt;=100,"0-100",data[[#This Row],[Age]]&lt;=500,"101-500",data[[#This Row],[Age]]&lt;=1000,"501-1000",1,"&gt;1000")</f>
        <v>0-100</v>
      </c>
      <c r="L2737" t="str">
        <f>REPT(_xlfn.UNICHAR(8203),_xlfn.XLOOKUP(data[[#This Row],[Age group]],$S$23:$S$26,$T$23:$T$26))&amp;data[[#This Row],[Age group]]</f>
        <v>​​​​0-100</v>
      </c>
    </row>
    <row r="2738" spans="2:12" x14ac:dyDescent="0.25">
      <c r="B2738" t="s">
        <v>32</v>
      </c>
      <c r="C2738">
        <v>5.6000000000000005</v>
      </c>
      <c r="D2738">
        <v>1170</v>
      </c>
      <c r="E2738" s="27">
        <v>45473</v>
      </c>
      <c r="F2738">
        <v>1333.23</v>
      </c>
      <c r="G2738" t="s">
        <v>91</v>
      </c>
      <c r="H2738">
        <v>0</v>
      </c>
      <c r="I2738" t="str">
        <f>_xlfn.XLOOKUP(data[[#This Row],[flight_speed]],$S$4:$S$6,$T$4:$T$6,,-1)</f>
        <v>fast</v>
      </c>
      <c r="J2738">
        <f>_xlfn.XLOOKUP(data[[#This Row],[Reindeer]],$S$14:$S$18,$T$14:$T$18)</f>
        <v>98</v>
      </c>
      <c r="K2738" t="str" cm="1">
        <f t="array" ref="K2738">_xlfn.IFS(data[[#This Row],[Age]]&lt;=100,"0-100",data[[#This Row],[Age]]&lt;=500,"101-500",data[[#This Row],[Age]]&lt;=1000,"501-1000",1,"&gt;1000")</f>
        <v>0-100</v>
      </c>
      <c r="L2738" t="str">
        <f>REPT(_xlfn.UNICHAR(8203),_xlfn.XLOOKUP(data[[#This Row],[Age group]],$S$23:$S$26,$T$23:$T$26))&amp;data[[#This Row],[Age group]]</f>
        <v>​​​​0-100</v>
      </c>
    </row>
    <row r="2739" spans="2:12" x14ac:dyDescent="0.25">
      <c r="B2739" t="s">
        <v>33</v>
      </c>
      <c r="C2739">
        <v>8</v>
      </c>
      <c r="D2739">
        <v>1220</v>
      </c>
      <c r="E2739" s="27">
        <v>45474</v>
      </c>
      <c r="F2739">
        <v>2104.9499999999998</v>
      </c>
      <c r="G2739" t="s">
        <v>90</v>
      </c>
      <c r="H2739">
        <v>0</v>
      </c>
      <c r="I2739" t="str">
        <f>_xlfn.XLOOKUP(data[[#This Row],[flight_speed]],$S$4:$S$6,$T$4:$T$6,,-1)</f>
        <v>super fast</v>
      </c>
      <c r="J2739">
        <f>_xlfn.XLOOKUP(data[[#This Row],[Reindeer]],$S$14:$S$18,$T$14:$T$18)</f>
        <v>1200</v>
      </c>
      <c r="K2739" t="str" cm="1">
        <f t="array" ref="K2739">_xlfn.IFS(data[[#This Row],[Age]]&lt;=100,"0-100",data[[#This Row],[Age]]&lt;=500,"101-500",data[[#This Row],[Age]]&lt;=1000,"501-1000",1,"&gt;1000")</f>
        <v>&gt;1000</v>
      </c>
      <c r="L2739" t="str">
        <f>REPT(_xlfn.UNICHAR(8203),_xlfn.XLOOKUP(data[[#This Row],[Age group]],$S$23:$S$26,$T$23:$T$26))&amp;data[[#This Row],[Age group]]</f>
        <v>​&gt;1000</v>
      </c>
    </row>
    <row r="2740" spans="2:12" x14ac:dyDescent="0.25">
      <c r="B2740" t="s">
        <v>34</v>
      </c>
      <c r="C2740">
        <v>4</v>
      </c>
      <c r="D2740">
        <v>660</v>
      </c>
      <c r="E2740" s="27">
        <v>45474</v>
      </c>
      <c r="F2740">
        <v>1593.21</v>
      </c>
      <c r="G2740" t="s">
        <v>91</v>
      </c>
      <c r="H2740">
        <v>0</v>
      </c>
      <c r="I2740" t="str">
        <f>_xlfn.XLOOKUP(data[[#This Row],[flight_speed]],$S$4:$S$6,$T$4:$T$6,,-1)</f>
        <v>fast</v>
      </c>
      <c r="J2740">
        <f>_xlfn.XLOOKUP(data[[#This Row],[Reindeer]],$S$14:$S$18,$T$14:$T$18)</f>
        <v>815</v>
      </c>
      <c r="K2740" t="str" cm="1">
        <f t="array" ref="K2740">_xlfn.IFS(data[[#This Row],[Age]]&lt;=100,"0-100",data[[#This Row],[Age]]&lt;=500,"101-500",data[[#This Row],[Age]]&lt;=1000,"501-1000",1,"&gt;1000")</f>
        <v>501-1000</v>
      </c>
      <c r="L2740" t="str">
        <f>REPT(_xlfn.UNICHAR(8203),_xlfn.XLOOKUP(data[[#This Row],[Age group]],$S$23:$S$26,$T$23:$T$26))&amp;data[[#This Row],[Age group]]</f>
        <v>​​501-1000</v>
      </c>
    </row>
    <row r="2741" spans="2:12" x14ac:dyDescent="0.25">
      <c r="B2741" t="s">
        <v>35</v>
      </c>
      <c r="C2741">
        <v>9.6000000000000014</v>
      </c>
      <c r="D2741">
        <v>1160</v>
      </c>
      <c r="E2741" s="27">
        <v>45474</v>
      </c>
      <c r="F2741">
        <v>2020.1100000000001</v>
      </c>
      <c r="G2741" t="s">
        <v>91</v>
      </c>
      <c r="H2741">
        <v>0</v>
      </c>
      <c r="I2741" t="str">
        <f>_xlfn.XLOOKUP(data[[#This Row],[flight_speed]],$S$4:$S$6,$T$4:$T$6,,-1)</f>
        <v>super fast</v>
      </c>
      <c r="J2741">
        <f>_xlfn.XLOOKUP(data[[#This Row],[Reindeer]],$S$14:$S$18,$T$14:$T$18)</f>
        <v>261</v>
      </c>
      <c r="K2741" t="str" cm="1">
        <f t="array" ref="K2741">_xlfn.IFS(data[[#This Row],[Age]]&lt;=100,"0-100",data[[#This Row],[Age]]&lt;=500,"101-500",data[[#This Row],[Age]]&lt;=1000,"501-1000",1,"&gt;1000")</f>
        <v>101-500</v>
      </c>
      <c r="L2741" t="str">
        <f>REPT(_xlfn.UNICHAR(8203),_xlfn.XLOOKUP(data[[#This Row],[Age group]],$S$23:$S$26,$T$23:$T$26))&amp;data[[#This Row],[Age group]]</f>
        <v>​​​101-500</v>
      </c>
    </row>
    <row r="2742" spans="2:12" x14ac:dyDescent="0.25">
      <c r="B2742" t="s">
        <v>68</v>
      </c>
      <c r="C2742">
        <v>4.8000000000000007</v>
      </c>
      <c r="D2742">
        <v>530</v>
      </c>
      <c r="E2742" s="27">
        <v>45474</v>
      </c>
      <c r="F2742">
        <v>2376.87</v>
      </c>
      <c r="G2742" t="s">
        <v>90</v>
      </c>
      <c r="H2742">
        <v>0</v>
      </c>
      <c r="I2742" t="str">
        <f>_xlfn.XLOOKUP(data[[#This Row],[flight_speed]],$S$4:$S$6,$T$4:$T$6,,-1)</f>
        <v>super fast</v>
      </c>
      <c r="J2742">
        <f>_xlfn.XLOOKUP(data[[#This Row],[Reindeer]],$S$14:$S$18,$T$14:$T$18)</f>
        <v>35</v>
      </c>
      <c r="K2742" t="str" cm="1">
        <f t="array" ref="K2742">_xlfn.IFS(data[[#This Row],[Age]]&lt;=100,"0-100",data[[#This Row],[Age]]&lt;=500,"101-500",data[[#This Row],[Age]]&lt;=1000,"501-1000",1,"&gt;1000")</f>
        <v>0-100</v>
      </c>
      <c r="L2742" t="str">
        <f>REPT(_xlfn.UNICHAR(8203),_xlfn.XLOOKUP(data[[#This Row],[Age group]],$S$23:$S$26,$T$23:$T$26))&amp;data[[#This Row],[Age group]]</f>
        <v>​​​​0-100</v>
      </c>
    </row>
    <row r="2743" spans="2:12" x14ac:dyDescent="0.25">
      <c r="B2743" t="s">
        <v>32</v>
      </c>
      <c r="C2743">
        <v>6.4</v>
      </c>
      <c r="D2743">
        <v>980</v>
      </c>
      <c r="E2743" s="27">
        <v>45474</v>
      </c>
      <c r="F2743">
        <v>510.39</v>
      </c>
      <c r="G2743" t="s">
        <v>91</v>
      </c>
      <c r="H2743">
        <v>0</v>
      </c>
      <c r="I2743" t="str">
        <f>_xlfn.XLOOKUP(data[[#This Row],[flight_speed]],$S$4:$S$6,$T$4:$T$6,,-1)</f>
        <v>casual</v>
      </c>
      <c r="J2743">
        <f>_xlfn.XLOOKUP(data[[#This Row],[Reindeer]],$S$14:$S$18,$T$14:$T$18)</f>
        <v>98</v>
      </c>
      <c r="K2743" t="str" cm="1">
        <f t="array" ref="K2743">_xlfn.IFS(data[[#This Row],[Age]]&lt;=100,"0-100",data[[#This Row],[Age]]&lt;=500,"101-500",data[[#This Row],[Age]]&lt;=1000,"501-1000",1,"&gt;1000")</f>
        <v>0-100</v>
      </c>
      <c r="L2743" t="str">
        <f>REPT(_xlfn.UNICHAR(8203),_xlfn.XLOOKUP(data[[#This Row],[Age group]],$S$23:$S$26,$T$23:$T$26))&amp;data[[#This Row],[Age group]]</f>
        <v>​​​​0-100</v>
      </c>
    </row>
    <row r="2744" spans="2:12" x14ac:dyDescent="0.25">
      <c r="B2744" t="s">
        <v>33</v>
      </c>
      <c r="C2744">
        <v>10.4</v>
      </c>
      <c r="D2744">
        <v>920</v>
      </c>
      <c r="E2744" s="27">
        <v>45475</v>
      </c>
      <c r="F2744">
        <v>43.68</v>
      </c>
      <c r="G2744" t="s">
        <v>90</v>
      </c>
      <c r="H2744">
        <v>0</v>
      </c>
      <c r="I2744" t="str">
        <f>_xlfn.XLOOKUP(data[[#This Row],[flight_speed]],$S$4:$S$6,$T$4:$T$6,,-1)</f>
        <v>casual</v>
      </c>
      <c r="J2744">
        <f>_xlfn.XLOOKUP(data[[#This Row],[Reindeer]],$S$14:$S$18,$T$14:$T$18)</f>
        <v>1200</v>
      </c>
      <c r="K2744" t="str" cm="1">
        <f t="array" ref="K2744">_xlfn.IFS(data[[#This Row],[Age]]&lt;=100,"0-100",data[[#This Row],[Age]]&lt;=500,"101-500",data[[#This Row],[Age]]&lt;=1000,"501-1000",1,"&gt;1000")</f>
        <v>&gt;1000</v>
      </c>
      <c r="L2744" t="str">
        <f>REPT(_xlfn.UNICHAR(8203),_xlfn.XLOOKUP(data[[#This Row],[Age group]],$S$23:$S$26,$T$23:$T$26))&amp;data[[#This Row],[Age group]]</f>
        <v>​&gt;1000</v>
      </c>
    </row>
    <row r="2745" spans="2:12" x14ac:dyDescent="0.25">
      <c r="B2745" t="s">
        <v>34</v>
      </c>
      <c r="C2745">
        <v>10.4</v>
      </c>
      <c r="D2745">
        <v>1150</v>
      </c>
      <c r="E2745" s="27">
        <v>45475</v>
      </c>
      <c r="F2745">
        <v>837.99</v>
      </c>
      <c r="G2745" t="s">
        <v>91</v>
      </c>
      <c r="H2745">
        <v>0</v>
      </c>
      <c r="I2745" t="str">
        <f>_xlfn.XLOOKUP(data[[#This Row],[flight_speed]],$S$4:$S$6,$T$4:$T$6,,-1)</f>
        <v>fast</v>
      </c>
      <c r="J2745">
        <f>_xlfn.XLOOKUP(data[[#This Row],[Reindeer]],$S$14:$S$18,$T$14:$T$18)</f>
        <v>815</v>
      </c>
      <c r="K2745" t="str" cm="1">
        <f t="array" ref="K2745">_xlfn.IFS(data[[#This Row],[Age]]&lt;=100,"0-100",data[[#This Row],[Age]]&lt;=500,"101-500",data[[#This Row],[Age]]&lt;=1000,"501-1000",1,"&gt;1000")</f>
        <v>501-1000</v>
      </c>
      <c r="L2745" t="str">
        <f>REPT(_xlfn.UNICHAR(8203),_xlfn.XLOOKUP(data[[#This Row],[Age group]],$S$23:$S$26,$T$23:$T$26))&amp;data[[#This Row],[Age group]]</f>
        <v>​​501-1000</v>
      </c>
    </row>
    <row r="2746" spans="2:12" x14ac:dyDescent="0.25">
      <c r="B2746" t="s">
        <v>35</v>
      </c>
      <c r="C2746">
        <v>6.4</v>
      </c>
      <c r="D2746">
        <v>1320</v>
      </c>
      <c r="E2746" s="27">
        <v>45475</v>
      </c>
      <c r="F2746">
        <v>2884.98</v>
      </c>
      <c r="G2746" t="s">
        <v>91</v>
      </c>
      <c r="H2746">
        <v>0</v>
      </c>
      <c r="I2746" t="str">
        <f>_xlfn.XLOOKUP(data[[#This Row],[flight_speed]],$S$4:$S$6,$T$4:$T$6,,-1)</f>
        <v>super fast</v>
      </c>
      <c r="J2746">
        <f>_xlfn.XLOOKUP(data[[#This Row],[Reindeer]],$S$14:$S$18,$T$14:$T$18)</f>
        <v>261</v>
      </c>
      <c r="K2746" t="str" cm="1">
        <f t="array" ref="K2746">_xlfn.IFS(data[[#This Row],[Age]]&lt;=100,"0-100",data[[#This Row],[Age]]&lt;=500,"101-500",data[[#This Row],[Age]]&lt;=1000,"501-1000",1,"&gt;1000")</f>
        <v>101-500</v>
      </c>
      <c r="L2746" t="str">
        <f>REPT(_xlfn.UNICHAR(8203),_xlfn.XLOOKUP(data[[#This Row],[Age group]],$S$23:$S$26,$T$23:$T$26))&amp;data[[#This Row],[Age group]]</f>
        <v>​​​101-500</v>
      </c>
    </row>
    <row r="2747" spans="2:12" x14ac:dyDescent="0.25">
      <c r="B2747" t="s">
        <v>68</v>
      </c>
      <c r="C2747">
        <v>4.8000000000000007</v>
      </c>
      <c r="D2747">
        <v>1040</v>
      </c>
      <c r="E2747" s="27">
        <v>45475</v>
      </c>
      <c r="F2747">
        <v>1492.1100000000001</v>
      </c>
      <c r="G2747" t="s">
        <v>90</v>
      </c>
      <c r="H2747">
        <v>0</v>
      </c>
      <c r="I2747" t="str">
        <f>_xlfn.XLOOKUP(data[[#This Row],[flight_speed]],$S$4:$S$6,$T$4:$T$6,,-1)</f>
        <v>fast</v>
      </c>
      <c r="J2747">
        <f>_xlfn.XLOOKUP(data[[#This Row],[Reindeer]],$S$14:$S$18,$T$14:$T$18)</f>
        <v>35</v>
      </c>
      <c r="K2747" t="str" cm="1">
        <f t="array" ref="K2747">_xlfn.IFS(data[[#This Row],[Age]]&lt;=100,"0-100",data[[#This Row],[Age]]&lt;=500,"101-500",data[[#This Row],[Age]]&lt;=1000,"501-1000",1,"&gt;1000")</f>
        <v>0-100</v>
      </c>
      <c r="L2747" t="str">
        <f>REPT(_xlfn.UNICHAR(8203),_xlfn.XLOOKUP(data[[#This Row],[Age group]],$S$23:$S$26,$T$23:$T$26))&amp;data[[#This Row],[Age group]]</f>
        <v>​​​​0-100</v>
      </c>
    </row>
    <row r="2748" spans="2:12" x14ac:dyDescent="0.25">
      <c r="B2748" t="s">
        <v>32</v>
      </c>
      <c r="C2748">
        <v>6.4</v>
      </c>
      <c r="D2748">
        <v>1240</v>
      </c>
      <c r="E2748" s="27">
        <v>45475</v>
      </c>
      <c r="F2748">
        <v>1265.8499999999999</v>
      </c>
      <c r="G2748" t="s">
        <v>91</v>
      </c>
      <c r="H2748">
        <v>0</v>
      </c>
      <c r="I2748" t="str">
        <f>_xlfn.XLOOKUP(data[[#This Row],[flight_speed]],$S$4:$S$6,$T$4:$T$6,,-1)</f>
        <v>fast</v>
      </c>
      <c r="J2748">
        <f>_xlfn.XLOOKUP(data[[#This Row],[Reindeer]],$S$14:$S$18,$T$14:$T$18)</f>
        <v>98</v>
      </c>
      <c r="K2748" t="str" cm="1">
        <f t="array" ref="K2748">_xlfn.IFS(data[[#This Row],[Age]]&lt;=100,"0-100",data[[#This Row],[Age]]&lt;=500,"101-500",data[[#This Row],[Age]]&lt;=1000,"501-1000",1,"&gt;1000")</f>
        <v>0-100</v>
      </c>
      <c r="L2748" t="str">
        <f>REPT(_xlfn.UNICHAR(8203),_xlfn.XLOOKUP(data[[#This Row],[Age group]],$S$23:$S$26,$T$23:$T$26))&amp;data[[#This Row],[Age group]]</f>
        <v>​​​​0-100</v>
      </c>
    </row>
    <row r="2749" spans="2:12" x14ac:dyDescent="0.25">
      <c r="B2749" t="s">
        <v>33</v>
      </c>
      <c r="C2749">
        <v>8</v>
      </c>
      <c r="D2749">
        <v>710</v>
      </c>
      <c r="E2749" s="27">
        <v>45476</v>
      </c>
      <c r="F2749">
        <v>1322.6399999999999</v>
      </c>
      <c r="G2749" t="s">
        <v>90</v>
      </c>
      <c r="H2749">
        <v>0</v>
      </c>
      <c r="I2749" t="str">
        <f>_xlfn.XLOOKUP(data[[#This Row],[flight_speed]],$S$4:$S$6,$T$4:$T$6,,-1)</f>
        <v>fast</v>
      </c>
      <c r="J2749">
        <f>_xlfn.XLOOKUP(data[[#This Row],[Reindeer]],$S$14:$S$18,$T$14:$T$18)</f>
        <v>1200</v>
      </c>
      <c r="K2749" t="str" cm="1">
        <f t="array" ref="K2749">_xlfn.IFS(data[[#This Row],[Age]]&lt;=100,"0-100",data[[#This Row],[Age]]&lt;=500,"101-500",data[[#This Row],[Age]]&lt;=1000,"501-1000",1,"&gt;1000")</f>
        <v>&gt;1000</v>
      </c>
      <c r="L2749" t="str">
        <f>REPT(_xlfn.UNICHAR(8203),_xlfn.XLOOKUP(data[[#This Row],[Age group]],$S$23:$S$26,$T$23:$T$26))&amp;data[[#This Row],[Age group]]</f>
        <v>​&gt;1000</v>
      </c>
    </row>
    <row r="2750" spans="2:12" x14ac:dyDescent="0.25">
      <c r="B2750" t="s">
        <v>34</v>
      </c>
      <c r="C2750">
        <v>8.8000000000000007</v>
      </c>
      <c r="D2750">
        <v>710</v>
      </c>
      <c r="E2750" s="27">
        <v>45476</v>
      </c>
      <c r="F2750">
        <v>1118.8799999999999</v>
      </c>
      <c r="G2750" t="s">
        <v>91</v>
      </c>
      <c r="H2750">
        <v>0</v>
      </c>
      <c r="I2750" t="str">
        <f>_xlfn.XLOOKUP(data[[#This Row],[flight_speed]],$S$4:$S$6,$T$4:$T$6,,-1)</f>
        <v>fast</v>
      </c>
      <c r="J2750">
        <f>_xlfn.XLOOKUP(data[[#This Row],[Reindeer]],$S$14:$S$18,$T$14:$T$18)</f>
        <v>815</v>
      </c>
      <c r="K2750" t="str" cm="1">
        <f t="array" ref="K2750">_xlfn.IFS(data[[#This Row],[Age]]&lt;=100,"0-100",data[[#This Row],[Age]]&lt;=500,"101-500",data[[#This Row],[Age]]&lt;=1000,"501-1000",1,"&gt;1000")</f>
        <v>501-1000</v>
      </c>
      <c r="L2750" t="str">
        <f>REPT(_xlfn.UNICHAR(8203),_xlfn.XLOOKUP(data[[#This Row],[Age group]],$S$23:$S$26,$T$23:$T$26))&amp;data[[#This Row],[Age group]]</f>
        <v>​​501-1000</v>
      </c>
    </row>
    <row r="2751" spans="2:12" x14ac:dyDescent="0.25">
      <c r="B2751" t="s">
        <v>35</v>
      </c>
      <c r="C2751">
        <v>7.2</v>
      </c>
      <c r="D2751">
        <v>900</v>
      </c>
      <c r="E2751" s="27">
        <v>45476</v>
      </c>
      <c r="F2751">
        <v>2122.1999999999998</v>
      </c>
      <c r="G2751" t="s">
        <v>91</v>
      </c>
      <c r="H2751">
        <v>0</v>
      </c>
      <c r="I2751" t="str">
        <f>_xlfn.XLOOKUP(data[[#This Row],[flight_speed]],$S$4:$S$6,$T$4:$T$6,,-1)</f>
        <v>super fast</v>
      </c>
      <c r="J2751">
        <f>_xlfn.XLOOKUP(data[[#This Row],[Reindeer]],$S$14:$S$18,$T$14:$T$18)</f>
        <v>261</v>
      </c>
      <c r="K2751" t="str" cm="1">
        <f t="array" ref="K2751">_xlfn.IFS(data[[#This Row],[Age]]&lt;=100,"0-100",data[[#This Row],[Age]]&lt;=500,"101-500",data[[#This Row],[Age]]&lt;=1000,"501-1000",1,"&gt;1000")</f>
        <v>101-500</v>
      </c>
      <c r="L2751" t="str">
        <f>REPT(_xlfn.UNICHAR(8203),_xlfn.XLOOKUP(data[[#This Row],[Age group]],$S$23:$S$26,$T$23:$T$26))&amp;data[[#This Row],[Age group]]</f>
        <v>​​​101-500</v>
      </c>
    </row>
    <row r="2752" spans="2:12" x14ac:dyDescent="0.25">
      <c r="B2752" t="s">
        <v>68</v>
      </c>
      <c r="C2752">
        <v>11.200000000000001</v>
      </c>
      <c r="D2752">
        <v>1350</v>
      </c>
      <c r="E2752" s="27">
        <v>45476</v>
      </c>
      <c r="F2752">
        <v>2966.25</v>
      </c>
      <c r="G2752" t="s">
        <v>90</v>
      </c>
      <c r="H2752">
        <v>0</v>
      </c>
      <c r="I2752" t="str">
        <f>_xlfn.XLOOKUP(data[[#This Row],[flight_speed]],$S$4:$S$6,$T$4:$T$6,,-1)</f>
        <v>super fast</v>
      </c>
      <c r="J2752">
        <f>_xlfn.XLOOKUP(data[[#This Row],[Reindeer]],$S$14:$S$18,$T$14:$T$18)</f>
        <v>35</v>
      </c>
      <c r="K2752" t="str" cm="1">
        <f t="array" ref="K2752">_xlfn.IFS(data[[#This Row],[Age]]&lt;=100,"0-100",data[[#This Row],[Age]]&lt;=500,"101-500",data[[#This Row],[Age]]&lt;=1000,"501-1000",1,"&gt;1000")</f>
        <v>0-100</v>
      </c>
      <c r="L2752" t="str">
        <f>REPT(_xlfn.UNICHAR(8203),_xlfn.XLOOKUP(data[[#This Row],[Age group]],$S$23:$S$26,$T$23:$T$26))&amp;data[[#This Row],[Age group]]</f>
        <v>​​​​0-100</v>
      </c>
    </row>
    <row r="2753" spans="2:12" x14ac:dyDescent="0.25">
      <c r="B2753" t="s">
        <v>32</v>
      </c>
      <c r="C2753">
        <v>8</v>
      </c>
      <c r="D2753">
        <v>660</v>
      </c>
      <c r="E2753" s="27">
        <v>45476</v>
      </c>
      <c r="F2753">
        <v>2000.22</v>
      </c>
      <c r="G2753" t="s">
        <v>91</v>
      </c>
      <c r="H2753">
        <v>0</v>
      </c>
      <c r="I2753" t="str">
        <f>_xlfn.XLOOKUP(data[[#This Row],[flight_speed]],$S$4:$S$6,$T$4:$T$6,,-1)</f>
        <v>super fast</v>
      </c>
      <c r="J2753">
        <f>_xlfn.XLOOKUP(data[[#This Row],[Reindeer]],$S$14:$S$18,$T$14:$T$18)</f>
        <v>98</v>
      </c>
      <c r="K2753" t="str" cm="1">
        <f t="array" ref="K2753">_xlfn.IFS(data[[#This Row],[Age]]&lt;=100,"0-100",data[[#This Row],[Age]]&lt;=500,"101-500",data[[#This Row],[Age]]&lt;=1000,"501-1000",1,"&gt;1000")</f>
        <v>0-100</v>
      </c>
      <c r="L2753" t="str">
        <f>REPT(_xlfn.UNICHAR(8203),_xlfn.XLOOKUP(data[[#This Row],[Age group]],$S$23:$S$26,$T$23:$T$26))&amp;data[[#This Row],[Age group]]</f>
        <v>​​​​0-100</v>
      </c>
    </row>
    <row r="2754" spans="2:12" x14ac:dyDescent="0.25">
      <c r="B2754" t="s">
        <v>33</v>
      </c>
      <c r="C2754">
        <v>8.8000000000000007</v>
      </c>
      <c r="D2754">
        <v>1060</v>
      </c>
      <c r="E2754" s="27">
        <v>45477</v>
      </c>
      <c r="F2754">
        <v>1371.24</v>
      </c>
      <c r="G2754" t="s">
        <v>90</v>
      </c>
      <c r="H2754">
        <v>0</v>
      </c>
      <c r="I2754" t="str">
        <f>_xlfn.XLOOKUP(data[[#This Row],[flight_speed]],$S$4:$S$6,$T$4:$T$6,,-1)</f>
        <v>fast</v>
      </c>
      <c r="J2754">
        <f>_xlfn.XLOOKUP(data[[#This Row],[Reindeer]],$S$14:$S$18,$T$14:$T$18)</f>
        <v>1200</v>
      </c>
      <c r="K2754" t="str" cm="1">
        <f t="array" ref="K2754">_xlfn.IFS(data[[#This Row],[Age]]&lt;=100,"0-100",data[[#This Row],[Age]]&lt;=500,"101-500",data[[#This Row],[Age]]&lt;=1000,"501-1000",1,"&gt;1000")</f>
        <v>&gt;1000</v>
      </c>
      <c r="L2754" t="str">
        <f>REPT(_xlfn.UNICHAR(8203),_xlfn.XLOOKUP(data[[#This Row],[Age group]],$S$23:$S$26,$T$23:$T$26))&amp;data[[#This Row],[Age group]]</f>
        <v>​&gt;1000</v>
      </c>
    </row>
    <row r="2755" spans="2:12" x14ac:dyDescent="0.25">
      <c r="B2755" t="s">
        <v>34</v>
      </c>
      <c r="C2755">
        <v>9.6000000000000014</v>
      </c>
      <c r="D2755">
        <v>700</v>
      </c>
      <c r="E2755" s="27">
        <v>45477</v>
      </c>
      <c r="F2755">
        <v>392.25</v>
      </c>
      <c r="G2755" t="s">
        <v>91</v>
      </c>
      <c r="H2755">
        <v>0</v>
      </c>
      <c r="I2755" t="str">
        <f>_xlfn.XLOOKUP(data[[#This Row],[flight_speed]],$S$4:$S$6,$T$4:$T$6,,-1)</f>
        <v>casual</v>
      </c>
      <c r="J2755">
        <f>_xlfn.XLOOKUP(data[[#This Row],[Reindeer]],$S$14:$S$18,$T$14:$T$18)</f>
        <v>815</v>
      </c>
      <c r="K2755" t="str" cm="1">
        <f t="array" ref="K2755">_xlfn.IFS(data[[#This Row],[Age]]&lt;=100,"0-100",data[[#This Row],[Age]]&lt;=500,"101-500",data[[#This Row],[Age]]&lt;=1000,"501-1000",1,"&gt;1000")</f>
        <v>501-1000</v>
      </c>
      <c r="L2755" t="str">
        <f>REPT(_xlfn.UNICHAR(8203),_xlfn.XLOOKUP(data[[#This Row],[Age group]],$S$23:$S$26,$T$23:$T$26))&amp;data[[#This Row],[Age group]]</f>
        <v>​​501-1000</v>
      </c>
    </row>
    <row r="2756" spans="2:12" x14ac:dyDescent="0.25">
      <c r="B2756" t="s">
        <v>35</v>
      </c>
      <c r="C2756">
        <v>11.200000000000001</v>
      </c>
      <c r="D2756">
        <v>1130</v>
      </c>
      <c r="E2756" s="27">
        <v>45477</v>
      </c>
      <c r="F2756">
        <v>582.41999999999996</v>
      </c>
      <c r="G2756" t="s">
        <v>91</v>
      </c>
      <c r="H2756">
        <v>0</v>
      </c>
      <c r="I2756" t="str">
        <f>_xlfn.XLOOKUP(data[[#This Row],[flight_speed]],$S$4:$S$6,$T$4:$T$6,,-1)</f>
        <v>casual</v>
      </c>
      <c r="J2756">
        <f>_xlfn.XLOOKUP(data[[#This Row],[Reindeer]],$S$14:$S$18,$T$14:$T$18)</f>
        <v>261</v>
      </c>
      <c r="K2756" t="str" cm="1">
        <f t="array" ref="K2756">_xlfn.IFS(data[[#This Row],[Age]]&lt;=100,"0-100",data[[#This Row],[Age]]&lt;=500,"101-500",data[[#This Row],[Age]]&lt;=1000,"501-1000",1,"&gt;1000")</f>
        <v>101-500</v>
      </c>
      <c r="L2756" t="str">
        <f>REPT(_xlfn.UNICHAR(8203),_xlfn.XLOOKUP(data[[#This Row],[Age group]],$S$23:$S$26,$T$23:$T$26))&amp;data[[#This Row],[Age group]]</f>
        <v>​​​101-500</v>
      </c>
    </row>
    <row r="2757" spans="2:12" x14ac:dyDescent="0.25">
      <c r="B2757" t="s">
        <v>68</v>
      </c>
      <c r="C2757">
        <v>7.2</v>
      </c>
      <c r="D2757">
        <v>1350</v>
      </c>
      <c r="E2757" s="27">
        <v>45477</v>
      </c>
      <c r="F2757">
        <v>997.08</v>
      </c>
      <c r="G2757" t="s">
        <v>90</v>
      </c>
      <c r="H2757">
        <v>0</v>
      </c>
      <c r="I2757" t="str">
        <f>_xlfn.XLOOKUP(data[[#This Row],[flight_speed]],$S$4:$S$6,$T$4:$T$6,,-1)</f>
        <v>fast</v>
      </c>
      <c r="J2757">
        <f>_xlfn.XLOOKUP(data[[#This Row],[Reindeer]],$S$14:$S$18,$T$14:$T$18)</f>
        <v>35</v>
      </c>
      <c r="K2757" t="str" cm="1">
        <f t="array" ref="K2757">_xlfn.IFS(data[[#This Row],[Age]]&lt;=100,"0-100",data[[#This Row],[Age]]&lt;=500,"101-500",data[[#This Row],[Age]]&lt;=1000,"501-1000",1,"&gt;1000")</f>
        <v>0-100</v>
      </c>
      <c r="L2757" t="str">
        <f>REPT(_xlfn.UNICHAR(8203),_xlfn.XLOOKUP(data[[#This Row],[Age group]],$S$23:$S$26,$T$23:$T$26))&amp;data[[#This Row],[Age group]]</f>
        <v>​​​​0-100</v>
      </c>
    </row>
    <row r="2758" spans="2:12" x14ac:dyDescent="0.25">
      <c r="B2758" t="s">
        <v>32</v>
      </c>
      <c r="C2758">
        <v>6.4</v>
      </c>
      <c r="D2758">
        <v>820</v>
      </c>
      <c r="E2758" s="27">
        <v>45477</v>
      </c>
      <c r="F2758">
        <v>569.49</v>
      </c>
      <c r="G2758" t="s">
        <v>91</v>
      </c>
      <c r="H2758">
        <v>0</v>
      </c>
      <c r="I2758" t="str">
        <f>_xlfn.XLOOKUP(data[[#This Row],[flight_speed]],$S$4:$S$6,$T$4:$T$6,,-1)</f>
        <v>casual</v>
      </c>
      <c r="J2758">
        <f>_xlfn.XLOOKUP(data[[#This Row],[Reindeer]],$S$14:$S$18,$T$14:$T$18)</f>
        <v>98</v>
      </c>
      <c r="K2758" t="str" cm="1">
        <f t="array" ref="K2758">_xlfn.IFS(data[[#This Row],[Age]]&lt;=100,"0-100",data[[#This Row],[Age]]&lt;=500,"101-500",data[[#This Row],[Age]]&lt;=1000,"501-1000",1,"&gt;1000")</f>
        <v>0-100</v>
      </c>
      <c r="L2758" t="str">
        <f>REPT(_xlfn.UNICHAR(8203),_xlfn.XLOOKUP(data[[#This Row],[Age group]],$S$23:$S$26,$T$23:$T$26))&amp;data[[#This Row],[Age group]]</f>
        <v>​​​​0-100</v>
      </c>
    </row>
    <row r="2759" spans="2:12" x14ac:dyDescent="0.25">
      <c r="B2759" t="s">
        <v>33</v>
      </c>
      <c r="C2759">
        <v>4</v>
      </c>
      <c r="D2759">
        <v>1170</v>
      </c>
      <c r="E2759" s="27">
        <v>45478</v>
      </c>
      <c r="F2759">
        <v>1785.48</v>
      </c>
      <c r="G2759" t="s">
        <v>90</v>
      </c>
      <c r="H2759">
        <v>0</v>
      </c>
      <c r="I2759" t="str">
        <f>_xlfn.XLOOKUP(data[[#This Row],[flight_speed]],$S$4:$S$6,$T$4:$T$6,,-1)</f>
        <v>fast</v>
      </c>
      <c r="J2759">
        <f>_xlfn.XLOOKUP(data[[#This Row],[Reindeer]],$S$14:$S$18,$T$14:$T$18)</f>
        <v>1200</v>
      </c>
      <c r="K2759" t="str" cm="1">
        <f t="array" ref="K2759">_xlfn.IFS(data[[#This Row],[Age]]&lt;=100,"0-100",data[[#This Row],[Age]]&lt;=500,"101-500",data[[#This Row],[Age]]&lt;=1000,"501-1000",1,"&gt;1000")</f>
        <v>&gt;1000</v>
      </c>
      <c r="L2759" t="str">
        <f>REPT(_xlfn.UNICHAR(8203),_xlfn.XLOOKUP(data[[#This Row],[Age group]],$S$23:$S$26,$T$23:$T$26))&amp;data[[#This Row],[Age group]]</f>
        <v>​&gt;1000</v>
      </c>
    </row>
    <row r="2760" spans="2:12" x14ac:dyDescent="0.25">
      <c r="B2760" t="s">
        <v>34</v>
      </c>
      <c r="C2760">
        <v>4</v>
      </c>
      <c r="D2760">
        <v>530</v>
      </c>
      <c r="E2760" s="27">
        <v>45478</v>
      </c>
      <c r="F2760">
        <v>2248.29</v>
      </c>
      <c r="G2760" t="s">
        <v>91</v>
      </c>
      <c r="H2760">
        <v>0</v>
      </c>
      <c r="I2760" t="str">
        <f>_xlfn.XLOOKUP(data[[#This Row],[flight_speed]],$S$4:$S$6,$T$4:$T$6,,-1)</f>
        <v>super fast</v>
      </c>
      <c r="J2760">
        <f>_xlfn.XLOOKUP(data[[#This Row],[Reindeer]],$S$14:$S$18,$T$14:$T$18)</f>
        <v>815</v>
      </c>
      <c r="K2760" t="str" cm="1">
        <f t="array" ref="K2760">_xlfn.IFS(data[[#This Row],[Age]]&lt;=100,"0-100",data[[#This Row],[Age]]&lt;=500,"101-500",data[[#This Row],[Age]]&lt;=1000,"501-1000",1,"&gt;1000")</f>
        <v>501-1000</v>
      </c>
      <c r="L2760" t="str">
        <f>REPT(_xlfn.UNICHAR(8203),_xlfn.XLOOKUP(data[[#This Row],[Age group]],$S$23:$S$26,$T$23:$T$26))&amp;data[[#This Row],[Age group]]</f>
        <v>​​501-1000</v>
      </c>
    </row>
    <row r="2761" spans="2:12" x14ac:dyDescent="0.25">
      <c r="B2761" t="s">
        <v>35</v>
      </c>
      <c r="C2761">
        <v>7.2</v>
      </c>
      <c r="D2761">
        <v>940</v>
      </c>
      <c r="E2761" s="27">
        <v>45478</v>
      </c>
      <c r="F2761">
        <v>539.13</v>
      </c>
      <c r="G2761" t="s">
        <v>91</v>
      </c>
      <c r="H2761">
        <v>0</v>
      </c>
      <c r="I2761" t="str">
        <f>_xlfn.XLOOKUP(data[[#This Row],[flight_speed]],$S$4:$S$6,$T$4:$T$6,,-1)</f>
        <v>casual</v>
      </c>
      <c r="J2761">
        <f>_xlfn.XLOOKUP(data[[#This Row],[Reindeer]],$S$14:$S$18,$T$14:$T$18)</f>
        <v>261</v>
      </c>
      <c r="K2761" t="str" cm="1">
        <f t="array" ref="K2761">_xlfn.IFS(data[[#This Row],[Age]]&lt;=100,"0-100",data[[#This Row],[Age]]&lt;=500,"101-500",data[[#This Row],[Age]]&lt;=1000,"501-1000",1,"&gt;1000")</f>
        <v>101-500</v>
      </c>
      <c r="L2761" t="str">
        <f>REPT(_xlfn.UNICHAR(8203),_xlfn.XLOOKUP(data[[#This Row],[Age group]],$S$23:$S$26,$T$23:$T$26))&amp;data[[#This Row],[Age group]]</f>
        <v>​​​101-500</v>
      </c>
    </row>
    <row r="2762" spans="2:12" x14ac:dyDescent="0.25">
      <c r="B2762" t="s">
        <v>68</v>
      </c>
      <c r="C2762">
        <v>6.4</v>
      </c>
      <c r="D2762">
        <v>960</v>
      </c>
      <c r="E2762" s="27">
        <v>45478</v>
      </c>
      <c r="F2762">
        <v>502.29</v>
      </c>
      <c r="G2762" t="s">
        <v>90</v>
      </c>
      <c r="H2762">
        <v>0</v>
      </c>
      <c r="I2762" t="str">
        <f>_xlfn.XLOOKUP(data[[#This Row],[flight_speed]],$S$4:$S$6,$T$4:$T$6,,-1)</f>
        <v>casual</v>
      </c>
      <c r="J2762">
        <f>_xlfn.XLOOKUP(data[[#This Row],[Reindeer]],$S$14:$S$18,$T$14:$T$18)</f>
        <v>35</v>
      </c>
      <c r="K2762" t="str" cm="1">
        <f t="array" ref="K2762">_xlfn.IFS(data[[#This Row],[Age]]&lt;=100,"0-100",data[[#This Row],[Age]]&lt;=500,"101-500",data[[#This Row],[Age]]&lt;=1000,"501-1000",1,"&gt;1000")</f>
        <v>0-100</v>
      </c>
      <c r="L2762" t="str">
        <f>REPT(_xlfn.UNICHAR(8203),_xlfn.XLOOKUP(data[[#This Row],[Age group]],$S$23:$S$26,$T$23:$T$26))&amp;data[[#This Row],[Age group]]</f>
        <v>​​​​0-100</v>
      </c>
    </row>
    <row r="2763" spans="2:12" x14ac:dyDescent="0.25">
      <c r="B2763" t="s">
        <v>32</v>
      </c>
      <c r="C2763">
        <v>5.6000000000000005</v>
      </c>
      <c r="D2763">
        <v>500</v>
      </c>
      <c r="E2763" s="27">
        <v>45478</v>
      </c>
      <c r="F2763">
        <v>1982.8200000000002</v>
      </c>
      <c r="G2763" t="s">
        <v>91</v>
      </c>
      <c r="H2763">
        <v>0</v>
      </c>
      <c r="I2763" t="str">
        <f>_xlfn.XLOOKUP(data[[#This Row],[flight_speed]],$S$4:$S$6,$T$4:$T$6,,-1)</f>
        <v>fast</v>
      </c>
      <c r="J2763">
        <f>_xlfn.XLOOKUP(data[[#This Row],[Reindeer]],$S$14:$S$18,$T$14:$T$18)</f>
        <v>98</v>
      </c>
      <c r="K2763" t="str" cm="1">
        <f t="array" ref="K2763">_xlfn.IFS(data[[#This Row],[Age]]&lt;=100,"0-100",data[[#This Row],[Age]]&lt;=500,"101-500",data[[#This Row],[Age]]&lt;=1000,"501-1000",1,"&gt;1000")</f>
        <v>0-100</v>
      </c>
      <c r="L2763" t="str">
        <f>REPT(_xlfn.UNICHAR(8203),_xlfn.XLOOKUP(data[[#This Row],[Age group]],$S$23:$S$26,$T$23:$T$26))&amp;data[[#This Row],[Age group]]</f>
        <v>​​​​0-100</v>
      </c>
    </row>
    <row r="2764" spans="2:12" x14ac:dyDescent="0.25">
      <c r="B2764" t="s">
        <v>33</v>
      </c>
      <c r="C2764">
        <v>9.6000000000000014</v>
      </c>
      <c r="D2764">
        <v>1050</v>
      </c>
      <c r="E2764" s="27">
        <v>45479</v>
      </c>
      <c r="F2764">
        <v>2061.9299999999998</v>
      </c>
      <c r="G2764" t="s">
        <v>90</v>
      </c>
      <c r="H2764">
        <v>0</v>
      </c>
      <c r="I2764" t="str">
        <f>_xlfn.XLOOKUP(data[[#This Row],[flight_speed]],$S$4:$S$6,$T$4:$T$6,,-1)</f>
        <v>super fast</v>
      </c>
      <c r="J2764">
        <f>_xlfn.XLOOKUP(data[[#This Row],[Reindeer]],$S$14:$S$18,$T$14:$T$18)</f>
        <v>1200</v>
      </c>
      <c r="K2764" t="str" cm="1">
        <f t="array" ref="K2764">_xlfn.IFS(data[[#This Row],[Age]]&lt;=100,"0-100",data[[#This Row],[Age]]&lt;=500,"101-500",data[[#This Row],[Age]]&lt;=1000,"501-1000",1,"&gt;1000")</f>
        <v>&gt;1000</v>
      </c>
      <c r="L2764" t="str">
        <f>REPT(_xlfn.UNICHAR(8203),_xlfn.XLOOKUP(data[[#This Row],[Age group]],$S$23:$S$26,$T$23:$T$26))&amp;data[[#This Row],[Age group]]</f>
        <v>​&gt;1000</v>
      </c>
    </row>
    <row r="2765" spans="2:12" x14ac:dyDescent="0.25">
      <c r="B2765" t="s">
        <v>34</v>
      </c>
      <c r="C2765">
        <v>12</v>
      </c>
      <c r="D2765">
        <v>1330</v>
      </c>
      <c r="E2765" s="27">
        <v>45479</v>
      </c>
      <c r="F2765">
        <v>2546.91</v>
      </c>
      <c r="G2765" t="s">
        <v>91</v>
      </c>
      <c r="H2765">
        <v>0</v>
      </c>
      <c r="I2765" t="str">
        <f>_xlfn.XLOOKUP(data[[#This Row],[flight_speed]],$S$4:$S$6,$T$4:$T$6,,-1)</f>
        <v>super fast</v>
      </c>
      <c r="J2765">
        <f>_xlfn.XLOOKUP(data[[#This Row],[Reindeer]],$S$14:$S$18,$T$14:$T$18)</f>
        <v>815</v>
      </c>
      <c r="K2765" t="str" cm="1">
        <f t="array" ref="K2765">_xlfn.IFS(data[[#This Row],[Age]]&lt;=100,"0-100",data[[#This Row],[Age]]&lt;=500,"101-500",data[[#This Row],[Age]]&lt;=1000,"501-1000",1,"&gt;1000")</f>
        <v>501-1000</v>
      </c>
      <c r="L2765" t="str">
        <f>REPT(_xlfn.UNICHAR(8203),_xlfn.XLOOKUP(data[[#This Row],[Age group]],$S$23:$S$26,$T$23:$T$26))&amp;data[[#This Row],[Age group]]</f>
        <v>​​501-1000</v>
      </c>
    </row>
    <row r="2766" spans="2:12" x14ac:dyDescent="0.25">
      <c r="B2766" t="s">
        <v>35</v>
      </c>
      <c r="C2766">
        <v>4.8000000000000007</v>
      </c>
      <c r="D2766">
        <v>640</v>
      </c>
      <c r="E2766" s="27">
        <v>45479</v>
      </c>
      <c r="F2766">
        <v>1349.8799999999999</v>
      </c>
      <c r="G2766" t="s">
        <v>91</v>
      </c>
      <c r="H2766">
        <v>0</v>
      </c>
      <c r="I2766" t="str">
        <f>_xlfn.XLOOKUP(data[[#This Row],[flight_speed]],$S$4:$S$6,$T$4:$T$6,,-1)</f>
        <v>fast</v>
      </c>
      <c r="J2766">
        <f>_xlfn.XLOOKUP(data[[#This Row],[Reindeer]],$S$14:$S$18,$T$14:$T$18)</f>
        <v>261</v>
      </c>
      <c r="K2766" t="str" cm="1">
        <f t="array" ref="K2766">_xlfn.IFS(data[[#This Row],[Age]]&lt;=100,"0-100",data[[#This Row],[Age]]&lt;=500,"101-500",data[[#This Row],[Age]]&lt;=1000,"501-1000",1,"&gt;1000")</f>
        <v>101-500</v>
      </c>
      <c r="L2766" t="str">
        <f>REPT(_xlfn.UNICHAR(8203),_xlfn.XLOOKUP(data[[#This Row],[Age group]],$S$23:$S$26,$T$23:$T$26))&amp;data[[#This Row],[Age group]]</f>
        <v>​​​101-500</v>
      </c>
    </row>
    <row r="2767" spans="2:12" x14ac:dyDescent="0.25">
      <c r="B2767" t="s">
        <v>68</v>
      </c>
      <c r="C2767">
        <v>5.6000000000000005</v>
      </c>
      <c r="D2767">
        <v>1320</v>
      </c>
      <c r="E2767" s="27">
        <v>45479</v>
      </c>
      <c r="F2767">
        <v>1889.6100000000001</v>
      </c>
      <c r="G2767" t="s">
        <v>90</v>
      </c>
      <c r="H2767">
        <v>0</v>
      </c>
      <c r="I2767" t="str">
        <f>_xlfn.XLOOKUP(data[[#This Row],[flight_speed]],$S$4:$S$6,$T$4:$T$6,,-1)</f>
        <v>fast</v>
      </c>
      <c r="J2767">
        <f>_xlfn.XLOOKUP(data[[#This Row],[Reindeer]],$S$14:$S$18,$T$14:$T$18)</f>
        <v>35</v>
      </c>
      <c r="K2767" t="str" cm="1">
        <f t="array" ref="K2767">_xlfn.IFS(data[[#This Row],[Age]]&lt;=100,"0-100",data[[#This Row],[Age]]&lt;=500,"101-500",data[[#This Row],[Age]]&lt;=1000,"501-1000",1,"&gt;1000")</f>
        <v>0-100</v>
      </c>
      <c r="L2767" t="str">
        <f>REPT(_xlfn.UNICHAR(8203),_xlfn.XLOOKUP(data[[#This Row],[Age group]],$S$23:$S$26,$T$23:$T$26))&amp;data[[#This Row],[Age group]]</f>
        <v>​​​​0-100</v>
      </c>
    </row>
    <row r="2768" spans="2:12" x14ac:dyDescent="0.25">
      <c r="B2768" t="s">
        <v>32</v>
      </c>
      <c r="C2768">
        <v>7.2</v>
      </c>
      <c r="D2768">
        <v>1240</v>
      </c>
      <c r="E2768" s="27">
        <v>45479</v>
      </c>
      <c r="F2768">
        <v>1901.91</v>
      </c>
      <c r="G2768" t="s">
        <v>91</v>
      </c>
      <c r="H2768">
        <v>0</v>
      </c>
      <c r="I2768" t="str">
        <f>_xlfn.XLOOKUP(data[[#This Row],[flight_speed]],$S$4:$S$6,$T$4:$T$6,,-1)</f>
        <v>fast</v>
      </c>
      <c r="J2768">
        <f>_xlfn.XLOOKUP(data[[#This Row],[Reindeer]],$S$14:$S$18,$T$14:$T$18)</f>
        <v>98</v>
      </c>
      <c r="K2768" t="str" cm="1">
        <f t="array" ref="K2768">_xlfn.IFS(data[[#This Row],[Age]]&lt;=100,"0-100",data[[#This Row],[Age]]&lt;=500,"101-500",data[[#This Row],[Age]]&lt;=1000,"501-1000",1,"&gt;1000")</f>
        <v>0-100</v>
      </c>
      <c r="L2768" t="str">
        <f>REPT(_xlfn.UNICHAR(8203),_xlfn.XLOOKUP(data[[#This Row],[Age group]],$S$23:$S$26,$T$23:$T$26))&amp;data[[#This Row],[Age group]]</f>
        <v>​​​​0-100</v>
      </c>
    </row>
    <row r="2769" spans="2:12" x14ac:dyDescent="0.25">
      <c r="B2769" t="s">
        <v>33</v>
      </c>
      <c r="C2769">
        <v>4</v>
      </c>
      <c r="D2769">
        <v>1210</v>
      </c>
      <c r="E2769" s="27">
        <v>45480</v>
      </c>
      <c r="F2769">
        <v>2169.1799999999998</v>
      </c>
      <c r="G2769" t="s">
        <v>90</v>
      </c>
      <c r="H2769">
        <v>0</v>
      </c>
      <c r="I2769" t="str">
        <f>_xlfn.XLOOKUP(data[[#This Row],[flight_speed]],$S$4:$S$6,$T$4:$T$6,,-1)</f>
        <v>super fast</v>
      </c>
      <c r="J2769">
        <f>_xlfn.XLOOKUP(data[[#This Row],[Reindeer]],$S$14:$S$18,$T$14:$T$18)</f>
        <v>1200</v>
      </c>
      <c r="K2769" t="str" cm="1">
        <f t="array" ref="K2769">_xlfn.IFS(data[[#This Row],[Age]]&lt;=100,"0-100",data[[#This Row],[Age]]&lt;=500,"101-500",data[[#This Row],[Age]]&lt;=1000,"501-1000",1,"&gt;1000")</f>
        <v>&gt;1000</v>
      </c>
      <c r="L2769" t="str">
        <f>REPT(_xlfn.UNICHAR(8203),_xlfn.XLOOKUP(data[[#This Row],[Age group]],$S$23:$S$26,$T$23:$T$26))&amp;data[[#This Row],[Age group]]</f>
        <v>​&gt;1000</v>
      </c>
    </row>
    <row r="2770" spans="2:12" x14ac:dyDescent="0.25">
      <c r="B2770" t="s">
        <v>34</v>
      </c>
      <c r="C2770">
        <v>4.8000000000000007</v>
      </c>
      <c r="D2770">
        <v>1230</v>
      </c>
      <c r="E2770" s="27">
        <v>45480</v>
      </c>
      <c r="F2770">
        <v>1357.71</v>
      </c>
      <c r="G2770" t="s">
        <v>91</v>
      </c>
      <c r="H2770">
        <v>0</v>
      </c>
      <c r="I2770" t="str">
        <f>_xlfn.XLOOKUP(data[[#This Row],[flight_speed]],$S$4:$S$6,$T$4:$T$6,,-1)</f>
        <v>fast</v>
      </c>
      <c r="J2770">
        <f>_xlfn.XLOOKUP(data[[#This Row],[Reindeer]],$S$14:$S$18,$T$14:$T$18)</f>
        <v>815</v>
      </c>
      <c r="K2770" t="str" cm="1">
        <f t="array" ref="K2770">_xlfn.IFS(data[[#This Row],[Age]]&lt;=100,"0-100",data[[#This Row],[Age]]&lt;=500,"101-500",data[[#This Row],[Age]]&lt;=1000,"501-1000",1,"&gt;1000")</f>
        <v>501-1000</v>
      </c>
      <c r="L2770" t="str">
        <f>REPT(_xlfn.UNICHAR(8203),_xlfn.XLOOKUP(data[[#This Row],[Age group]],$S$23:$S$26,$T$23:$T$26))&amp;data[[#This Row],[Age group]]</f>
        <v>​​501-1000</v>
      </c>
    </row>
    <row r="2771" spans="2:12" x14ac:dyDescent="0.25">
      <c r="B2771" t="s">
        <v>35</v>
      </c>
      <c r="C2771">
        <v>10.4</v>
      </c>
      <c r="D2771">
        <v>880</v>
      </c>
      <c r="E2771" s="27">
        <v>45480</v>
      </c>
      <c r="F2771">
        <v>1589.6399999999999</v>
      </c>
      <c r="G2771" t="s">
        <v>91</v>
      </c>
      <c r="H2771">
        <v>0</v>
      </c>
      <c r="I2771" t="str">
        <f>_xlfn.XLOOKUP(data[[#This Row],[flight_speed]],$S$4:$S$6,$T$4:$T$6,,-1)</f>
        <v>fast</v>
      </c>
      <c r="J2771">
        <f>_xlfn.XLOOKUP(data[[#This Row],[Reindeer]],$S$14:$S$18,$T$14:$T$18)</f>
        <v>261</v>
      </c>
      <c r="K2771" t="str" cm="1">
        <f t="array" ref="K2771">_xlfn.IFS(data[[#This Row],[Age]]&lt;=100,"0-100",data[[#This Row],[Age]]&lt;=500,"101-500",data[[#This Row],[Age]]&lt;=1000,"501-1000",1,"&gt;1000")</f>
        <v>101-500</v>
      </c>
      <c r="L2771" t="str">
        <f>REPT(_xlfn.UNICHAR(8203),_xlfn.XLOOKUP(data[[#This Row],[Age group]],$S$23:$S$26,$T$23:$T$26))&amp;data[[#This Row],[Age group]]</f>
        <v>​​​101-500</v>
      </c>
    </row>
    <row r="2772" spans="2:12" x14ac:dyDescent="0.25">
      <c r="B2772" t="s">
        <v>68</v>
      </c>
      <c r="C2772">
        <v>5.6000000000000005</v>
      </c>
      <c r="D2772">
        <v>1210</v>
      </c>
      <c r="E2772" s="27">
        <v>45480</v>
      </c>
      <c r="F2772">
        <v>2086.6499999999996</v>
      </c>
      <c r="G2772" t="s">
        <v>90</v>
      </c>
      <c r="H2772">
        <v>0</v>
      </c>
      <c r="I2772" t="str">
        <f>_xlfn.XLOOKUP(data[[#This Row],[flight_speed]],$S$4:$S$6,$T$4:$T$6,,-1)</f>
        <v>super fast</v>
      </c>
      <c r="J2772">
        <f>_xlfn.XLOOKUP(data[[#This Row],[Reindeer]],$S$14:$S$18,$T$14:$T$18)</f>
        <v>35</v>
      </c>
      <c r="K2772" t="str" cm="1">
        <f t="array" ref="K2772">_xlfn.IFS(data[[#This Row],[Age]]&lt;=100,"0-100",data[[#This Row],[Age]]&lt;=500,"101-500",data[[#This Row],[Age]]&lt;=1000,"501-1000",1,"&gt;1000")</f>
        <v>0-100</v>
      </c>
      <c r="L2772" t="str">
        <f>REPT(_xlfn.UNICHAR(8203),_xlfn.XLOOKUP(data[[#This Row],[Age group]],$S$23:$S$26,$T$23:$T$26))&amp;data[[#This Row],[Age group]]</f>
        <v>​​​​0-100</v>
      </c>
    </row>
    <row r="2773" spans="2:12" x14ac:dyDescent="0.25">
      <c r="B2773" t="s">
        <v>32</v>
      </c>
      <c r="C2773">
        <v>4</v>
      </c>
      <c r="D2773">
        <v>1090</v>
      </c>
      <c r="E2773" s="27">
        <v>45480</v>
      </c>
      <c r="F2773">
        <v>2276.3999999999996</v>
      </c>
      <c r="G2773" t="s">
        <v>91</v>
      </c>
      <c r="H2773">
        <v>0</v>
      </c>
      <c r="I2773" t="str">
        <f>_xlfn.XLOOKUP(data[[#This Row],[flight_speed]],$S$4:$S$6,$T$4:$T$6,,-1)</f>
        <v>super fast</v>
      </c>
      <c r="J2773">
        <f>_xlfn.XLOOKUP(data[[#This Row],[Reindeer]],$S$14:$S$18,$T$14:$T$18)</f>
        <v>98</v>
      </c>
      <c r="K2773" t="str" cm="1">
        <f t="array" ref="K2773">_xlfn.IFS(data[[#This Row],[Age]]&lt;=100,"0-100",data[[#This Row],[Age]]&lt;=500,"101-500",data[[#This Row],[Age]]&lt;=1000,"501-1000",1,"&gt;1000")</f>
        <v>0-100</v>
      </c>
      <c r="L2773" t="str">
        <f>REPT(_xlfn.UNICHAR(8203),_xlfn.XLOOKUP(data[[#This Row],[Age group]],$S$23:$S$26,$T$23:$T$26))&amp;data[[#This Row],[Age group]]</f>
        <v>​​​​0-100</v>
      </c>
    </row>
    <row r="2774" spans="2:12" x14ac:dyDescent="0.25">
      <c r="B2774" t="s">
        <v>33</v>
      </c>
      <c r="C2774">
        <v>6.4</v>
      </c>
      <c r="D2774">
        <v>640</v>
      </c>
      <c r="E2774" s="27">
        <v>45481</v>
      </c>
      <c r="F2774">
        <v>2042.19</v>
      </c>
      <c r="G2774" t="s">
        <v>90</v>
      </c>
      <c r="H2774">
        <v>0</v>
      </c>
      <c r="I2774" t="str">
        <f>_xlfn.XLOOKUP(data[[#This Row],[flight_speed]],$S$4:$S$6,$T$4:$T$6,,-1)</f>
        <v>super fast</v>
      </c>
      <c r="J2774">
        <f>_xlfn.XLOOKUP(data[[#This Row],[Reindeer]],$S$14:$S$18,$T$14:$T$18)</f>
        <v>1200</v>
      </c>
      <c r="K2774" t="str" cm="1">
        <f t="array" ref="K2774">_xlfn.IFS(data[[#This Row],[Age]]&lt;=100,"0-100",data[[#This Row],[Age]]&lt;=500,"101-500",data[[#This Row],[Age]]&lt;=1000,"501-1000",1,"&gt;1000")</f>
        <v>&gt;1000</v>
      </c>
      <c r="L2774" t="str">
        <f>REPT(_xlfn.UNICHAR(8203),_xlfn.XLOOKUP(data[[#This Row],[Age group]],$S$23:$S$26,$T$23:$T$26))&amp;data[[#This Row],[Age group]]</f>
        <v>​&gt;1000</v>
      </c>
    </row>
    <row r="2775" spans="2:12" x14ac:dyDescent="0.25">
      <c r="B2775" t="s">
        <v>34</v>
      </c>
      <c r="C2775">
        <v>9.6000000000000014</v>
      </c>
      <c r="D2775">
        <v>1060</v>
      </c>
      <c r="E2775" s="27">
        <v>45481</v>
      </c>
      <c r="F2775">
        <v>371.07</v>
      </c>
      <c r="G2775" t="s">
        <v>91</v>
      </c>
      <c r="H2775">
        <v>0</v>
      </c>
      <c r="I2775" t="str">
        <f>_xlfn.XLOOKUP(data[[#This Row],[flight_speed]],$S$4:$S$6,$T$4:$T$6,,-1)</f>
        <v>casual</v>
      </c>
      <c r="J2775">
        <f>_xlfn.XLOOKUP(data[[#This Row],[Reindeer]],$S$14:$S$18,$T$14:$T$18)</f>
        <v>815</v>
      </c>
      <c r="K2775" t="str" cm="1">
        <f t="array" ref="K2775">_xlfn.IFS(data[[#This Row],[Age]]&lt;=100,"0-100",data[[#This Row],[Age]]&lt;=500,"101-500",data[[#This Row],[Age]]&lt;=1000,"501-1000",1,"&gt;1000")</f>
        <v>501-1000</v>
      </c>
      <c r="L2775" t="str">
        <f>REPT(_xlfn.UNICHAR(8203),_xlfn.XLOOKUP(data[[#This Row],[Age group]],$S$23:$S$26,$T$23:$T$26))&amp;data[[#This Row],[Age group]]</f>
        <v>​​501-1000</v>
      </c>
    </row>
    <row r="2776" spans="2:12" x14ac:dyDescent="0.25">
      <c r="B2776" t="s">
        <v>35</v>
      </c>
      <c r="C2776">
        <v>4</v>
      </c>
      <c r="D2776">
        <v>790</v>
      </c>
      <c r="E2776" s="27">
        <v>45481</v>
      </c>
      <c r="F2776">
        <v>1892.19</v>
      </c>
      <c r="G2776" t="s">
        <v>91</v>
      </c>
      <c r="H2776">
        <v>0</v>
      </c>
      <c r="I2776" t="str">
        <f>_xlfn.XLOOKUP(data[[#This Row],[flight_speed]],$S$4:$S$6,$T$4:$T$6,,-1)</f>
        <v>fast</v>
      </c>
      <c r="J2776">
        <f>_xlfn.XLOOKUP(data[[#This Row],[Reindeer]],$S$14:$S$18,$T$14:$T$18)</f>
        <v>261</v>
      </c>
      <c r="K2776" t="str" cm="1">
        <f t="array" ref="K2776">_xlfn.IFS(data[[#This Row],[Age]]&lt;=100,"0-100",data[[#This Row],[Age]]&lt;=500,"101-500",data[[#This Row],[Age]]&lt;=1000,"501-1000",1,"&gt;1000")</f>
        <v>101-500</v>
      </c>
      <c r="L2776" t="str">
        <f>REPT(_xlfn.UNICHAR(8203),_xlfn.XLOOKUP(data[[#This Row],[Age group]],$S$23:$S$26,$T$23:$T$26))&amp;data[[#This Row],[Age group]]</f>
        <v>​​​101-500</v>
      </c>
    </row>
    <row r="2777" spans="2:12" x14ac:dyDescent="0.25">
      <c r="B2777" t="s">
        <v>68</v>
      </c>
      <c r="C2777">
        <v>4.8000000000000007</v>
      </c>
      <c r="D2777">
        <v>1240</v>
      </c>
      <c r="E2777" s="27">
        <v>45481</v>
      </c>
      <c r="F2777">
        <v>414.72</v>
      </c>
      <c r="G2777" t="s">
        <v>90</v>
      </c>
      <c r="H2777">
        <v>0</v>
      </c>
      <c r="I2777" t="str">
        <f>_xlfn.XLOOKUP(data[[#This Row],[flight_speed]],$S$4:$S$6,$T$4:$T$6,,-1)</f>
        <v>casual</v>
      </c>
      <c r="J2777">
        <f>_xlfn.XLOOKUP(data[[#This Row],[Reindeer]],$S$14:$S$18,$T$14:$T$18)</f>
        <v>35</v>
      </c>
      <c r="K2777" t="str" cm="1">
        <f t="array" ref="K2777">_xlfn.IFS(data[[#This Row],[Age]]&lt;=100,"0-100",data[[#This Row],[Age]]&lt;=500,"101-500",data[[#This Row],[Age]]&lt;=1000,"501-1000",1,"&gt;1000")</f>
        <v>0-100</v>
      </c>
      <c r="L2777" t="str">
        <f>REPT(_xlfn.UNICHAR(8203),_xlfn.XLOOKUP(data[[#This Row],[Age group]],$S$23:$S$26,$T$23:$T$26))&amp;data[[#This Row],[Age group]]</f>
        <v>​​​​0-100</v>
      </c>
    </row>
    <row r="2778" spans="2:12" x14ac:dyDescent="0.25">
      <c r="B2778" t="s">
        <v>32</v>
      </c>
      <c r="C2778">
        <v>6.4</v>
      </c>
      <c r="D2778">
        <v>1050</v>
      </c>
      <c r="E2778" s="27">
        <v>45481</v>
      </c>
      <c r="F2778">
        <v>2233.3200000000002</v>
      </c>
      <c r="G2778" t="s">
        <v>91</v>
      </c>
      <c r="H2778">
        <v>0</v>
      </c>
      <c r="I2778" t="str">
        <f>_xlfn.XLOOKUP(data[[#This Row],[flight_speed]],$S$4:$S$6,$T$4:$T$6,,-1)</f>
        <v>super fast</v>
      </c>
      <c r="J2778">
        <f>_xlfn.XLOOKUP(data[[#This Row],[Reindeer]],$S$14:$S$18,$T$14:$T$18)</f>
        <v>98</v>
      </c>
      <c r="K2778" t="str" cm="1">
        <f t="array" ref="K2778">_xlfn.IFS(data[[#This Row],[Age]]&lt;=100,"0-100",data[[#This Row],[Age]]&lt;=500,"101-500",data[[#This Row],[Age]]&lt;=1000,"501-1000",1,"&gt;1000")</f>
        <v>0-100</v>
      </c>
      <c r="L2778" t="str">
        <f>REPT(_xlfn.UNICHAR(8203),_xlfn.XLOOKUP(data[[#This Row],[Age group]],$S$23:$S$26,$T$23:$T$26))&amp;data[[#This Row],[Age group]]</f>
        <v>​​​​0-100</v>
      </c>
    </row>
    <row r="2779" spans="2:12" x14ac:dyDescent="0.25">
      <c r="B2779" t="s">
        <v>33</v>
      </c>
      <c r="C2779">
        <v>4</v>
      </c>
      <c r="D2779">
        <v>1340</v>
      </c>
      <c r="E2779" s="27">
        <v>45482</v>
      </c>
      <c r="F2779">
        <v>1232.6100000000001</v>
      </c>
      <c r="G2779" t="s">
        <v>90</v>
      </c>
      <c r="H2779">
        <v>0</v>
      </c>
      <c r="I2779" t="str">
        <f>_xlfn.XLOOKUP(data[[#This Row],[flight_speed]],$S$4:$S$6,$T$4:$T$6,,-1)</f>
        <v>fast</v>
      </c>
      <c r="J2779">
        <f>_xlfn.XLOOKUP(data[[#This Row],[Reindeer]],$S$14:$S$18,$T$14:$T$18)</f>
        <v>1200</v>
      </c>
      <c r="K2779" t="str" cm="1">
        <f t="array" ref="K2779">_xlfn.IFS(data[[#This Row],[Age]]&lt;=100,"0-100",data[[#This Row],[Age]]&lt;=500,"101-500",data[[#This Row],[Age]]&lt;=1000,"501-1000",1,"&gt;1000")</f>
        <v>&gt;1000</v>
      </c>
      <c r="L2779" t="str">
        <f>REPT(_xlfn.UNICHAR(8203),_xlfn.XLOOKUP(data[[#This Row],[Age group]],$S$23:$S$26,$T$23:$T$26))&amp;data[[#This Row],[Age group]]</f>
        <v>​&gt;1000</v>
      </c>
    </row>
    <row r="2780" spans="2:12" x14ac:dyDescent="0.25">
      <c r="B2780" t="s">
        <v>34</v>
      </c>
      <c r="C2780">
        <v>5.6000000000000005</v>
      </c>
      <c r="D2780">
        <v>610</v>
      </c>
      <c r="E2780" s="27">
        <v>45482</v>
      </c>
      <c r="F2780">
        <v>157.29</v>
      </c>
      <c r="G2780" t="s">
        <v>91</v>
      </c>
      <c r="H2780">
        <v>0</v>
      </c>
      <c r="I2780" t="str">
        <f>_xlfn.XLOOKUP(data[[#This Row],[flight_speed]],$S$4:$S$6,$T$4:$T$6,,-1)</f>
        <v>casual</v>
      </c>
      <c r="J2780">
        <f>_xlfn.XLOOKUP(data[[#This Row],[Reindeer]],$S$14:$S$18,$T$14:$T$18)</f>
        <v>815</v>
      </c>
      <c r="K2780" t="str" cm="1">
        <f t="array" ref="K2780">_xlfn.IFS(data[[#This Row],[Age]]&lt;=100,"0-100",data[[#This Row],[Age]]&lt;=500,"101-500",data[[#This Row],[Age]]&lt;=1000,"501-1000",1,"&gt;1000")</f>
        <v>501-1000</v>
      </c>
      <c r="L2780" t="str">
        <f>REPT(_xlfn.UNICHAR(8203),_xlfn.XLOOKUP(data[[#This Row],[Age group]],$S$23:$S$26,$T$23:$T$26))&amp;data[[#This Row],[Age group]]</f>
        <v>​​501-1000</v>
      </c>
    </row>
    <row r="2781" spans="2:12" x14ac:dyDescent="0.25">
      <c r="B2781" t="s">
        <v>35</v>
      </c>
      <c r="C2781">
        <v>12</v>
      </c>
      <c r="D2781">
        <v>1250</v>
      </c>
      <c r="E2781" s="27">
        <v>45482</v>
      </c>
      <c r="F2781">
        <v>68.820000000000007</v>
      </c>
      <c r="G2781" t="s">
        <v>91</v>
      </c>
      <c r="H2781">
        <v>0</v>
      </c>
      <c r="I2781" t="str">
        <f>_xlfn.XLOOKUP(data[[#This Row],[flight_speed]],$S$4:$S$6,$T$4:$T$6,,-1)</f>
        <v>casual</v>
      </c>
      <c r="J2781">
        <f>_xlfn.XLOOKUP(data[[#This Row],[Reindeer]],$S$14:$S$18,$T$14:$T$18)</f>
        <v>261</v>
      </c>
      <c r="K2781" t="str" cm="1">
        <f t="array" ref="K2781">_xlfn.IFS(data[[#This Row],[Age]]&lt;=100,"0-100",data[[#This Row],[Age]]&lt;=500,"101-500",data[[#This Row],[Age]]&lt;=1000,"501-1000",1,"&gt;1000")</f>
        <v>101-500</v>
      </c>
      <c r="L2781" t="str">
        <f>REPT(_xlfn.UNICHAR(8203),_xlfn.XLOOKUP(data[[#This Row],[Age group]],$S$23:$S$26,$T$23:$T$26))&amp;data[[#This Row],[Age group]]</f>
        <v>​​​101-500</v>
      </c>
    </row>
    <row r="2782" spans="2:12" x14ac:dyDescent="0.25">
      <c r="B2782" t="s">
        <v>68</v>
      </c>
      <c r="C2782">
        <v>5.6000000000000005</v>
      </c>
      <c r="D2782">
        <v>600</v>
      </c>
      <c r="E2782" s="27">
        <v>45482</v>
      </c>
      <c r="F2782">
        <v>1774.83</v>
      </c>
      <c r="G2782" t="s">
        <v>90</v>
      </c>
      <c r="H2782">
        <v>0</v>
      </c>
      <c r="I2782" t="str">
        <f>_xlfn.XLOOKUP(data[[#This Row],[flight_speed]],$S$4:$S$6,$T$4:$T$6,,-1)</f>
        <v>fast</v>
      </c>
      <c r="J2782">
        <f>_xlfn.XLOOKUP(data[[#This Row],[Reindeer]],$S$14:$S$18,$T$14:$T$18)</f>
        <v>35</v>
      </c>
      <c r="K2782" t="str" cm="1">
        <f t="array" ref="K2782">_xlfn.IFS(data[[#This Row],[Age]]&lt;=100,"0-100",data[[#This Row],[Age]]&lt;=500,"101-500",data[[#This Row],[Age]]&lt;=1000,"501-1000",1,"&gt;1000")</f>
        <v>0-100</v>
      </c>
      <c r="L2782" t="str">
        <f>REPT(_xlfn.UNICHAR(8203),_xlfn.XLOOKUP(data[[#This Row],[Age group]],$S$23:$S$26,$T$23:$T$26))&amp;data[[#This Row],[Age group]]</f>
        <v>​​​​0-100</v>
      </c>
    </row>
    <row r="2783" spans="2:12" x14ac:dyDescent="0.25">
      <c r="B2783" t="s">
        <v>32</v>
      </c>
      <c r="C2783">
        <v>5.6000000000000005</v>
      </c>
      <c r="D2783">
        <v>1250</v>
      </c>
      <c r="E2783" s="27">
        <v>45482</v>
      </c>
      <c r="F2783">
        <v>148.68</v>
      </c>
      <c r="G2783" t="s">
        <v>91</v>
      </c>
      <c r="H2783">
        <v>0</v>
      </c>
      <c r="I2783" t="str">
        <f>_xlfn.XLOOKUP(data[[#This Row],[flight_speed]],$S$4:$S$6,$T$4:$T$6,,-1)</f>
        <v>casual</v>
      </c>
      <c r="J2783">
        <f>_xlfn.XLOOKUP(data[[#This Row],[Reindeer]],$S$14:$S$18,$T$14:$T$18)</f>
        <v>98</v>
      </c>
      <c r="K2783" t="str" cm="1">
        <f t="array" ref="K2783">_xlfn.IFS(data[[#This Row],[Age]]&lt;=100,"0-100",data[[#This Row],[Age]]&lt;=500,"101-500",data[[#This Row],[Age]]&lt;=1000,"501-1000",1,"&gt;1000")</f>
        <v>0-100</v>
      </c>
      <c r="L2783" t="str">
        <f>REPT(_xlfn.UNICHAR(8203),_xlfn.XLOOKUP(data[[#This Row],[Age group]],$S$23:$S$26,$T$23:$T$26))&amp;data[[#This Row],[Age group]]</f>
        <v>​​​​0-100</v>
      </c>
    </row>
    <row r="2784" spans="2:12" x14ac:dyDescent="0.25">
      <c r="B2784" t="s">
        <v>33</v>
      </c>
      <c r="C2784">
        <v>11.200000000000001</v>
      </c>
      <c r="D2784">
        <v>600</v>
      </c>
      <c r="E2784" s="27">
        <v>45483</v>
      </c>
      <c r="F2784">
        <v>2217.9299999999998</v>
      </c>
      <c r="G2784" t="s">
        <v>90</v>
      </c>
      <c r="H2784">
        <v>0</v>
      </c>
      <c r="I2784" t="str">
        <f>_xlfn.XLOOKUP(data[[#This Row],[flight_speed]],$S$4:$S$6,$T$4:$T$6,,-1)</f>
        <v>super fast</v>
      </c>
      <c r="J2784">
        <f>_xlfn.XLOOKUP(data[[#This Row],[Reindeer]],$S$14:$S$18,$T$14:$T$18)</f>
        <v>1200</v>
      </c>
      <c r="K2784" t="str" cm="1">
        <f t="array" ref="K2784">_xlfn.IFS(data[[#This Row],[Age]]&lt;=100,"0-100",data[[#This Row],[Age]]&lt;=500,"101-500",data[[#This Row],[Age]]&lt;=1000,"501-1000",1,"&gt;1000")</f>
        <v>&gt;1000</v>
      </c>
      <c r="L2784" t="str">
        <f>REPT(_xlfn.UNICHAR(8203),_xlfn.XLOOKUP(data[[#This Row],[Age group]],$S$23:$S$26,$T$23:$T$26))&amp;data[[#This Row],[Age group]]</f>
        <v>​&gt;1000</v>
      </c>
    </row>
    <row r="2785" spans="2:12" x14ac:dyDescent="0.25">
      <c r="B2785" t="s">
        <v>34</v>
      </c>
      <c r="C2785">
        <v>8</v>
      </c>
      <c r="D2785">
        <v>660</v>
      </c>
      <c r="E2785" s="27">
        <v>45483</v>
      </c>
      <c r="F2785">
        <v>665.34</v>
      </c>
      <c r="G2785" t="s">
        <v>91</v>
      </c>
      <c r="H2785">
        <v>0</v>
      </c>
      <c r="I2785" t="str">
        <f>_xlfn.XLOOKUP(data[[#This Row],[flight_speed]],$S$4:$S$6,$T$4:$T$6,,-1)</f>
        <v>fast</v>
      </c>
      <c r="J2785">
        <f>_xlfn.XLOOKUP(data[[#This Row],[Reindeer]],$S$14:$S$18,$T$14:$T$18)</f>
        <v>815</v>
      </c>
      <c r="K2785" t="str" cm="1">
        <f t="array" ref="K2785">_xlfn.IFS(data[[#This Row],[Age]]&lt;=100,"0-100",data[[#This Row],[Age]]&lt;=500,"101-500",data[[#This Row],[Age]]&lt;=1000,"501-1000",1,"&gt;1000")</f>
        <v>501-1000</v>
      </c>
      <c r="L2785" t="str">
        <f>REPT(_xlfn.UNICHAR(8203),_xlfn.XLOOKUP(data[[#This Row],[Age group]],$S$23:$S$26,$T$23:$T$26))&amp;data[[#This Row],[Age group]]</f>
        <v>​​501-1000</v>
      </c>
    </row>
    <row r="2786" spans="2:12" x14ac:dyDescent="0.25">
      <c r="B2786" t="s">
        <v>35</v>
      </c>
      <c r="C2786">
        <v>12</v>
      </c>
      <c r="D2786">
        <v>780</v>
      </c>
      <c r="E2786" s="27">
        <v>45483</v>
      </c>
      <c r="F2786">
        <v>1210.5899999999999</v>
      </c>
      <c r="G2786" t="s">
        <v>91</v>
      </c>
      <c r="H2786">
        <v>0</v>
      </c>
      <c r="I2786" t="str">
        <f>_xlfn.XLOOKUP(data[[#This Row],[flight_speed]],$S$4:$S$6,$T$4:$T$6,,-1)</f>
        <v>fast</v>
      </c>
      <c r="J2786">
        <f>_xlfn.XLOOKUP(data[[#This Row],[Reindeer]],$S$14:$S$18,$T$14:$T$18)</f>
        <v>261</v>
      </c>
      <c r="K2786" t="str" cm="1">
        <f t="array" ref="K2786">_xlfn.IFS(data[[#This Row],[Age]]&lt;=100,"0-100",data[[#This Row],[Age]]&lt;=500,"101-500",data[[#This Row],[Age]]&lt;=1000,"501-1000",1,"&gt;1000")</f>
        <v>101-500</v>
      </c>
      <c r="L2786" t="str">
        <f>REPT(_xlfn.UNICHAR(8203),_xlfn.XLOOKUP(data[[#This Row],[Age group]],$S$23:$S$26,$T$23:$T$26))&amp;data[[#This Row],[Age group]]</f>
        <v>​​​101-500</v>
      </c>
    </row>
    <row r="2787" spans="2:12" x14ac:dyDescent="0.25">
      <c r="B2787" t="s">
        <v>68</v>
      </c>
      <c r="C2787">
        <v>12</v>
      </c>
      <c r="D2787">
        <v>570</v>
      </c>
      <c r="E2787" s="27">
        <v>45483</v>
      </c>
      <c r="F2787">
        <v>1651.83</v>
      </c>
      <c r="G2787" t="s">
        <v>90</v>
      </c>
      <c r="H2787">
        <v>0</v>
      </c>
      <c r="I2787" t="str">
        <f>_xlfn.XLOOKUP(data[[#This Row],[flight_speed]],$S$4:$S$6,$T$4:$T$6,,-1)</f>
        <v>fast</v>
      </c>
      <c r="J2787">
        <f>_xlfn.XLOOKUP(data[[#This Row],[Reindeer]],$S$14:$S$18,$T$14:$T$18)</f>
        <v>35</v>
      </c>
      <c r="K2787" t="str" cm="1">
        <f t="array" ref="K2787">_xlfn.IFS(data[[#This Row],[Age]]&lt;=100,"0-100",data[[#This Row],[Age]]&lt;=500,"101-500",data[[#This Row],[Age]]&lt;=1000,"501-1000",1,"&gt;1000")</f>
        <v>0-100</v>
      </c>
      <c r="L2787" t="str">
        <f>REPT(_xlfn.UNICHAR(8203),_xlfn.XLOOKUP(data[[#This Row],[Age group]],$S$23:$S$26,$T$23:$T$26))&amp;data[[#This Row],[Age group]]</f>
        <v>​​​​0-100</v>
      </c>
    </row>
    <row r="2788" spans="2:12" x14ac:dyDescent="0.25">
      <c r="B2788" t="s">
        <v>32</v>
      </c>
      <c r="C2788">
        <v>4</v>
      </c>
      <c r="D2788">
        <v>1370</v>
      </c>
      <c r="E2788" s="27">
        <v>45483</v>
      </c>
      <c r="F2788">
        <v>1884.81</v>
      </c>
      <c r="G2788" t="s">
        <v>91</v>
      </c>
      <c r="H2788">
        <v>0</v>
      </c>
      <c r="I2788" t="str">
        <f>_xlfn.XLOOKUP(data[[#This Row],[flight_speed]],$S$4:$S$6,$T$4:$T$6,,-1)</f>
        <v>fast</v>
      </c>
      <c r="J2788">
        <f>_xlfn.XLOOKUP(data[[#This Row],[Reindeer]],$S$14:$S$18,$T$14:$T$18)</f>
        <v>98</v>
      </c>
      <c r="K2788" t="str" cm="1">
        <f t="array" ref="K2788">_xlfn.IFS(data[[#This Row],[Age]]&lt;=100,"0-100",data[[#This Row],[Age]]&lt;=500,"101-500",data[[#This Row],[Age]]&lt;=1000,"501-1000",1,"&gt;1000")</f>
        <v>0-100</v>
      </c>
      <c r="L2788" t="str">
        <f>REPT(_xlfn.UNICHAR(8203),_xlfn.XLOOKUP(data[[#This Row],[Age group]],$S$23:$S$26,$T$23:$T$26))&amp;data[[#This Row],[Age group]]</f>
        <v>​​​​0-100</v>
      </c>
    </row>
    <row r="2789" spans="2:12" x14ac:dyDescent="0.25">
      <c r="B2789" t="s">
        <v>33</v>
      </c>
      <c r="C2789">
        <v>4</v>
      </c>
      <c r="D2789">
        <v>1220</v>
      </c>
      <c r="E2789" s="27">
        <v>45484</v>
      </c>
      <c r="F2789">
        <v>214.82999999999998</v>
      </c>
      <c r="G2789" t="s">
        <v>90</v>
      </c>
      <c r="H2789">
        <v>0</v>
      </c>
      <c r="I2789" t="str">
        <f>_xlfn.XLOOKUP(data[[#This Row],[flight_speed]],$S$4:$S$6,$T$4:$T$6,,-1)</f>
        <v>casual</v>
      </c>
      <c r="J2789">
        <f>_xlfn.XLOOKUP(data[[#This Row],[Reindeer]],$S$14:$S$18,$T$14:$T$18)</f>
        <v>1200</v>
      </c>
      <c r="K2789" t="str" cm="1">
        <f t="array" ref="K2789">_xlfn.IFS(data[[#This Row],[Age]]&lt;=100,"0-100",data[[#This Row],[Age]]&lt;=500,"101-500",data[[#This Row],[Age]]&lt;=1000,"501-1000",1,"&gt;1000")</f>
        <v>&gt;1000</v>
      </c>
      <c r="L2789" t="str">
        <f>REPT(_xlfn.UNICHAR(8203),_xlfn.XLOOKUP(data[[#This Row],[Age group]],$S$23:$S$26,$T$23:$T$26))&amp;data[[#This Row],[Age group]]</f>
        <v>​&gt;1000</v>
      </c>
    </row>
    <row r="2790" spans="2:12" x14ac:dyDescent="0.25">
      <c r="B2790" t="s">
        <v>34</v>
      </c>
      <c r="C2790">
        <v>10.4</v>
      </c>
      <c r="D2790">
        <v>720</v>
      </c>
      <c r="E2790" s="27">
        <v>45484</v>
      </c>
      <c r="F2790">
        <v>1915.29</v>
      </c>
      <c r="G2790" t="s">
        <v>91</v>
      </c>
      <c r="H2790">
        <v>0</v>
      </c>
      <c r="I2790" t="str">
        <f>_xlfn.XLOOKUP(data[[#This Row],[flight_speed]],$S$4:$S$6,$T$4:$T$6,,-1)</f>
        <v>fast</v>
      </c>
      <c r="J2790">
        <f>_xlfn.XLOOKUP(data[[#This Row],[Reindeer]],$S$14:$S$18,$T$14:$T$18)</f>
        <v>815</v>
      </c>
      <c r="K2790" t="str" cm="1">
        <f t="array" ref="K2790">_xlfn.IFS(data[[#This Row],[Age]]&lt;=100,"0-100",data[[#This Row],[Age]]&lt;=500,"101-500",data[[#This Row],[Age]]&lt;=1000,"501-1000",1,"&gt;1000")</f>
        <v>501-1000</v>
      </c>
      <c r="L2790" t="str">
        <f>REPT(_xlfn.UNICHAR(8203),_xlfn.XLOOKUP(data[[#This Row],[Age group]],$S$23:$S$26,$T$23:$T$26))&amp;data[[#This Row],[Age group]]</f>
        <v>​​501-1000</v>
      </c>
    </row>
    <row r="2791" spans="2:12" x14ac:dyDescent="0.25">
      <c r="B2791" t="s">
        <v>35</v>
      </c>
      <c r="C2791">
        <v>10.4</v>
      </c>
      <c r="D2791">
        <v>1020</v>
      </c>
      <c r="E2791" s="27">
        <v>45484</v>
      </c>
      <c r="F2791">
        <v>203.01</v>
      </c>
      <c r="G2791" t="s">
        <v>91</v>
      </c>
      <c r="H2791">
        <v>0</v>
      </c>
      <c r="I2791" t="str">
        <f>_xlfn.XLOOKUP(data[[#This Row],[flight_speed]],$S$4:$S$6,$T$4:$T$6,,-1)</f>
        <v>casual</v>
      </c>
      <c r="J2791">
        <f>_xlfn.XLOOKUP(data[[#This Row],[Reindeer]],$S$14:$S$18,$T$14:$T$18)</f>
        <v>261</v>
      </c>
      <c r="K2791" t="str" cm="1">
        <f t="array" ref="K2791">_xlfn.IFS(data[[#This Row],[Age]]&lt;=100,"0-100",data[[#This Row],[Age]]&lt;=500,"101-500",data[[#This Row],[Age]]&lt;=1000,"501-1000",1,"&gt;1000")</f>
        <v>101-500</v>
      </c>
      <c r="L2791" t="str">
        <f>REPT(_xlfn.UNICHAR(8203),_xlfn.XLOOKUP(data[[#This Row],[Age group]],$S$23:$S$26,$T$23:$T$26))&amp;data[[#This Row],[Age group]]</f>
        <v>​​​101-500</v>
      </c>
    </row>
    <row r="2792" spans="2:12" x14ac:dyDescent="0.25">
      <c r="B2792" t="s">
        <v>68</v>
      </c>
      <c r="C2792">
        <v>8</v>
      </c>
      <c r="D2792">
        <v>790</v>
      </c>
      <c r="E2792" s="27">
        <v>45484</v>
      </c>
      <c r="F2792">
        <v>2456.79</v>
      </c>
      <c r="G2792" t="s">
        <v>90</v>
      </c>
      <c r="H2792">
        <v>0</v>
      </c>
      <c r="I2792" t="str">
        <f>_xlfn.XLOOKUP(data[[#This Row],[flight_speed]],$S$4:$S$6,$T$4:$T$6,,-1)</f>
        <v>super fast</v>
      </c>
      <c r="J2792">
        <f>_xlfn.XLOOKUP(data[[#This Row],[Reindeer]],$S$14:$S$18,$T$14:$T$18)</f>
        <v>35</v>
      </c>
      <c r="K2792" t="str" cm="1">
        <f t="array" ref="K2792">_xlfn.IFS(data[[#This Row],[Age]]&lt;=100,"0-100",data[[#This Row],[Age]]&lt;=500,"101-500",data[[#This Row],[Age]]&lt;=1000,"501-1000",1,"&gt;1000")</f>
        <v>0-100</v>
      </c>
      <c r="L2792" t="str">
        <f>REPT(_xlfn.UNICHAR(8203),_xlfn.XLOOKUP(data[[#This Row],[Age group]],$S$23:$S$26,$T$23:$T$26))&amp;data[[#This Row],[Age group]]</f>
        <v>​​​​0-100</v>
      </c>
    </row>
    <row r="2793" spans="2:12" x14ac:dyDescent="0.25">
      <c r="B2793" t="s">
        <v>32</v>
      </c>
      <c r="C2793">
        <v>12</v>
      </c>
      <c r="D2793">
        <v>1260</v>
      </c>
      <c r="E2793" s="27">
        <v>45484</v>
      </c>
      <c r="F2793">
        <v>299.70000000000005</v>
      </c>
      <c r="G2793" t="s">
        <v>91</v>
      </c>
      <c r="H2793">
        <v>0</v>
      </c>
      <c r="I2793" t="str">
        <f>_xlfn.XLOOKUP(data[[#This Row],[flight_speed]],$S$4:$S$6,$T$4:$T$6,,-1)</f>
        <v>casual</v>
      </c>
      <c r="J2793">
        <f>_xlfn.XLOOKUP(data[[#This Row],[Reindeer]],$S$14:$S$18,$T$14:$T$18)</f>
        <v>98</v>
      </c>
      <c r="K2793" t="str" cm="1">
        <f t="array" ref="K2793">_xlfn.IFS(data[[#This Row],[Age]]&lt;=100,"0-100",data[[#This Row],[Age]]&lt;=500,"101-500",data[[#This Row],[Age]]&lt;=1000,"501-1000",1,"&gt;1000")</f>
        <v>0-100</v>
      </c>
      <c r="L2793" t="str">
        <f>REPT(_xlfn.UNICHAR(8203),_xlfn.XLOOKUP(data[[#This Row],[Age group]],$S$23:$S$26,$T$23:$T$26))&amp;data[[#This Row],[Age group]]</f>
        <v>​​​​0-100</v>
      </c>
    </row>
    <row r="2794" spans="2:12" x14ac:dyDescent="0.25">
      <c r="B2794" t="s">
        <v>33</v>
      </c>
      <c r="C2794">
        <v>9.6000000000000014</v>
      </c>
      <c r="D2794">
        <v>1450</v>
      </c>
      <c r="E2794" s="27">
        <v>45485</v>
      </c>
      <c r="F2794">
        <v>2714.94</v>
      </c>
      <c r="G2794" t="s">
        <v>90</v>
      </c>
      <c r="H2794">
        <v>0</v>
      </c>
      <c r="I2794" t="str">
        <f>_xlfn.XLOOKUP(data[[#This Row],[flight_speed]],$S$4:$S$6,$T$4:$T$6,,-1)</f>
        <v>super fast</v>
      </c>
      <c r="J2794">
        <f>_xlfn.XLOOKUP(data[[#This Row],[Reindeer]],$S$14:$S$18,$T$14:$T$18)</f>
        <v>1200</v>
      </c>
      <c r="K2794" t="str" cm="1">
        <f t="array" ref="K2794">_xlfn.IFS(data[[#This Row],[Age]]&lt;=100,"0-100",data[[#This Row],[Age]]&lt;=500,"101-500",data[[#This Row],[Age]]&lt;=1000,"501-1000",1,"&gt;1000")</f>
        <v>&gt;1000</v>
      </c>
      <c r="L2794" t="str">
        <f>REPT(_xlfn.UNICHAR(8203),_xlfn.XLOOKUP(data[[#This Row],[Age group]],$S$23:$S$26,$T$23:$T$26))&amp;data[[#This Row],[Age group]]</f>
        <v>​&gt;1000</v>
      </c>
    </row>
    <row r="2795" spans="2:12" x14ac:dyDescent="0.25">
      <c r="B2795" t="s">
        <v>34</v>
      </c>
      <c r="C2795">
        <v>12</v>
      </c>
      <c r="D2795">
        <v>810</v>
      </c>
      <c r="E2795" s="27">
        <v>45485</v>
      </c>
      <c r="F2795">
        <v>303.51</v>
      </c>
      <c r="G2795" t="s">
        <v>91</v>
      </c>
      <c r="H2795">
        <v>0</v>
      </c>
      <c r="I2795" t="str">
        <f>_xlfn.XLOOKUP(data[[#This Row],[flight_speed]],$S$4:$S$6,$T$4:$T$6,,-1)</f>
        <v>casual</v>
      </c>
      <c r="J2795">
        <f>_xlfn.XLOOKUP(data[[#This Row],[Reindeer]],$S$14:$S$18,$T$14:$T$18)</f>
        <v>815</v>
      </c>
      <c r="K2795" t="str" cm="1">
        <f t="array" ref="K2795">_xlfn.IFS(data[[#This Row],[Age]]&lt;=100,"0-100",data[[#This Row],[Age]]&lt;=500,"101-500",data[[#This Row],[Age]]&lt;=1000,"501-1000",1,"&gt;1000")</f>
        <v>501-1000</v>
      </c>
      <c r="L2795" t="str">
        <f>REPT(_xlfn.UNICHAR(8203),_xlfn.XLOOKUP(data[[#This Row],[Age group]],$S$23:$S$26,$T$23:$T$26))&amp;data[[#This Row],[Age group]]</f>
        <v>​​501-1000</v>
      </c>
    </row>
    <row r="2796" spans="2:12" x14ac:dyDescent="0.25">
      <c r="B2796" t="s">
        <v>35</v>
      </c>
      <c r="C2796">
        <v>7.2</v>
      </c>
      <c r="D2796">
        <v>1420</v>
      </c>
      <c r="E2796" s="27">
        <v>45485</v>
      </c>
      <c r="F2796">
        <v>1928.8200000000002</v>
      </c>
      <c r="G2796" t="s">
        <v>91</v>
      </c>
      <c r="H2796">
        <v>0</v>
      </c>
      <c r="I2796" t="str">
        <f>_xlfn.XLOOKUP(data[[#This Row],[flight_speed]],$S$4:$S$6,$T$4:$T$6,,-1)</f>
        <v>fast</v>
      </c>
      <c r="J2796">
        <f>_xlfn.XLOOKUP(data[[#This Row],[Reindeer]],$S$14:$S$18,$T$14:$T$18)</f>
        <v>261</v>
      </c>
      <c r="K2796" t="str" cm="1">
        <f t="array" ref="K2796">_xlfn.IFS(data[[#This Row],[Age]]&lt;=100,"0-100",data[[#This Row],[Age]]&lt;=500,"101-500",data[[#This Row],[Age]]&lt;=1000,"501-1000",1,"&gt;1000")</f>
        <v>101-500</v>
      </c>
      <c r="L2796" t="str">
        <f>REPT(_xlfn.UNICHAR(8203),_xlfn.XLOOKUP(data[[#This Row],[Age group]],$S$23:$S$26,$T$23:$T$26))&amp;data[[#This Row],[Age group]]</f>
        <v>​​​101-500</v>
      </c>
    </row>
    <row r="2797" spans="2:12" x14ac:dyDescent="0.25">
      <c r="B2797" t="s">
        <v>68</v>
      </c>
      <c r="C2797">
        <v>5.6000000000000005</v>
      </c>
      <c r="D2797">
        <v>1470</v>
      </c>
      <c r="E2797" s="27">
        <v>45485</v>
      </c>
      <c r="F2797">
        <v>856.19999999999993</v>
      </c>
      <c r="G2797" t="s">
        <v>90</v>
      </c>
      <c r="H2797">
        <v>0</v>
      </c>
      <c r="I2797" t="str">
        <f>_xlfn.XLOOKUP(data[[#This Row],[flight_speed]],$S$4:$S$6,$T$4:$T$6,,-1)</f>
        <v>fast</v>
      </c>
      <c r="J2797">
        <f>_xlfn.XLOOKUP(data[[#This Row],[Reindeer]],$S$14:$S$18,$T$14:$T$18)</f>
        <v>35</v>
      </c>
      <c r="K2797" t="str" cm="1">
        <f t="array" ref="K2797">_xlfn.IFS(data[[#This Row],[Age]]&lt;=100,"0-100",data[[#This Row],[Age]]&lt;=500,"101-500",data[[#This Row],[Age]]&lt;=1000,"501-1000",1,"&gt;1000")</f>
        <v>0-100</v>
      </c>
      <c r="L2797" t="str">
        <f>REPT(_xlfn.UNICHAR(8203),_xlfn.XLOOKUP(data[[#This Row],[Age group]],$S$23:$S$26,$T$23:$T$26))&amp;data[[#This Row],[Age group]]</f>
        <v>​​​​0-100</v>
      </c>
    </row>
    <row r="2798" spans="2:12" x14ac:dyDescent="0.25">
      <c r="B2798" t="s">
        <v>32</v>
      </c>
      <c r="C2798">
        <v>10.4</v>
      </c>
      <c r="D2798">
        <v>680</v>
      </c>
      <c r="E2798" s="27">
        <v>45485</v>
      </c>
      <c r="F2798">
        <v>2044.1100000000001</v>
      </c>
      <c r="G2798" t="s">
        <v>91</v>
      </c>
      <c r="H2798">
        <v>0</v>
      </c>
      <c r="I2798" t="str">
        <f>_xlfn.XLOOKUP(data[[#This Row],[flight_speed]],$S$4:$S$6,$T$4:$T$6,,-1)</f>
        <v>super fast</v>
      </c>
      <c r="J2798">
        <f>_xlfn.XLOOKUP(data[[#This Row],[Reindeer]],$S$14:$S$18,$T$14:$T$18)</f>
        <v>98</v>
      </c>
      <c r="K2798" t="str" cm="1">
        <f t="array" ref="K2798">_xlfn.IFS(data[[#This Row],[Age]]&lt;=100,"0-100",data[[#This Row],[Age]]&lt;=500,"101-500",data[[#This Row],[Age]]&lt;=1000,"501-1000",1,"&gt;1000")</f>
        <v>0-100</v>
      </c>
      <c r="L2798" t="str">
        <f>REPT(_xlfn.UNICHAR(8203),_xlfn.XLOOKUP(data[[#This Row],[Age group]],$S$23:$S$26,$T$23:$T$26))&amp;data[[#This Row],[Age group]]</f>
        <v>​​​​0-100</v>
      </c>
    </row>
    <row r="2799" spans="2:12" x14ac:dyDescent="0.25">
      <c r="B2799" t="s">
        <v>33</v>
      </c>
      <c r="C2799">
        <v>8.8000000000000007</v>
      </c>
      <c r="D2799">
        <v>1090</v>
      </c>
      <c r="E2799" s="27">
        <v>45486</v>
      </c>
      <c r="F2799">
        <v>1616.6100000000001</v>
      </c>
      <c r="G2799" t="s">
        <v>90</v>
      </c>
      <c r="H2799">
        <v>0</v>
      </c>
      <c r="I2799" t="str">
        <f>_xlfn.XLOOKUP(data[[#This Row],[flight_speed]],$S$4:$S$6,$T$4:$T$6,,-1)</f>
        <v>fast</v>
      </c>
      <c r="J2799">
        <f>_xlfn.XLOOKUP(data[[#This Row],[Reindeer]],$S$14:$S$18,$T$14:$T$18)</f>
        <v>1200</v>
      </c>
      <c r="K2799" t="str" cm="1">
        <f t="array" ref="K2799">_xlfn.IFS(data[[#This Row],[Age]]&lt;=100,"0-100",data[[#This Row],[Age]]&lt;=500,"101-500",data[[#This Row],[Age]]&lt;=1000,"501-1000",1,"&gt;1000")</f>
        <v>&gt;1000</v>
      </c>
      <c r="L2799" t="str">
        <f>REPT(_xlfn.UNICHAR(8203),_xlfn.XLOOKUP(data[[#This Row],[Age group]],$S$23:$S$26,$T$23:$T$26))&amp;data[[#This Row],[Age group]]</f>
        <v>​&gt;1000</v>
      </c>
    </row>
    <row r="2800" spans="2:12" x14ac:dyDescent="0.25">
      <c r="B2800" t="s">
        <v>34</v>
      </c>
      <c r="C2800">
        <v>5.6000000000000005</v>
      </c>
      <c r="D2800">
        <v>600</v>
      </c>
      <c r="E2800" s="27">
        <v>45486</v>
      </c>
      <c r="F2800">
        <v>2589.36</v>
      </c>
      <c r="G2800" t="s">
        <v>91</v>
      </c>
      <c r="H2800">
        <v>0</v>
      </c>
      <c r="I2800" t="str">
        <f>_xlfn.XLOOKUP(data[[#This Row],[flight_speed]],$S$4:$S$6,$T$4:$T$6,,-1)</f>
        <v>super fast</v>
      </c>
      <c r="J2800">
        <f>_xlfn.XLOOKUP(data[[#This Row],[Reindeer]],$S$14:$S$18,$T$14:$T$18)</f>
        <v>815</v>
      </c>
      <c r="K2800" t="str" cm="1">
        <f t="array" ref="K2800">_xlfn.IFS(data[[#This Row],[Age]]&lt;=100,"0-100",data[[#This Row],[Age]]&lt;=500,"101-500",data[[#This Row],[Age]]&lt;=1000,"501-1000",1,"&gt;1000")</f>
        <v>501-1000</v>
      </c>
      <c r="L2800" t="str">
        <f>REPT(_xlfn.UNICHAR(8203),_xlfn.XLOOKUP(data[[#This Row],[Age group]],$S$23:$S$26,$T$23:$T$26))&amp;data[[#This Row],[Age group]]</f>
        <v>​​501-1000</v>
      </c>
    </row>
    <row r="2801" spans="2:12" x14ac:dyDescent="0.25">
      <c r="B2801" t="s">
        <v>35</v>
      </c>
      <c r="C2801">
        <v>7.2</v>
      </c>
      <c r="D2801">
        <v>1070</v>
      </c>
      <c r="E2801" s="27">
        <v>45486</v>
      </c>
      <c r="F2801">
        <v>1277.3399999999999</v>
      </c>
      <c r="G2801" t="s">
        <v>91</v>
      </c>
      <c r="H2801">
        <v>0</v>
      </c>
      <c r="I2801" t="str">
        <f>_xlfn.XLOOKUP(data[[#This Row],[flight_speed]],$S$4:$S$6,$T$4:$T$6,,-1)</f>
        <v>fast</v>
      </c>
      <c r="J2801">
        <f>_xlfn.XLOOKUP(data[[#This Row],[Reindeer]],$S$14:$S$18,$T$14:$T$18)</f>
        <v>261</v>
      </c>
      <c r="K2801" t="str" cm="1">
        <f t="array" ref="K2801">_xlfn.IFS(data[[#This Row],[Age]]&lt;=100,"0-100",data[[#This Row],[Age]]&lt;=500,"101-500",data[[#This Row],[Age]]&lt;=1000,"501-1000",1,"&gt;1000")</f>
        <v>101-500</v>
      </c>
      <c r="L2801" t="str">
        <f>REPT(_xlfn.UNICHAR(8203),_xlfn.XLOOKUP(data[[#This Row],[Age group]],$S$23:$S$26,$T$23:$T$26))&amp;data[[#This Row],[Age group]]</f>
        <v>​​​101-500</v>
      </c>
    </row>
    <row r="2802" spans="2:12" x14ac:dyDescent="0.25">
      <c r="B2802" t="s">
        <v>68</v>
      </c>
      <c r="C2802">
        <v>11.200000000000001</v>
      </c>
      <c r="D2802">
        <v>760</v>
      </c>
      <c r="E2802" s="27">
        <v>45486</v>
      </c>
      <c r="F2802">
        <v>2521.77</v>
      </c>
      <c r="G2802" t="s">
        <v>90</v>
      </c>
      <c r="H2802">
        <v>0</v>
      </c>
      <c r="I2802" t="str">
        <f>_xlfn.XLOOKUP(data[[#This Row],[flight_speed]],$S$4:$S$6,$T$4:$T$6,,-1)</f>
        <v>super fast</v>
      </c>
      <c r="J2802">
        <f>_xlfn.XLOOKUP(data[[#This Row],[Reindeer]],$S$14:$S$18,$T$14:$T$18)</f>
        <v>35</v>
      </c>
      <c r="K2802" t="str" cm="1">
        <f t="array" ref="K2802">_xlfn.IFS(data[[#This Row],[Age]]&lt;=100,"0-100",data[[#This Row],[Age]]&lt;=500,"101-500",data[[#This Row],[Age]]&lt;=1000,"501-1000",1,"&gt;1000")</f>
        <v>0-100</v>
      </c>
      <c r="L2802" t="str">
        <f>REPT(_xlfn.UNICHAR(8203),_xlfn.XLOOKUP(data[[#This Row],[Age group]],$S$23:$S$26,$T$23:$T$26))&amp;data[[#This Row],[Age group]]</f>
        <v>​​​​0-100</v>
      </c>
    </row>
    <row r="2803" spans="2:12" x14ac:dyDescent="0.25">
      <c r="B2803" t="s">
        <v>32</v>
      </c>
      <c r="C2803">
        <v>8</v>
      </c>
      <c r="D2803">
        <v>680</v>
      </c>
      <c r="E2803" s="27">
        <v>45486</v>
      </c>
      <c r="F2803">
        <v>1488.9</v>
      </c>
      <c r="G2803" t="s">
        <v>91</v>
      </c>
      <c r="H2803">
        <v>0</v>
      </c>
      <c r="I2803" t="str">
        <f>_xlfn.XLOOKUP(data[[#This Row],[flight_speed]],$S$4:$S$6,$T$4:$T$6,,-1)</f>
        <v>fast</v>
      </c>
      <c r="J2803">
        <f>_xlfn.XLOOKUP(data[[#This Row],[Reindeer]],$S$14:$S$18,$T$14:$T$18)</f>
        <v>98</v>
      </c>
      <c r="K2803" t="str" cm="1">
        <f t="array" ref="K2803">_xlfn.IFS(data[[#This Row],[Age]]&lt;=100,"0-100",data[[#This Row],[Age]]&lt;=500,"101-500",data[[#This Row],[Age]]&lt;=1000,"501-1000",1,"&gt;1000")</f>
        <v>0-100</v>
      </c>
      <c r="L2803" t="str">
        <f>REPT(_xlfn.UNICHAR(8203),_xlfn.XLOOKUP(data[[#This Row],[Age group]],$S$23:$S$26,$T$23:$T$26))&amp;data[[#This Row],[Age group]]</f>
        <v>​​​​0-100</v>
      </c>
    </row>
    <row r="2804" spans="2:12" x14ac:dyDescent="0.25">
      <c r="B2804" t="s">
        <v>33</v>
      </c>
      <c r="C2804">
        <v>4.8000000000000007</v>
      </c>
      <c r="D2804">
        <v>970</v>
      </c>
      <c r="E2804" s="27">
        <v>45487</v>
      </c>
      <c r="F2804">
        <v>2764.89</v>
      </c>
      <c r="G2804" t="s">
        <v>90</v>
      </c>
      <c r="H2804">
        <v>0</v>
      </c>
      <c r="I2804" t="str">
        <f>_xlfn.XLOOKUP(data[[#This Row],[flight_speed]],$S$4:$S$6,$T$4:$T$6,,-1)</f>
        <v>super fast</v>
      </c>
      <c r="J2804">
        <f>_xlfn.XLOOKUP(data[[#This Row],[Reindeer]],$S$14:$S$18,$T$14:$T$18)</f>
        <v>1200</v>
      </c>
      <c r="K2804" t="str" cm="1">
        <f t="array" ref="K2804">_xlfn.IFS(data[[#This Row],[Age]]&lt;=100,"0-100",data[[#This Row],[Age]]&lt;=500,"101-500",data[[#This Row],[Age]]&lt;=1000,"501-1000",1,"&gt;1000")</f>
        <v>&gt;1000</v>
      </c>
      <c r="L2804" t="str">
        <f>REPT(_xlfn.UNICHAR(8203),_xlfn.XLOOKUP(data[[#This Row],[Age group]],$S$23:$S$26,$T$23:$T$26))&amp;data[[#This Row],[Age group]]</f>
        <v>​&gt;1000</v>
      </c>
    </row>
    <row r="2805" spans="2:12" x14ac:dyDescent="0.25">
      <c r="B2805" t="s">
        <v>34</v>
      </c>
      <c r="C2805">
        <v>8</v>
      </c>
      <c r="D2805">
        <v>1110</v>
      </c>
      <c r="E2805" s="27">
        <v>45487</v>
      </c>
      <c r="F2805">
        <v>2792.04</v>
      </c>
      <c r="G2805" t="s">
        <v>91</v>
      </c>
      <c r="H2805">
        <v>0</v>
      </c>
      <c r="I2805" t="str">
        <f>_xlfn.XLOOKUP(data[[#This Row],[flight_speed]],$S$4:$S$6,$T$4:$T$6,,-1)</f>
        <v>super fast</v>
      </c>
      <c r="J2805">
        <f>_xlfn.XLOOKUP(data[[#This Row],[Reindeer]],$S$14:$S$18,$T$14:$T$18)</f>
        <v>815</v>
      </c>
      <c r="K2805" t="str" cm="1">
        <f t="array" ref="K2805">_xlfn.IFS(data[[#This Row],[Age]]&lt;=100,"0-100",data[[#This Row],[Age]]&lt;=500,"101-500",data[[#This Row],[Age]]&lt;=1000,"501-1000",1,"&gt;1000")</f>
        <v>501-1000</v>
      </c>
      <c r="L2805" t="str">
        <f>REPT(_xlfn.UNICHAR(8203),_xlfn.XLOOKUP(data[[#This Row],[Age group]],$S$23:$S$26,$T$23:$T$26))&amp;data[[#This Row],[Age group]]</f>
        <v>​​501-1000</v>
      </c>
    </row>
    <row r="2806" spans="2:12" x14ac:dyDescent="0.25">
      <c r="B2806" t="s">
        <v>35</v>
      </c>
      <c r="C2806">
        <v>8</v>
      </c>
      <c r="D2806">
        <v>1270</v>
      </c>
      <c r="E2806" s="27">
        <v>45487</v>
      </c>
      <c r="F2806">
        <v>1598.8200000000002</v>
      </c>
      <c r="G2806" t="s">
        <v>91</v>
      </c>
      <c r="H2806">
        <v>0</v>
      </c>
      <c r="I2806" t="str">
        <f>_xlfn.XLOOKUP(data[[#This Row],[flight_speed]],$S$4:$S$6,$T$4:$T$6,,-1)</f>
        <v>fast</v>
      </c>
      <c r="J2806">
        <f>_xlfn.XLOOKUP(data[[#This Row],[Reindeer]],$S$14:$S$18,$T$14:$T$18)</f>
        <v>261</v>
      </c>
      <c r="K2806" t="str" cm="1">
        <f t="array" ref="K2806">_xlfn.IFS(data[[#This Row],[Age]]&lt;=100,"0-100",data[[#This Row],[Age]]&lt;=500,"101-500",data[[#This Row],[Age]]&lt;=1000,"501-1000",1,"&gt;1000")</f>
        <v>101-500</v>
      </c>
      <c r="L2806" t="str">
        <f>REPT(_xlfn.UNICHAR(8203),_xlfn.XLOOKUP(data[[#This Row],[Age group]],$S$23:$S$26,$T$23:$T$26))&amp;data[[#This Row],[Age group]]</f>
        <v>​​​101-500</v>
      </c>
    </row>
    <row r="2807" spans="2:12" x14ac:dyDescent="0.25">
      <c r="B2807" t="s">
        <v>68</v>
      </c>
      <c r="C2807">
        <v>6.4</v>
      </c>
      <c r="D2807">
        <v>1370</v>
      </c>
      <c r="E2807" s="27">
        <v>45487</v>
      </c>
      <c r="F2807">
        <v>2950.77</v>
      </c>
      <c r="G2807" t="s">
        <v>90</v>
      </c>
      <c r="H2807">
        <v>0</v>
      </c>
      <c r="I2807" t="str">
        <f>_xlfn.XLOOKUP(data[[#This Row],[flight_speed]],$S$4:$S$6,$T$4:$T$6,,-1)</f>
        <v>super fast</v>
      </c>
      <c r="J2807">
        <f>_xlfn.XLOOKUP(data[[#This Row],[Reindeer]],$S$14:$S$18,$T$14:$T$18)</f>
        <v>35</v>
      </c>
      <c r="K2807" t="str" cm="1">
        <f t="array" ref="K2807">_xlfn.IFS(data[[#This Row],[Age]]&lt;=100,"0-100",data[[#This Row],[Age]]&lt;=500,"101-500",data[[#This Row],[Age]]&lt;=1000,"501-1000",1,"&gt;1000")</f>
        <v>0-100</v>
      </c>
      <c r="L2807" t="str">
        <f>REPT(_xlfn.UNICHAR(8203),_xlfn.XLOOKUP(data[[#This Row],[Age group]],$S$23:$S$26,$T$23:$T$26))&amp;data[[#This Row],[Age group]]</f>
        <v>​​​​0-100</v>
      </c>
    </row>
    <row r="2808" spans="2:12" x14ac:dyDescent="0.25">
      <c r="B2808" t="s">
        <v>32</v>
      </c>
      <c r="C2808">
        <v>12</v>
      </c>
      <c r="D2808">
        <v>690</v>
      </c>
      <c r="E2808" s="27">
        <v>45487</v>
      </c>
      <c r="F2808">
        <v>934.08</v>
      </c>
      <c r="G2808" t="s">
        <v>91</v>
      </c>
      <c r="H2808">
        <v>0</v>
      </c>
      <c r="I2808" t="str">
        <f>_xlfn.XLOOKUP(data[[#This Row],[flight_speed]],$S$4:$S$6,$T$4:$T$6,,-1)</f>
        <v>fast</v>
      </c>
      <c r="J2808">
        <f>_xlfn.XLOOKUP(data[[#This Row],[Reindeer]],$S$14:$S$18,$T$14:$T$18)</f>
        <v>98</v>
      </c>
      <c r="K2808" t="str" cm="1">
        <f t="array" ref="K2808">_xlfn.IFS(data[[#This Row],[Age]]&lt;=100,"0-100",data[[#This Row],[Age]]&lt;=500,"101-500",data[[#This Row],[Age]]&lt;=1000,"501-1000",1,"&gt;1000")</f>
        <v>0-100</v>
      </c>
      <c r="L2808" t="str">
        <f>REPT(_xlfn.UNICHAR(8203),_xlfn.XLOOKUP(data[[#This Row],[Age group]],$S$23:$S$26,$T$23:$T$26))&amp;data[[#This Row],[Age group]]</f>
        <v>​​​​0-100</v>
      </c>
    </row>
    <row r="2809" spans="2:12" x14ac:dyDescent="0.25">
      <c r="B2809" t="s">
        <v>33</v>
      </c>
      <c r="C2809">
        <v>11.200000000000001</v>
      </c>
      <c r="D2809">
        <v>500</v>
      </c>
      <c r="E2809" s="27">
        <v>45488</v>
      </c>
      <c r="F2809">
        <v>2292.7200000000003</v>
      </c>
      <c r="G2809" t="s">
        <v>90</v>
      </c>
      <c r="H2809">
        <v>0</v>
      </c>
      <c r="I2809" t="str">
        <f>_xlfn.XLOOKUP(data[[#This Row],[flight_speed]],$S$4:$S$6,$T$4:$T$6,,-1)</f>
        <v>super fast</v>
      </c>
      <c r="J2809">
        <f>_xlfn.XLOOKUP(data[[#This Row],[Reindeer]],$S$14:$S$18,$T$14:$T$18)</f>
        <v>1200</v>
      </c>
      <c r="K2809" t="str" cm="1">
        <f t="array" ref="K2809">_xlfn.IFS(data[[#This Row],[Age]]&lt;=100,"0-100",data[[#This Row],[Age]]&lt;=500,"101-500",data[[#This Row],[Age]]&lt;=1000,"501-1000",1,"&gt;1000")</f>
        <v>&gt;1000</v>
      </c>
      <c r="L2809" t="str">
        <f>REPT(_xlfn.UNICHAR(8203),_xlfn.XLOOKUP(data[[#This Row],[Age group]],$S$23:$S$26,$T$23:$T$26))&amp;data[[#This Row],[Age group]]</f>
        <v>​&gt;1000</v>
      </c>
    </row>
    <row r="2810" spans="2:12" x14ac:dyDescent="0.25">
      <c r="B2810" t="s">
        <v>34</v>
      </c>
      <c r="C2810">
        <v>8</v>
      </c>
      <c r="D2810">
        <v>840</v>
      </c>
      <c r="E2810" s="27">
        <v>45488</v>
      </c>
      <c r="F2810">
        <v>2698.89</v>
      </c>
      <c r="G2810" t="s">
        <v>91</v>
      </c>
      <c r="H2810">
        <v>0</v>
      </c>
      <c r="I2810" t="str">
        <f>_xlfn.XLOOKUP(data[[#This Row],[flight_speed]],$S$4:$S$6,$T$4:$T$6,,-1)</f>
        <v>super fast</v>
      </c>
      <c r="J2810">
        <f>_xlfn.XLOOKUP(data[[#This Row],[Reindeer]],$S$14:$S$18,$T$14:$T$18)</f>
        <v>815</v>
      </c>
      <c r="K2810" t="str" cm="1">
        <f t="array" ref="K2810">_xlfn.IFS(data[[#This Row],[Age]]&lt;=100,"0-100",data[[#This Row],[Age]]&lt;=500,"101-500",data[[#This Row],[Age]]&lt;=1000,"501-1000",1,"&gt;1000")</f>
        <v>501-1000</v>
      </c>
      <c r="L2810" t="str">
        <f>REPT(_xlfn.UNICHAR(8203),_xlfn.XLOOKUP(data[[#This Row],[Age group]],$S$23:$S$26,$T$23:$T$26))&amp;data[[#This Row],[Age group]]</f>
        <v>​​501-1000</v>
      </c>
    </row>
    <row r="2811" spans="2:12" x14ac:dyDescent="0.25">
      <c r="B2811" t="s">
        <v>35</v>
      </c>
      <c r="C2811">
        <v>12</v>
      </c>
      <c r="D2811">
        <v>620</v>
      </c>
      <c r="E2811" s="27">
        <v>45488</v>
      </c>
      <c r="F2811">
        <v>1460.85</v>
      </c>
      <c r="G2811" t="s">
        <v>91</v>
      </c>
      <c r="H2811">
        <v>0</v>
      </c>
      <c r="I2811" t="str">
        <f>_xlfn.XLOOKUP(data[[#This Row],[flight_speed]],$S$4:$S$6,$T$4:$T$6,,-1)</f>
        <v>fast</v>
      </c>
      <c r="J2811">
        <f>_xlfn.XLOOKUP(data[[#This Row],[Reindeer]],$S$14:$S$18,$T$14:$T$18)</f>
        <v>261</v>
      </c>
      <c r="K2811" t="str" cm="1">
        <f t="array" ref="K2811">_xlfn.IFS(data[[#This Row],[Age]]&lt;=100,"0-100",data[[#This Row],[Age]]&lt;=500,"101-500",data[[#This Row],[Age]]&lt;=1000,"501-1000",1,"&gt;1000")</f>
        <v>101-500</v>
      </c>
      <c r="L2811" t="str">
        <f>REPT(_xlfn.UNICHAR(8203),_xlfn.XLOOKUP(data[[#This Row],[Age group]],$S$23:$S$26,$T$23:$T$26))&amp;data[[#This Row],[Age group]]</f>
        <v>​​​101-500</v>
      </c>
    </row>
    <row r="2812" spans="2:12" x14ac:dyDescent="0.25">
      <c r="B2812" t="s">
        <v>68</v>
      </c>
      <c r="C2812">
        <v>12</v>
      </c>
      <c r="D2812">
        <v>1140</v>
      </c>
      <c r="E2812" s="27">
        <v>45488</v>
      </c>
      <c r="F2812">
        <v>895.74</v>
      </c>
      <c r="G2812" t="s">
        <v>90</v>
      </c>
      <c r="H2812">
        <v>0</v>
      </c>
      <c r="I2812" t="str">
        <f>_xlfn.XLOOKUP(data[[#This Row],[flight_speed]],$S$4:$S$6,$T$4:$T$6,,-1)</f>
        <v>fast</v>
      </c>
      <c r="J2812">
        <f>_xlfn.XLOOKUP(data[[#This Row],[Reindeer]],$S$14:$S$18,$T$14:$T$18)</f>
        <v>35</v>
      </c>
      <c r="K2812" t="str" cm="1">
        <f t="array" ref="K2812">_xlfn.IFS(data[[#This Row],[Age]]&lt;=100,"0-100",data[[#This Row],[Age]]&lt;=500,"101-500",data[[#This Row],[Age]]&lt;=1000,"501-1000",1,"&gt;1000")</f>
        <v>0-100</v>
      </c>
      <c r="L2812" t="str">
        <f>REPT(_xlfn.UNICHAR(8203),_xlfn.XLOOKUP(data[[#This Row],[Age group]],$S$23:$S$26,$T$23:$T$26))&amp;data[[#This Row],[Age group]]</f>
        <v>​​​​0-100</v>
      </c>
    </row>
    <row r="2813" spans="2:12" x14ac:dyDescent="0.25">
      <c r="B2813" t="s">
        <v>32</v>
      </c>
      <c r="C2813">
        <v>12</v>
      </c>
      <c r="D2813">
        <v>660</v>
      </c>
      <c r="E2813" s="27">
        <v>45488</v>
      </c>
      <c r="F2813">
        <v>2205.21</v>
      </c>
      <c r="G2813" t="s">
        <v>91</v>
      </c>
      <c r="H2813">
        <v>0</v>
      </c>
      <c r="I2813" t="str">
        <f>_xlfn.XLOOKUP(data[[#This Row],[flight_speed]],$S$4:$S$6,$T$4:$T$6,,-1)</f>
        <v>super fast</v>
      </c>
      <c r="J2813">
        <f>_xlfn.XLOOKUP(data[[#This Row],[Reindeer]],$S$14:$S$18,$T$14:$T$18)</f>
        <v>98</v>
      </c>
      <c r="K2813" t="str" cm="1">
        <f t="array" ref="K2813">_xlfn.IFS(data[[#This Row],[Age]]&lt;=100,"0-100",data[[#This Row],[Age]]&lt;=500,"101-500",data[[#This Row],[Age]]&lt;=1000,"501-1000",1,"&gt;1000")</f>
        <v>0-100</v>
      </c>
      <c r="L2813" t="str">
        <f>REPT(_xlfn.UNICHAR(8203),_xlfn.XLOOKUP(data[[#This Row],[Age group]],$S$23:$S$26,$T$23:$T$26))&amp;data[[#This Row],[Age group]]</f>
        <v>​​​​0-100</v>
      </c>
    </row>
    <row r="2814" spans="2:12" x14ac:dyDescent="0.25">
      <c r="B2814" t="s">
        <v>33</v>
      </c>
      <c r="C2814">
        <v>11.200000000000001</v>
      </c>
      <c r="D2814">
        <v>1020</v>
      </c>
      <c r="E2814" s="27">
        <v>45489</v>
      </c>
      <c r="F2814">
        <v>653.43000000000006</v>
      </c>
      <c r="G2814" t="s">
        <v>90</v>
      </c>
      <c r="H2814">
        <v>0</v>
      </c>
      <c r="I2814" t="str">
        <f>_xlfn.XLOOKUP(data[[#This Row],[flight_speed]],$S$4:$S$6,$T$4:$T$6,,-1)</f>
        <v>fast</v>
      </c>
      <c r="J2814">
        <f>_xlfn.XLOOKUP(data[[#This Row],[Reindeer]],$S$14:$S$18,$T$14:$T$18)</f>
        <v>1200</v>
      </c>
      <c r="K2814" t="str" cm="1">
        <f t="array" ref="K2814">_xlfn.IFS(data[[#This Row],[Age]]&lt;=100,"0-100",data[[#This Row],[Age]]&lt;=500,"101-500",data[[#This Row],[Age]]&lt;=1000,"501-1000",1,"&gt;1000")</f>
        <v>&gt;1000</v>
      </c>
      <c r="L2814" t="str">
        <f>REPT(_xlfn.UNICHAR(8203),_xlfn.XLOOKUP(data[[#This Row],[Age group]],$S$23:$S$26,$T$23:$T$26))&amp;data[[#This Row],[Age group]]</f>
        <v>​&gt;1000</v>
      </c>
    </row>
    <row r="2815" spans="2:12" x14ac:dyDescent="0.25">
      <c r="B2815" t="s">
        <v>34</v>
      </c>
      <c r="C2815">
        <v>12</v>
      </c>
      <c r="D2815">
        <v>1190</v>
      </c>
      <c r="E2815" s="27">
        <v>45489</v>
      </c>
      <c r="F2815">
        <v>995.22</v>
      </c>
      <c r="G2815" t="s">
        <v>91</v>
      </c>
      <c r="H2815">
        <v>0</v>
      </c>
      <c r="I2815" t="str">
        <f>_xlfn.XLOOKUP(data[[#This Row],[flight_speed]],$S$4:$S$6,$T$4:$T$6,,-1)</f>
        <v>fast</v>
      </c>
      <c r="J2815">
        <f>_xlfn.XLOOKUP(data[[#This Row],[Reindeer]],$S$14:$S$18,$T$14:$T$18)</f>
        <v>815</v>
      </c>
      <c r="K2815" t="str" cm="1">
        <f t="array" ref="K2815">_xlfn.IFS(data[[#This Row],[Age]]&lt;=100,"0-100",data[[#This Row],[Age]]&lt;=500,"101-500",data[[#This Row],[Age]]&lt;=1000,"501-1000",1,"&gt;1000")</f>
        <v>501-1000</v>
      </c>
      <c r="L2815" t="str">
        <f>REPT(_xlfn.UNICHAR(8203),_xlfn.XLOOKUP(data[[#This Row],[Age group]],$S$23:$S$26,$T$23:$T$26))&amp;data[[#This Row],[Age group]]</f>
        <v>​​501-1000</v>
      </c>
    </row>
    <row r="2816" spans="2:12" x14ac:dyDescent="0.25">
      <c r="B2816" t="s">
        <v>35</v>
      </c>
      <c r="C2816">
        <v>8</v>
      </c>
      <c r="D2816">
        <v>1200</v>
      </c>
      <c r="E2816" s="27">
        <v>45489</v>
      </c>
      <c r="F2816">
        <v>2626.02</v>
      </c>
      <c r="G2816" t="s">
        <v>91</v>
      </c>
      <c r="H2816">
        <v>0</v>
      </c>
      <c r="I2816" t="str">
        <f>_xlfn.XLOOKUP(data[[#This Row],[flight_speed]],$S$4:$S$6,$T$4:$T$6,,-1)</f>
        <v>super fast</v>
      </c>
      <c r="J2816">
        <f>_xlfn.XLOOKUP(data[[#This Row],[Reindeer]],$S$14:$S$18,$T$14:$T$18)</f>
        <v>261</v>
      </c>
      <c r="K2816" t="str" cm="1">
        <f t="array" ref="K2816">_xlfn.IFS(data[[#This Row],[Age]]&lt;=100,"0-100",data[[#This Row],[Age]]&lt;=500,"101-500",data[[#This Row],[Age]]&lt;=1000,"501-1000",1,"&gt;1000")</f>
        <v>101-500</v>
      </c>
      <c r="L2816" t="str">
        <f>REPT(_xlfn.UNICHAR(8203),_xlfn.XLOOKUP(data[[#This Row],[Age group]],$S$23:$S$26,$T$23:$T$26))&amp;data[[#This Row],[Age group]]</f>
        <v>​​​101-500</v>
      </c>
    </row>
    <row r="2817" spans="2:12" x14ac:dyDescent="0.25">
      <c r="B2817" t="s">
        <v>68</v>
      </c>
      <c r="C2817">
        <v>11.200000000000001</v>
      </c>
      <c r="D2817">
        <v>680</v>
      </c>
      <c r="E2817" s="27">
        <v>45489</v>
      </c>
      <c r="F2817">
        <v>525.29999999999995</v>
      </c>
      <c r="G2817" t="s">
        <v>90</v>
      </c>
      <c r="H2817">
        <v>0</v>
      </c>
      <c r="I2817" t="str">
        <f>_xlfn.XLOOKUP(data[[#This Row],[flight_speed]],$S$4:$S$6,$T$4:$T$6,,-1)</f>
        <v>casual</v>
      </c>
      <c r="J2817">
        <f>_xlfn.XLOOKUP(data[[#This Row],[Reindeer]],$S$14:$S$18,$T$14:$T$18)</f>
        <v>35</v>
      </c>
      <c r="K2817" t="str" cm="1">
        <f t="array" ref="K2817">_xlfn.IFS(data[[#This Row],[Age]]&lt;=100,"0-100",data[[#This Row],[Age]]&lt;=500,"101-500",data[[#This Row],[Age]]&lt;=1000,"501-1000",1,"&gt;1000")</f>
        <v>0-100</v>
      </c>
      <c r="L2817" t="str">
        <f>REPT(_xlfn.UNICHAR(8203),_xlfn.XLOOKUP(data[[#This Row],[Age group]],$S$23:$S$26,$T$23:$T$26))&amp;data[[#This Row],[Age group]]</f>
        <v>​​​​0-100</v>
      </c>
    </row>
    <row r="2818" spans="2:12" x14ac:dyDescent="0.25">
      <c r="B2818" t="s">
        <v>32</v>
      </c>
      <c r="C2818">
        <v>12</v>
      </c>
      <c r="D2818">
        <v>830</v>
      </c>
      <c r="E2818" s="27">
        <v>45489</v>
      </c>
      <c r="F2818">
        <v>645.59999999999991</v>
      </c>
      <c r="G2818" t="s">
        <v>91</v>
      </c>
      <c r="H2818">
        <v>0</v>
      </c>
      <c r="I2818" t="str">
        <f>_xlfn.XLOOKUP(data[[#This Row],[flight_speed]],$S$4:$S$6,$T$4:$T$6,,-1)</f>
        <v>fast</v>
      </c>
      <c r="J2818">
        <f>_xlfn.XLOOKUP(data[[#This Row],[Reindeer]],$S$14:$S$18,$T$14:$T$18)</f>
        <v>98</v>
      </c>
      <c r="K2818" t="str" cm="1">
        <f t="array" ref="K2818">_xlfn.IFS(data[[#This Row],[Age]]&lt;=100,"0-100",data[[#This Row],[Age]]&lt;=500,"101-500",data[[#This Row],[Age]]&lt;=1000,"501-1000",1,"&gt;1000")</f>
        <v>0-100</v>
      </c>
      <c r="L2818" t="str">
        <f>REPT(_xlfn.UNICHAR(8203),_xlfn.XLOOKUP(data[[#This Row],[Age group]],$S$23:$S$26,$T$23:$T$26))&amp;data[[#This Row],[Age group]]</f>
        <v>​​​​0-100</v>
      </c>
    </row>
    <row r="2819" spans="2:12" x14ac:dyDescent="0.25">
      <c r="B2819" t="s">
        <v>33</v>
      </c>
      <c r="C2819">
        <v>8</v>
      </c>
      <c r="D2819">
        <v>950</v>
      </c>
      <c r="E2819" s="27">
        <v>45490</v>
      </c>
      <c r="F2819">
        <v>913.71</v>
      </c>
      <c r="G2819" t="s">
        <v>90</v>
      </c>
      <c r="H2819">
        <v>0</v>
      </c>
      <c r="I2819" t="str">
        <f>_xlfn.XLOOKUP(data[[#This Row],[flight_speed]],$S$4:$S$6,$T$4:$T$6,,-1)</f>
        <v>fast</v>
      </c>
      <c r="J2819">
        <f>_xlfn.XLOOKUP(data[[#This Row],[Reindeer]],$S$14:$S$18,$T$14:$T$18)</f>
        <v>1200</v>
      </c>
      <c r="K2819" t="str" cm="1">
        <f t="array" ref="K2819">_xlfn.IFS(data[[#This Row],[Age]]&lt;=100,"0-100",data[[#This Row],[Age]]&lt;=500,"101-500",data[[#This Row],[Age]]&lt;=1000,"501-1000",1,"&gt;1000")</f>
        <v>&gt;1000</v>
      </c>
      <c r="L2819" t="str">
        <f>REPT(_xlfn.UNICHAR(8203),_xlfn.XLOOKUP(data[[#This Row],[Age group]],$S$23:$S$26,$T$23:$T$26))&amp;data[[#This Row],[Age group]]</f>
        <v>​&gt;1000</v>
      </c>
    </row>
    <row r="2820" spans="2:12" x14ac:dyDescent="0.25">
      <c r="B2820" t="s">
        <v>34</v>
      </c>
      <c r="C2820">
        <v>9.6000000000000014</v>
      </c>
      <c r="D2820">
        <v>1120</v>
      </c>
      <c r="E2820" s="27">
        <v>45490</v>
      </c>
      <c r="F2820">
        <v>263.21999999999997</v>
      </c>
      <c r="G2820" t="s">
        <v>91</v>
      </c>
      <c r="H2820">
        <v>0</v>
      </c>
      <c r="I2820" t="str">
        <f>_xlfn.XLOOKUP(data[[#This Row],[flight_speed]],$S$4:$S$6,$T$4:$T$6,,-1)</f>
        <v>casual</v>
      </c>
      <c r="J2820">
        <f>_xlfn.XLOOKUP(data[[#This Row],[Reindeer]],$S$14:$S$18,$T$14:$T$18)</f>
        <v>815</v>
      </c>
      <c r="K2820" t="str" cm="1">
        <f t="array" ref="K2820">_xlfn.IFS(data[[#This Row],[Age]]&lt;=100,"0-100",data[[#This Row],[Age]]&lt;=500,"101-500",data[[#This Row],[Age]]&lt;=1000,"501-1000",1,"&gt;1000")</f>
        <v>501-1000</v>
      </c>
      <c r="L2820" t="str">
        <f>REPT(_xlfn.UNICHAR(8203),_xlfn.XLOOKUP(data[[#This Row],[Age group]],$S$23:$S$26,$T$23:$T$26))&amp;data[[#This Row],[Age group]]</f>
        <v>​​501-1000</v>
      </c>
    </row>
    <row r="2821" spans="2:12" x14ac:dyDescent="0.25">
      <c r="B2821" t="s">
        <v>35</v>
      </c>
      <c r="C2821">
        <v>12</v>
      </c>
      <c r="D2821">
        <v>1170</v>
      </c>
      <c r="E2821" s="27">
        <v>45490</v>
      </c>
      <c r="F2821">
        <v>1005.1800000000001</v>
      </c>
      <c r="G2821" t="s">
        <v>91</v>
      </c>
      <c r="H2821">
        <v>0</v>
      </c>
      <c r="I2821" t="str">
        <f>_xlfn.XLOOKUP(data[[#This Row],[flight_speed]],$S$4:$S$6,$T$4:$T$6,,-1)</f>
        <v>fast</v>
      </c>
      <c r="J2821">
        <f>_xlfn.XLOOKUP(data[[#This Row],[Reindeer]],$S$14:$S$18,$T$14:$T$18)</f>
        <v>261</v>
      </c>
      <c r="K2821" t="str" cm="1">
        <f t="array" ref="K2821">_xlfn.IFS(data[[#This Row],[Age]]&lt;=100,"0-100",data[[#This Row],[Age]]&lt;=500,"101-500",data[[#This Row],[Age]]&lt;=1000,"501-1000",1,"&gt;1000")</f>
        <v>101-500</v>
      </c>
      <c r="L2821" t="str">
        <f>REPT(_xlfn.UNICHAR(8203),_xlfn.XLOOKUP(data[[#This Row],[Age group]],$S$23:$S$26,$T$23:$T$26))&amp;data[[#This Row],[Age group]]</f>
        <v>​​​101-500</v>
      </c>
    </row>
    <row r="2822" spans="2:12" x14ac:dyDescent="0.25">
      <c r="B2822" t="s">
        <v>68</v>
      </c>
      <c r="C2822">
        <v>4.8000000000000007</v>
      </c>
      <c r="D2822">
        <v>590</v>
      </c>
      <c r="E2822" s="27">
        <v>45490</v>
      </c>
      <c r="F2822">
        <v>947.64</v>
      </c>
      <c r="G2822" t="s">
        <v>90</v>
      </c>
      <c r="H2822">
        <v>0</v>
      </c>
      <c r="I2822" t="str">
        <f>_xlfn.XLOOKUP(data[[#This Row],[flight_speed]],$S$4:$S$6,$T$4:$T$6,,-1)</f>
        <v>fast</v>
      </c>
      <c r="J2822">
        <f>_xlfn.XLOOKUP(data[[#This Row],[Reindeer]],$S$14:$S$18,$T$14:$T$18)</f>
        <v>35</v>
      </c>
      <c r="K2822" t="str" cm="1">
        <f t="array" ref="K2822">_xlfn.IFS(data[[#This Row],[Age]]&lt;=100,"0-100",data[[#This Row],[Age]]&lt;=500,"101-500",data[[#This Row],[Age]]&lt;=1000,"501-1000",1,"&gt;1000")</f>
        <v>0-100</v>
      </c>
      <c r="L2822" t="str">
        <f>REPT(_xlfn.UNICHAR(8203),_xlfn.XLOOKUP(data[[#This Row],[Age group]],$S$23:$S$26,$T$23:$T$26))&amp;data[[#This Row],[Age group]]</f>
        <v>​​​​0-100</v>
      </c>
    </row>
    <row r="2823" spans="2:12" x14ac:dyDescent="0.25">
      <c r="B2823" t="s">
        <v>32</v>
      </c>
      <c r="C2823">
        <v>5.6000000000000005</v>
      </c>
      <c r="D2823">
        <v>1250</v>
      </c>
      <c r="E2823" s="27">
        <v>45490</v>
      </c>
      <c r="F2823">
        <v>112.28999999999999</v>
      </c>
      <c r="G2823" t="s">
        <v>91</v>
      </c>
      <c r="H2823">
        <v>0</v>
      </c>
      <c r="I2823" t="str">
        <f>_xlfn.XLOOKUP(data[[#This Row],[flight_speed]],$S$4:$S$6,$T$4:$T$6,,-1)</f>
        <v>casual</v>
      </c>
      <c r="J2823">
        <f>_xlfn.XLOOKUP(data[[#This Row],[Reindeer]],$S$14:$S$18,$T$14:$T$18)</f>
        <v>98</v>
      </c>
      <c r="K2823" t="str" cm="1">
        <f t="array" ref="K2823">_xlfn.IFS(data[[#This Row],[Age]]&lt;=100,"0-100",data[[#This Row],[Age]]&lt;=500,"101-500",data[[#This Row],[Age]]&lt;=1000,"501-1000",1,"&gt;1000")</f>
        <v>0-100</v>
      </c>
      <c r="L2823" t="str">
        <f>REPT(_xlfn.UNICHAR(8203),_xlfn.XLOOKUP(data[[#This Row],[Age group]],$S$23:$S$26,$T$23:$T$26))&amp;data[[#This Row],[Age group]]</f>
        <v>​​​​0-100</v>
      </c>
    </row>
    <row r="2824" spans="2:12" x14ac:dyDescent="0.25">
      <c r="B2824" t="s">
        <v>33</v>
      </c>
      <c r="C2824">
        <v>8</v>
      </c>
      <c r="D2824">
        <v>1180</v>
      </c>
      <c r="E2824" s="27">
        <v>45491</v>
      </c>
      <c r="F2824">
        <v>1750.47</v>
      </c>
      <c r="G2824" t="s">
        <v>90</v>
      </c>
      <c r="H2824">
        <v>0</v>
      </c>
      <c r="I2824" t="str">
        <f>_xlfn.XLOOKUP(data[[#This Row],[flight_speed]],$S$4:$S$6,$T$4:$T$6,,-1)</f>
        <v>fast</v>
      </c>
      <c r="J2824">
        <f>_xlfn.XLOOKUP(data[[#This Row],[Reindeer]],$S$14:$S$18,$T$14:$T$18)</f>
        <v>1200</v>
      </c>
      <c r="K2824" t="str" cm="1">
        <f t="array" ref="K2824">_xlfn.IFS(data[[#This Row],[Age]]&lt;=100,"0-100",data[[#This Row],[Age]]&lt;=500,"101-500",data[[#This Row],[Age]]&lt;=1000,"501-1000",1,"&gt;1000")</f>
        <v>&gt;1000</v>
      </c>
      <c r="L2824" t="str">
        <f>REPT(_xlfn.UNICHAR(8203),_xlfn.XLOOKUP(data[[#This Row],[Age group]],$S$23:$S$26,$T$23:$T$26))&amp;data[[#This Row],[Age group]]</f>
        <v>​&gt;1000</v>
      </c>
    </row>
    <row r="2825" spans="2:12" x14ac:dyDescent="0.25">
      <c r="B2825" t="s">
        <v>34</v>
      </c>
      <c r="C2825">
        <v>4.8000000000000007</v>
      </c>
      <c r="D2825">
        <v>500</v>
      </c>
      <c r="E2825" s="27">
        <v>45491</v>
      </c>
      <c r="F2825">
        <v>2920.41</v>
      </c>
      <c r="G2825" t="s">
        <v>91</v>
      </c>
      <c r="H2825">
        <v>0</v>
      </c>
      <c r="I2825" t="str">
        <f>_xlfn.XLOOKUP(data[[#This Row],[flight_speed]],$S$4:$S$6,$T$4:$T$6,,-1)</f>
        <v>super fast</v>
      </c>
      <c r="J2825">
        <f>_xlfn.XLOOKUP(data[[#This Row],[Reindeer]],$S$14:$S$18,$T$14:$T$18)</f>
        <v>815</v>
      </c>
      <c r="K2825" t="str" cm="1">
        <f t="array" ref="K2825">_xlfn.IFS(data[[#This Row],[Age]]&lt;=100,"0-100",data[[#This Row],[Age]]&lt;=500,"101-500",data[[#This Row],[Age]]&lt;=1000,"501-1000",1,"&gt;1000")</f>
        <v>501-1000</v>
      </c>
      <c r="L2825" t="str">
        <f>REPT(_xlfn.UNICHAR(8203),_xlfn.XLOOKUP(data[[#This Row],[Age group]],$S$23:$S$26,$T$23:$T$26))&amp;data[[#This Row],[Age group]]</f>
        <v>​​501-1000</v>
      </c>
    </row>
    <row r="2826" spans="2:12" x14ac:dyDescent="0.25">
      <c r="B2826" t="s">
        <v>35</v>
      </c>
      <c r="C2826">
        <v>4</v>
      </c>
      <c r="D2826">
        <v>1230</v>
      </c>
      <c r="E2826" s="27">
        <v>45491</v>
      </c>
      <c r="F2826">
        <v>2713.77</v>
      </c>
      <c r="G2826" t="s">
        <v>91</v>
      </c>
      <c r="H2826">
        <v>0</v>
      </c>
      <c r="I2826" t="str">
        <f>_xlfn.XLOOKUP(data[[#This Row],[flight_speed]],$S$4:$S$6,$T$4:$T$6,,-1)</f>
        <v>super fast</v>
      </c>
      <c r="J2826">
        <f>_xlfn.XLOOKUP(data[[#This Row],[Reindeer]],$S$14:$S$18,$T$14:$T$18)</f>
        <v>261</v>
      </c>
      <c r="K2826" t="str" cm="1">
        <f t="array" ref="K2826">_xlfn.IFS(data[[#This Row],[Age]]&lt;=100,"0-100",data[[#This Row],[Age]]&lt;=500,"101-500",data[[#This Row],[Age]]&lt;=1000,"501-1000",1,"&gt;1000")</f>
        <v>101-500</v>
      </c>
      <c r="L2826" t="str">
        <f>REPT(_xlfn.UNICHAR(8203),_xlfn.XLOOKUP(data[[#This Row],[Age group]],$S$23:$S$26,$T$23:$T$26))&amp;data[[#This Row],[Age group]]</f>
        <v>​​​101-500</v>
      </c>
    </row>
    <row r="2827" spans="2:12" x14ac:dyDescent="0.25">
      <c r="B2827" t="s">
        <v>68</v>
      </c>
      <c r="C2827">
        <v>7.2</v>
      </c>
      <c r="D2827">
        <v>600</v>
      </c>
      <c r="E2827" s="27">
        <v>45491</v>
      </c>
      <c r="F2827">
        <v>196.5</v>
      </c>
      <c r="G2827" t="s">
        <v>90</v>
      </c>
      <c r="H2827">
        <v>0</v>
      </c>
      <c r="I2827" t="str">
        <f>_xlfn.XLOOKUP(data[[#This Row],[flight_speed]],$S$4:$S$6,$T$4:$T$6,,-1)</f>
        <v>casual</v>
      </c>
      <c r="J2827">
        <f>_xlfn.XLOOKUP(data[[#This Row],[Reindeer]],$S$14:$S$18,$T$14:$T$18)</f>
        <v>35</v>
      </c>
      <c r="K2827" t="str" cm="1">
        <f t="array" ref="K2827">_xlfn.IFS(data[[#This Row],[Age]]&lt;=100,"0-100",data[[#This Row],[Age]]&lt;=500,"101-500",data[[#This Row],[Age]]&lt;=1000,"501-1000",1,"&gt;1000")</f>
        <v>0-100</v>
      </c>
      <c r="L2827" t="str">
        <f>REPT(_xlfn.UNICHAR(8203),_xlfn.XLOOKUP(data[[#This Row],[Age group]],$S$23:$S$26,$T$23:$T$26))&amp;data[[#This Row],[Age group]]</f>
        <v>​​​​0-100</v>
      </c>
    </row>
    <row r="2828" spans="2:12" x14ac:dyDescent="0.25">
      <c r="B2828" t="s">
        <v>32</v>
      </c>
      <c r="C2828">
        <v>12</v>
      </c>
      <c r="D2828">
        <v>1030</v>
      </c>
      <c r="E2828" s="27">
        <v>45491</v>
      </c>
      <c r="F2828">
        <v>572.70000000000005</v>
      </c>
      <c r="G2828" t="s">
        <v>91</v>
      </c>
      <c r="H2828">
        <v>0</v>
      </c>
      <c r="I2828" t="str">
        <f>_xlfn.XLOOKUP(data[[#This Row],[flight_speed]],$S$4:$S$6,$T$4:$T$6,,-1)</f>
        <v>casual</v>
      </c>
      <c r="J2828">
        <f>_xlfn.XLOOKUP(data[[#This Row],[Reindeer]],$S$14:$S$18,$T$14:$T$18)</f>
        <v>98</v>
      </c>
      <c r="K2828" t="str" cm="1">
        <f t="array" ref="K2828">_xlfn.IFS(data[[#This Row],[Age]]&lt;=100,"0-100",data[[#This Row],[Age]]&lt;=500,"101-500",data[[#This Row],[Age]]&lt;=1000,"501-1000",1,"&gt;1000")</f>
        <v>0-100</v>
      </c>
      <c r="L2828" t="str">
        <f>REPT(_xlfn.UNICHAR(8203),_xlfn.XLOOKUP(data[[#This Row],[Age group]],$S$23:$S$26,$T$23:$T$26))&amp;data[[#This Row],[Age group]]</f>
        <v>​​​​0-100</v>
      </c>
    </row>
    <row r="2829" spans="2:12" x14ac:dyDescent="0.25">
      <c r="B2829" t="s">
        <v>33</v>
      </c>
      <c r="C2829">
        <v>8</v>
      </c>
      <c r="D2829">
        <v>560</v>
      </c>
      <c r="E2829" s="27">
        <v>45492</v>
      </c>
      <c r="F2829">
        <v>2350.2599999999998</v>
      </c>
      <c r="G2829" t="s">
        <v>90</v>
      </c>
      <c r="H2829">
        <v>0</v>
      </c>
      <c r="I2829" t="str">
        <f>_xlfn.XLOOKUP(data[[#This Row],[flight_speed]],$S$4:$S$6,$T$4:$T$6,,-1)</f>
        <v>super fast</v>
      </c>
      <c r="J2829">
        <f>_xlfn.XLOOKUP(data[[#This Row],[Reindeer]],$S$14:$S$18,$T$14:$T$18)</f>
        <v>1200</v>
      </c>
      <c r="K2829" t="str" cm="1">
        <f t="array" ref="K2829">_xlfn.IFS(data[[#This Row],[Age]]&lt;=100,"0-100",data[[#This Row],[Age]]&lt;=500,"101-500",data[[#This Row],[Age]]&lt;=1000,"501-1000",1,"&gt;1000")</f>
        <v>&gt;1000</v>
      </c>
      <c r="L2829" t="str">
        <f>REPT(_xlfn.UNICHAR(8203),_xlfn.XLOOKUP(data[[#This Row],[Age group]],$S$23:$S$26,$T$23:$T$26))&amp;data[[#This Row],[Age group]]</f>
        <v>​&gt;1000</v>
      </c>
    </row>
    <row r="2830" spans="2:12" x14ac:dyDescent="0.25">
      <c r="B2830" t="s">
        <v>34</v>
      </c>
      <c r="C2830">
        <v>6.4</v>
      </c>
      <c r="D2830">
        <v>1230</v>
      </c>
      <c r="E2830" s="27">
        <v>45492</v>
      </c>
      <c r="F2830">
        <v>2329.08</v>
      </c>
      <c r="G2830" t="s">
        <v>91</v>
      </c>
      <c r="H2830">
        <v>0</v>
      </c>
      <c r="I2830" t="str">
        <f>_xlfn.XLOOKUP(data[[#This Row],[flight_speed]],$S$4:$S$6,$T$4:$T$6,,-1)</f>
        <v>super fast</v>
      </c>
      <c r="J2830">
        <f>_xlfn.XLOOKUP(data[[#This Row],[Reindeer]],$S$14:$S$18,$T$14:$T$18)</f>
        <v>815</v>
      </c>
      <c r="K2830" t="str" cm="1">
        <f t="array" ref="K2830">_xlfn.IFS(data[[#This Row],[Age]]&lt;=100,"0-100",data[[#This Row],[Age]]&lt;=500,"101-500",data[[#This Row],[Age]]&lt;=1000,"501-1000",1,"&gt;1000")</f>
        <v>501-1000</v>
      </c>
      <c r="L2830" t="str">
        <f>REPT(_xlfn.UNICHAR(8203),_xlfn.XLOOKUP(data[[#This Row],[Age group]],$S$23:$S$26,$T$23:$T$26))&amp;data[[#This Row],[Age group]]</f>
        <v>​​501-1000</v>
      </c>
    </row>
    <row r="2831" spans="2:12" x14ac:dyDescent="0.25">
      <c r="B2831" t="s">
        <v>35</v>
      </c>
      <c r="C2831">
        <v>9.6000000000000014</v>
      </c>
      <c r="D2831">
        <v>1230</v>
      </c>
      <c r="E2831" s="27">
        <v>45492</v>
      </c>
      <c r="F2831">
        <v>272.43</v>
      </c>
      <c r="G2831" t="s">
        <v>91</v>
      </c>
      <c r="H2831">
        <v>0</v>
      </c>
      <c r="I2831" t="str">
        <f>_xlfn.XLOOKUP(data[[#This Row],[flight_speed]],$S$4:$S$6,$T$4:$T$6,,-1)</f>
        <v>casual</v>
      </c>
      <c r="J2831">
        <f>_xlfn.XLOOKUP(data[[#This Row],[Reindeer]],$S$14:$S$18,$T$14:$T$18)</f>
        <v>261</v>
      </c>
      <c r="K2831" t="str" cm="1">
        <f t="array" ref="K2831">_xlfn.IFS(data[[#This Row],[Age]]&lt;=100,"0-100",data[[#This Row],[Age]]&lt;=500,"101-500",data[[#This Row],[Age]]&lt;=1000,"501-1000",1,"&gt;1000")</f>
        <v>101-500</v>
      </c>
      <c r="L2831" t="str">
        <f>REPT(_xlfn.UNICHAR(8203),_xlfn.XLOOKUP(data[[#This Row],[Age group]],$S$23:$S$26,$T$23:$T$26))&amp;data[[#This Row],[Age group]]</f>
        <v>​​​101-500</v>
      </c>
    </row>
    <row r="2832" spans="2:12" x14ac:dyDescent="0.25">
      <c r="B2832" t="s">
        <v>68</v>
      </c>
      <c r="C2832">
        <v>12</v>
      </c>
      <c r="D2832">
        <v>1300</v>
      </c>
      <c r="E2832" s="27">
        <v>45492</v>
      </c>
      <c r="F2832">
        <v>566.34</v>
      </c>
      <c r="G2832" t="s">
        <v>90</v>
      </c>
      <c r="H2832">
        <v>0</v>
      </c>
      <c r="I2832" t="str">
        <f>_xlfn.XLOOKUP(data[[#This Row],[flight_speed]],$S$4:$S$6,$T$4:$T$6,,-1)</f>
        <v>casual</v>
      </c>
      <c r="J2832">
        <f>_xlfn.XLOOKUP(data[[#This Row],[Reindeer]],$S$14:$S$18,$T$14:$T$18)</f>
        <v>35</v>
      </c>
      <c r="K2832" t="str" cm="1">
        <f t="array" ref="K2832">_xlfn.IFS(data[[#This Row],[Age]]&lt;=100,"0-100",data[[#This Row],[Age]]&lt;=500,"101-500",data[[#This Row],[Age]]&lt;=1000,"501-1000",1,"&gt;1000")</f>
        <v>0-100</v>
      </c>
      <c r="L2832" t="str">
        <f>REPT(_xlfn.UNICHAR(8203),_xlfn.XLOOKUP(data[[#This Row],[Age group]],$S$23:$S$26,$T$23:$T$26))&amp;data[[#This Row],[Age group]]</f>
        <v>​​​​0-100</v>
      </c>
    </row>
    <row r="2833" spans="2:12" x14ac:dyDescent="0.25">
      <c r="B2833" t="s">
        <v>32</v>
      </c>
      <c r="C2833">
        <v>9.6000000000000014</v>
      </c>
      <c r="D2833">
        <v>1250</v>
      </c>
      <c r="E2833" s="27">
        <v>45492</v>
      </c>
      <c r="F2833">
        <v>1352.22</v>
      </c>
      <c r="G2833" t="s">
        <v>91</v>
      </c>
      <c r="H2833">
        <v>0</v>
      </c>
      <c r="I2833" t="str">
        <f>_xlfn.XLOOKUP(data[[#This Row],[flight_speed]],$S$4:$S$6,$T$4:$T$6,,-1)</f>
        <v>fast</v>
      </c>
      <c r="J2833">
        <f>_xlfn.XLOOKUP(data[[#This Row],[Reindeer]],$S$14:$S$18,$T$14:$T$18)</f>
        <v>98</v>
      </c>
      <c r="K2833" t="str" cm="1">
        <f t="array" ref="K2833">_xlfn.IFS(data[[#This Row],[Age]]&lt;=100,"0-100",data[[#This Row],[Age]]&lt;=500,"101-500",data[[#This Row],[Age]]&lt;=1000,"501-1000",1,"&gt;1000")</f>
        <v>0-100</v>
      </c>
      <c r="L2833" t="str">
        <f>REPT(_xlfn.UNICHAR(8203),_xlfn.XLOOKUP(data[[#This Row],[Age group]],$S$23:$S$26,$T$23:$T$26))&amp;data[[#This Row],[Age group]]</f>
        <v>​​​​0-100</v>
      </c>
    </row>
    <row r="2834" spans="2:12" x14ac:dyDescent="0.25">
      <c r="B2834" t="s">
        <v>33</v>
      </c>
      <c r="C2834">
        <v>7.2</v>
      </c>
      <c r="D2834">
        <v>630</v>
      </c>
      <c r="E2834" s="27">
        <v>45493</v>
      </c>
      <c r="F2834">
        <v>1035.27</v>
      </c>
      <c r="G2834" t="s">
        <v>90</v>
      </c>
      <c r="H2834">
        <v>0</v>
      </c>
      <c r="I2834" t="str">
        <f>_xlfn.XLOOKUP(data[[#This Row],[flight_speed]],$S$4:$S$6,$T$4:$T$6,,-1)</f>
        <v>fast</v>
      </c>
      <c r="J2834">
        <f>_xlfn.XLOOKUP(data[[#This Row],[Reindeer]],$S$14:$S$18,$T$14:$T$18)</f>
        <v>1200</v>
      </c>
      <c r="K2834" t="str" cm="1">
        <f t="array" ref="K2834">_xlfn.IFS(data[[#This Row],[Age]]&lt;=100,"0-100",data[[#This Row],[Age]]&lt;=500,"101-500",data[[#This Row],[Age]]&lt;=1000,"501-1000",1,"&gt;1000")</f>
        <v>&gt;1000</v>
      </c>
      <c r="L2834" t="str">
        <f>REPT(_xlfn.UNICHAR(8203),_xlfn.XLOOKUP(data[[#This Row],[Age group]],$S$23:$S$26,$T$23:$T$26))&amp;data[[#This Row],[Age group]]</f>
        <v>​&gt;1000</v>
      </c>
    </row>
    <row r="2835" spans="2:12" x14ac:dyDescent="0.25">
      <c r="B2835" t="s">
        <v>34</v>
      </c>
      <c r="C2835">
        <v>6.4</v>
      </c>
      <c r="D2835">
        <v>1140</v>
      </c>
      <c r="E2835" s="27">
        <v>45493</v>
      </c>
      <c r="F2835">
        <v>2260.14</v>
      </c>
      <c r="G2835" t="s">
        <v>91</v>
      </c>
      <c r="H2835">
        <v>0</v>
      </c>
      <c r="I2835" t="str">
        <f>_xlfn.XLOOKUP(data[[#This Row],[flight_speed]],$S$4:$S$6,$T$4:$T$6,,-1)</f>
        <v>super fast</v>
      </c>
      <c r="J2835">
        <f>_xlfn.XLOOKUP(data[[#This Row],[Reindeer]],$S$14:$S$18,$T$14:$T$18)</f>
        <v>815</v>
      </c>
      <c r="K2835" t="str" cm="1">
        <f t="array" ref="K2835">_xlfn.IFS(data[[#This Row],[Age]]&lt;=100,"0-100",data[[#This Row],[Age]]&lt;=500,"101-500",data[[#This Row],[Age]]&lt;=1000,"501-1000",1,"&gt;1000")</f>
        <v>501-1000</v>
      </c>
      <c r="L2835" t="str">
        <f>REPT(_xlfn.UNICHAR(8203),_xlfn.XLOOKUP(data[[#This Row],[Age group]],$S$23:$S$26,$T$23:$T$26))&amp;data[[#This Row],[Age group]]</f>
        <v>​​501-1000</v>
      </c>
    </row>
    <row r="2836" spans="2:12" x14ac:dyDescent="0.25">
      <c r="B2836" t="s">
        <v>35</v>
      </c>
      <c r="C2836">
        <v>4</v>
      </c>
      <c r="D2836">
        <v>760</v>
      </c>
      <c r="E2836" s="27">
        <v>45493</v>
      </c>
      <c r="F2836">
        <v>890.49</v>
      </c>
      <c r="G2836" t="s">
        <v>91</v>
      </c>
      <c r="H2836">
        <v>0</v>
      </c>
      <c r="I2836" t="str">
        <f>_xlfn.XLOOKUP(data[[#This Row],[flight_speed]],$S$4:$S$6,$T$4:$T$6,,-1)</f>
        <v>fast</v>
      </c>
      <c r="J2836">
        <f>_xlfn.XLOOKUP(data[[#This Row],[Reindeer]],$S$14:$S$18,$T$14:$T$18)</f>
        <v>261</v>
      </c>
      <c r="K2836" t="str" cm="1">
        <f t="array" ref="K2836">_xlfn.IFS(data[[#This Row],[Age]]&lt;=100,"0-100",data[[#This Row],[Age]]&lt;=500,"101-500",data[[#This Row],[Age]]&lt;=1000,"501-1000",1,"&gt;1000")</f>
        <v>101-500</v>
      </c>
      <c r="L2836" t="str">
        <f>REPT(_xlfn.UNICHAR(8203),_xlfn.XLOOKUP(data[[#This Row],[Age group]],$S$23:$S$26,$T$23:$T$26))&amp;data[[#This Row],[Age group]]</f>
        <v>​​​101-500</v>
      </c>
    </row>
    <row r="2837" spans="2:12" x14ac:dyDescent="0.25">
      <c r="B2837" t="s">
        <v>68</v>
      </c>
      <c r="C2837">
        <v>10.4</v>
      </c>
      <c r="D2837">
        <v>1130</v>
      </c>
      <c r="E2837" s="27">
        <v>45493</v>
      </c>
      <c r="F2837">
        <v>2686.08</v>
      </c>
      <c r="G2837" t="s">
        <v>90</v>
      </c>
      <c r="H2837">
        <v>0</v>
      </c>
      <c r="I2837" t="str">
        <f>_xlfn.XLOOKUP(data[[#This Row],[flight_speed]],$S$4:$S$6,$T$4:$T$6,,-1)</f>
        <v>super fast</v>
      </c>
      <c r="J2837">
        <f>_xlfn.XLOOKUP(data[[#This Row],[Reindeer]],$S$14:$S$18,$T$14:$T$18)</f>
        <v>35</v>
      </c>
      <c r="K2837" t="str" cm="1">
        <f t="array" ref="K2837">_xlfn.IFS(data[[#This Row],[Age]]&lt;=100,"0-100",data[[#This Row],[Age]]&lt;=500,"101-500",data[[#This Row],[Age]]&lt;=1000,"501-1000",1,"&gt;1000")</f>
        <v>0-100</v>
      </c>
      <c r="L2837" t="str">
        <f>REPT(_xlfn.UNICHAR(8203),_xlfn.XLOOKUP(data[[#This Row],[Age group]],$S$23:$S$26,$T$23:$T$26))&amp;data[[#This Row],[Age group]]</f>
        <v>​​​​0-100</v>
      </c>
    </row>
    <row r="2838" spans="2:12" x14ac:dyDescent="0.25">
      <c r="B2838" t="s">
        <v>32</v>
      </c>
      <c r="C2838">
        <v>5.6000000000000005</v>
      </c>
      <c r="D2838">
        <v>760</v>
      </c>
      <c r="E2838" s="27">
        <v>45493</v>
      </c>
      <c r="F2838">
        <v>2049.09</v>
      </c>
      <c r="G2838" t="s">
        <v>91</v>
      </c>
      <c r="H2838">
        <v>0</v>
      </c>
      <c r="I2838" t="str">
        <f>_xlfn.XLOOKUP(data[[#This Row],[flight_speed]],$S$4:$S$6,$T$4:$T$6,,-1)</f>
        <v>super fast</v>
      </c>
      <c r="J2838">
        <f>_xlfn.XLOOKUP(data[[#This Row],[Reindeer]],$S$14:$S$18,$T$14:$T$18)</f>
        <v>98</v>
      </c>
      <c r="K2838" t="str" cm="1">
        <f t="array" ref="K2838">_xlfn.IFS(data[[#This Row],[Age]]&lt;=100,"0-100",data[[#This Row],[Age]]&lt;=500,"101-500",data[[#This Row],[Age]]&lt;=1000,"501-1000",1,"&gt;1000")</f>
        <v>0-100</v>
      </c>
      <c r="L2838" t="str">
        <f>REPT(_xlfn.UNICHAR(8203),_xlfn.XLOOKUP(data[[#This Row],[Age group]],$S$23:$S$26,$T$23:$T$26))&amp;data[[#This Row],[Age group]]</f>
        <v>​​​​0-100</v>
      </c>
    </row>
    <row r="2839" spans="2:12" x14ac:dyDescent="0.25">
      <c r="B2839" t="s">
        <v>33</v>
      </c>
      <c r="C2839">
        <v>4</v>
      </c>
      <c r="D2839">
        <v>710</v>
      </c>
      <c r="E2839" s="27">
        <v>45494</v>
      </c>
      <c r="F2839">
        <v>2674.05</v>
      </c>
      <c r="G2839" t="s">
        <v>90</v>
      </c>
      <c r="H2839">
        <v>0</v>
      </c>
      <c r="I2839" t="str">
        <f>_xlfn.XLOOKUP(data[[#This Row],[flight_speed]],$S$4:$S$6,$T$4:$T$6,,-1)</f>
        <v>super fast</v>
      </c>
      <c r="J2839">
        <f>_xlfn.XLOOKUP(data[[#This Row],[Reindeer]],$S$14:$S$18,$T$14:$T$18)</f>
        <v>1200</v>
      </c>
      <c r="K2839" t="str" cm="1">
        <f t="array" ref="K2839">_xlfn.IFS(data[[#This Row],[Age]]&lt;=100,"0-100",data[[#This Row],[Age]]&lt;=500,"101-500",data[[#This Row],[Age]]&lt;=1000,"501-1000",1,"&gt;1000")</f>
        <v>&gt;1000</v>
      </c>
      <c r="L2839" t="str">
        <f>REPT(_xlfn.UNICHAR(8203),_xlfn.XLOOKUP(data[[#This Row],[Age group]],$S$23:$S$26,$T$23:$T$26))&amp;data[[#This Row],[Age group]]</f>
        <v>​&gt;1000</v>
      </c>
    </row>
    <row r="2840" spans="2:12" x14ac:dyDescent="0.25">
      <c r="B2840" t="s">
        <v>34</v>
      </c>
      <c r="C2840">
        <v>11.200000000000001</v>
      </c>
      <c r="D2840">
        <v>540</v>
      </c>
      <c r="E2840" s="27">
        <v>45494</v>
      </c>
      <c r="F2840">
        <v>2100.69</v>
      </c>
      <c r="G2840" t="s">
        <v>91</v>
      </c>
      <c r="H2840">
        <v>0</v>
      </c>
      <c r="I2840" t="str">
        <f>_xlfn.XLOOKUP(data[[#This Row],[flight_speed]],$S$4:$S$6,$T$4:$T$6,,-1)</f>
        <v>super fast</v>
      </c>
      <c r="J2840">
        <f>_xlfn.XLOOKUP(data[[#This Row],[Reindeer]],$S$14:$S$18,$T$14:$T$18)</f>
        <v>815</v>
      </c>
      <c r="K2840" t="str" cm="1">
        <f t="array" ref="K2840">_xlfn.IFS(data[[#This Row],[Age]]&lt;=100,"0-100",data[[#This Row],[Age]]&lt;=500,"101-500",data[[#This Row],[Age]]&lt;=1000,"501-1000",1,"&gt;1000")</f>
        <v>501-1000</v>
      </c>
      <c r="L2840" t="str">
        <f>REPT(_xlfn.UNICHAR(8203),_xlfn.XLOOKUP(data[[#This Row],[Age group]],$S$23:$S$26,$T$23:$T$26))&amp;data[[#This Row],[Age group]]</f>
        <v>​​501-1000</v>
      </c>
    </row>
    <row r="2841" spans="2:12" x14ac:dyDescent="0.25">
      <c r="B2841" t="s">
        <v>35</v>
      </c>
      <c r="C2841">
        <v>4.8000000000000007</v>
      </c>
      <c r="D2841">
        <v>760</v>
      </c>
      <c r="E2841" s="27">
        <v>45494</v>
      </c>
      <c r="F2841">
        <v>2.8499999999999996</v>
      </c>
      <c r="G2841" t="s">
        <v>91</v>
      </c>
      <c r="H2841">
        <v>0</v>
      </c>
      <c r="I2841" t="str">
        <f>_xlfn.XLOOKUP(data[[#This Row],[flight_speed]],$S$4:$S$6,$T$4:$T$6,,-1)</f>
        <v>casual</v>
      </c>
      <c r="J2841">
        <f>_xlfn.XLOOKUP(data[[#This Row],[Reindeer]],$S$14:$S$18,$T$14:$T$18)</f>
        <v>261</v>
      </c>
      <c r="K2841" t="str" cm="1">
        <f t="array" ref="K2841">_xlfn.IFS(data[[#This Row],[Age]]&lt;=100,"0-100",data[[#This Row],[Age]]&lt;=500,"101-500",data[[#This Row],[Age]]&lt;=1000,"501-1000",1,"&gt;1000")</f>
        <v>101-500</v>
      </c>
      <c r="L2841" t="str">
        <f>REPT(_xlfn.UNICHAR(8203),_xlfn.XLOOKUP(data[[#This Row],[Age group]],$S$23:$S$26,$T$23:$T$26))&amp;data[[#This Row],[Age group]]</f>
        <v>​​​101-500</v>
      </c>
    </row>
    <row r="2842" spans="2:12" x14ac:dyDescent="0.25">
      <c r="B2842" t="s">
        <v>68</v>
      </c>
      <c r="C2842">
        <v>5.6000000000000005</v>
      </c>
      <c r="D2842">
        <v>1290</v>
      </c>
      <c r="E2842" s="27">
        <v>45494</v>
      </c>
      <c r="F2842">
        <v>2754.36</v>
      </c>
      <c r="G2842" t="s">
        <v>90</v>
      </c>
      <c r="H2842">
        <v>0</v>
      </c>
      <c r="I2842" t="str">
        <f>_xlfn.XLOOKUP(data[[#This Row],[flight_speed]],$S$4:$S$6,$T$4:$T$6,,-1)</f>
        <v>super fast</v>
      </c>
      <c r="J2842">
        <f>_xlfn.XLOOKUP(data[[#This Row],[Reindeer]],$S$14:$S$18,$T$14:$T$18)</f>
        <v>35</v>
      </c>
      <c r="K2842" t="str" cm="1">
        <f t="array" ref="K2842">_xlfn.IFS(data[[#This Row],[Age]]&lt;=100,"0-100",data[[#This Row],[Age]]&lt;=500,"101-500",data[[#This Row],[Age]]&lt;=1000,"501-1000",1,"&gt;1000")</f>
        <v>0-100</v>
      </c>
      <c r="L2842" t="str">
        <f>REPT(_xlfn.UNICHAR(8203),_xlfn.XLOOKUP(data[[#This Row],[Age group]],$S$23:$S$26,$T$23:$T$26))&amp;data[[#This Row],[Age group]]</f>
        <v>​​​​0-100</v>
      </c>
    </row>
    <row r="2843" spans="2:12" x14ac:dyDescent="0.25">
      <c r="B2843" t="s">
        <v>32</v>
      </c>
      <c r="C2843">
        <v>8</v>
      </c>
      <c r="D2843">
        <v>1110</v>
      </c>
      <c r="E2843" s="27">
        <v>45494</v>
      </c>
      <c r="F2843">
        <v>1879.56</v>
      </c>
      <c r="G2843" t="s">
        <v>91</v>
      </c>
      <c r="H2843">
        <v>0</v>
      </c>
      <c r="I2843" t="str">
        <f>_xlfn.XLOOKUP(data[[#This Row],[flight_speed]],$S$4:$S$6,$T$4:$T$6,,-1)</f>
        <v>fast</v>
      </c>
      <c r="J2843">
        <f>_xlfn.XLOOKUP(data[[#This Row],[Reindeer]],$S$14:$S$18,$T$14:$T$18)</f>
        <v>98</v>
      </c>
      <c r="K2843" t="str" cm="1">
        <f t="array" ref="K2843">_xlfn.IFS(data[[#This Row],[Age]]&lt;=100,"0-100",data[[#This Row],[Age]]&lt;=500,"101-500",data[[#This Row],[Age]]&lt;=1000,"501-1000",1,"&gt;1000")</f>
        <v>0-100</v>
      </c>
      <c r="L2843" t="str">
        <f>REPT(_xlfn.UNICHAR(8203),_xlfn.XLOOKUP(data[[#This Row],[Age group]],$S$23:$S$26,$T$23:$T$26))&amp;data[[#This Row],[Age group]]</f>
        <v>​​​​0-100</v>
      </c>
    </row>
    <row r="2844" spans="2:12" x14ac:dyDescent="0.25">
      <c r="B2844" t="s">
        <v>33</v>
      </c>
      <c r="C2844">
        <v>8</v>
      </c>
      <c r="D2844">
        <v>1080</v>
      </c>
      <c r="E2844" s="27">
        <v>45495</v>
      </c>
      <c r="F2844">
        <v>863.46</v>
      </c>
      <c r="G2844" t="s">
        <v>90</v>
      </c>
      <c r="H2844">
        <v>0</v>
      </c>
      <c r="I2844" t="str">
        <f>_xlfn.XLOOKUP(data[[#This Row],[flight_speed]],$S$4:$S$6,$T$4:$T$6,,-1)</f>
        <v>fast</v>
      </c>
      <c r="J2844">
        <f>_xlfn.XLOOKUP(data[[#This Row],[Reindeer]],$S$14:$S$18,$T$14:$T$18)</f>
        <v>1200</v>
      </c>
      <c r="K2844" t="str" cm="1">
        <f t="array" ref="K2844">_xlfn.IFS(data[[#This Row],[Age]]&lt;=100,"0-100",data[[#This Row],[Age]]&lt;=500,"101-500",data[[#This Row],[Age]]&lt;=1000,"501-1000",1,"&gt;1000")</f>
        <v>&gt;1000</v>
      </c>
      <c r="L2844" t="str">
        <f>REPT(_xlfn.UNICHAR(8203),_xlfn.XLOOKUP(data[[#This Row],[Age group]],$S$23:$S$26,$T$23:$T$26))&amp;data[[#This Row],[Age group]]</f>
        <v>​&gt;1000</v>
      </c>
    </row>
    <row r="2845" spans="2:12" x14ac:dyDescent="0.25">
      <c r="B2845" t="s">
        <v>34</v>
      </c>
      <c r="C2845">
        <v>11.200000000000001</v>
      </c>
      <c r="D2845">
        <v>690</v>
      </c>
      <c r="E2845" s="27">
        <v>45495</v>
      </c>
      <c r="F2845">
        <v>444.27</v>
      </c>
      <c r="G2845" t="s">
        <v>91</v>
      </c>
      <c r="H2845">
        <v>0</v>
      </c>
      <c r="I2845" t="str">
        <f>_xlfn.XLOOKUP(data[[#This Row],[flight_speed]],$S$4:$S$6,$T$4:$T$6,,-1)</f>
        <v>casual</v>
      </c>
      <c r="J2845">
        <f>_xlfn.XLOOKUP(data[[#This Row],[Reindeer]],$S$14:$S$18,$T$14:$T$18)</f>
        <v>815</v>
      </c>
      <c r="K2845" t="str" cm="1">
        <f t="array" ref="K2845">_xlfn.IFS(data[[#This Row],[Age]]&lt;=100,"0-100",data[[#This Row],[Age]]&lt;=500,"101-500",data[[#This Row],[Age]]&lt;=1000,"501-1000",1,"&gt;1000")</f>
        <v>501-1000</v>
      </c>
      <c r="L2845" t="str">
        <f>REPT(_xlfn.UNICHAR(8203),_xlfn.XLOOKUP(data[[#This Row],[Age group]],$S$23:$S$26,$T$23:$T$26))&amp;data[[#This Row],[Age group]]</f>
        <v>​​501-1000</v>
      </c>
    </row>
    <row r="2846" spans="2:12" x14ac:dyDescent="0.25">
      <c r="B2846" t="s">
        <v>35</v>
      </c>
      <c r="C2846">
        <v>6.4</v>
      </c>
      <c r="D2846">
        <v>1190</v>
      </c>
      <c r="E2846" s="27">
        <v>45495</v>
      </c>
      <c r="F2846">
        <v>671.09999999999991</v>
      </c>
      <c r="G2846" t="s">
        <v>91</v>
      </c>
      <c r="H2846">
        <v>0</v>
      </c>
      <c r="I2846" t="str">
        <f>_xlfn.XLOOKUP(data[[#This Row],[flight_speed]],$S$4:$S$6,$T$4:$T$6,,-1)</f>
        <v>fast</v>
      </c>
      <c r="J2846">
        <f>_xlfn.XLOOKUP(data[[#This Row],[Reindeer]],$S$14:$S$18,$T$14:$T$18)</f>
        <v>261</v>
      </c>
      <c r="K2846" t="str" cm="1">
        <f t="array" ref="K2846">_xlfn.IFS(data[[#This Row],[Age]]&lt;=100,"0-100",data[[#This Row],[Age]]&lt;=500,"101-500",data[[#This Row],[Age]]&lt;=1000,"501-1000",1,"&gt;1000")</f>
        <v>101-500</v>
      </c>
      <c r="L2846" t="str">
        <f>REPT(_xlfn.UNICHAR(8203),_xlfn.XLOOKUP(data[[#This Row],[Age group]],$S$23:$S$26,$T$23:$T$26))&amp;data[[#This Row],[Age group]]</f>
        <v>​​​101-500</v>
      </c>
    </row>
    <row r="2847" spans="2:12" x14ac:dyDescent="0.25">
      <c r="B2847" t="s">
        <v>68</v>
      </c>
      <c r="C2847">
        <v>4.8000000000000007</v>
      </c>
      <c r="D2847">
        <v>1120</v>
      </c>
      <c r="E2847" s="27">
        <v>45495</v>
      </c>
      <c r="F2847">
        <v>386.54999999999995</v>
      </c>
      <c r="G2847" t="s">
        <v>90</v>
      </c>
      <c r="H2847">
        <v>0</v>
      </c>
      <c r="I2847" t="str">
        <f>_xlfn.XLOOKUP(data[[#This Row],[flight_speed]],$S$4:$S$6,$T$4:$T$6,,-1)</f>
        <v>casual</v>
      </c>
      <c r="J2847">
        <f>_xlfn.XLOOKUP(data[[#This Row],[Reindeer]],$S$14:$S$18,$T$14:$T$18)</f>
        <v>35</v>
      </c>
      <c r="K2847" t="str" cm="1">
        <f t="array" ref="K2847">_xlfn.IFS(data[[#This Row],[Age]]&lt;=100,"0-100",data[[#This Row],[Age]]&lt;=500,"101-500",data[[#This Row],[Age]]&lt;=1000,"501-1000",1,"&gt;1000")</f>
        <v>0-100</v>
      </c>
      <c r="L2847" t="str">
        <f>REPT(_xlfn.UNICHAR(8203),_xlfn.XLOOKUP(data[[#This Row],[Age group]],$S$23:$S$26,$T$23:$T$26))&amp;data[[#This Row],[Age group]]</f>
        <v>​​​​0-100</v>
      </c>
    </row>
    <row r="2848" spans="2:12" x14ac:dyDescent="0.25">
      <c r="B2848" t="s">
        <v>32</v>
      </c>
      <c r="C2848">
        <v>4</v>
      </c>
      <c r="D2848">
        <v>940</v>
      </c>
      <c r="E2848" s="27">
        <v>45495</v>
      </c>
      <c r="F2848">
        <v>2153.4900000000002</v>
      </c>
      <c r="G2848" t="s">
        <v>91</v>
      </c>
      <c r="H2848">
        <v>0</v>
      </c>
      <c r="I2848" t="str">
        <f>_xlfn.XLOOKUP(data[[#This Row],[flight_speed]],$S$4:$S$6,$T$4:$T$6,,-1)</f>
        <v>super fast</v>
      </c>
      <c r="J2848">
        <f>_xlfn.XLOOKUP(data[[#This Row],[Reindeer]],$S$14:$S$18,$T$14:$T$18)</f>
        <v>98</v>
      </c>
      <c r="K2848" t="str" cm="1">
        <f t="array" ref="K2848">_xlfn.IFS(data[[#This Row],[Age]]&lt;=100,"0-100",data[[#This Row],[Age]]&lt;=500,"101-500",data[[#This Row],[Age]]&lt;=1000,"501-1000",1,"&gt;1000")</f>
        <v>0-100</v>
      </c>
      <c r="L2848" t="str">
        <f>REPT(_xlfn.UNICHAR(8203),_xlfn.XLOOKUP(data[[#This Row],[Age group]],$S$23:$S$26,$T$23:$T$26))&amp;data[[#This Row],[Age group]]</f>
        <v>​​​​0-100</v>
      </c>
    </row>
    <row r="2849" spans="2:12" x14ac:dyDescent="0.25">
      <c r="B2849" t="s">
        <v>33</v>
      </c>
      <c r="C2849">
        <v>6.4</v>
      </c>
      <c r="D2849">
        <v>1180</v>
      </c>
      <c r="E2849" s="27">
        <v>45496</v>
      </c>
      <c r="F2849">
        <v>464.07</v>
      </c>
      <c r="G2849" t="s">
        <v>90</v>
      </c>
      <c r="H2849">
        <v>0</v>
      </c>
      <c r="I2849" t="str">
        <f>_xlfn.XLOOKUP(data[[#This Row],[flight_speed]],$S$4:$S$6,$T$4:$T$6,,-1)</f>
        <v>casual</v>
      </c>
      <c r="J2849">
        <f>_xlfn.XLOOKUP(data[[#This Row],[Reindeer]],$S$14:$S$18,$T$14:$T$18)</f>
        <v>1200</v>
      </c>
      <c r="K2849" t="str" cm="1">
        <f t="array" ref="K2849">_xlfn.IFS(data[[#This Row],[Age]]&lt;=100,"0-100",data[[#This Row],[Age]]&lt;=500,"101-500",data[[#This Row],[Age]]&lt;=1000,"501-1000",1,"&gt;1000")</f>
        <v>&gt;1000</v>
      </c>
      <c r="L2849" t="str">
        <f>REPT(_xlfn.UNICHAR(8203),_xlfn.XLOOKUP(data[[#This Row],[Age group]],$S$23:$S$26,$T$23:$T$26))&amp;data[[#This Row],[Age group]]</f>
        <v>​&gt;1000</v>
      </c>
    </row>
    <row r="2850" spans="2:12" x14ac:dyDescent="0.25">
      <c r="B2850" t="s">
        <v>34</v>
      </c>
      <c r="C2850">
        <v>4</v>
      </c>
      <c r="D2850">
        <v>610</v>
      </c>
      <c r="E2850" s="27">
        <v>45496</v>
      </c>
      <c r="F2850">
        <v>1132.32</v>
      </c>
      <c r="G2850" t="s">
        <v>91</v>
      </c>
      <c r="H2850">
        <v>0</v>
      </c>
      <c r="I2850" t="str">
        <f>_xlfn.XLOOKUP(data[[#This Row],[flight_speed]],$S$4:$S$6,$T$4:$T$6,,-1)</f>
        <v>fast</v>
      </c>
      <c r="J2850">
        <f>_xlfn.XLOOKUP(data[[#This Row],[Reindeer]],$S$14:$S$18,$T$14:$T$18)</f>
        <v>815</v>
      </c>
      <c r="K2850" t="str" cm="1">
        <f t="array" ref="K2850">_xlfn.IFS(data[[#This Row],[Age]]&lt;=100,"0-100",data[[#This Row],[Age]]&lt;=500,"101-500",data[[#This Row],[Age]]&lt;=1000,"501-1000",1,"&gt;1000")</f>
        <v>501-1000</v>
      </c>
      <c r="L2850" t="str">
        <f>REPT(_xlfn.UNICHAR(8203),_xlfn.XLOOKUP(data[[#This Row],[Age group]],$S$23:$S$26,$T$23:$T$26))&amp;data[[#This Row],[Age group]]</f>
        <v>​​501-1000</v>
      </c>
    </row>
    <row r="2851" spans="2:12" x14ac:dyDescent="0.25">
      <c r="B2851" t="s">
        <v>35</v>
      </c>
      <c r="C2851">
        <v>9.6000000000000014</v>
      </c>
      <c r="D2851">
        <v>1440</v>
      </c>
      <c r="E2851" s="27">
        <v>45496</v>
      </c>
      <c r="F2851">
        <v>1788.27</v>
      </c>
      <c r="G2851" t="s">
        <v>91</v>
      </c>
      <c r="H2851">
        <v>0</v>
      </c>
      <c r="I2851" t="str">
        <f>_xlfn.XLOOKUP(data[[#This Row],[flight_speed]],$S$4:$S$6,$T$4:$T$6,,-1)</f>
        <v>fast</v>
      </c>
      <c r="J2851">
        <f>_xlfn.XLOOKUP(data[[#This Row],[Reindeer]],$S$14:$S$18,$T$14:$T$18)</f>
        <v>261</v>
      </c>
      <c r="K2851" t="str" cm="1">
        <f t="array" ref="K2851">_xlfn.IFS(data[[#This Row],[Age]]&lt;=100,"0-100",data[[#This Row],[Age]]&lt;=500,"101-500",data[[#This Row],[Age]]&lt;=1000,"501-1000",1,"&gt;1000")</f>
        <v>101-500</v>
      </c>
      <c r="L2851" t="str">
        <f>REPT(_xlfn.UNICHAR(8203),_xlfn.XLOOKUP(data[[#This Row],[Age group]],$S$23:$S$26,$T$23:$T$26))&amp;data[[#This Row],[Age group]]</f>
        <v>​​​101-500</v>
      </c>
    </row>
    <row r="2852" spans="2:12" x14ac:dyDescent="0.25">
      <c r="B2852" t="s">
        <v>68</v>
      </c>
      <c r="C2852">
        <v>6.4</v>
      </c>
      <c r="D2852">
        <v>1440</v>
      </c>
      <c r="E2852" s="27">
        <v>45496</v>
      </c>
      <c r="F2852">
        <v>1001.25</v>
      </c>
      <c r="G2852" t="s">
        <v>90</v>
      </c>
      <c r="H2852">
        <v>0</v>
      </c>
      <c r="I2852" t="str">
        <f>_xlfn.XLOOKUP(data[[#This Row],[flight_speed]],$S$4:$S$6,$T$4:$T$6,,-1)</f>
        <v>fast</v>
      </c>
      <c r="J2852">
        <f>_xlfn.XLOOKUP(data[[#This Row],[Reindeer]],$S$14:$S$18,$T$14:$T$18)</f>
        <v>35</v>
      </c>
      <c r="K2852" t="str" cm="1">
        <f t="array" ref="K2852">_xlfn.IFS(data[[#This Row],[Age]]&lt;=100,"0-100",data[[#This Row],[Age]]&lt;=500,"101-500",data[[#This Row],[Age]]&lt;=1000,"501-1000",1,"&gt;1000")</f>
        <v>0-100</v>
      </c>
      <c r="L2852" t="str">
        <f>REPT(_xlfn.UNICHAR(8203),_xlfn.XLOOKUP(data[[#This Row],[Age group]],$S$23:$S$26,$T$23:$T$26))&amp;data[[#This Row],[Age group]]</f>
        <v>​​​​0-100</v>
      </c>
    </row>
    <row r="2853" spans="2:12" x14ac:dyDescent="0.25">
      <c r="B2853" t="s">
        <v>32</v>
      </c>
      <c r="C2853">
        <v>11.200000000000001</v>
      </c>
      <c r="D2853">
        <v>900</v>
      </c>
      <c r="E2853" s="27">
        <v>45496</v>
      </c>
      <c r="F2853">
        <v>1069.8899999999999</v>
      </c>
      <c r="G2853" t="s">
        <v>91</v>
      </c>
      <c r="H2853">
        <v>0</v>
      </c>
      <c r="I2853" t="str">
        <f>_xlfn.XLOOKUP(data[[#This Row],[flight_speed]],$S$4:$S$6,$T$4:$T$6,,-1)</f>
        <v>fast</v>
      </c>
      <c r="J2853">
        <f>_xlfn.XLOOKUP(data[[#This Row],[Reindeer]],$S$14:$S$18,$T$14:$T$18)</f>
        <v>98</v>
      </c>
      <c r="K2853" t="str" cm="1">
        <f t="array" ref="K2853">_xlfn.IFS(data[[#This Row],[Age]]&lt;=100,"0-100",data[[#This Row],[Age]]&lt;=500,"101-500",data[[#This Row],[Age]]&lt;=1000,"501-1000",1,"&gt;1000")</f>
        <v>0-100</v>
      </c>
      <c r="L2853" t="str">
        <f>REPT(_xlfn.UNICHAR(8203),_xlfn.XLOOKUP(data[[#This Row],[Age group]],$S$23:$S$26,$T$23:$T$26))&amp;data[[#This Row],[Age group]]</f>
        <v>​​​​0-100</v>
      </c>
    </row>
    <row r="2854" spans="2:12" x14ac:dyDescent="0.25">
      <c r="B2854" t="s">
        <v>33</v>
      </c>
      <c r="C2854">
        <v>4.8000000000000007</v>
      </c>
      <c r="D2854">
        <v>850</v>
      </c>
      <c r="E2854" s="27">
        <v>45497</v>
      </c>
      <c r="F2854">
        <v>690.54</v>
      </c>
      <c r="G2854" t="s">
        <v>90</v>
      </c>
      <c r="H2854">
        <v>0</v>
      </c>
      <c r="I2854" t="str">
        <f>_xlfn.XLOOKUP(data[[#This Row],[flight_speed]],$S$4:$S$6,$T$4:$T$6,,-1)</f>
        <v>fast</v>
      </c>
      <c r="J2854">
        <f>_xlfn.XLOOKUP(data[[#This Row],[Reindeer]],$S$14:$S$18,$T$14:$T$18)</f>
        <v>1200</v>
      </c>
      <c r="K2854" t="str" cm="1">
        <f t="array" ref="K2854">_xlfn.IFS(data[[#This Row],[Age]]&lt;=100,"0-100",data[[#This Row],[Age]]&lt;=500,"101-500",data[[#This Row],[Age]]&lt;=1000,"501-1000",1,"&gt;1000")</f>
        <v>&gt;1000</v>
      </c>
      <c r="L2854" t="str">
        <f>REPT(_xlfn.UNICHAR(8203),_xlfn.XLOOKUP(data[[#This Row],[Age group]],$S$23:$S$26,$T$23:$T$26))&amp;data[[#This Row],[Age group]]</f>
        <v>​&gt;1000</v>
      </c>
    </row>
    <row r="2855" spans="2:12" x14ac:dyDescent="0.25">
      <c r="B2855" t="s">
        <v>34</v>
      </c>
      <c r="C2855">
        <v>8.8000000000000007</v>
      </c>
      <c r="D2855">
        <v>1290</v>
      </c>
      <c r="E2855" s="27">
        <v>45497</v>
      </c>
      <c r="F2855">
        <v>320.88</v>
      </c>
      <c r="G2855" t="s">
        <v>91</v>
      </c>
      <c r="H2855">
        <v>0</v>
      </c>
      <c r="I2855" t="str">
        <f>_xlfn.XLOOKUP(data[[#This Row],[flight_speed]],$S$4:$S$6,$T$4:$T$6,,-1)</f>
        <v>casual</v>
      </c>
      <c r="J2855">
        <f>_xlfn.XLOOKUP(data[[#This Row],[Reindeer]],$S$14:$S$18,$T$14:$T$18)</f>
        <v>815</v>
      </c>
      <c r="K2855" t="str" cm="1">
        <f t="array" ref="K2855">_xlfn.IFS(data[[#This Row],[Age]]&lt;=100,"0-100",data[[#This Row],[Age]]&lt;=500,"101-500",data[[#This Row],[Age]]&lt;=1000,"501-1000",1,"&gt;1000")</f>
        <v>501-1000</v>
      </c>
      <c r="L2855" t="str">
        <f>REPT(_xlfn.UNICHAR(8203),_xlfn.XLOOKUP(data[[#This Row],[Age group]],$S$23:$S$26,$T$23:$T$26))&amp;data[[#This Row],[Age group]]</f>
        <v>​​501-1000</v>
      </c>
    </row>
    <row r="2856" spans="2:12" x14ac:dyDescent="0.25">
      <c r="B2856" t="s">
        <v>35</v>
      </c>
      <c r="C2856">
        <v>4.8000000000000007</v>
      </c>
      <c r="D2856">
        <v>1460</v>
      </c>
      <c r="E2856" s="27">
        <v>45497</v>
      </c>
      <c r="F2856">
        <v>2293.2599999999998</v>
      </c>
      <c r="G2856" t="s">
        <v>91</v>
      </c>
      <c r="H2856">
        <v>0</v>
      </c>
      <c r="I2856" t="str">
        <f>_xlfn.XLOOKUP(data[[#This Row],[flight_speed]],$S$4:$S$6,$T$4:$T$6,,-1)</f>
        <v>super fast</v>
      </c>
      <c r="J2856">
        <f>_xlfn.XLOOKUP(data[[#This Row],[Reindeer]],$S$14:$S$18,$T$14:$T$18)</f>
        <v>261</v>
      </c>
      <c r="K2856" t="str" cm="1">
        <f t="array" ref="K2856">_xlfn.IFS(data[[#This Row],[Age]]&lt;=100,"0-100",data[[#This Row],[Age]]&lt;=500,"101-500",data[[#This Row],[Age]]&lt;=1000,"501-1000",1,"&gt;1000")</f>
        <v>101-500</v>
      </c>
      <c r="L2856" t="str">
        <f>REPT(_xlfn.UNICHAR(8203),_xlfn.XLOOKUP(data[[#This Row],[Age group]],$S$23:$S$26,$T$23:$T$26))&amp;data[[#This Row],[Age group]]</f>
        <v>​​​101-500</v>
      </c>
    </row>
    <row r="2857" spans="2:12" x14ac:dyDescent="0.25">
      <c r="B2857" t="s">
        <v>68</v>
      </c>
      <c r="C2857">
        <v>6.4</v>
      </c>
      <c r="D2857">
        <v>880</v>
      </c>
      <c r="E2857" s="27">
        <v>45497</v>
      </c>
      <c r="F2857">
        <v>1623.42</v>
      </c>
      <c r="G2857" t="s">
        <v>90</v>
      </c>
      <c r="H2857">
        <v>0</v>
      </c>
      <c r="I2857" t="str">
        <f>_xlfn.XLOOKUP(data[[#This Row],[flight_speed]],$S$4:$S$6,$T$4:$T$6,,-1)</f>
        <v>fast</v>
      </c>
      <c r="J2857">
        <f>_xlfn.XLOOKUP(data[[#This Row],[Reindeer]],$S$14:$S$18,$T$14:$T$18)</f>
        <v>35</v>
      </c>
      <c r="K2857" t="str" cm="1">
        <f t="array" ref="K2857">_xlfn.IFS(data[[#This Row],[Age]]&lt;=100,"0-100",data[[#This Row],[Age]]&lt;=500,"101-500",data[[#This Row],[Age]]&lt;=1000,"501-1000",1,"&gt;1000")</f>
        <v>0-100</v>
      </c>
      <c r="L2857" t="str">
        <f>REPT(_xlfn.UNICHAR(8203),_xlfn.XLOOKUP(data[[#This Row],[Age group]],$S$23:$S$26,$T$23:$T$26))&amp;data[[#This Row],[Age group]]</f>
        <v>​​​​0-100</v>
      </c>
    </row>
    <row r="2858" spans="2:12" x14ac:dyDescent="0.25">
      <c r="B2858" t="s">
        <v>32</v>
      </c>
      <c r="C2858">
        <v>5.6000000000000005</v>
      </c>
      <c r="D2858">
        <v>1290</v>
      </c>
      <c r="E2858" s="27">
        <v>45497</v>
      </c>
      <c r="F2858">
        <v>2792.7</v>
      </c>
      <c r="G2858" t="s">
        <v>91</v>
      </c>
      <c r="H2858">
        <v>0</v>
      </c>
      <c r="I2858" t="str">
        <f>_xlfn.XLOOKUP(data[[#This Row],[flight_speed]],$S$4:$S$6,$T$4:$T$6,,-1)</f>
        <v>super fast</v>
      </c>
      <c r="J2858">
        <f>_xlfn.XLOOKUP(data[[#This Row],[Reindeer]],$S$14:$S$18,$T$14:$T$18)</f>
        <v>98</v>
      </c>
      <c r="K2858" t="str" cm="1">
        <f t="array" ref="K2858">_xlfn.IFS(data[[#This Row],[Age]]&lt;=100,"0-100",data[[#This Row],[Age]]&lt;=500,"101-500",data[[#This Row],[Age]]&lt;=1000,"501-1000",1,"&gt;1000")</f>
        <v>0-100</v>
      </c>
      <c r="L2858" t="str">
        <f>REPT(_xlfn.UNICHAR(8203),_xlfn.XLOOKUP(data[[#This Row],[Age group]],$S$23:$S$26,$T$23:$T$26))&amp;data[[#This Row],[Age group]]</f>
        <v>​​​​0-100</v>
      </c>
    </row>
    <row r="2859" spans="2:12" x14ac:dyDescent="0.25">
      <c r="B2859" t="s">
        <v>33</v>
      </c>
      <c r="C2859">
        <v>4</v>
      </c>
      <c r="D2859">
        <v>1250</v>
      </c>
      <c r="E2859" s="27">
        <v>45498</v>
      </c>
      <c r="F2859">
        <v>2596.08</v>
      </c>
      <c r="G2859" t="s">
        <v>90</v>
      </c>
      <c r="H2859">
        <v>0</v>
      </c>
      <c r="I2859" t="str">
        <f>_xlfn.XLOOKUP(data[[#This Row],[flight_speed]],$S$4:$S$6,$T$4:$T$6,,-1)</f>
        <v>super fast</v>
      </c>
      <c r="J2859">
        <f>_xlfn.XLOOKUP(data[[#This Row],[Reindeer]],$S$14:$S$18,$T$14:$T$18)</f>
        <v>1200</v>
      </c>
      <c r="K2859" t="str" cm="1">
        <f t="array" ref="K2859">_xlfn.IFS(data[[#This Row],[Age]]&lt;=100,"0-100",data[[#This Row],[Age]]&lt;=500,"101-500",data[[#This Row],[Age]]&lt;=1000,"501-1000",1,"&gt;1000")</f>
        <v>&gt;1000</v>
      </c>
      <c r="L2859" t="str">
        <f>REPT(_xlfn.UNICHAR(8203),_xlfn.XLOOKUP(data[[#This Row],[Age group]],$S$23:$S$26,$T$23:$T$26))&amp;data[[#This Row],[Age group]]</f>
        <v>​&gt;1000</v>
      </c>
    </row>
    <row r="2860" spans="2:12" x14ac:dyDescent="0.25">
      <c r="B2860" t="s">
        <v>34</v>
      </c>
      <c r="C2860">
        <v>4</v>
      </c>
      <c r="D2860">
        <v>1300</v>
      </c>
      <c r="E2860" s="27">
        <v>45498</v>
      </c>
      <c r="F2860">
        <v>1855.98</v>
      </c>
      <c r="G2860" t="s">
        <v>91</v>
      </c>
      <c r="H2860">
        <v>0</v>
      </c>
      <c r="I2860" t="str">
        <f>_xlfn.XLOOKUP(data[[#This Row],[flight_speed]],$S$4:$S$6,$T$4:$T$6,,-1)</f>
        <v>fast</v>
      </c>
      <c r="J2860">
        <f>_xlfn.XLOOKUP(data[[#This Row],[Reindeer]],$S$14:$S$18,$T$14:$T$18)</f>
        <v>815</v>
      </c>
      <c r="K2860" t="str" cm="1">
        <f t="array" ref="K2860">_xlfn.IFS(data[[#This Row],[Age]]&lt;=100,"0-100",data[[#This Row],[Age]]&lt;=500,"101-500",data[[#This Row],[Age]]&lt;=1000,"501-1000",1,"&gt;1000")</f>
        <v>501-1000</v>
      </c>
      <c r="L2860" t="str">
        <f>REPT(_xlfn.UNICHAR(8203),_xlfn.XLOOKUP(data[[#This Row],[Age group]],$S$23:$S$26,$T$23:$T$26))&amp;data[[#This Row],[Age group]]</f>
        <v>​​501-1000</v>
      </c>
    </row>
    <row r="2861" spans="2:12" x14ac:dyDescent="0.25">
      <c r="B2861" t="s">
        <v>35</v>
      </c>
      <c r="C2861">
        <v>8.8000000000000007</v>
      </c>
      <c r="D2861">
        <v>1480</v>
      </c>
      <c r="E2861" s="27">
        <v>45498</v>
      </c>
      <c r="F2861">
        <v>673.53</v>
      </c>
      <c r="G2861" t="s">
        <v>91</v>
      </c>
      <c r="H2861">
        <v>0</v>
      </c>
      <c r="I2861" t="str">
        <f>_xlfn.XLOOKUP(data[[#This Row],[flight_speed]],$S$4:$S$6,$T$4:$T$6,,-1)</f>
        <v>fast</v>
      </c>
      <c r="J2861">
        <f>_xlfn.XLOOKUP(data[[#This Row],[Reindeer]],$S$14:$S$18,$T$14:$T$18)</f>
        <v>261</v>
      </c>
      <c r="K2861" t="str" cm="1">
        <f t="array" ref="K2861">_xlfn.IFS(data[[#This Row],[Age]]&lt;=100,"0-100",data[[#This Row],[Age]]&lt;=500,"101-500",data[[#This Row],[Age]]&lt;=1000,"501-1000",1,"&gt;1000")</f>
        <v>101-500</v>
      </c>
      <c r="L2861" t="str">
        <f>REPT(_xlfn.UNICHAR(8203),_xlfn.XLOOKUP(data[[#This Row],[Age group]],$S$23:$S$26,$T$23:$T$26))&amp;data[[#This Row],[Age group]]</f>
        <v>​​​101-500</v>
      </c>
    </row>
    <row r="2862" spans="2:12" x14ac:dyDescent="0.25">
      <c r="B2862" t="s">
        <v>68</v>
      </c>
      <c r="C2862">
        <v>7.2</v>
      </c>
      <c r="D2862">
        <v>1240</v>
      </c>
      <c r="E2862" s="27">
        <v>45498</v>
      </c>
      <c r="F2862">
        <v>1639.9499999999998</v>
      </c>
      <c r="G2862" t="s">
        <v>90</v>
      </c>
      <c r="H2862">
        <v>0</v>
      </c>
      <c r="I2862" t="str">
        <f>_xlfn.XLOOKUP(data[[#This Row],[flight_speed]],$S$4:$S$6,$T$4:$T$6,,-1)</f>
        <v>fast</v>
      </c>
      <c r="J2862">
        <f>_xlfn.XLOOKUP(data[[#This Row],[Reindeer]],$S$14:$S$18,$T$14:$T$18)</f>
        <v>35</v>
      </c>
      <c r="K2862" t="str" cm="1">
        <f t="array" ref="K2862">_xlfn.IFS(data[[#This Row],[Age]]&lt;=100,"0-100",data[[#This Row],[Age]]&lt;=500,"101-500",data[[#This Row],[Age]]&lt;=1000,"501-1000",1,"&gt;1000")</f>
        <v>0-100</v>
      </c>
      <c r="L2862" t="str">
        <f>REPT(_xlfn.UNICHAR(8203),_xlfn.XLOOKUP(data[[#This Row],[Age group]],$S$23:$S$26,$T$23:$T$26))&amp;data[[#This Row],[Age group]]</f>
        <v>​​​​0-100</v>
      </c>
    </row>
    <row r="2863" spans="2:12" x14ac:dyDescent="0.25">
      <c r="B2863" t="s">
        <v>32</v>
      </c>
      <c r="C2863">
        <v>8.8000000000000007</v>
      </c>
      <c r="D2863">
        <v>1430</v>
      </c>
      <c r="E2863" s="27">
        <v>45498</v>
      </c>
      <c r="F2863">
        <v>2468.5500000000002</v>
      </c>
      <c r="G2863" t="s">
        <v>91</v>
      </c>
      <c r="H2863">
        <v>0</v>
      </c>
      <c r="I2863" t="str">
        <f>_xlfn.XLOOKUP(data[[#This Row],[flight_speed]],$S$4:$S$6,$T$4:$T$6,,-1)</f>
        <v>super fast</v>
      </c>
      <c r="J2863">
        <f>_xlfn.XLOOKUP(data[[#This Row],[Reindeer]],$S$14:$S$18,$T$14:$T$18)</f>
        <v>98</v>
      </c>
      <c r="K2863" t="str" cm="1">
        <f t="array" ref="K2863">_xlfn.IFS(data[[#This Row],[Age]]&lt;=100,"0-100",data[[#This Row],[Age]]&lt;=500,"101-500",data[[#This Row],[Age]]&lt;=1000,"501-1000",1,"&gt;1000")</f>
        <v>0-100</v>
      </c>
      <c r="L2863" t="str">
        <f>REPT(_xlfn.UNICHAR(8203),_xlfn.XLOOKUP(data[[#This Row],[Age group]],$S$23:$S$26,$T$23:$T$26))&amp;data[[#This Row],[Age group]]</f>
        <v>​​​​0-100</v>
      </c>
    </row>
    <row r="2864" spans="2:12" x14ac:dyDescent="0.25">
      <c r="B2864" t="s">
        <v>33</v>
      </c>
      <c r="C2864">
        <v>12</v>
      </c>
      <c r="D2864">
        <v>1430</v>
      </c>
      <c r="E2864" s="27">
        <v>45499</v>
      </c>
      <c r="F2864">
        <v>1062.18</v>
      </c>
      <c r="G2864" t="s">
        <v>90</v>
      </c>
      <c r="H2864">
        <v>0</v>
      </c>
      <c r="I2864" t="str">
        <f>_xlfn.XLOOKUP(data[[#This Row],[flight_speed]],$S$4:$S$6,$T$4:$T$6,,-1)</f>
        <v>fast</v>
      </c>
      <c r="J2864">
        <f>_xlfn.XLOOKUP(data[[#This Row],[Reindeer]],$S$14:$S$18,$T$14:$T$18)</f>
        <v>1200</v>
      </c>
      <c r="K2864" t="str" cm="1">
        <f t="array" ref="K2864">_xlfn.IFS(data[[#This Row],[Age]]&lt;=100,"0-100",data[[#This Row],[Age]]&lt;=500,"101-500",data[[#This Row],[Age]]&lt;=1000,"501-1000",1,"&gt;1000")</f>
        <v>&gt;1000</v>
      </c>
      <c r="L2864" t="str">
        <f>REPT(_xlfn.UNICHAR(8203),_xlfn.XLOOKUP(data[[#This Row],[Age group]],$S$23:$S$26,$T$23:$T$26))&amp;data[[#This Row],[Age group]]</f>
        <v>​&gt;1000</v>
      </c>
    </row>
    <row r="2865" spans="2:12" x14ac:dyDescent="0.25">
      <c r="B2865" t="s">
        <v>34</v>
      </c>
      <c r="C2865">
        <v>9.6000000000000014</v>
      </c>
      <c r="D2865">
        <v>1000</v>
      </c>
      <c r="E2865" s="27">
        <v>45499</v>
      </c>
      <c r="F2865">
        <v>2500.02</v>
      </c>
      <c r="G2865" t="s">
        <v>91</v>
      </c>
      <c r="H2865">
        <v>0</v>
      </c>
      <c r="I2865" t="str">
        <f>_xlfn.XLOOKUP(data[[#This Row],[flight_speed]],$S$4:$S$6,$T$4:$T$6,,-1)</f>
        <v>super fast</v>
      </c>
      <c r="J2865">
        <f>_xlfn.XLOOKUP(data[[#This Row],[Reindeer]],$S$14:$S$18,$T$14:$T$18)</f>
        <v>815</v>
      </c>
      <c r="K2865" t="str" cm="1">
        <f t="array" ref="K2865">_xlfn.IFS(data[[#This Row],[Age]]&lt;=100,"0-100",data[[#This Row],[Age]]&lt;=500,"101-500",data[[#This Row],[Age]]&lt;=1000,"501-1000",1,"&gt;1000")</f>
        <v>501-1000</v>
      </c>
      <c r="L2865" t="str">
        <f>REPT(_xlfn.UNICHAR(8203),_xlfn.XLOOKUP(data[[#This Row],[Age group]],$S$23:$S$26,$T$23:$T$26))&amp;data[[#This Row],[Age group]]</f>
        <v>​​501-1000</v>
      </c>
    </row>
    <row r="2866" spans="2:12" x14ac:dyDescent="0.25">
      <c r="B2866" t="s">
        <v>35</v>
      </c>
      <c r="C2866">
        <v>9.6000000000000014</v>
      </c>
      <c r="D2866">
        <v>700</v>
      </c>
      <c r="E2866" s="27">
        <v>45499</v>
      </c>
      <c r="F2866">
        <v>715.23</v>
      </c>
      <c r="G2866" t="s">
        <v>91</v>
      </c>
      <c r="H2866">
        <v>0</v>
      </c>
      <c r="I2866" t="str">
        <f>_xlfn.XLOOKUP(data[[#This Row],[flight_speed]],$S$4:$S$6,$T$4:$T$6,,-1)</f>
        <v>fast</v>
      </c>
      <c r="J2866">
        <f>_xlfn.XLOOKUP(data[[#This Row],[Reindeer]],$S$14:$S$18,$T$14:$T$18)</f>
        <v>261</v>
      </c>
      <c r="K2866" t="str" cm="1">
        <f t="array" ref="K2866">_xlfn.IFS(data[[#This Row],[Age]]&lt;=100,"0-100",data[[#This Row],[Age]]&lt;=500,"101-500",data[[#This Row],[Age]]&lt;=1000,"501-1000",1,"&gt;1000")</f>
        <v>101-500</v>
      </c>
      <c r="L2866" t="str">
        <f>REPT(_xlfn.UNICHAR(8203),_xlfn.XLOOKUP(data[[#This Row],[Age group]],$S$23:$S$26,$T$23:$T$26))&amp;data[[#This Row],[Age group]]</f>
        <v>​​​101-500</v>
      </c>
    </row>
    <row r="2867" spans="2:12" x14ac:dyDescent="0.25">
      <c r="B2867" t="s">
        <v>68</v>
      </c>
      <c r="C2867">
        <v>4</v>
      </c>
      <c r="D2867">
        <v>880</v>
      </c>
      <c r="E2867" s="27">
        <v>45499</v>
      </c>
      <c r="F2867">
        <v>521.13</v>
      </c>
      <c r="G2867" t="s">
        <v>90</v>
      </c>
      <c r="H2867">
        <v>0</v>
      </c>
      <c r="I2867" t="str">
        <f>_xlfn.XLOOKUP(data[[#This Row],[flight_speed]],$S$4:$S$6,$T$4:$T$6,,-1)</f>
        <v>casual</v>
      </c>
      <c r="J2867">
        <f>_xlfn.XLOOKUP(data[[#This Row],[Reindeer]],$S$14:$S$18,$T$14:$T$18)</f>
        <v>35</v>
      </c>
      <c r="K2867" t="str" cm="1">
        <f t="array" ref="K2867">_xlfn.IFS(data[[#This Row],[Age]]&lt;=100,"0-100",data[[#This Row],[Age]]&lt;=500,"101-500",data[[#This Row],[Age]]&lt;=1000,"501-1000",1,"&gt;1000")</f>
        <v>0-100</v>
      </c>
      <c r="L2867" t="str">
        <f>REPT(_xlfn.UNICHAR(8203),_xlfn.XLOOKUP(data[[#This Row],[Age group]],$S$23:$S$26,$T$23:$T$26))&amp;data[[#This Row],[Age group]]</f>
        <v>​​​​0-100</v>
      </c>
    </row>
    <row r="2868" spans="2:12" x14ac:dyDescent="0.25">
      <c r="B2868" t="s">
        <v>32</v>
      </c>
      <c r="C2868">
        <v>8</v>
      </c>
      <c r="D2868">
        <v>1270</v>
      </c>
      <c r="E2868" s="27">
        <v>45499</v>
      </c>
      <c r="F2868">
        <v>2334.09</v>
      </c>
      <c r="G2868" t="s">
        <v>91</v>
      </c>
      <c r="H2868">
        <v>0</v>
      </c>
      <c r="I2868" t="str">
        <f>_xlfn.XLOOKUP(data[[#This Row],[flight_speed]],$S$4:$S$6,$T$4:$T$6,,-1)</f>
        <v>super fast</v>
      </c>
      <c r="J2868">
        <f>_xlfn.XLOOKUP(data[[#This Row],[Reindeer]],$S$14:$S$18,$T$14:$T$18)</f>
        <v>98</v>
      </c>
      <c r="K2868" t="str" cm="1">
        <f t="array" ref="K2868">_xlfn.IFS(data[[#This Row],[Age]]&lt;=100,"0-100",data[[#This Row],[Age]]&lt;=500,"101-500",data[[#This Row],[Age]]&lt;=1000,"501-1000",1,"&gt;1000")</f>
        <v>0-100</v>
      </c>
      <c r="L2868" t="str">
        <f>REPT(_xlfn.UNICHAR(8203),_xlfn.XLOOKUP(data[[#This Row],[Age group]],$S$23:$S$26,$T$23:$T$26))&amp;data[[#This Row],[Age group]]</f>
        <v>​​​​0-100</v>
      </c>
    </row>
    <row r="2869" spans="2:12" x14ac:dyDescent="0.25">
      <c r="B2869" t="s">
        <v>33</v>
      </c>
      <c r="C2869">
        <v>4.8000000000000007</v>
      </c>
      <c r="D2869">
        <v>1050</v>
      </c>
      <c r="E2869" s="27">
        <v>45500</v>
      </c>
      <c r="F2869">
        <v>1968.06</v>
      </c>
      <c r="G2869" t="s">
        <v>90</v>
      </c>
      <c r="H2869">
        <v>0</v>
      </c>
      <c r="I2869" t="str">
        <f>_xlfn.XLOOKUP(data[[#This Row],[flight_speed]],$S$4:$S$6,$T$4:$T$6,,-1)</f>
        <v>fast</v>
      </c>
      <c r="J2869">
        <f>_xlfn.XLOOKUP(data[[#This Row],[Reindeer]],$S$14:$S$18,$T$14:$T$18)</f>
        <v>1200</v>
      </c>
      <c r="K2869" t="str" cm="1">
        <f t="array" ref="K2869">_xlfn.IFS(data[[#This Row],[Age]]&lt;=100,"0-100",data[[#This Row],[Age]]&lt;=500,"101-500",data[[#This Row],[Age]]&lt;=1000,"501-1000",1,"&gt;1000")</f>
        <v>&gt;1000</v>
      </c>
      <c r="L2869" t="str">
        <f>REPT(_xlfn.UNICHAR(8203),_xlfn.XLOOKUP(data[[#This Row],[Age group]],$S$23:$S$26,$T$23:$T$26))&amp;data[[#This Row],[Age group]]</f>
        <v>​&gt;1000</v>
      </c>
    </row>
    <row r="2870" spans="2:12" x14ac:dyDescent="0.25">
      <c r="B2870" t="s">
        <v>34</v>
      </c>
      <c r="C2870">
        <v>6.4</v>
      </c>
      <c r="D2870">
        <v>1410</v>
      </c>
      <c r="E2870" s="27">
        <v>45500</v>
      </c>
      <c r="F2870">
        <v>240.99</v>
      </c>
      <c r="G2870" t="s">
        <v>91</v>
      </c>
      <c r="H2870">
        <v>0</v>
      </c>
      <c r="I2870" t="str">
        <f>_xlfn.XLOOKUP(data[[#This Row],[flight_speed]],$S$4:$S$6,$T$4:$T$6,,-1)</f>
        <v>casual</v>
      </c>
      <c r="J2870">
        <f>_xlfn.XLOOKUP(data[[#This Row],[Reindeer]],$S$14:$S$18,$T$14:$T$18)</f>
        <v>815</v>
      </c>
      <c r="K2870" t="str" cm="1">
        <f t="array" ref="K2870">_xlfn.IFS(data[[#This Row],[Age]]&lt;=100,"0-100",data[[#This Row],[Age]]&lt;=500,"101-500",data[[#This Row],[Age]]&lt;=1000,"501-1000",1,"&gt;1000")</f>
        <v>501-1000</v>
      </c>
      <c r="L2870" t="str">
        <f>REPT(_xlfn.UNICHAR(8203),_xlfn.XLOOKUP(data[[#This Row],[Age group]],$S$23:$S$26,$T$23:$T$26))&amp;data[[#This Row],[Age group]]</f>
        <v>​​501-1000</v>
      </c>
    </row>
    <row r="2871" spans="2:12" x14ac:dyDescent="0.25">
      <c r="B2871" t="s">
        <v>35</v>
      </c>
      <c r="C2871">
        <v>8.8000000000000007</v>
      </c>
      <c r="D2871">
        <v>520</v>
      </c>
      <c r="E2871" s="27">
        <v>45500</v>
      </c>
      <c r="F2871">
        <v>2372.0099999999998</v>
      </c>
      <c r="G2871" t="s">
        <v>91</v>
      </c>
      <c r="H2871">
        <v>0</v>
      </c>
      <c r="I2871" t="str">
        <f>_xlfn.XLOOKUP(data[[#This Row],[flight_speed]],$S$4:$S$6,$T$4:$T$6,,-1)</f>
        <v>super fast</v>
      </c>
      <c r="J2871">
        <f>_xlfn.XLOOKUP(data[[#This Row],[Reindeer]],$S$14:$S$18,$T$14:$T$18)</f>
        <v>261</v>
      </c>
      <c r="K2871" t="str" cm="1">
        <f t="array" ref="K2871">_xlfn.IFS(data[[#This Row],[Age]]&lt;=100,"0-100",data[[#This Row],[Age]]&lt;=500,"101-500",data[[#This Row],[Age]]&lt;=1000,"501-1000",1,"&gt;1000")</f>
        <v>101-500</v>
      </c>
      <c r="L2871" t="str">
        <f>REPT(_xlfn.UNICHAR(8203),_xlfn.XLOOKUP(data[[#This Row],[Age group]],$S$23:$S$26,$T$23:$T$26))&amp;data[[#This Row],[Age group]]</f>
        <v>​​​101-500</v>
      </c>
    </row>
    <row r="2872" spans="2:12" x14ac:dyDescent="0.25">
      <c r="B2872" t="s">
        <v>68</v>
      </c>
      <c r="C2872">
        <v>4</v>
      </c>
      <c r="D2872">
        <v>1130</v>
      </c>
      <c r="E2872" s="27">
        <v>45500</v>
      </c>
      <c r="F2872">
        <v>115.68</v>
      </c>
      <c r="G2872" t="s">
        <v>90</v>
      </c>
      <c r="H2872">
        <v>0</v>
      </c>
      <c r="I2872" t="str">
        <f>_xlfn.XLOOKUP(data[[#This Row],[flight_speed]],$S$4:$S$6,$T$4:$T$6,,-1)</f>
        <v>casual</v>
      </c>
      <c r="J2872">
        <f>_xlfn.XLOOKUP(data[[#This Row],[Reindeer]],$S$14:$S$18,$T$14:$T$18)</f>
        <v>35</v>
      </c>
      <c r="K2872" t="str" cm="1">
        <f t="array" ref="K2872">_xlfn.IFS(data[[#This Row],[Age]]&lt;=100,"0-100",data[[#This Row],[Age]]&lt;=500,"101-500",data[[#This Row],[Age]]&lt;=1000,"501-1000",1,"&gt;1000")</f>
        <v>0-100</v>
      </c>
      <c r="L2872" t="str">
        <f>REPT(_xlfn.UNICHAR(8203),_xlfn.XLOOKUP(data[[#This Row],[Age group]],$S$23:$S$26,$T$23:$T$26))&amp;data[[#This Row],[Age group]]</f>
        <v>​​​​0-100</v>
      </c>
    </row>
    <row r="2873" spans="2:12" x14ac:dyDescent="0.25">
      <c r="B2873" t="s">
        <v>32</v>
      </c>
      <c r="C2873">
        <v>9.6000000000000014</v>
      </c>
      <c r="D2873">
        <v>1350</v>
      </c>
      <c r="E2873" s="27">
        <v>45500</v>
      </c>
      <c r="F2873">
        <v>2028.42</v>
      </c>
      <c r="G2873" t="s">
        <v>91</v>
      </c>
      <c r="H2873">
        <v>0</v>
      </c>
      <c r="I2873" t="str">
        <f>_xlfn.XLOOKUP(data[[#This Row],[flight_speed]],$S$4:$S$6,$T$4:$T$6,,-1)</f>
        <v>super fast</v>
      </c>
      <c r="J2873">
        <f>_xlfn.XLOOKUP(data[[#This Row],[Reindeer]],$S$14:$S$18,$T$14:$T$18)</f>
        <v>98</v>
      </c>
      <c r="K2873" t="str" cm="1">
        <f t="array" ref="K2873">_xlfn.IFS(data[[#This Row],[Age]]&lt;=100,"0-100",data[[#This Row],[Age]]&lt;=500,"101-500",data[[#This Row],[Age]]&lt;=1000,"501-1000",1,"&gt;1000")</f>
        <v>0-100</v>
      </c>
      <c r="L2873" t="str">
        <f>REPT(_xlfn.UNICHAR(8203),_xlfn.XLOOKUP(data[[#This Row],[Age group]],$S$23:$S$26,$T$23:$T$26))&amp;data[[#This Row],[Age group]]</f>
        <v>​​​​0-100</v>
      </c>
    </row>
    <row r="2874" spans="2:12" x14ac:dyDescent="0.25">
      <c r="B2874" t="s">
        <v>33</v>
      </c>
      <c r="C2874">
        <v>9.6000000000000014</v>
      </c>
      <c r="D2874">
        <v>1240</v>
      </c>
      <c r="E2874" s="27">
        <v>45501</v>
      </c>
      <c r="F2874">
        <v>2990.82</v>
      </c>
      <c r="G2874" t="s">
        <v>90</v>
      </c>
      <c r="H2874">
        <v>0</v>
      </c>
      <c r="I2874" t="str">
        <f>_xlfn.XLOOKUP(data[[#This Row],[flight_speed]],$S$4:$S$6,$T$4:$T$6,,-1)</f>
        <v>super fast</v>
      </c>
      <c r="J2874">
        <f>_xlfn.XLOOKUP(data[[#This Row],[Reindeer]],$S$14:$S$18,$T$14:$T$18)</f>
        <v>1200</v>
      </c>
      <c r="K2874" t="str" cm="1">
        <f t="array" ref="K2874">_xlfn.IFS(data[[#This Row],[Age]]&lt;=100,"0-100",data[[#This Row],[Age]]&lt;=500,"101-500",data[[#This Row],[Age]]&lt;=1000,"501-1000",1,"&gt;1000")</f>
        <v>&gt;1000</v>
      </c>
      <c r="L2874" t="str">
        <f>REPT(_xlfn.UNICHAR(8203),_xlfn.XLOOKUP(data[[#This Row],[Age group]],$S$23:$S$26,$T$23:$T$26))&amp;data[[#This Row],[Age group]]</f>
        <v>​&gt;1000</v>
      </c>
    </row>
    <row r="2875" spans="2:12" x14ac:dyDescent="0.25">
      <c r="B2875" t="s">
        <v>34</v>
      </c>
      <c r="C2875">
        <v>4</v>
      </c>
      <c r="D2875">
        <v>1320</v>
      </c>
      <c r="E2875" s="27">
        <v>45501</v>
      </c>
      <c r="F2875">
        <v>379.38</v>
      </c>
      <c r="G2875" t="s">
        <v>91</v>
      </c>
      <c r="H2875">
        <v>0</v>
      </c>
      <c r="I2875" t="str">
        <f>_xlfn.XLOOKUP(data[[#This Row],[flight_speed]],$S$4:$S$6,$T$4:$T$6,,-1)</f>
        <v>casual</v>
      </c>
      <c r="J2875">
        <f>_xlfn.XLOOKUP(data[[#This Row],[Reindeer]],$S$14:$S$18,$T$14:$T$18)</f>
        <v>815</v>
      </c>
      <c r="K2875" t="str" cm="1">
        <f t="array" ref="K2875">_xlfn.IFS(data[[#This Row],[Age]]&lt;=100,"0-100",data[[#This Row],[Age]]&lt;=500,"101-500",data[[#This Row],[Age]]&lt;=1000,"501-1000",1,"&gt;1000")</f>
        <v>501-1000</v>
      </c>
      <c r="L2875" t="str">
        <f>REPT(_xlfn.UNICHAR(8203),_xlfn.XLOOKUP(data[[#This Row],[Age group]],$S$23:$S$26,$T$23:$T$26))&amp;data[[#This Row],[Age group]]</f>
        <v>​​501-1000</v>
      </c>
    </row>
    <row r="2876" spans="2:12" x14ac:dyDescent="0.25">
      <c r="B2876" t="s">
        <v>35</v>
      </c>
      <c r="C2876">
        <v>11.200000000000001</v>
      </c>
      <c r="D2876">
        <v>1480</v>
      </c>
      <c r="E2876" s="27">
        <v>45501</v>
      </c>
      <c r="F2876">
        <v>2265.81</v>
      </c>
      <c r="G2876" t="s">
        <v>91</v>
      </c>
      <c r="H2876">
        <v>0</v>
      </c>
      <c r="I2876" t="str">
        <f>_xlfn.XLOOKUP(data[[#This Row],[flight_speed]],$S$4:$S$6,$T$4:$T$6,,-1)</f>
        <v>super fast</v>
      </c>
      <c r="J2876">
        <f>_xlfn.XLOOKUP(data[[#This Row],[Reindeer]],$S$14:$S$18,$T$14:$T$18)</f>
        <v>261</v>
      </c>
      <c r="K2876" t="str" cm="1">
        <f t="array" ref="K2876">_xlfn.IFS(data[[#This Row],[Age]]&lt;=100,"0-100",data[[#This Row],[Age]]&lt;=500,"101-500",data[[#This Row],[Age]]&lt;=1000,"501-1000",1,"&gt;1000")</f>
        <v>101-500</v>
      </c>
      <c r="L2876" t="str">
        <f>REPT(_xlfn.UNICHAR(8203),_xlfn.XLOOKUP(data[[#This Row],[Age group]],$S$23:$S$26,$T$23:$T$26))&amp;data[[#This Row],[Age group]]</f>
        <v>​​​101-500</v>
      </c>
    </row>
    <row r="2877" spans="2:12" x14ac:dyDescent="0.25">
      <c r="B2877" t="s">
        <v>68</v>
      </c>
      <c r="C2877">
        <v>10.4</v>
      </c>
      <c r="D2877">
        <v>1260</v>
      </c>
      <c r="E2877" s="27">
        <v>45501</v>
      </c>
      <c r="F2877">
        <v>2179.1999999999998</v>
      </c>
      <c r="G2877" t="s">
        <v>90</v>
      </c>
      <c r="H2877">
        <v>0</v>
      </c>
      <c r="I2877" t="str">
        <f>_xlfn.XLOOKUP(data[[#This Row],[flight_speed]],$S$4:$S$6,$T$4:$T$6,,-1)</f>
        <v>super fast</v>
      </c>
      <c r="J2877">
        <f>_xlfn.XLOOKUP(data[[#This Row],[Reindeer]],$S$14:$S$18,$T$14:$T$18)</f>
        <v>35</v>
      </c>
      <c r="K2877" t="str" cm="1">
        <f t="array" ref="K2877">_xlfn.IFS(data[[#This Row],[Age]]&lt;=100,"0-100",data[[#This Row],[Age]]&lt;=500,"101-500",data[[#This Row],[Age]]&lt;=1000,"501-1000",1,"&gt;1000")</f>
        <v>0-100</v>
      </c>
      <c r="L2877" t="str">
        <f>REPT(_xlfn.UNICHAR(8203),_xlfn.XLOOKUP(data[[#This Row],[Age group]],$S$23:$S$26,$T$23:$T$26))&amp;data[[#This Row],[Age group]]</f>
        <v>​​​​0-100</v>
      </c>
    </row>
    <row r="2878" spans="2:12" x14ac:dyDescent="0.25">
      <c r="B2878" t="s">
        <v>32</v>
      </c>
      <c r="C2878">
        <v>10.4</v>
      </c>
      <c r="D2878">
        <v>1150</v>
      </c>
      <c r="E2878" s="27">
        <v>45501</v>
      </c>
      <c r="F2878">
        <v>1741.1999999999998</v>
      </c>
      <c r="G2878" t="s">
        <v>91</v>
      </c>
      <c r="H2878">
        <v>0</v>
      </c>
      <c r="I2878" t="str">
        <f>_xlfn.XLOOKUP(data[[#This Row],[flight_speed]],$S$4:$S$6,$T$4:$T$6,,-1)</f>
        <v>fast</v>
      </c>
      <c r="J2878">
        <f>_xlfn.XLOOKUP(data[[#This Row],[Reindeer]],$S$14:$S$18,$T$14:$T$18)</f>
        <v>98</v>
      </c>
      <c r="K2878" t="str" cm="1">
        <f t="array" ref="K2878">_xlfn.IFS(data[[#This Row],[Age]]&lt;=100,"0-100",data[[#This Row],[Age]]&lt;=500,"101-500",data[[#This Row],[Age]]&lt;=1000,"501-1000",1,"&gt;1000")</f>
        <v>0-100</v>
      </c>
      <c r="L2878" t="str">
        <f>REPT(_xlfn.UNICHAR(8203),_xlfn.XLOOKUP(data[[#This Row],[Age group]],$S$23:$S$26,$T$23:$T$26))&amp;data[[#This Row],[Age group]]</f>
        <v>​​​​0-100</v>
      </c>
    </row>
    <row r="2879" spans="2:12" x14ac:dyDescent="0.25">
      <c r="B2879" t="s">
        <v>33</v>
      </c>
      <c r="C2879">
        <v>6.4</v>
      </c>
      <c r="D2879">
        <v>620</v>
      </c>
      <c r="E2879" s="27">
        <v>45502</v>
      </c>
      <c r="F2879">
        <v>1510.74</v>
      </c>
      <c r="G2879" t="s">
        <v>90</v>
      </c>
      <c r="H2879">
        <v>0</v>
      </c>
      <c r="I2879" t="str">
        <f>_xlfn.XLOOKUP(data[[#This Row],[flight_speed]],$S$4:$S$6,$T$4:$T$6,,-1)</f>
        <v>fast</v>
      </c>
      <c r="J2879">
        <f>_xlfn.XLOOKUP(data[[#This Row],[Reindeer]],$S$14:$S$18,$T$14:$T$18)</f>
        <v>1200</v>
      </c>
      <c r="K2879" t="str" cm="1">
        <f t="array" ref="K2879">_xlfn.IFS(data[[#This Row],[Age]]&lt;=100,"0-100",data[[#This Row],[Age]]&lt;=500,"101-500",data[[#This Row],[Age]]&lt;=1000,"501-1000",1,"&gt;1000")</f>
        <v>&gt;1000</v>
      </c>
      <c r="L2879" t="str">
        <f>REPT(_xlfn.UNICHAR(8203),_xlfn.XLOOKUP(data[[#This Row],[Age group]],$S$23:$S$26,$T$23:$T$26))&amp;data[[#This Row],[Age group]]</f>
        <v>​&gt;1000</v>
      </c>
    </row>
    <row r="2880" spans="2:12" x14ac:dyDescent="0.25">
      <c r="B2880" t="s">
        <v>34</v>
      </c>
      <c r="C2880">
        <v>12</v>
      </c>
      <c r="D2880">
        <v>1060</v>
      </c>
      <c r="E2880" s="27">
        <v>45502</v>
      </c>
      <c r="F2880">
        <v>1277.49</v>
      </c>
      <c r="G2880" t="s">
        <v>91</v>
      </c>
      <c r="H2880">
        <v>0</v>
      </c>
      <c r="I2880" t="str">
        <f>_xlfn.XLOOKUP(data[[#This Row],[flight_speed]],$S$4:$S$6,$T$4:$T$6,,-1)</f>
        <v>fast</v>
      </c>
      <c r="J2880">
        <f>_xlfn.XLOOKUP(data[[#This Row],[Reindeer]],$S$14:$S$18,$T$14:$T$18)</f>
        <v>815</v>
      </c>
      <c r="K2880" t="str" cm="1">
        <f t="array" ref="K2880">_xlfn.IFS(data[[#This Row],[Age]]&lt;=100,"0-100",data[[#This Row],[Age]]&lt;=500,"101-500",data[[#This Row],[Age]]&lt;=1000,"501-1000",1,"&gt;1000")</f>
        <v>501-1000</v>
      </c>
      <c r="L2880" t="str">
        <f>REPT(_xlfn.UNICHAR(8203),_xlfn.XLOOKUP(data[[#This Row],[Age group]],$S$23:$S$26,$T$23:$T$26))&amp;data[[#This Row],[Age group]]</f>
        <v>​​501-1000</v>
      </c>
    </row>
    <row r="2881" spans="2:12" x14ac:dyDescent="0.25">
      <c r="B2881" t="s">
        <v>35</v>
      </c>
      <c r="C2881">
        <v>8.8000000000000007</v>
      </c>
      <c r="D2881">
        <v>810</v>
      </c>
      <c r="E2881" s="27">
        <v>45502</v>
      </c>
      <c r="F2881">
        <v>1663.29</v>
      </c>
      <c r="G2881" t="s">
        <v>91</v>
      </c>
      <c r="H2881">
        <v>0</v>
      </c>
      <c r="I2881" t="str">
        <f>_xlfn.XLOOKUP(data[[#This Row],[flight_speed]],$S$4:$S$6,$T$4:$T$6,,-1)</f>
        <v>fast</v>
      </c>
      <c r="J2881">
        <f>_xlfn.XLOOKUP(data[[#This Row],[Reindeer]],$S$14:$S$18,$T$14:$T$18)</f>
        <v>261</v>
      </c>
      <c r="K2881" t="str" cm="1">
        <f t="array" ref="K2881">_xlfn.IFS(data[[#This Row],[Age]]&lt;=100,"0-100",data[[#This Row],[Age]]&lt;=500,"101-500",data[[#This Row],[Age]]&lt;=1000,"501-1000",1,"&gt;1000")</f>
        <v>101-500</v>
      </c>
      <c r="L2881" t="str">
        <f>REPT(_xlfn.UNICHAR(8203),_xlfn.XLOOKUP(data[[#This Row],[Age group]],$S$23:$S$26,$T$23:$T$26))&amp;data[[#This Row],[Age group]]</f>
        <v>​​​101-500</v>
      </c>
    </row>
    <row r="2882" spans="2:12" x14ac:dyDescent="0.25">
      <c r="B2882" t="s">
        <v>68</v>
      </c>
      <c r="C2882">
        <v>8</v>
      </c>
      <c r="D2882">
        <v>700</v>
      </c>
      <c r="E2882" s="27">
        <v>45502</v>
      </c>
      <c r="F2882">
        <v>1558.29</v>
      </c>
      <c r="G2882" t="s">
        <v>90</v>
      </c>
      <c r="H2882">
        <v>0</v>
      </c>
      <c r="I2882" t="str">
        <f>_xlfn.XLOOKUP(data[[#This Row],[flight_speed]],$S$4:$S$6,$T$4:$T$6,,-1)</f>
        <v>fast</v>
      </c>
      <c r="J2882">
        <f>_xlfn.XLOOKUP(data[[#This Row],[Reindeer]],$S$14:$S$18,$T$14:$T$18)</f>
        <v>35</v>
      </c>
      <c r="K2882" t="str" cm="1">
        <f t="array" ref="K2882">_xlfn.IFS(data[[#This Row],[Age]]&lt;=100,"0-100",data[[#This Row],[Age]]&lt;=500,"101-500",data[[#This Row],[Age]]&lt;=1000,"501-1000",1,"&gt;1000")</f>
        <v>0-100</v>
      </c>
      <c r="L2882" t="str">
        <f>REPT(_xlfn.UNICHAR(8203),_xlfn.XLOOKUP(data[[#This Row],[Age group]],$S$23:$S$26,$T$23:$T$26))&amp;data[[#This Row],[Age group]]</f>
        <v>​​​​0-100</v>
      </c>
    </row>
    <row r="2883" spans="2:12" x14ac:dyDescent="0.25">
      <c r="B2883" t="s">
        <v>32</v>
      </c>
      <c r="C2883">
        <v>5.6000000000000005</v>
      </c>
      <c r="D2883">
        <v>1030</v>
      </c>
      <c r="E2883" s="27">
        <v>45502</v>
      </c>
      <c r="F2883">
        <v>1740.3600000000001</v>
      </c>
      <c r="G2883" t="s">
        <v>91</v>
      </c>
      <c r="H2883">
        <v>0</v>
      </c>
      <c r="I2883" t="str">
        <f>_xlfn.XLOOKUP(data[[#This Row],[flight_speed]],$S$4:$S$6,$T$4:$T$6,,-1)</f>
        <v>fast</v>
      </c>
      <c r="J2883">
        <f>_xlfn.XLOOKUP(data[[#This Row],[Reindeer]],$S$14:$S$18,$T$14:$T$18)</f>
        <v>98</v>
      </c>
      <c r="K2883" t="str" cm="1">
        <f t="array" ref="K2883">_xlfn.IFS(data[[#This Row],[Age]]&lt;=100,"0-100",data[[#This Row],[Age]]&lt;=500,"101-500",data[[#This Row],[Age]]&lt;=1000,"501-1000",1,"&gt;1000")</f>
        <v>0-100</v>
      </c>
      <c r="L2883" t="str">
        <f>REPT(_xlfn.UNICHAR(8203),_xlfn.XLOOKUP(data[[#This Row],[Age group]],$S$23:$S$26,$T$23:$T$26))&amp;data[[#This Row],[Age group]]</f>
        <v>​​​​0-100</v>
      </c>
    </row>
    <row r="2884" spans="2:12" x14ac:dyDescent="0.25">
      <c r="B2884" t="s">
        <v>33</v>
      </c>
      <c r="C2884">
        <v>6.4</v>
      </c>
      <c r="D2884">
        <v>1110</v>
      </c>
      <c r="E2884" s="27">
        <v>45503</v>
      </c>
      <c r="F2884">
        <v>1622.46</v>
      </c>
      <c r="G2884" t="s">
        <v>90</v>
      </c>
      <c r="H2884">
        <v>0</v>
      </c>
      <c r="I2884" t="str">
        <f>_xlfn.XLOOKUP(data[[#This Row],[flight_speed]],$S$4:$S$6,$T$4:$T$6,,-1)</f>
        <v>fast</v>
      </c>
      <c r="J2884">
        <f>_xlfn.XLOOKUP(data[[#This Row],[Reindeer]],$S$14:$S$18,$T$14:$T$18)</f>
        <v>1200</v>
      </c>
      <c r="K2884" t="str" cm="1">
        <f t="array" ref="K2884">_xlfn.IFS(data[[#This Row],[Age]]&lt;=100,"0-100",data[[#This Row],[Age]]&lt;=500,"101-500",data[[#This Row],[Age]]&lt;=1000,"501-1000",1,"&gt;1000")</f>
        <v>&gt;1000</v>
      </c>
      <c r="L2884" t="str">
        <f>REPT(_xlfn.UNICHAR(8203),_xlfn.XLOOKUP(data[[#This Row],[Age group]],$S$23:$S$26,$T$23:$T$26))&amp;data[[#This Row],[Age group]]</f>
        <v>​&gt;1000</v>
      </c>
    </row>
    <row r="2885" spans="2:12" x14ac:dyDescent="0.25">
      <c r="B2885" t="s">
        <v>34</v>
      </c>
      <c r="C2885">
        <v>12</v>
      </c>
      <c r="D2885">
        <v>860</v>
      </c>
      <c r="E2885" s="27">
        <v>45503</v>
      </c>
      <c r="F2885">
        <v>2535.84</v>
      </c>
      <c r="G2885" t="s">
        <v>91</v>
      </c>
      <c r="H2885">
        <v>0</v>
      </c>
      <c r="I2885" t="str">
        <f>_xlfn.XLOOKUP(data[[#This Row],[flight_speed]],$S$4:$S$6,$T$4:$T$6,,-1)</f>
        <v>super fast</v>
      </c>
      <c r="J2885">
        <f>_xlfn.XLOOKUP(data[[#This Row],[Reindeer]],$S$14:$S$18,$T$14:$T$18)</f>
        <v>815</v>
      </c>
      <c r="K2885" t="str" cm="1">
        <f t="array" ref="K2885">_xlfn.IFS(data[[#This Row],[Age]]&lt;=100,"0-100",data[[#This Row],[Age]]&lt;=500,"101-500",data[[#This Row],[Age]]&lt;=1000,"501-1000",1,"&gt;1000")</f>
        <v>501-1000</v>
      </c>
      <c r="L2885" t="str">
        <f>REPT(_xlfn.UNICHAR(8203),_xlfn.XLOOKUP(data[[#This Row],[Age group]],$S$23:$S$26,$T$23:$T$26))&amp;data[[#This Row],[Age group]]</f>
        <v>​​501-1000</v>
      </c>
    </row>
    <row r="2886" spans="2:12" x14ac:dyDescent="0.25">
      <c r="B2886" t="s">
        <v>35</v>
      </c>
      <c r="C2886">
        <v>7.2</v>
      </c>
      <c r="D2886">
        <v>500</v>
      </c>
      <c r="E2886" s="27">
        <v>45503</v>
      </c>
      <c r="F2886">
        <v>2137.17</v>
      </c>
      <c r="G2886" t="s">
        <v>91</v>
      </c>
      <c r="H2886">
        <v>0</v>
      </c>
      <c r="I2886" t="str">
        <f>_xlfn.XLOOKUP(data[[#This Row],[flight_speed]],$S$4:$S$6,$T$4:$T$6,,-1)</f>
        <v>super fast</v>
      </c>
      <c r="J2886">
        <f>_xlfn.XLOOKUP(data[[#This Row],[Reindeer]],$S$14:$S$18,$T$14:$T$18)</f>
        <v>261</v>
      </c>
      <c r="K2886" t="str" cm="1">
        <f t="array" ref="K2886">_xlfn.IFS(data[[#This Row],[Age]]&lt;=100,"0-100",data[[#This Row],[Age]]&lt;=500,"101-500",data[[#This Row],[Age]]&lt;=1000,"501-1000",1,"&gt;1000")</f>
        <v>101-500</v>
      </c>
      <c r="L2886" t="str">
        <f>REPT(_xlfn.UNICHAR(8203),_xlfn.XLOOKUP(data[[#This Row],[Age group]],$S$23:$S$26,$T$23:$T$26))&amp;data[[#This Row],[Age group]]</f>
        <v>​​​101-500</v>
      </c>
    </row>
    <row r="2887" spans="2:12" x14ac:dyDescent="0.25">
      <c r="B2887" t="s">
        <v>68</v>
      </c>
      <c r="C2887">
        <v>6.4</v>
      </c>
      <c r="D2887">
        <v>1350</v>
      </c>
      <c r="E2887" s="27">
        <v>45503</v>
      </c>
      <c r="F2887">
        <v>876.93000000000006</v>
      </c>
      <c r="G2887" t="s">
        <v>90</v>
      </c>
      <c r="H2887">
        <v>0</v>
      </c>
      <c r="I2887" t="str">
        <f>_xlfn.XLOOKUP(data[[#This Row],[flight_speed]],$S$4:$S$6,$T$4:$T$6,,-1)</f>
        <v>fast</v>
      </c>
      <c r="J2887">
        <f>_xlfn.XLOOKUP(data[[#This Row],[Reindeer]],$S$14:$S$18,$T$14:$T$18)</f>
        <v>35</v>
      </c>
      <c r="K2887" t="str" cm="1">
        <f t="array" ref="K2887">_xlfn.IFS(data[[#This Row],[Age]]&lt;=100,"0-100",data[[#This Row],[Age]]&lt;=500,"101-500",data[[#This Row],[Age]]&lt;=1000,"501-1000",1,"&gt;1000")</f>
        <v>0-100</v>
      </c>
      <c r="L2887" t="str">
        <f>REPT(_xlfn.UNICHAR(8203),_xlfn.XLOOKUP(data[[#This Row],[Age group]],$S$23:$S$26,$T$23:$T$26))&amp;data[[#This Row],[Age group]]</f>
        <v>​​​​0-100</v>
      </c>
    </row>
    <row r="2888" spans="2:12" x14ac:dyDescent="0.25">
      <c r="B2888" t="s">
        <v>32</v>
      </c>
      <c r="C2888">
        <v>8.8000000000000007</v>
      </c>
      <c r="D2888">
        <v>640</v>
      </c>
      <c r="E2888" s="27">
        <v>45503</v>
      </c>
      <c r="F2888">
        <v>2007.72</v>
      </c>
      <c r="G2888" t="s">
        <v>91</v>
      </c>
      <c r="H2888">
        <v>0</v>
      </c>
      <c r="I2888" t="str">
        <f>_xlfn.XLOOKUP(data[[#This Row],[flight_speed]],$S$4:$S$6,$T$4:$T$6,,-1)</f>
        <v>super fast</v>
      </c>
      <c r="J2888">
        <f>_xlfn.XLOOKUP(data[[#This Row],[Reindeer]],$S$14:$S$18,$T$14:$T$18)</f>
        <v>98</v>
      </c>
      <c r="K2888" t="str" cm="1">
        <f t="array" ref="K2888">_xlfn.IFS(data[[#This Row],[Age]]&lt;=100,"0-100",data[[#This Row],[Age]]&lt;=500,"101-500",data[[#This Row],[Age]]&lt;=1000,"501-1000",1,"&gt;1000")</f>
        <v>0-100</v>
      </c>
      <c r="L2888" t="str">
        <f>REPT(_xlfn.UNICHAR(8203),_xlfn.XLOOKUP(data[[#This Row],[Age group]],$S$23:$S$26,$T$23:$T$26))&amp;data[[#This Row],[Age group]]</f>
        <v>​​​​0-100</v>
      </c>
    </row>
    <row r="2889" spans="2:12" x14ac:dyDescent="0.25">
      <c r="B2889" t="s">
        <v>33</v>
      </c>
      <c r="C2889">
        <v>7.2</v>
      </c>
      <c r="D2889">
        <v>610</v>
      </c>
      <c r="E2889" s="27">
        <v>45504</v>
      </c>
      <c r="F2889">
        <v>788.37000000000012</v>
      </c>
      <c r="G2889" t="s">
        <v>90</v>
      </c>
      <c r="H2889">
        <v>0</v>
      </c>
      <c r="I2889" t="str">
        <f>_xlfn.XLOOKUP(data[[#This Row],[flight_speed]],$S$4:$S$6,$T$4:$T$6,,-1)</f>
        <v>fast</v>
      </c>
      <c r="J2889">
        <f>_xlfn.XLOOKUP(data[[#This Row],[Reindeer]],$S$14:$S$18,$T$14:$T$18)</f>
        <v>1200</v>
      </c>
      <c r="K2889" t="str" cm="1">
        <f t="array" ref="K2889">_xlfn.IFS(data[[#This Row],[Age]]&lt;=100,"0-100",data[[#This Row],[Age]]&lt;=500,"101-500",data[[#This Row],[Age]]&lt;=1000,"501-1000",1,"&gt;1000")</f>
        <v>&gt;1000</v>
      </c>
      <c r="L2889" t="str">
        <f>REPT(_xlfn.UNICHAR(8203),_xlfn.XLOOKUP(data[[#This Row],[Age group]],$S$23:$S$26,$T$23:$T$26))&amp;data[[#This Row],[Age group]]</f>
        <v>​&gt;1000</v>
      </c>
    </row>
    <row r="2890" spans="2:12" x14ac:dyDescent="0.25">
      <c r="B2890" t="s">
        <v>34</v>
      </c>
      <c r="C2890">
        <v>10.4</v>
      </c>
      <c r="D2890">
        <v>1500</v>
      </c>
      <c r="E2890" s="27">
        <v>45504</v>
      </c>
      <c r="F2890">
        <v>2943.39</v>
      </c>
      <c r="G2890" t="s">
        <v>91</v>
      </c>
      <c r="H2890">
        <v>0</v>
      </c>
      <c r="I2890" t="str">
        <f>_xlfn.XLOOKUP(data[[#This Row],[flight_speed]],$S$4:$S$6,$T$4:$T$6,,-1)</f>
        <v>super fast</v>
      </c>
      <c r="J2890">
        <f>_xlfn.XLOOKUP(data[[#This Row],[Reindeer]],$S$14:$S$18,$T$14:$T$18)</f>
        <v>815</v>
      </c>
      <c r="K2890" t="str" cm="1">
        <f t="array" ref="K2890">_xlfn.IFS(data[[#This Row],[Age]]&lt;=100,"0-100",data[[#This Row],[Age]]&lt;=500,"101-500",data[[#This Row],[Age]]&lt;=1000,"501-1000",1,"&gt;1000")</f>
        <v>501-1000</v>
      </c>
      <c r="L2890" t="str">
        <f>REPT(_xlfn.UNICHAR(8203),_xlfn.XLOOKUP(data[[#This Row],[Age group]],$S$23:$S$26,$T$23:$T$26))&amp;data[[#This Row],[Age group]]</f>
        <v>​​501-1000</v>
      </c>
    </row>
    <row r="2891" spans="2:12" x14ac:dyDescent="0.25">
      <c r="B2891" t="s">
        <v>35</v>
      </c>
      <c r="C2891">
        <v>9.6000000000000014</v>
      </c>
      <c r="D2891">
        <v>1090</v>
      </c>
      <c r="E2891" s="27">
        <v>45504</v>
      </c>
      <c r="F2891">
        <v>807.59999999999991</v>
      </c>
      <c r="G2891" t="s">
        <v>91</v>
      </c>
      <c r="H2891">
        <v>0</v>
      </c>
      <c r="I2891" t="str">
        <f>_xlfn.XLOOKUP(data[[#This Row],[flight_speed]],$S$4:$S$6,$T$4:$T$6,,-1)</f>
        <v>fast</v>
      </c>
      <c r="J2891">
        <f>_xlfn.XLOOKUP(data[[#This Row],[Reindeer]],$S$14:$S$18,$T$14:$T$18)</f>
        <v>261</v>
      </c>
      <c r="K2891" t="str" cm="1">
        <f t="array" ref="K2891">_xlfn.IFS(data[[#This Row],[Age]]&lt;=100,"0-100",data[[#This Row],[Age]]&lt;=500,"101-500",data[[#This Row],[Age]]&lt;=1000,"501-1000",1,"&gt;1000")</f>
        <v>101-500</v>
      </c>
      <c r="L2891" t="str">
        <f>REPT(_xlfn.UNICHAR(8203),_xlfn.XLOOKUP(data[[#This Row],[Age group]],$S$23:$S$26,$T$23:$T$26))&amp;data[[#This Row],[Age group]]</f>
        <v>​​​101-500</v>
      </c>
    </row>
    <row r="2892" spans="2:12" x14ac:dyDescent="0.25">
      <c r="B2892" t="s">
        <v>68</v>
      </c>
      <c r="C2892">
        <v>9.6000000000000014</v>
      </c>
      <c r="D2892">
        <v>560</v>
      </c>
      <c r="E2892" s="27">
        <v>45504</v>
      </c>
      <c r="F2892">
        <v>1906.92</v>
      </c>
      <c r="G2892" t="s">
        <v>90</v>
      </c>
      <c r="H2892">
        <v>0</v>
      </c>
      <c r="I2892" t="str">
        <f>_xlfn.XLOOKUP(data[[#This Row],[flight_speed]],$S$4:$S$6,$T$4:$T$6,,-1)</f>
        <v>fast</v>
      </c>
      <c r="J2892">
        <f>_xlfn.XLOOKUP(data[[#This Row],[Reindeer]],$S$14:$S$18,$T$14:$T$18)</f>
        <v>35</v>
      </c>
      <c r="K2892" t="str" cm="1">
        <f t="array" ref="K2892">_xlfn.IFS(data[[#This Row],[Age]]&lt;=100,"0-100",data[[#This Row],[Age]]&lt;=500,"101-500",data[[#This Row],[Age]]&lt;=1000,"501-1000",1,"&gt;1000")</f>
        <v>0-100</v>
      </c>
      <c r="L2892" t="str">
        <f>REPT(_xlfn.UNICHAR(8203),_xlfn.XLOOKUP(data[[#This Row],[Age group]],$S$23:$S$26,$T$23:$T$26))&amp;data[[#This Row],[Age group]]</f>
        <v>​​​​0-100</v>
      </c>
    </row>
    <row r="2893" spans="2:12" x14ac:dyDescent="0.25">
      <c r="B2893" t="s">
        <v>32</v>
      </c>
      <c r="C2893">
        <v>4</v>
      </c>
      <c r="D2893">
        <v>970</v>
      </c>
      <c r="E2893" s="27">
        <v>45504</v>
      </c>
      <c r="F2893">
        <v>2121.8999999999996</v>
      </c>
      <c r="G2893" t="s">
        <v>91</v>
      </c>
      <c r="H2893">
        <v>0</v>
      </c>
      <c r="I2893" t="str">
        <f>_xlfn.XLOOKUP(data[[#This Row],[flight_speed]],$S$4:$S$6,$T$4:$T$6,,-1)</f>
        <v>super fast</v>
      </c>
      <c r="J2893">
        <f>_xlfn.XLOOKUP(data[[#This Row],[Reindeer]],$S$14:$S$18,$T$14:$T$18)</f>
        <v>98</v>
      </c>
      <c r="K2893" t="str" cm="1">
        <f t="array" ref="K2893">_xlfn.IFS(data[[#This Row],[Age]]&lt;=100,"0-100",data[[#This Row],[Age]]&lt;=500,"101-500",data[[#This Row],[Age]]&lt;=1000,"501-1000",1,"&gt;1000")</f>
        <v>0-100</v>
      </c>
      <c r="L2893" t="str">
        <f>REPT(_xlfn.UNICHAR(8203),_xlfn.XLOOKUP(data[[#This Row],[Age group]],$S$23:$S$26,$T$23:$T$26))&amp;data[[#This Row],[Age group]]</f>
        <v>​​​​0-100</v>
      </c>
    </row>
    <row r="2894" spans="2:12" x14ac:dyDescent="0.25">
      <c r="B2894" t="s">
        <v>33</v>
      </c>
      <c r="C2894">
        <v>4.8000000000000007</v>
      </c>
      <c r="D2894">
        <v>950</v>
      </c>
      <c r="E2894" s="27">
        <v>45505</v>
      </c>
      <c r="F2894">
        <v>568.29</v>
      </c>
      <c r="G2894" t="s">
        <v>90</v>
      </c>
      <c r="H2894">
        <v>0</v>
      </c>
      <c r="I2894" t="str">
        <f>_xlfn.XLOOKUP(data[[#This Row],[flight_speed]],$S$4:$S$6,$T$4:$T$6,,-1)</f>
        <v>casual</v>
      </c>
      <c r="J2894">
        <f>_xlfn.XLOOKUP(data[[#This Row],[Reindeer]],$S$14:$S$18,$T$14:$T$18)</f>
        <v>1200</v>
      </c>
      <c r="K2894" t="str" cm="1">
        <f t="array" ref="K2894">_xlfn.IFS(data[[#This Row],[Age]]&lt;=100,"0-100",data[[#This Row],[Age]]&lt;=500,"101-500",data[[#This Row],[Age]]&lt;=1000,"501-1000",1,"&gt;1000")</f>
        <v>&gt;1000</v>
      </c>
      <c r="L2894" t="str">
        <f>REPT(_xlfn.UNICHAR(8203),_xlfn.XLOOKUP(data[[#This Row],[Age group]],$S$23:$S$26,$T$23:$T$26))&amp;data[[#This Row],[Age group]]</f>
        <v>​&gt;1000</v>
      </c>
    </row>
    <row r="2895" spans="2:12" x14ac:dyDescent="0.25">
      <c r="B2895" t="s">
        <v>34</v>
      </c>
      <c r="C2895">
        <v>4.8000000000000007</v>
      </c>
      <c r="D2895">
        <v>640</v>
      </c>
      <c r="E2895" s="27">
        <v>45505</v>
      </c>
      <c r="F2895">
        <v>2057.0099999999998</v>
      </c>
      <c r="G2895" t="s">
        <v>91</v>
      </c>
      <c r="H2895">
        <v>0</v>
      </c>
      <c r="I2895" t="str">
        <f>_xlfn.XLOOKUP(data[[#This Row],[flight_speed]],$S$4:$S$6,$T$4:$T$6,,-1)</f>
        <v>super fast</v>
      </c>
      <c r="J2895">
        <f>_xlfn.XLOOKUP(data[[#This Row],[Reindeer]],$S$14:$S$18,$T$14:$T$18)</f>
        <v>815</v>
      </c>
      <c r="K2895" t="str" cm="1">
        <f t="array" ref="K2895">_xlfn.IFS(data[[#This Row],[Age]]&lt;=100,"0-100",data[[#This Row],[Age]]&lt;=500,"101-500",data[[#This Row],[Age]]&lt;=1000,"501-1000",1,"&gt;1000")</f>
        <v>501-1000</v>
      </c>
      <c r="L2895" t="str">
        <f>REPT(_xlfn.UNICHAR(8203),_xlfn.XLOOKUP(data[[#This Row],[Age group]],$S$23:$S$26,$T$23:$T$26))&amp;data[[#This Row],[Age group]]</f>
        <v>​​501-1000</v>
      </c>
    </row>
    <row r="2896" spans="2:12" x14ac:dyDescent="0.25">
      <c r="B2896" t="s">
        <v>35</v>
      </c>
      <c r="C2896">
        <v>8.8000000000000007</v>
      </c>
      <c r="D2896">
        <v>780</v>
      </c>
      <c r="E2896" s="27">
        <v>45505</v>
      </c>
      <c r="F2896">
        <v>1994.6399999999999</v>
      </c>
      <c r="G2896" t="s">
        <v>91</v>
      </c>
      <c r="H2896">
        <v>0</v>
      </c>
      <c r="I2896" t="str">
        <f>_xlfn.XLOOKUP(data[[#This Row],[flight_speed]],$S$4:$S$6,$T$4:$T$6,,-1)</f>
        <v>fast</v>
      </c>
      <c r="J2896">
        <f>_xlfn.XLOOKUP(data[[#This Row],[Reindeer]],$S$14:$S$18,$T$14:$T$18)</f>
        <v>261</v>
      </c>
      <c r="K2896" t="str" cm="1">
        <f t="array" ref="K2896">_xlfn.IFS(data[[#This Row],[Age]]&lt;=100,"0-100",data[[#This Row],[Age]]&lt;=500,"101-500",data[[#This Row],[Age]]&lt;=1000,"501-1000",1,"&gt;1000")</f>
        <v>101-500</v>
      </c>
      <c r="L2896" t="str">
        <f>REPT(_xlfn.UNICHAR(8203),_xlfn.XLOOKUP(data[[#This Row],[Age group]],$S$23:$S$26,$T$23:$T$26))&amp;data[[#This Row],[Age group]]</f>
        <v>​​​101-500</v>
      </c>
    </row>
    <row r="2897" spans="2:12" x14ac:dyDescent="0.25">
      <c r="B2897" t="s">
        <v>68</v>
      </c>
      <c r="C2897">
        <v>4</v>
      </c>
      <c r="D2897">
        <v>670</v>
      </c>
      <c r="E2897" s="27">
        <v>45505</v>
      </c>
      <c r="F2897">
        <v>2011.38</v>
      </c>
      <c r="G2897" t="s">
        <v>90</v>
      </c>
      <c r="H2897">
        <v>0</v>
      </c>
      <c r="I2897" t="str">
        <f>_xlfn.XLOOKUP(data[[#This Row],[flight_speed]],$S$4:$S$6,$T$4:$T$6,,-1)</f>
        <v>super fast</v>
      </c>
      <c r="J2897">
        <f>_xlfn.XLOOKUP(data[[#This Row],[Reindeer]],$S$14:$S$18,$T$14:$T$18)</f>
        <v>35</v>
      </c>
      <c r="K2897" t="str" cm="1">
        <f t="array" ref="K2897">_xlfn.IFS(data[[#This Row],[Age]]&lt;=100,"0-100",data[[#This Row],[Age]]&lt;=500,"101-500",data[[#This Row],[Age]]&lt;=1000,"501-1000",1,"&gt;1000")</f>
        <v>0-100</v>
      </c>
      <c r="L2897" t="str">
        <f>REPT(_xlfn.UNICHAR(8203),_xlfn.XLOOKUP(data[[#This Row],[Age group]],$S$23:$S$26,$T$23:$T$26))&amp;data[[#This Row],[Age group]]</f>
        <v>​​​​0-100</v>
      </c>
    </row>
    <row r="2898" spans="2:12" x14ac:dyDescent="0.25">
      <c r="B2898" t="s">
        <v>32</v>
      </c>
      <c r="C2898">
        <v>10.4</v>
      </c>
      <c r="D2898">
        <v>640</v>
      </c>
      <c r="E2898" s="27">
        <v>45505</v>
      </c>
      <c r="F2898">
        <v>1743.5700000000002</v>
      </c>
      <c r="G2898" t="s">
        <v>91</v>
      </c>
      <c r="H2898">
        <v>0</v>
      </c>
      <c r="I2898" t="str">
        <f>_xlfn.XLOOKUP(data[[#This Row],[flight_speed]],$S$4:$S$6,$T$4:$T$6,,-1)</f>
        <v>fast</v>
      </c>
      <c r="J2898">
        <f>_xlfn.XLOOKUP(data[[#This Row],[Reindeer]],$S$14:$S$18,$T$14:$T$18)</f>
        <v>98</v>
      </c>
      <c r="K2898" t="str" cm="1">
        <f t="array" ref="K2898">_xlfn.IFS(data[[#This Row],[Age]]&lt;=100,"0-100",data[[#This Row],[Age]]&lt;=500,"101-500",data[[#This Row],[Age]]&lt;=1000,"501-1000",1,"&gt;1000")</f>
        <v>0-100</v>
      </c>
      <c r="L2898" t="str">
        <f>REPT(_xlfn.UNICHAR(8203),_xlfn.XLOOKUP(data[[#This Row],[Age group]],$S$23:$S$26,$T$23:$T$26))&amp;data[[#This Row],[Age group]]</f>
        <v>​​​​0-100</v>
      </c>
    </row>
    <row r="2899" spans="2:12" x14ac:dyDescent="0.25">
      <c r="B2899" t="s">
        <v>33</v>
      </c>
      <c r="C2899">
        <v>8</v>
      </c>
      <c r="D2899">
        <v>520</v>
      </c>
      <c r="E2899" s="27">
        <v>45506</v>
      </c>
      <c r="F2899">
        <v>1681.3200000000002</v>
      </c>
      <c r="G2899" t="s">
        <v>90</v>
      </c>
      <c r="H2899">
        <v>0</v>
      </c>
      <c r="I2899" t="str">
        <f>_xlfn.XLOOKUP(data[[#This Row],[flight_speed]],$S$4:$S$6,$T$4:$T$6,,-1)</f>
        <v>fast</v>
      </c>
      <c r="J2899">
        <f>_xlfn.XLOOKUP(data[[#This Row],[Reindeer]],$S$14:$S$18,$T$14:$T$18)</f>
        <v>1200</v>
      </c>
      <c r="K2899" t="str" cm="1">
        <f t="array" ref="K2899">_xlfn.IFS(data[[#This Row],[Age]]&lt;=100,"0-100",data[[#This Row],[Age]]&lt;=500,"101-500",data[[#This Row],[Age]]&lt;=1000,"501-1000",1,"&gt;1000")</f>
        <v>&gt;1000</v>
      </c>
      <c r="L2899" t="str">
        <f>REPT(_xlfn.UNICHAR(8203),_xlfn.XLOOKUP(data[[#This Row],[Age group]],$S$23:$S$26,$T$23:$T$26))&amp;data[[#This Row],[Age group]]</f>
        <v>​&gt;1000</v>
      </c>
    </row>
    <row r="2900" spans="2:12" x14ac:dyDescent="0.25">
      <c r="B2900" t="s">
        <v>34</v>
      </c>
      <c r="C2900">
        <v>11.200000000000001</v>
      </c>
      <c r="D2900">
        <v>1470</v>
      </c>
      <c r="E2900" s="27">
        <v>45506</v>
      </c>
      <c r="F2900">
        <v>2470.2599999999998</v>
      </c>
      <c r="G2900" t="s">
        <v>91</v>
      </c>
      <c r="H2900">
        <v>0</v>
      </c>
      <c r="I2900" t="str">
        <f>_xlfn.XLOOKUP(data[[#This Row],[flight_speed]],$S$4:$S$6,$T$4:$T$6,,-1)</f>
        <v>super fast</v>
      </c>
      <c r="J2900">
        <f>_xlfn.XLOOKUP(data[[#This Row],[Reindeer]],$S$14:$S$18,$T$14:$T$18)</f>
        <v>815</v>
      </c>
      <c r="K2900" t="str" cm="1">
        <f t="array" ref="K2900">_xlfn.IFS(data[[#This Row],[Age]]&lt;=100,"0-100",data[[#This Row],[Age]]&lt;=500,"101-500",data[[#This Row],[Age]]&lt;=1000,"501-1000",1,"&gt;1000")</f>
        <v>501-1000</v>
      </c>
      <c r="L2900" t="str">
        <f>REPT(_xlfn.UNICHAR(8203),_xlfn.XLOOKUP(data[[#This Row],[Age group]],$S$23:$S$26,$T$23:$T$26))&amp;data[[#This Row],[Age group]]</f>
        <v>​​501-1000</v>
      </c>
    </row>
    <row r="2901" spans="2:12" x14ac:dyDescent="0.25">
      <c r="B2901" t="s">
        <v>35</v>
      </c>
      <c r="C2901">
        <v>10.4</v>
      </c>
      <c r="D2901">
        <v>870</v>
      </c>
      <c r="E2901" s="27">
        <v>45506</v>
      </c>
      <c r="F2901">
        <v>874.86</v>
      </c>
      <c r="G2901" t="s">
        <v>91</v>
      </c>
      <c r="H2901">
        <v>0</v>
      </c>
      <c r="I2901" t="str">
        <f>_xlfn.XLOOKUP(data[[#This Row],[flight_speed]],$S$4:$S$6,$T$4:$T$6,,-1)</f>
        <v>fast</v>
      </c>
      <c r="J2901">
        <f>_xlfn.XLOOKUP(data[[#This Row],[Reindeer]],$S$14:$S$18,$T$14:$T$18)</f>
        <v>261</v>
      </c>
      <c r="K2901" t="str" cm="1">
        <f t="array" ref="K2901">_xlfn.IFS(data[[#This Row],[Age]]&lt;=100,"0-100",data[[#This Row],[Age]]&lt;=500,"101-500",data[[#This Row],[Age]]&lt;=1000,"501-1000",1,"&gt;1000")</f>
        <v>101-500</v>
      </c>
      <c r="L2901" t="str">
        <f>REPT(_xlfn.UNICHAR(8203),_xlfn.XLOOKUP(data[[#This Row],[Age group]],$S$23:$S$26,$T$23:$T$26))&amp;data[[#This Row],[Age group]]</f>
        <v>​​​101-500</v>
      </c>
    </row>
    <row r="2902" spans="2:12" x14ac:dyDescent="0.25">
      <c r="B2902" t="s">
        <v>68</v>
      </c>
      <c r="C2902">
        <v>6.4</v>
      </c>
      <c r="D2902">
        <v>1020</v>
      </c>
      <c r="E2902" s="27">
        <v>45506</v>
      </c>
      <c r="F2902">
        <v>1878.03</v>
      </c>
      <c r="G2902" t="s">
        <v>90</v>
      </c>
      <c r="H2902">
        <v>0</v>
      </c>
      <c r="I2902" t="str">
        <f>_xlfn.XLOOKUP(data[[#This Row],[flight_speed]],$S$4:$S$6,$T$4:$T$6,,-1)</f>
        <v>fast</v>
      </c>
      <c r="J2902">
        <f>_xlfn.XLOOKUP(data[[#This Row],[Reindeer]],$S$14:$S$18,$T$14:$T$18)</f>
        <v>35</v>
      </c>
      <c r="K2902" t="str" cm="1">
        <f t="array" ref="K2902">_xlfn.IFS(data[[#This Row],[Age]]&lt;=100,"0-100",data[[#This Row],[Age]]&lt;=500,"101-500",data[[#This Row],[Age]]&lt;=1000,"501-1000",1,"&gt;1000")</f>
        <v>0-100</v>
      </c>
      <c r="L2902" t="str">
        <f>REPT(_xlfn.UNICHAR(8203),_xlfn.XLOOKUP(data[[#This Row],[Age group]],$S$23:$S$26,$T$23:$T$26))&amp;data[[#This Row],[Age group]]</f>
        <v>​​​​0-100</v>
      </c>
    </row>
    <row r="2903" spans="2:12" x14ac:dyDescent="0.25">
      <c r="B2903" t="s">
        <v>32</v>
      </c>
      <c r="C2903">
        <v>5.6000000000000005</v>
      </c>
      <c r="D2903">
        <v>1170</v>
      </c>
      <c r="E2903" s="27">
        <v>45506</v>
      </c>
      <c r="F2903">
        <v>2603.94</v>
      </c>
      <c r="G2903" t="s">
        <v>91</v>
      </c>
      <c r="H2903">
        <v>0</v>
      </c>
      <c r="I2903" t="str">
        <f>_xlfn.XLOOKUP(data[[#This Row],[flight_speed]],$S$4:$S$6,$T$4:$T$6,,-1)</f>
        <v>super fast</v>
      </c>
      <c r="J2903">
        <f>_xlfn.XLOOKUP(data[[#This Row],[Reindeer]],$S$14:$S$18,$T$14:$T$18)</f>
        <v>98</v>
      </c>
      <c r="K2903" t="str" cm="1">
        <f t="array" ref="K2903">_xlfn.IFS(data[[#This Row],[Age]]&lt;=100,"0-100",data[[#This Row],[Age]]&lt;=500,"101-500",data[[#This Row],[Age]]&lt;=1000,"501-1000",1,"&gt;1000")</f>
        <v>0-100</v>
      </c>
      <c r="L2903" t="str">
        <f>REPT(_xlfn.UNICHAR(8203),_xlfn.XLOOKUP(data[[#This Row],[Age group]],$S$23:$S$26,$T$23:$T$26))&amp;data[[#This Row],[Age group]]</f>
        <v>​​​​0-100</v>
      </c>
    </row>
    <row r="2904" spans="2:12" x14ac:dyDescent="0.25">
      <c r="B2904" t="s">
        <v>33</v>
      </c>
      <c r="C2904">
        <v>8</v>
      </c>
      <c r="D2904">
        <v>1100</v>
      </c>
      <c r="E2904" s="27">
        <v>45507</v>
      </c>
      <c r="F2904">
        <v>2720.55</v>
      </c>
      <c r="G2904" t="s">
        <v>90</v>
      </c>
      <c r="H2904">
        <v>0</v>
      </c>
      <c r="I2904" t="str">
        <f>_xlfn.XLOOKUP(data[[#This Row],[flight_speed]],$S$4:$S$6,$T$4:$T$6,,-1)</f>
        <v>super fast</v>
      </c>
      <c r="J2904">
        <f>_xlfn.XLOOKUP(data[[#This Row],[Reindeer]],$S$14:$S$18,$T$14:$T$18)</f>
        <v>1200</v>
      </c>
      <c r="K2904" t="str" cm="1">
        <f t="array" ref="K2904">_xlfn.IFS(data[[#This Row],[Age]]&lt;=100,"0-100",data[[#This Row],[Age]]&lt;=500,"101-500",data[[#This Row],[Age]]&lt;=1000,"501-1000",1,"&gt;1000")</f>
        <v>&gt;1000</v>
      </c>
      <c r="L2904" t="str">
        <f>REPT(_xlfn.UNICHAR(8203),_xlfn.XLOOKUP(data[[#This Row],[Age group]],$S$23:$S$26,$T$23:$T$26))&amp;data[[#This Row],[Age group]]</f>
        <v>​&gt;1000</v>
      </c>
    </row>
    <row r="2905" spans="2:12" x14ac:dyDescent="0.25">
      <c r="B2905" t="s">
        <v>34</v>
      </c>
      <c r="C2905">
        <v>10.4</v>
      </c>
      <c r="D2905">
        <v>880</v>
      </c>
      <c r="E2905" s="27">
        <v>45507</v>
      </c>
      <c r="F2905">
        <v>138.18</v>
      </c>
      <c r="G2905" t="s">
        <v>91</v>
      </c>
      <c r="H2905">
        <v>0</v>
      </c>
      <c r="I2905" t="str">
        <f>_xlfn.XLOOKUP(data[[#This Row],[flight_speed]],$S$4:$S$6,$T$4:$T$6,,-1)</f>
        <v>casual</v>
      </c>
      <c r="J2905">
        <f>_xlfn.XLOOKUP(data[[#This Row],[Reindeer]],$S$14:$S$18,$T$14:$T$18)</f>
        <v>815</v>
      </c>
      <c r="K2905" t="str" cm="1">
        <f t="array" ref="K2905">_xlfn.IFS(data[[#This Row],[Age]]&lt;=100,"0-100",data[[#This Row],[Age]]&lt;=500,"101-500",data[[#This Row],[Age]]&lt;=1000,"501-1000",1,"&gt;1000")</f>
        <v>501-1000</v>
      </c>
      <c r="L2905" t="str">
        <f>REPT(_xlfn.UNICHAR(8203),_xlfn.XLOOKUP(data[[#This Row],[Age group]],$S$23:$S$26,$T$23:$T$26))&amp;data[[#This Row],[Age group]]</f>
        <v>​​501-1000</v>
      </c>
    </row>
    <row r="2906" spans="2:12" x14ac:dyDescent="0.25">
      <c r="B2906" t="s">
        <v>35</v>
      </c>
      <c r="C2906">
        <v>7.2</v>
      </c>
      <c r="D2906">
        <v>1290</v>
      </c>
      <c r="E2906" s="27">
        <v>45507</v>
      </c>
      <c r="F2906">
        <v>2112.84</v>
      </c>
      <c r="G2906" t="s">
        <v>91</v>
      </c>
      <c r="H2906">
        <v>0</v>
      </c>
      <c r="I2906" t="str">
        <f>_xlfn.XLOOKUP(data[[#This Row],[flight_speed]],$S$4:$S$6,$T$4:$T$6,,-1)</f>
        <v>super fast</v>
      </c>
      <c r="J2906">
        <f>_xlfn.XLOOKUP(data[[#This Row],[Reindeer]],$S$14:$S$18,$T$14:$T$18)</f>
        <v>261</v>
      </c>
      <c r="K2906" t="str" cm="1">
        <f t="array" ref="K2906">_xlfn.IFS(data[[#This Row],[Age]]&lt;=100,"0-100",data[[#This Row],[Age]]&lt;=500,"101-500",data[[#This Row],[Age]]&lt;=1000,"501-1000",1,"&gt;1000")</f>
        <v>101-500</v>
      </c>
      <c r="L2906" t="str">
        <f>REPT(_xlfn.UNICHAR(8203),_xlfn.XLOOKUP(data[[#This Row],[Age group]],$S$23:$S$26,$T$23:$T$26))&amp;data[[#This Row],[Age group]]</f>
        <v>​​​101-500</v>
      </c>
    </row>
    <row r="2907" spans="2:12" x14ac:dyDescent="0.25">
      <c r="B2907" t="s">
        <v>68</v>
      </c>
      <c r="C2907">
        <v>11.200000000000001</v>
      </c>
      <c r="D2907">
        <v>1300</v>
      </c>
      <c r="E2907" s="27">
        <v>45507</v>
      </c>
      <c r="F2907">
        <v>806.79</v>
      </c>
      <c r="G2907" t="s">
        <v>90</v>
      </c>
      <c r="H2907">
        <v>0</v>
      </c>
      <c r="I2907" t="str">
        <f>_xlfn.XLOOKUP(data[[#This Row],[flight_speed]],$S$4:$S$6,$T$4:$T$6,,-1)</f>
        <v>fast</v>
      </c>
      <c r="J2907">
        <f>_xlfn.XLOOKUP(data[[#This Row],[Reindeer]],$S$14:$S$18,$T$14:$T$18)</f>
        <v>35</v>
      </c>
      <c r="K2907" t="str" cm="1">
        <f t="array" ref="K2907">_xlfn.IFS(data[[#This Row],[Age]]&lt;=100,"0-100",data[[#This Row],[Age]]&lt;=500,"101-500",data[[#This Row],[Age]]&lt;=1000,"501-1000",1,"&gt;1000")</f>
        <v>0-100</v>
      </c>
      <c r="L2907" t="str">
        <f>REPT(_xlfn.UNICHAR(8203),_xlfn.XLOOKUP(data[[#This Row],[Age group]],$S$23:$S$26,$T$23:$T$26))&amp;data[[#This Row],[Age group]]</f>
        <v>​​​​0-100</v>
      </c>
    </row>
    <row r="2908" spans="2:12" x14ac:dyDescent="0.25">
      <c r="B2908" t="s">
        <v>32</v>
      </c>
      <c r="C2908">
        <v>9.6000000000000014</v>
      </c>
      <c r="D2908">
        <v>1070</v>
      </c>
      <c r="E2908" s="27">
        <v>45507</v>
      </c>
      <c r="F2908">
        <v>861.42</v>
      </c>
      <c r="G2908" t="s">
        <v>91</v>
      </c>
      <c r="H2908">
        <v>0</v>
      </c>
      <c r="I2908" t="str">
        <f>_xlfn.XLOOKUP(data[[#This Row],[flight_speed]],$S$4:$S$6,$T$4:$T$6,,-1)</f>
        <v>fast</v>
      </c>
      <c r="J2908">
        <f>_xlfn.XLOOKUP(data[[#This Row],[Reindeer]],$S$14:$S$18,$T$14:$T$18)</f>
        <v>98</v>
      </c>
      <c r="K2908" t="str" cm="1">
        <f t="array" ref="K2908">_xlfn.IFS(data[[#This Row],[Age]]&lt;=100,"0-100",data[[#This Row],[Age]]&lt;=500,"101-500",data[[#This Row],[Age]]&lt;=1000,"501-1000",1,"&gt;1000")</f>
        <v>0-100</v>
      </c>
      <c r="L2908" t="str">
        <f>REPT(_xlfn.UNICHAR(8203),_xlfn.XLOOKUP(data[[#This Row],[Age group]],$S$23:$S$26,$T$23:$T$26))&amp;data[[#This Row],[Age group]]</f>
        <v>​​​​0-100</v>
      </c>
    </row>
    <row r="2909" spans="2:12" x14ac:dyDescent="0.25">
      <c r="B2909" t="s">
        <v>33</v>
      </c>
      <c r="C2909">
        <v>6.4</v>
      </c>
      <c r="D2909">
        <v>680</v>
      </c>
      <c r="E2909" s="27">
        <v>45508</v>
      </c>
      <c r="F2909">
        <v>1489.41</v>
      </c>
      <c r="G2909" t="s">
        <v>90</v>
      </c>
      <c r="H2909">
        <v>0</v>
      </c>
      <c r="I2909" t="str">
        <f>_xlfn.XLOOKUP(data[[#This Row],[flight_speed]],$S$4:$S$6,$T$4:$T$6,,-1)</f>
        <v>fast</v>
      </c>
      <c r="J2909">
        <f>_xlfn.XLOOKUP(data[[#This Row],[Reindeer]],$S$14:$S$18,$T$14:$T$18)</f>
        <v>1200</v>
      </c>
      <c r="K2909" t="str" cm="1">
        <f t="array" ref="K2909">_xlfn.IFS(data[[#This Row],[Age]]&lt;=100,"0-100",data[[#This Row],[Age]]&lt;=500,"101-500",data[[#This Row],[Age]]&lt;=1000,"501-1000",1,"&gt;1000")</f>
        <v>&gt;1000</v>
      </c>
      <c r="L2909" t="str">
        <f>REPT(_xlfn.UNICHAR(8203),_xlfn.XLOOKUP(data[[#This Row],[Age group]],$S$23:$S$26,$T$23:$T$26))&amp;data[[#This Row],[Age group]]</f>
        <v>​&gt;1000</v>
      </c>
    </row>
    <row r="2910" spans="2:12" x14ac:dyDescent="0.25">
      <c r="B2910" t="s">
        <v>34</v>
      </c>
      <c r="C2910">
        <v>8.8000000000000007</v>
      </c>
      <c r="D2910">
        <v>720</v>
      </c>
      <c r="E2910" s="27">
        <v>45508</v>
      </c>
      <c r="F2910">
        <v>2969.25</v>
      </c>
      <c r="G2910" t="s">
        <v>91</v>
      </c>
      <c r="H2910">
        <v>0</v>
      </c>
      <c r="I2910" t="str">
        <f>_xlfn.XLOOKUP(data[[#This Row],[flight_speed]],$S$4:$S$6,$T$4:$T$6,,-1)</f>
        <v>super fast</v>
      </c>
      <c r="J2910">
        <f>_xlfn.XLOOKUP(data[[#This Row],[Reindeer]],$S$14:$S$18,$T$14:$T$18)</f>
        <v>815</v>
      </c>
      <c r="K2910" t="str" cm="1">
        <f t="array" ref="K2910">_xlfn.IFS(data[[#This Row],[Age]]&lt;=100,"0-100",data[[#This Row],[Age]]&lt;=500,"101-500",data[[#This Row],[Age]]&lt;=1000,"501-1000",1,"&gt;1000")</f>
        <v>501-1000</v>
      </c>
      <c r="L2910" t="str">
        <f>REPT(_xlfn.UNICHAR(8203),_xlfn.XLOOKUP(data[[#This Row],[Age group]],$S$23:$S$26,$T$23:$T$26))&amp;data[[#This Row],[Age group]]</f>
        <v>​​501-1000</v>
      </c>
    </row>
    <row r="2911" spans="2:12" x14ac:dyDescent="0.25">
      <c r="B2911" t="s">
        <v>35</v>
      </c>
      <c r="C2911">
        <v>5.6000000000000005</v>
      </c>
      <c r="D2911">
        <v>1050</v>
      </c>
      <c r="E2911" s="27">
        <v>45508</v>
      </c>
      <c r="F2911">
        <v>2576.6999999999998</v>
      </c>
      <c r="G2911" t="s">
        <v>91</v>
      </c>
      <c r="H2911">
        <v>0</v>
      </c>
      <c r="I2911" t="str">
        <f>_xlfn.XLOOKUP(data[[#This Row],[flight_speed]],$S$4:$S$6,$T$4:$T$6,,-1)</f>
        <v>super fast</v>
      </c>
      <c r="J2911">
        <f>_xlfn.XLOOKUP(data[[#This Row],[Reindeer]],$S$14:$S$18,$T$14:$T$18)</f>
        <v>261</v>
      </c>
      <c r="K2911" t="str" cm="1">
        <f t="array" ref="K2911">_xlfn.IFS(data[[#This Row],[Age]]&lt;=100,"0-100",data[[#This Row],[Age]]&lt;=500,"101-500",data[[#This Row],[Age]]&lt;=1000,"501-1000",1,"&gt;1000")</f>
        <v>101-500</v>
      </c>
      <c r="L2911" t="str">
        <f>REPT(_xlfn.UNICHAR(8203),_xlfn.XLOOKUP(data[[#This Row],[Age group]],$S$23:$S$26,$T$23:$T$26))&amp;data[[#This Row],[Age group]]</f>
        <v>​​​101-500</v>
      </c>
    </row>
    <row r="2912" spans="2:12" x14ac:dyDescent="0.25">
      <c r="B2912" t="s">
        <v>68</v>
      </c>
      <c r="C2912">
        <v>5.6000000000000005</v>
      </c>
      <c r="D2912">
        <v>750</v>
      </c>
      <c r="E2912" s="27">
        <v>45508</v>
      </c>
      <c r="F2912">
        <v>1640.67</v>
      </c>
      <c r="G2912" t="s">
        <v>90</v>
      </c>
      <c r="H2912">
        <v>0</v>
      </c>
      <c r="I2912" t="str">
        <f>_xlfn.XLOOKUP(data[[#This Row],[flight_speed]],$S$4:$S$6,$T$4:$T$6,,-1)</f>
        <v>fast</v>
      </c>
      <c r="J2912">
        <f>_xlfn.XLOOKUP(data[[#This Row],[Reindeer]],$S$14:$S$18,$T$14:$T$18)</f>
        <v>35</v>
      </c>
      <c r="K2912" t="str" cm="1">
        <f t="array" ref="K2912">_xlfn.IFS(data[[#This Row],[Age]]&lt;=100,"0-100",data[[#This Row],[Age]]&lt;=500,"101-500",data[[#This Row],[Age]]&lt;=1000,"501-1000",1,"&gt;1000")</f>
        <v>0-100</v>
      </c>
      <c r="L2912" t="str">
        <f>REPT(_xlfn.UNICHAR(8203),_xlfn.XLOOKUP(data[[#This Row],[Age group]],$S$23:$S$26,$T$23:$T$26))&amp;data[[#This Row],[Age group]]</f>
        <v>​​​​0-100</v>
      </c>
    </row>
    <row r="2913" spans="2:12" x14ac:dyDescent="0.25">
      <c r="B2913" t="s">
        <v>32</v>
      </c>
      <c r="C2913">
        <v>4.8000000000000007</v>
      </c>
      <c r="D2913">
        <v>870</v>
      </c>
      <c r="E2913" s="27">
        <v>45508</v>
      </c>
      <c r="F2913">
        <v>2062.17</v>
      </c>
      <c r="G2913" t="s">
        <v>91</v>
      </c>
      <c r="H2913">
        <v>0</v>
      </c>
      <c r="I2913" t="str">
        <f>_xlfn.XLOOKUP(data[[#This Row],[flight_speed]],$S$4:$S$6,$T$4:$T$6,,-1)</f>
        <v>super fast</v>
      </c>
      <c r="J2913">
        <f>_xlfn.XLOOKUP(data[[#This Row],[Reindeer]],$S$14:$S$18,$T$14:$T$18)</f>
        <v>98</v>
      </c>
      <c r="K2913" t="str" cm="1">
        <f t="array" ref="K2913">_xlfn.IFS(data[[#This Row],[Age]]&lt;=100,"0-100",data[[#This Row],[Age]]&lt;=500,"101-500",data[[#This Row],[Age]]&lt;=1000,"501-1000",1,"&gt;1000")</f>
        <v>0-100</v>
      </c>
      <c r="L2913" t="str">
        <f>REPT(_xlfn.UNICHAR(8203),_xlfn.XLOOKUP(data[[#This Row],[Age group]],$S$23:$S$26,$T$23:$T$26))&amp;data[[#This Row],[Age group]]</f>
        <v>​​​​0-100</v>
      </c>
    </row>
    <row r="2914" spans="2:12" x14ac:dyDescent="0.25">
      <c r="B2914" t="s">
        <v>33</v>
      </c>
      <c r="C2914">
        <v>8</v>
      </c>
      <c r="D2914">
        <v>1120</v>
      </c>
      <c r="E2914" s="27">
        <v>45509</v>
      </c>
      <c r="F2914">
        <v>1483.23</v>
      </c>
      <c r="G2914" t="s">
        <v>90</v>
      </c>
      <c r="H2914">
        <v>0</v>
      </c>
      <c r="I2914" t="str">
        <f>_xlfn.XLOOKUP(data[[#This Row],[flight_speed]],$S$4:$S$6,$T$4:$T$6,,-1)</f>
        <v>fast</v>
      </c>
      <c r="J2914">
        <f>_xlfn.XLOOKUP(data[[#This Row],[Reindeer]],$S$14:$S$18,$T$14:$T$18)</f>
        <v>1200</v>
      </c>
      <c r="K2914" t="str" cm="1">
        <f t="array" ref="K2914">_xlfn.IFS(data[[#This Row],[Age]]&lt;=100,"0-100",data[[#This Row],[Age]]&lt;=500,"101-500",data[[#This Row],[Age]]&lt;=1000,"501-1000",1,"&gt;1000")</f>
        <v>&gt;1000</v>
      </c>
      <c r="L2914" t="str">
        <f>REPT(_xlfn.UNICHAR(8203),_xlfn.XLOOKUP(data[[#This Row],[Age group]],$S$23:$S$26,$T$23:$T$26))&amp;data[[#This Row],[Age group]]</f>
        <v>​&gt;1000</v>
      </c>
    </row>
    <row r="2915" spans="2:12" x14ac:dyDescent="0.25">
      <c r="B2915" t="s">
        <v>34</v>
      </c>
      <c r="C2915">
        <v>10.4</v>
      </c>
      <c r="D2915">
        <v>650</v>
      </c>
      <c r="E2915" s="27">
        <v>45509</v>
      </c>
      <c r="F2915">
        <v>1347.6</v>
      </c>
      <c r="G2915" t="s">
        <v>91</v>
      </c>
      <c r="H2915">
        <v>0</v>
      </c>
      <c r="I2915" t="str">
        <f>_xlfn.XLOOKUP(data[[#This Row],[flight_speed]],$S$4:$S$6,$T$4:$T$6,,-1)</f>
        <v>fast</v>
      </c>
      <c r="J2915">
        <f>_xlfn.XLOOKUP(data[[#This Row],[Reindeer]],$S$14:$S$18,$T$14:$T$18)</f>
        <v>815</v>
      </c>
      <c r="K2915" t="str" cm="1">
        <f t="array" ref="K2915">_xlfn.IFS(data[[#This Row],[Age]]&lt;=100,"0-100",data[[#This Row],[Age]]&lt;=500,"101-500",data[[#This Row],[Age]]&lt;=1000,"501-1000",1,"&gt;1000")</f>
        <v>501-1000</v>
      </c>
      <c r="L2915" t="str">
        <f>REPT(_xlfn.UNICHAR(8203),_xlfn.XLOOKUP(data[[#This Row],[Age group]],$S$23:$S$26,$T$23:$T$26))&amp;data[[#This Row],[Age group]]</f>
        <v>​​501-1000</v>
      </c>
    </row>
    <row r="2916" spans="2:12" x14ac:dyDescent="0.25">
      <c r="B2916" t="s">
        <v>35</v>
      </c>
      <c r="C2916">
        <v>9.6000000000000014</v>
      </c>
      <c r="D2916">
        <v>650</v>
      </c>
      <c r="E2916" s="27">
        <v>45509</v>
      </c>
      <c r="F2916">
        <v>1913.1000000000001</v>
      </c>
      <c r="G2916" t="s">
        <v>91</v>
      </c>
      <c r="H2916">
        <v>0</v>
      </c>
      <c r="I2916" t="str">
        <f>_xlfn.XLOOKUP(data[[#This Row],[flight_speed]],$S$4:$S$6,$T$4:$T$6,,-1)</f>
        <v>fast</v>
      </c>
      <c r="J2916">
        <f>_xlfn.XLOOKUP(data[[#This Row],[Reindeer]],$S$14:$S$18,$T$14:$T$18)</f>
        <v>261</v>
      </c>
      <c r="K2916" t="str" cm="1">
        <f t="array" ref="K2916">_xlfn.IFS(data[[#This Row],[Age]]&lt;=100,"0-100",data[[#This Row],[Age]]&lt;=500,"101-500",data[[#This Row],[Age]]&lt;=1000,"501-1000",1,"&gt;1000")</f>
        <v>101-500</v>
      </c>
      <c r="L2916" t="str">
        <f>REPT(_xlfn.UNICHAR(8203),_xlfn.XLOOKUP(data[[#This Row],[Age group]],$S$23:$S$26,$T$23:$T$26))&amp;data[[#This Row],[Age group]]</f>
        <v>​​​101-500</v>
      </c>
    </row>
    <row r="2917" spans="2:12" x14ac:dyDescent="0.25">
      <c r="B2917" t="s">
        <v>68</v>
      </c>
      <c r="C2917">
        <v>9.6000000000000014</v>
      </c>
      <c r="D2917">
        <v>870</v>
      </c>
      <c r="E2917" s="27">
        <v>45509</v>
      </c>
      <c r="F2917">
        <v>913.58999999999992</v>
      </c>
      <c r="G2917" t="s">
        <v>90</v>
      </c>
      <c r="H2917">
        <v>0</v>
      </c>
      <c r="I2917" t="str">
        <f>_xlfn.XLOOKUP(data[[#This Row],[flight_speed]],$S$4:$S$6,$T$4:$T$6,,-1)</f>
        <v>fast</v>
      </c>
      <c r="J2917">
        <f>_xlfn.XLOOKUP(data[[#This Row],[Reindeer]],$S$14:$S$18,$T$14:$T$18)</f>
        <v>35</v>
      </c>
      <c r="K2917" t="str" cm="1">
        <f t="array" ref="K2917">_xlfn.IFS(data[[#This Row],[Age]]&lt;=100,"0-100",data[[#This Row],[Age]]&lt;=500,"101-500",data[[#This Row],[Age]]&lt;=1000,"501-1000",1,"&gt;1000")</f>
        <v>0-100</v>
      </c>
      <c r="L2917" t="str">
        <f>REPT(_xlfn.UNICHAR(8203),_xlfn.XLOOKUP(data[[#This Row],[Age group]],$S$23:$S$26,$T$23:$T$26))&amp;data[[#This Row],[Age group]]</f>
        <v>​​​​0-100</v>
      </c>
    </row>
    <row r="2918" spans="2:12" x14ac:dyDescent="0.25">
      <c r="B2918" t="s">
        <v>32</v>
      </c>
      <c r="C2918">
        <v>8</v>
      </c>
      <c r="D2918">
        <v>530</v>
      </c>
      <c r="E2918" s="27">
        <v>45509</v>
      </c>
      <c r="F2918">
        <v>1563.1799999999998</v>
      </c>
      <c r="G2918" t="s">
        <v>91</v>
      </c>
      <c r="H2918">
        <v>0</v>
      </c>
      <c r="I2918" t="str">
        <f>_xlfn.XLOOKUP(data[[#This Row],[flight_speed]],$S$4:$S$6,$T$4:$T$6,,-1)</f>
        <v>fast</v>
      </c>
      <c r="J2918">
        <f>_xlfn.XLOOKUP(data[[#This Row],[Reindeer]],$S$14:$S$18,$T$14:$T$18)</f>
        <v>98</v>
      </c>
      <c r="K2918" t="str" cm="1">
        <f t="array" ref="K2918">_xlfn.IFS(data[[#This Row],[Age]]&lt;=100,"0-100",data[[#This Row],[Age]]&lt;=500,"101-500",data[[#This Row],[Age]]&lt;=1000,"501-1000",1,"&gt;1000")</f>
        <v>0-100</v>
      </c>
      <c r="L2918" t="str">
        <f>REPT(_xlfn.UNICHAR(8203),_xlfn.XLOOKUP(data[[#This Row],[Age group]],$S$23:$S$26,$T$23:$T$26))&amp;data[[#This Row],[Age group]]</f>
        <v>​​​​0-100</v>
      </c>
    </row>
    <row r="2919" spans="2:12" x14ac:dyDescent="0.25">
      <c r="B2919" t="s">
        <v>33</v>
      </c>
      <c r="C2919">
        <v>4.8000000000000007</v>
      </c>
      <c r="D2919">
        <v>1380</v>
      </c>
      <c r="E2919" s="27">
        <v>45510</v>
      </c>
      <c r="F2919">
        <v>351.6</v>
      </c>
      <c r="G2919" t="s">
        <v>90</v>
      </c>
      <c r="H2919">
        <v>0</v>
      </c>
      <c r="I2919" t="str">
        <f>_xlfn.XLOOKUP(data[[#This Row],[flight_speed]],$S$4:$S$6,$T$4:$T$6,,-1)</f>
        <v>casual</v>
      </c>
      <c r="J2919">
        <f>_xlfn.XLOOKUP(data[[#This Row],[Reindeer]],$S$14:$S$18,$T$14:$T$18)</f>
        <v>1200</v>
      </c>
      <c r="K2919" t="str" cm="1">
        <f t="array" ref="K2919">_xlfn.IFS(data[[#This Row],[Age]]&lt;=100,"0-100",data[[#This Row],[Age]]&lt;=500,"101-500",data[[#This Row],[Age]]&lt;=1000,"501-1000",1,"&gt;1000")</f>
        <v>&gt;1000</v>
      </c>
      <c r="L2919" t="str">
        <f>REPT(_xlfn.UNICHAR(8203),_xlfn.XLOOKUP(data[[#This Row],[Age group]],$S$23:$S$26,$T$23:$T$26))&amp;data[[#This Row],[Age group]]</f>
        <v>​&gt;1000</v>
      </c>
    </row>
    <row r="2920" spans="2:12" x14ac:dyDescent="0.25">
      <c r="B2920" t="s">
        <v>34</v>
      </c>
      <c r="C2920">
        <v>12</v>
      </c>
      <c r="D2920">
        <v>670</v>
      </c>
      <c r="E2920" s="27">
        <v>45510</v>
      </c>
      <c r="F2920">
        <v>810.33</v>
      </c>
      <c r="G2920" t="s">
        <v>91</v>
      </c>
      <c r="H2920">
        <v>0</v>
      </c>
      <c r="I2920" t="str">
        <f>_xlfn.XLOOKUP(data[[#This Row],[flight_speed]],$S$4:$S$6,$T$4:$T$6,,-1)</f>
        <v>fast</v>
      </c>
      <c r="J2920">
        <f>_xlfn.XLOOKUP(data[[#This Row],[Reindeer]],$S$14:$S$18,$T$14:$T$18)</f>
        <v>815</v>
      </c>
      <c r="K2920" t="str" cm="1">
        <f t="array" ref="K2920">_xlfn.IFS(data[[#This Row],[Age]]&lt;=100,"0-100",data[[#This Row],[Age]]&lt;=500,"101-500",data[[#This Row],[Age]]&lt;=1000,"501-1000",1,"&gt;1000")</f>
        <v>501-1000</v>
      </c>
      <c r="L2920" t="str">
        <f>REPT(_xlfn.UNICHAR(8203),_xlfn.XLOOKUP(data[[#This Row],[Age group]],$S$23:$S$26,$T$23:$T$26))&amp;data[[#This Row],[Age group]]</f>
        <v>​​501-1000</v>
      </c>
    </row>
    <row r="2921" spans="2:12" x14ac:dyDescent="0.25">
      <c r="B2921" t="s">
        <v>35</v>
      </c>
      <c r="C2921">
        <v>7.2</v>
      </c>
      <c r="D2921">
        <v>1470</v>
      </c>
      <c r="E2921" s="27">
        <v>45510</v>
      </c>
      <c r="F2921">
        <v>418.79999999999995</v>
      </c>
      <c r="G2921" t="s">
        <v>91</v>
      </c>
      <c r="H2921">
        <v>0</v>
      </c>
      <c r="I2921" t="str">
        <f>_xlfn.XLOOKUP(data[[#This Row],[flight_speed]],$S$4:$S$6,$T$4:$T$6,,-1)</f>
        <v>casual</v>
      </c>
      <c r="J2921">
        <f>_xlfn.XLOOKUP(data[[#This Row],[Reindeer]],$S$14:$S$18,$T$14:$T$18)</f>
        <v>261</v>
      </c>
      <c r="K2921" t="str" cm="1">
        <f t="array" ref="K2921">_xlfn.IFS(data[[#This Row],[Age]]&lt;=100,"0-100",data[[#This Row],[Age]]&lt;=500,"101-500",data[[#This Row],[Age]]&lt;=1000,"501-1000",1,"&gt;1000")</f>
        <v>101-500</v>
      </c>
      <c r="L2921" t="str">
        <f>REPT(_xlfn.UNICHAR(8203),_xlfn.XLOOKUP(data[[#This Row],[Age group]],$S$23:$S$26,$T$23:$T$26))&amp;data[[#This Row],[Age group]]</f>
        <v>​​​101-500</v>
      </c>
    </row>
    <row r="2922" spans="2:12" x14ac:dyDescent="0.25">
      <c r="B2922" t="s">
        <v>68</v>
      </c>
      <c r="C2922">
        <v>5.6000000000000005</v>
      </c>
      <c r="D2922">
        <v>1310</v>
      </c>
      <c r="E2922" s="27">
        <v>45510</v>
      </c>
      <c r="F2922">
        <v>2612.8200000000002</v>
      </c>
      <c r="G2922" t="s">
        <v>90</v>
      </c>
      <c r="H2922">
        <v>0</v>
      </c>
      <c r="I2922" t="str">
        <f>_xlfn.XLOOKUP(data[[#This Row],[flight_speed]],$S$4:$S$6,$T$4:$T$6,,-1)</f>
        <v>super fast</v>
      </c>
      <c r="J2922">
        <f>_xlfn.XLOOKUP(data[[#This Row],[Reindeer]],$S$14:$S$18,$T$14:$T$18)</f>
        <v>35</v>
      </c>
      <c r="K2922" t="str" cm="1">
        <f t="array" ref="K2922">_xlfn.IFS(data[[#This Row],[Age]]&lt;=100,"0-100",data[[#This Row],[Age]]&lt;=500,"101-500",data[[#This Row],[Age]]&lt;=1000,"501-1000",1,"&gt;1000")</f>
        <v>0-100</v>
      </c>
      <c r="L2922" t="str">
        <f>REPT(_xlfn.UNICHAR(8203),_xlfn.XLOOKUP(data[[#This Row],[Age group]],$S$23:$S$26,$T$23:$T$26))&amp;data[[#This Row],[Age group]]</f>
        <v>​​​​0-100</v>
      </c>
    </row>
    <row r="2923" spans="2:12" x14ac:dyDescent="0.25">
      <c r="B2923" t="s">
        <v>32</v>
      </c>
      <c r="C2923">
        <v>4</v>
      </c>
      <c r="D2923">
        <v>1420</v>
      </c>
      <c r="E2923" s="27">
        <v>45510</v>
      </c>
      <c r="F2923">
        <v>948.96</v>
      </c>
      <c r="G2923" t="s">
        <v>91</v>
      </c>
      <c r="H2923">
        <v>0</v>
      </c>
      <c r="I2923" t="str">
        <f>_xlfn.XLOOKUP(data[[#This Row],[flight_speed]],$S$4:$S$6,$T$4:$T$6,,-1)</f>
        <v>fast</v>
      </c>
      <c r="J2923">
        <f>_xlfn.XLOOKUP(data[[#This Row],[Reindeer]],$S$14:$S$18,$T$14:$T$18)</f>
        <v>98</v>
      </c>
      <c r="K2923" t="str" cm="1">
        <f t="array" ref="K2923">_xlfn.IFS(data[[#This Row],[Age]]&lt;=100,"0-100",data[[#This Row],[Age]]&lt;=500,"101-500",data[[#This Row],[Age]]&lt;=1000,"501-1000",1,"&gt;1000")</f>
        <v>0-100</v>
      </c>
      <c r="L2923" t="str">
        <f>REPT(_xlfn.UNICHAR(8203),_xlfn.XLOOKUP(data[[#This Row],[Age group]],$S$23:$S$26,$T$23:$T$26))&amp;data[[#This Row],[Age group]]</f>
        <v>​​​​0-100</v>
      </c>
    </row>
    <row r="2924" spans="2:12" x14ac:dyDescent="0.25">
      <c r="B2924" t="s">
        <v>33</v>
      </c>
      <c r="C2924">
        <v>6.4</v>
      </c>
      <c r="D2924">
        <v>810</v>
      </c>
      <c r="E2924" s="27">
        <v>45511</v>
      </c>
      <c r="F2924">
        <v>2802.0299999999997</v>
      </c>
      <c r="G2924" t="s">
        <v>90</v>
      </c>
      <c r="H2924">
        <v>0</v>
      </c>
      <c r="I2924" t="str">
        <f>_xlfn.XLOOKUP(data[[#This Row],[flight_speed]],$S$4:$S$6,$T$4:$T$6,,-1)</f>
        <v>super fast</v>
      </c>
      <c r="J2924">
        <f>_xlfn.XLOOKUP(data[[#This Row],[Reindeer]],$S$14:$S$18,$T$14:$T$18)</f>
        <v>1200</v>
      </c>
      <c r="K2924" t="str" cm="1">
        <f t="array" ref="K2924">_xlfn.IFS(data[[#This Row],[Age]]&lt;=100,"0-100",data[[#This Row],[Age]]&lt;=500,"101-500",data[[#This Row],[Age]]&lt;=1000,"501-1000",1,"&gt;1000")</f>
        <v>&gt;1000</v>
      </c>
      <c r="L2924" t="str">
        <f>REPT(_xlfn.UNICHAR(8203),_xlfn.XLOOKUP(data[[#This Row],[Age group]],$S$23:$S$26,$T$23:$T$26))&amp;data[[#This Row],[Age group]]</f>
        <v>​&gt;1000</v>
      </c>
    </row>
    <row r="2925" spans="2:12" x14ac:dyDescent="0.25">
      <c r="B2925" t="s">
        <v>34</v>
      </c>
      <c r="C2925">
        <v>8</v>
      </c>
      <c r="D2925">
        <v>810</v>
      </c>
      <c r="E2925" s="27">
        <v>45511</v>
      </c>
      <c r="F2925">
        <v>1309.8000000000002</v>
      </c>
      <c r="G2925" t="s">
        <v>91</v>
      </c>
      <c r="H2925">
        <v>0</v>
      </c>
      <c r="I2925" t="str">
        <f>_xlfn.XLOOKUP(data[[#This Row],[flight_speed]],$S$4:$S$6,$T$4:$T$6,,-1)</f>
        <v>fast</v>
      </c>
      <c r="J2925">
        <f>_xlfn.XLOOKUP(data[[#This Row],[Reindeer]],$S$14:$S$18,$T$14:$T$18)</f>
        <v>815</v>
      </c>
      <c r="K2925" t="str" cm="1">
        <f t="array" ref="K2925">_xlfn.IFS(data[[#This Row],[Age]]&lt;=100,"0-100",data[[#This Row],[Age]]&lt;=500,"101-500",data[[#This Row],[Age]]&lt;=1000,"501-1000",1,"&gt;1000")</f>
        <v>501-1000</v>
      </c>
      <c r="L2925" t="str">
        <f>REPT(_xlfn.UNICHAR(8203),_xlfn.XLOOKUP(data[[#This Row],[Age group]],$S$23:$S$26,$T$23:$T$26))&amp;data[[#This Row],[Age group]]</f>
        <v>​​501-1000</v>
      </c>
    </row>
    <row r="2926" spans="2:12" x14ac:dyDescent="0.25">
      <c r="B2926" t="s">
        <v>35</v>
      </c>
      <c r="C2926">
        <v>4.8000000000000007</v>
      </c>
      <c r="D2926">
        <v>1140</v>
      </c>
      <c r="E2926" s="27">
        <v>45511</v>
      </c>
      <c r="F2926">
        <v>1989.3000000000002</v>
      </c>
      <c r="G2926" t="s">
        <v>91</v>
      </c>
      <c r="H2926">
        <v>0</v>
      </c>
      <c r="I2926" t="str">
        <f>_xlfn.XLOOKUP(data[[#This Row],[flight_speed]],$S$4:$S$6,$T$4:$T$6,,-1)</f>
        <v>fast</v>
      </c>
      <c r="J2926">
        <f>_xlfn.XLOOKUP(data[[#This Row],[Reindeer]],$S$14:$S$18,$T$14:$T$18)</f>
        <v>261</v>
      </c>
      <c r="K2926" t="str" cm="1">
        <f t="array" ref="K2926">_xlfn.IFS(data[[#This Row],[Age]]&lt;=100,"0-100",data[[#This Row],[Age]]&lt;=500,"101-500",data[[#This Row],[Age]]&lt;=1000,"501-1000",1,"&gt;1000")</f>
        <v>101-500</v>
      </c>
      <c r="L2926" t="str">
        <f>REPT(_xlfn.UNICHAR(8203),_xlfn.XLOOKUP(data[[#This Row],[Age group]],$S$23:$S$26,$T$23:$T$26))&amp;data[[#This Row],[Age group]]</f>
        <v>​​​101-500</v>
      </c>
    </row>
    <row r="2927" spans="2:12" x14ac:dyDescent="0.25">
      <c r="B2927" t="s">
        <v>68</v>
      </c>
      <c r="C2927">
        <v>6.4</v>
      </c>
      <c r="D2927">
        <v>540</v>
      </c>
      <c r="E2927" s="27">
        <v>45511</v>
      </c>
      <c r="F2927">
        <v>456.65999999999997</v>
      </c>
      <c r="G2927" t="s">
        <v>90</v>
      </c>
      <c r="H2927">
        <v>0</v>
      </c>
      <c r="I2927" t="str">
        <f>_xlfn.XLOOKUP(data[[#This Row],[flight_speed]],$S$4:$S$6,$T$4:$T$6,,-1)</f>
        <v>casual</v>
      </c>
      <c r="J2927">
        <f>_xlfn.XLOOKUP(data[[#This Row],[Reindeer]],$S$14:$S$18,$T$14:$T$18)</f>
        <v>35</v>
      </c>
      <c r="K2927" t="str" cm="1">
        <f t="array" ref="K2927">_xlfn.IFS(data[[#This Row],[Age]]&lt;=100,"0-100",data[[#This Row],[Age]]&lt;=500,"101-500",data[[#This Row],[Age]]&lt;=1000,"501-1000",1,"&gt;1000")</f>
        <v>0-100</v>
      </c>
      <c r="L2927" t="str">
        <f>REPT(_xlfn.UNICHAR(8203),_xlfn.XLOOKUP(data[[#This Row],[Age group]],$S$23:$S$26,$T$23:$T$26))&amp;data[[#This Row],[Age group]]</f>
        <v>​​​​0-100</v>
      </c>
    </row>
    <row r="2928" spans="2:12" x14ac:dyDescent="0.25">
      <c r="B2928" t="s">
        <v>32</v>
      </c>
      <c r="C2928">
        <v>11.200000000000001</v>
      </c>
      <c r="D2928">
        <v>1150</v>
      </c>
      <c r="E2928" s="27">
        <v>45511</v>
      </c>
      <c r="F2928">
        <v>322.92</v>
      </c>
      <c r="G2928" t="s">
        <v>91</v>
      </c>
      <c r="H2928">
        <v>0</v>
      </c>
      <c r="I2928" t="str">
        <f>_xlfn.XLOOKUP(data[[#This Row],[flight_speed]],$S$4:$S$6,$T$4:$T$6,,-1)</f>
        <v>casual</v>
      </c>
      <c r="J2928">
        <f>_xlfn.XLOOKUP(data[[#This Row],[Reindeer]],$S$14:$S$18,$T$14:$T$18)</f>
        <v>98</v>
      </c>
      <c r="K2928" t="str" cm="1">
        <f t="array" ref="K2928">_xlfn.IFS(data[[#This Row],[Age]]&lt;=100,"0-100",data[[#This Row],[Age]]&lt;=500,"101-500",data[[#This Row],[Age]]&lt;=1000,"501-1000",1,"&gt;1000")</f>
        <v>0-100</v>
      </c>
      <c r="L2928" t="str">
        <f>REPT(_xlfn.UNICHAR(8203),_xlfn.XLOOKUP(data[[#This Row],[Age group]],$S$23:$S$26,$T$23:$T$26))&amp;data[[#This Row],[Age group]]</f>
        <v>​​​​0-100</v>
      </c>
    </row>
    <row r="2929" spans="2:12" x14ac:dyDescent="0.25">
      <c r="B2929" t="s">
        <v>33</v>
      </c>
      <c r="C2929">
        <v>8</v>
      </c>
      <c r="D2929">
        <v>1160</v>
      </c>
      <c r="E2929" s="27">
        <v>45512</v>
      </c>
      <c r="F2929">
        <v>1499.6100000000001</v>
      </c>
      <c r="G2929" t="s">
        <v>90</v>
      </c>
      <c r="H2929">
        <v>0</v>
      </c>
      <c r="I2929" t="str">
        <f>_xlfn.XLOOKUP(data[[#This Row],[flight_speed]],$S$4:$S$6,$T$4:$T$6,,-1)</f>
        <v>fast</v>
      </c>
      <c r="J2929">
        <f>_xlfn.XLOOKUP(data[[#This Row],[Reindeer]],$S$14:$S$18,$T$14:$T$18)</f>
        <v>1200</v>
      </c>
      <c r="K2929" t="str" cm="1">
        <f t="array" ref="K2929">_xlfn.IFS(data[[#This Row],[Age]]&lt;=100,"0-100",data[[#This Row],[Age]]&lt;=500,"101-500",data[[#This Row],[Age]]&lt;=1000,"501-1000",1,"&gt;1000")</f>
        <v>&gt;1000</v>
      </c>
      <c r="L2929" t="str">
        <f>REPT(_xlfn.UNICHAR(8203),_xlfn.XLOOKUP(data[[#This Row],[Age group]],$S$23:$S$26,$T$23:$T$26))&amp;data[[#This Row],[Age group]]</f>
        <v>​&gt;1000</v>
      </c>
    </row>
    <row r="2930" spans="2:12" x14ac:dyDescent="0.25">
      <c r="B2930" t="s">
        <v>34</v>
      </c>
      <c r="C2930">
        <v>4.8000000000000007</v>
      </c>
      <c r="D2930">
        <v>890</v>
      </c>
      <c r="E2930" s="27">
        <v>45512</v>
      </c>
      <c r="F2930">
        <v>252.51</v>
      </c>
      <c r="G2930" t="s">
        <v>91</v>
      </c>
      <c r="H2930">
        <v>0</v>
      </c>
      <c r="I2930" t="str">
        <f>_xlfn.XLOOKUP(data[[#This Row],[flight_speed]],$S$4:$S$6,$T$4:$T$6,,-1)</f>
        <v>casual</v>
      </c>
      <c r="J2930">
        <f>_xlfn.XLOOKUP(data[[#This Row],[Reindeer]],$S$14:$S$18,$T$14:$T$18)</f>
        <v>815</v>
      </c>
      <c r="K2930" t="str" cm="1">
        <f t="array" ref="K2930">_xlfn.IFS(data[[#This Row],[Age]]&lt;=100,"0-100",data[[#This Row],[Age]]&lt;=500,"101-500",data[[#This Row],[Age]]&lt;=1000,"501-1000",1,"&gt;1000")</f>
        <v>501-1000</v>
      </c>
      <c r="L2930" t="str">
        <f>REPT(_xlfn.UNICHAR(8203),_xlfn.XLOOKUP(data[[#This Row],[Age group]],$S$23:$S$26,$T$23:$T$26))&amp;data[[#This Row],[Age group]]</f>
        <v>​​501-1000</v>
      </c>
    </row>
    <row r="2931" spans="2:12" x14ac:dyDescent="0.25">
      <c r="B2931" t="s">
        <v>35</v>
      </c>
      <c r="C2931">
        <v>12</v>
      </c>
      <c r="D2931">
        <v>510</v>
      </c>
      <c r="E2931" s="27">
        <v>45512</v>
      </c>
      <c r="F2931">
        <v>2230.92</v>
      </c>
      <c r="G2931" t="s">
        <v>91</v>
      </c>
      <c r="H2931">
        <v>0</v>
      </c>
      <c r="I2931" t="str">
        <f>_xlfn.XLOOKUP(data[[#This Row],[flight_speed]],$S$4:$S$6,$T$4:$T$6,,-1)</f>
        <v>super fast</v>
      </c>
      <c r="J2931">
        <f>_xlfn.XLOOKUP(data[[#This Row],[Reindeer]],$S$14:$S$18,$T$14:$T$18)</f>
        <v>261</v>
      </c>
      <c r="K2931" t="str" cm="1">
        <f t="array" ref="K2931">_xlfn.IFS(data[[#This Row],[Age]]&lt;=100,"0-100",data[[#This Row],[Age]]&lt;=500,"101-500",data[[#This Row],[Age]]&lt;=1000,"501-1000",1,"&gt;1000")</f>
        <v>101-500</v>
      </c>
      <c r="L2931" t="str">
        <f>REPT(_xlfn.UNICHAR(8203),_xlfn.XLOOKUP(data[[#This Row],[Age group]],$S$23:$S$26,$T$23:$T$26))&amp;data[[#This Row],[Age group]]</f>
        <v>​​​101-500</v>
      </c>
    </row>
    <row r="2932" spans="2:12" x14ac:dyDescent="0.25">
      <c r="B2932" t="s">
        <v>68</v>
      </c>
      <c r="C2932">
        <v>12</v>
      </c>
      <c r="D2932">
        <v>1270</v>
      </c>
      <c r="E2932" s="27">
        <v>45512</v>
      </c>
      <c r="F2932">
        <v>2936.1000000000004</v>
      </c>
      <c r="G2932" t="s">
        <v>90</v>
      </c>
      <c r="H2932">
        <v>0</v>
      </c>
      <c r="I2932" t="str">
        <f>_xlfn.XLOOKUP(data[[#This Row],[flight_speed]],$S$4:$S$6,$T$4:$T$6,,-1)</f>
        <v>super fast</v>
      </c>
      <c r="J2932">
        <f>_xlfn.XLOOKUP(data[[#This Row],[Reindeer]],$S$14:$S$18,$T$14:$T$18)</f>
        <v>35</v>
      </c>
      <c r="K2932" t="str" cm="1">
        <f t="array" ref="K2932">_xlfn.IFS(data[[#This Row],[Age]]&lt;=100,"0-100",data[[#This Row],[Age]]&lt;=500,"101-500",data[[#This Row],[Age]]&lt;=1000,"501-1000",1,"&gt;1000")</f>
        <v>0-100</v>
      </c>
      <c r="L2932" t="str">
        <f>REPT(_xlfn.UNICHAR(8203),_xlfn.XLOOKUP(data[[#This Row],[Age group]],$S$23:$S$26,$T$23:$T$26))&amp;data[[#This Row],[Age group]]</f>
        <v>​​​​0-100</v>
      </c>
    </row>
    <row r="2933" spans="2:12" x14ac:dyDescent="0.25">
      <c r="B2933" t="s">
        <v>32</v>
      </c>
      <c r="C2933">
        <v>8</v>
      </c>
      <c r="D2933">
        <v>1000</v>
      </c>
      <c r="E2933" s="27">
        <v>45512</v>
      </c>
      <c r="F2933">
        <v>800.22</v>
      </c>
      <c r="G2933" t="s">
        <v>91</v>
      </c>
      <c r="H2933">
        <v>0</v>
      </c>
      <c r="I2933" t="str">
        <f>_xlfn.XLOOKUP(data[[#This Row],[flight_speed]],$S$4:$S$6,$T$4:$T$6,,-1)</f>
        <v>fast</v>
      </c>
      <c r="J2933">
        <f>_xlfn.XLOOKUP(data[[#This Row],[Reindeer]],$S$14:$S$18,$T$14:$T$18)</f>
        <v>98</v>
      </c>
      <c r="K2933" t="str" cm="1">
        <f t="array" ref="K2933">_xlfn.IFS(data[[#This Row],[Age]]&lt;=100,"0-100",data[[#This Row],[Age]]&lt;=500,"101-500",data[[#This Row],[Age]]&lt;=1000,"501-1000",1,"&gt;1000")</f>
        <v>0-100</v>
      </c>
      <c r="L2933" t="str">
        <f>REPT(_xlfn.UNICHAR(8203),_xlfn.XLOOKUP(data[[#This Row],[Age group]],$S$23:$S$26,$T$23:$T$26))&amp;data[[#This Row],[Age group]]</f>
        <v>​​​​0-100</v>
      </c>
    </row>
    <row r="2934" spans="2:12" x14ac:dyDescent="0.25">
      <c r="B2934" t="s">
        <v>33</v>
      </c>
      <c r="C2934">
        <v>5.6000000000000005</v>
      </c>
      <c r="D2934">
        <v>1420</v>
      </c>
      <c r="E2934" s="27">
        <v>45513</v>
      </c>
      <c r="F2934">
        <v>2280.66</v>
      </c>
      <c r="G2934" t="s">
        <v>90</v>
      </c>
      <c r="H2934">
        <v>0</v>
      </c>
      <c r="I2934" t="str">
        <f>_xlfn.XLOOKUP(data[[#This Row],[flight_speed]],$S$4:$S$6,$T$4:$T$6,,-1)</f>
        <v>super fast</v>
      </c>
      <c r="J2934">
        <f>_xlfn.XLOOKUP(data[[#This Row],[Reindeer]],$S$14:$S$18,$T$14:$T$18)</f>
        <v>1200</v>
      </c>
      <c r="K2934" t="str" cm="1">
        <f t="array" ref="K2934">_xlfn.IFS(data[[#This Row],[Age]]&lt;=100,"0-100",data[[#This Row],[Age]]&lt;=500,"101-500",data[[#This Row],[Age]]&lt;=1000,"501-1000",1,"&gt;1000")</f>
        <v>&gt;1000</v>
      </c>
      <c r="L2934" t="str">
        <f>REPT(_xlfn.UNICHAR(8203),_xlfn.XLOOKUP(data[[#This Row],[Age group]],$S$23:$S$26,$T$23:$T$26))&amp;data[[#This Row],[Age group]]</f>
        <v>​&gt;1000</v>
      </c>
    </row>
    <row r="2935" spans="2:12" x14ac:dyDescent="0.25">
      <c r="B2935" t="s">
        <v>34</v>
      </c>
      <c r="C2935">
        <v>4.8000000000000007</v>
      </c>
      <c r="D2935">
        <v>580</v>
      </c>
      <c r="E2935" s="27">
        <v>45513</v>
      </c>
      <c r="F2935">
        <v>1074.48</v>
      </c>
      <c r="G2935" t="s">
        <v>91</v>
      </c>
      <c r="H2935">
        <v>0</v>
      </c>
      <c r="I2935" t="str">
        <f>_xlfn.XLOOKUP(data[[#This Row],[flight_speed]],$S$4:$S$6,$T$4:$T$6,,-1)</f>
        <v>fast</v>
      </c>
      <c r="J2935">
        <f>_xlfn.XLOOKUP(data[[#This Row],[Reindeer]],$S$14:$S$18,$T$14:$T$18)</f>
        <v>815</v>
      </c>
      <c r="K2935" t="str" cm="1">
        <f t="array" ref="K2935">_xlfn.IFS(data[[#This Row],[Age]]&lt;=100,"0-100",data[[#This Row],[Age]]&lt;=500,"101-500",data[[#This Row],[Age]]&lt;=1000,"501-1000",1,"&gt;1000")</f>
        <v>501-1000</v>
      </c>
      <c r="L2935" t="str">
        <f>REPT(_xlfn.UNICHAR(8203),_xlfn.XLOOKUP(data[[#This Row],[Age group]],$S$23:$S$26,$T$23:$T$26))&amp;data[[#This Row],[Age group]]</f>
        <v>​​501-1000</v>
      </c>
    </row>
    <row r="2936" spans="2:12" x14ac:dyDescent="0.25">
      <c r="B2936" t="s">
        <v>35</v>
      </c>
      <c r="C2936">
        <v>8.8000000000000007</v>
      </c>
      <c r="D2936">
        <v>1340</v>
      </c>
      <c r="E2936" s="27">
        <v>45513</v>
      </c>
      <c r="F2936">
        <v>893.69999999999993</v>
      </c>
      <c r="G2936" t="s">
        <v>91</v>
      </c>
      <c r="H2936">
        <v>0</v>
      </c>
      <c r="I2936" t="str">
        <f>_xlfn.XLOOKUP(data[[#This Row],[flight_speed]],$S$4:$S$6,$T$4:$T$6,,-1)</f>
        <v>fast</v>
      </c>
      <c r="J2936">
        <f>_xlfn.XLOOKUP(data[[#This Row],[Reindeer]],$S$14:$S$18,$T$14:$T$18)</f>
        <v>261</v>
      </c>
      <c r="K2936" t="str" cm="1">
        <f t="array" ref="K2936">_xlfn.IFS(data[[#This Row],[Age]]&lt;=100,"0-100",data[[#This Row],[Age]]&lt;=500,"101-500",data[[#This Row],[Age]]&lt;=1000,"501-1000",1,"&gt;1000")</f>
        <v>101-500</v>
      </c>
      <c r="L2936" t="str">
        <f>REPT(_xlfn.UNICHAR(8203),_xlfn.XLOOKUP(data[[#This Row],[Age group]],$S$23:$S$26,$T$23:$T$26))&amp;data[[#This Row],[Age group]]</f>
        <v>​​​101-500</v>
      </c>
    </row>
    <row r="2937" spans="2:12" x14ac:dyDescent="0.25">
      <c r="B2937" t="s">
        <v>68</v>
      </c>
      <c r="C2937">
        <v>11.200000000000001</v>
      </c>
      <c r="D2937">
        <v>1480</v>
      </c>
      <c r="E2937" s="27">
        <v>45513</v>
      </c>
      <c r="F2937">
        <v>2607.2400000000002</v>
      </c>
      <c r="G2937" t="s">
        <v>90</v>
      </c>
      <c r="H2937">
        <v>0</v>
      </c>
      <c r="I2937" t="str">
        <f>_xlfn.XLOOKUP(data[[#This Row],[flight_speed]],$S$4:$S$6,$T$4:$T$6,,-1)</f>
        <v>super fast</v>
      </c>
      <c r="J2937">
        <f>_xlfn.XLOOKUP(data[[#This Row],[Reindeer]],$S$14:$S$18,$T$14:$T$18)</f>
        <v>35</v>
      </c>
      <c r="K2937" t="str" cm="1">
        <f t="array" ref="K2937">_xlfn.IFS(data[[#This Row],[Age]]&lt;=100,"0-100",data[[#This Row],[Age]]&lt;=500,"101-500",data[[#This Row],[Age]]&lt;=1000,"501-1000",1,"&gt;1000")</f>
        <v>0-100</v>
      </c>
      <c r="L2937" t="str">
        <f>REPT(_xlfn.UNICHAR(8203),_xlfn.XLOOKUP(data[[#This Row],[Age group]],$S$23:$S$26,$T$23:$T$26))&amp;data[[#This Row],[Age group]]</f>
        <v>​​​​0-100</v>
      </c>
    </row>
    <row r="2938" spans="2:12" x14ac:dyDescent="0.25">
      <c r="B2938" t="s">
        <v>32</v>
      </c>
      <c r="C2938">
        <v>6.4</v>
      </c>
      <c r="D2938">
        <v>1180</v>
      </c>
      <c r="E2938" s="27">
        <v>45513</v>
      </c>
      <c r="F2938">
        <v>2623.89</v>
      </c>
      <c r="G2938" t="s">
        <v>91</v>
      </c>
      <c r="H2938">
        <v>0</v>
      </c>
      <c r="I2938" t="str">
        <f>_xlfn.XLOOKUP(data[[#This Row],[flight_speed]],$S$4:$S$6,$T$4:$T$6,,-1)</f>
        <v>super fast</v>
      </c>
      <c r="J2938">
        <f>_xlfn.XLOOKUP(data[[#This Row],[Reindeer]],$S$14:$S$18,$T$14:$T$18)</f>
        <v>98</v>
      </c>
      <c r="K2938" t="str" cm="1">
        <f t="array" ref="K2938">_xlfn.IFS(data[[#This Row],[Age]]&lt;=100,"0-100",data[[#This Row],[Age]]&lt;=500,"101-500",data[[#This Row],[Age]]&lt;=1000,"501-1000",1,"&gt;1000")</f>
        <v>0-100</v>
      </c>
      <c r="L2938" t="str">
        <f>REPT(_xlfn.UNICHAR(8203),_xlfn.XLOOKUP(data[[#This Row],[Age group]],$S$23:$S$26,$T$23:$T$26))&amp;data[[#This Row],[Age group]]</f>
        <v>​​​​0-100</v>
      </c>
    </row>
    <row r="2939" spans="2:12" x14ac:dyDescent="0.25">
      <c r="B2939" t="s">
        <v>33</v>
      </c>
      <c r="C2939">
        <v>4</v>
      </c>
      <c r="D2939">
        <v>860</v>
      </c>
      <c r="E2939" s="27">
        <v>45514</v>
      </c>
      <c r="F2939">
        <v>1183.29</v>
      </c>
      <c r="G2939" t="s">
        <v>90</v>
      </c>
      <c r="H2939">
        <v>0</v>
      </c>
      <c r="I2939" t="str">
        <f>_xlfn.XLOOKUP(data[[#This Row],[flight_speed]],$S$4:$S$6,$T$4:$T$6,,-1)</f>
        <v>fast</v>
      </c>
      <c r="J2939">
        <f>_xlfn.XLOOKUP(data[[#This Row],[Reindeer]],$S$14:$S$18,$T$14:$T$18)</f>
        <v>1200</v>
      </c>
      <c r="K2939" t="str" cm="1">
        <f t="array" ref="K2939">_xlfn.IFS(data[[#This Row],[Age]]&lt;=100,"0-100",data[[#This Row],[Age]]&lt;=500,"101-500",data[[#This Row],[Age]]&lt;=1000,"501-1000",1,"&gt;1000")</f>
        <v>&gt;1000</v>
      </c>
      <c r="L2939" t="str">
        <f>REPT(_xlfn.UNICHAR(8203),_xlfn.XLOOKUP(data[[#This Row],[Age group]],$S$23:$S$26,$T$23:$T$26))&amp;data[[#This Row],[Age group]]</f>
        <v>​&gt;1000</v>
      </c>
    </row>
    <row r="2940" spans="2:12" x14ac:dyDescent="0.25">
      <c r="B2940" t="s">
        <v>34</v>
      </c>
      <c r="C2940">
        <v>4</v>
      </c>
      <c r="D2940">
        <v>540</v>
      </c>
      <c r="E2940" s="27">
        <v>45514</v>
      </c>
      <c r="F2940">
        <v>1617.63</v>
      </c>
      <c r="G2940" t="s">
        <v>91</v>
      </c>
      <c r="H2940">
        <v>0</v>
      </c>
      <c r="I2940" t="str">
        <f>_xlfn.XLOOKUP(data[[#This Row],[flight_speed]],$S$4:$S$6,$T$4:$T$6,,-1)</f>
        <v>fast</v>
      </c>
      <c r="J2940">
        <f>_xlfn.XLOOKUP(data[[#This Row],[Reindeer]],$S$14:$S$18,$T$14:$T$18)</f>
        <v>815</v>
      </c>
      <c r="K2940" t="str" cm="1">
        <f t="array" ref="K2940">_xlfn.IFS(data[[#This Row],[Age]]&lt;=100,"0-100",data[[#This Row],[Age]]&lt;=500,"101-500",data[[#This Row],[Age]]&lt;=1000,"501-1000",1,"&gt;1000")</f>
        <v>501-1000</v>
      </c>
      <c r="L2940" t="str">
        <f>REPT(_xlfn.UNICHAR(8203),_xlfn.XLOOKUP(data[[#This Row],[Age group]],$S$23:$S$26,$T$23:$T$26))&amp;data[[#This Row],[Age group]]</f>
        <v>​​501-1000</v>
      </c>
    </row>
    <row r="2941" spans="2:12" x14ac:dyDescent="0.25">
      <c r="B2941" t="s">
        <v>35</v>
      </c>
      <c r="C2941">
        <v>11.200000000000001</v>
      </c>
      <c r="D2941">
        <v>1370</v>
      </c>
      <c r="E2941" s="27">
        <v>45514</v>
      </c>
      <c r="F2941">
        <v>2011.17</v>
      </c>
      <c r="G2941" t="s">
        <v>91</v>
      </c>
      <c r="H2941">
        <v>0</v>
      </c>
      <c r="I2941" t="str">
        <f>_xlfn.XLOOKUP(data[[#This Row],[flight_speed]],$S$4:$S$6,$T$4:$T$6,,-1)</f>
        <v>super fast</v>
      </c>
      <c r="J2941">
        <f>_xlfn.XLOOKUP(data[[#This Row],[Reindeer]],$S$14:$S$18,$T$14:$T$18)</f>
        <v>261</v>
      </c>
      <c r="K2941" t="str" cm="1">
        <f t="array" ref="K2941">_xlfn.IFS(data[[#This Row],[Age]]&lt;=100,"0-100",data[[#This Row],[Age]]&lt;=500,"101-500",data[[#This Row],[Age]]&lt;=1000,"501-1000",1,"&gt;1000")</f>
        <v>101-500</v>
      </c>
      <c r="L2941" t="str">
        <f>REPT(_xlfn.UNICHAR(8203),_xlfn.XLOOKUP(data[[#This Row],[Age group]],$S$23:$S$26,$T$23:$T$26))&amp;data[[#This Row],[Age group]]</f>
        <v>​​​101-500</v>
      </c>
    </row>
    <row r="2942" spans="2:12" x14ac:dyDescent="0.25">
      <c r="B2942" t="s">
        <v>68</v>
      </c>
      <c r="C2942">
        <v>10.4</v>
      </c>
      <c r="D2942">
        <v>980</v>
      </c>
      <c r="E2942" s="27">
        <v>45514</v>
      </c>
      <c r="F2942">
        <v>1577.4299999999998</v>
      </c>
      <c r="G2942" t="s">
        <v>90</v>
      </c>
      <c r="H2942">
        <v>0</v>
      </c>
      <c r="I2942" t="str">
        <f>_xlfn.XLOOKUP(data[[#This Row],[flight_speed]],$S$4:$S$6,$T$4:$T$6,,-1)</f>
        <v>fast</v>
      </c>
      <c r="J2942">
        <f>_xlfn.XLOOKUP(data[[#This Row],[Reindeer]],$S$14:$S$18,$T$14:$T$18)</f>
        <v>35</v>
      </c>
      <c r="K2942" t="str" cm="1">
        <f t="array" ref="K2942">_xlfn.IFS(data[[#This Row],[Age]]&lt;=100,"0-100",data[[#This Row],[Age]]&lt;=500,"101-500",data[[#This Row],[Age]]&lt;=1000,"501-1000",1,"&gt;1000")</f>
        <v>0-100</v>
      </c>
      <c r="L2942" t="str">
        <f>REPT(_xlfn.UNICHAR(8203),_xlfn.XLOOKUP(data[[#This Row],[Age group]],$S$23:$S$26,$T$23:$T$26))&amp;data[[#This Row],[Age group]]</f>
        <v>​​​​0-100</v>
      </c>
    </row>
    <row r="2943" spans="2:12" x14ac:dyDescent="0.25">
      <c r="B2943" t="s">
        <v>32</v>
      </c>
      <c r="C2943">
        <v>7.2</v>
      </c>
      <c r="D2943">
        <v>870</v>
      </c>
      <c r="E2943" s="27">
        <v>45514</v>
      </c>
      <c r="F2943">
        <v>2153.6999999999998</v>
      </c>
      <c r="G2943" t="s">
        <v>91</v>
      </c>
      <c r="H2943">
        <v>0</v>
      </c>
      <c r="I2943" t="str">
        <f>_xlfn.XLOOKUP(data[[#This Row],[flight_speed]],$S$4:$S$6,$T$4:$T$6,,-1)</f>
        <v>super fast</v>
      </c>
      <c r="J2943">
        <f>_xlfn.XLOOKUP(data[[#This Row],[Reindeer]],$S$14:$S$18,$T$14:$T$18)</f>
        <v>98</v>
      </c>
      <c r="K2943" t="str" cm="1">
        <f t="array" ref="K2943">_xlfn.IFS(data[[#This Row],[Age]]&lt;=100,"0-100",data[[#This Row],[Age]]&lt;=500,"101-500",data[[#This Row],[Age]]&lt;=1000,"501-1000",1,"&gt;1000")</f>
        <v>0-100</v>
      </c>
      <c r="L2943" t="str">
        <f>REPT(_xlfn.UNICHAR(8203),_xlfn.XLOOKUP(data[[#This Row],[Age group]],$S$23:$S$26,$T$23:$T$26))&amp;data[[#This Row],[Age group]]</f>
        <v>​​​​0-100</v>
      </c>
    </row>
    <row r="2944" spans="2:12" x14ac:dyDescent="0.25">
      <c r="B2944" t="s">
        <v>33</v>
      </c>
      <c r="C2944">
        <v>4.8000000000000007</v>
      </c>
      <c r="D2944">
        <v>800</v>
      </c>
      <c r="E2944" s="27">
        <v>45515</v>
      </c>
      <c r="F2944">
        <v>2881.68</v>
      </c>
      <c r="G2944" t="s">
        <v>90</v>
      </c>
      <c r="H2944">
        <v>0</v>
      </c>
      <c r="I2944" t="str">
        <f>_xlfn.XLOOKUP(data[[#This Row],[flight_speed]],$S$4:$S$6,$T$4:$T$6,,-1)</f>
        <v>super fast</v>
      </c>
      <c r="J2944">
        <f>_xlfn.XLOOKUP(data[[#This Row],[Reindeer]],$S$14:$S$18,$T$14:$T$18)</f>
        <v>1200</v>
      </c>
      <c r="K2944" t="str" cm="1">
        <f t="array" ref="K2944">_xlfn.IFS(data[[#This Row],[Age]]&lt;=100,"0-100",data[[#This Row],[Age]]&lt;=500,"101-500",data[[#This Row],[Age]]&lt;=1000,"501-1000",1,"&gt;1000")</f>
        <v>&gt;1000</v>
      </c>
      <c r="L2944" t="str">
        <f>REPT(_xlfn.UNICHAR(8203),_xlfn.XLOOKUP(data[[#This Row],[Age group]],$S$23:$S$26,$T$23:$T$26))&amp;data[[#This Row],[Age group]]</f>
        <v>​&gt;1000</v>
      </c>
    </row>
    <row r="2945" spans="2:12" x14ac:dyDescent="0.25">
      <c r="B2945" t="s">
        <v>34</v>
      </c>
      <c r="C2945">
        <v>10.4</v>
      </c>
      <c r="D2945">
        <v>760</v>
      </c>
      <c r="E2945" s="27">
        <v>45515</v>
      </c>
      <c r="F2945">
        <v>914.87999999999988</v>
      </c>
      <c r="G2945" t="s">
        <v>91</v>
      </c>
      <c r="H2945">
        <v>0</v>
      </c>
      <c r="I2945" t="str">
        <f>_xlfn.XLOOKUP(data[[#This Row],[flight_speed]],$S$4:$S$6,$T$4:$T$6,,-1)</f>
        <v>fast</v>
      </c>
      <c r="J2945">
        <f>_xlfn.XLOOKUP(data[[#This Row],[Reindeer]],$S$14:$S$18,$T$14:$T$18)</f>
        <v>815</v>
      </c>
      <c r="K2945" t="str" cm="1">
        <f t="array" ref="K2945">_xlfn.IFS(data[[#This Row],[Age]]&lt;=100,"0-100",data[[#This Row],[Age]]&lt;=500,"101-500",data[[#This Row],[Age]]&lt;=1000,"501-1000",1,"&gt;1000")</f>
        <v>501-1000</v>
      </c>
      <c r="L2945" t="str">
        <f>REPT(_xlfn.UNICHAR(8203),_xlfn.XLOOKUP(data[[#This Row],[Age group]],$S$23:$S$26,$T$23:$T$26))&amp;data[[#This Row],[Age group]]</f>
        <v>​​501-1000</v>
      </c>
    </row>
    <row r="2946" spans="2:12" x14ac:dyDescent="0.25">
      <c r="B2946" t="s">
        <v>35</v>
      </c>
      <c r="C2946">
        <v>7.2</v>
      </c>
      <c r="D2946">
        <v>620</v>
      </c>
      <c r="E2946" s="27">
        <v>45515</v>
      </c>
      <c r="F2946">
        <v>358.83</v>
      </c>
      <c r="G2946" t="s">
        <v>91</v>
      </c>
      <c r="H2946">
        <v>0</v>
      </c>
      <c r="I2946" t="str">
        <f>_xlfn.XLOOKUP(data[[#This Row],[flight_speed]],$S$4:$S$6,$T$4:$T$6,,-1)</f>
        <v>casual</v>
      </c>
      <c r="J2946">
        <f>_xlfn.XLOOKUP(data[[#This Row],[Reindeer]],$S$14:$S$18,$T$14:$T$18)</f>
        <v>261</v>
      </c>
      <c r="K2946" t="str" cm="1">
        <f t="array" ref="K2946">_xlfn.IFS(data[[#This Row],[Age]]&lt;=100,"0-100",data[[#This Row],[Age]]&lt;=500,"101-500",data[[#This Row],[Age]]&lt;=1000,"501-1000",1,"&gt;1000")</f>
        <v>101-500</v>
      </c>
      <c r="L2946" t="str">
        <f>REPT(_xlfn.UNICHAR(8203),_xlfn.XLOOKUP(data[[#This Row],[Age group]],$S$23:$S$26,$T$23:$T$26))&amp;data[[#This Row],[Age group]]</f>
        <v>​​​101-500</v>
      </c>
    </row>
    <row r="2947" spans="2:12" x14ac:dyDescent="0.25">
      <c r="B2947" t="s">
        <v>68</v>
      </c>
      <c r="C2947">
        <v>8</v>
      </c>
      <c r="D2947">
        <v>1320</v>
      </c>
      <c r="E2947" s="27">
        <v>45515</v>
      </c>
      <c r="F2947">
        <v>2789.4900000000002</v>
      </c>
      <c r="G2947" t="s">
        <v>90</v>
      </c>
      <c r="H2947">
        <v>0</v>
      </c>
      <c r="I2947" t="str">
        <f>_xlfn.XLOOKUP(data[[#This Row],[flight_speed]],$S$4:$S$6,$T$4:$T$6,,-1)</f>
        <v>super fast</v>
      </c>
      <c r="J2947">
        <f>_xlfn.XLOOKUP(data[[#This Row],[Reindeer]],$S$14:$S$18,$T$14:$T$18)</f>
        <v>35</v>
      </c>
      <c r="K2947" t="str" cm="1">
        <f t="array" ref="K2947">_xlfn.IFS(data[[#This Row],[Age]]&lt;=100,"0-100",data[[#This Row],[Age]]&lt;=500,"101-500",data[[#This Row],[Age]]&lt;=1000,"501-1000",1,"&gt;1000")</f>
        <v>0-100</v>
      </c>
      <c r="L2947" t="str">
        <f>REPT(_xlfn.UNICHAR(8203),_xlfn.XLOOKUP(data[[#This Row],[Age group]],$S$23:$S$26,$T$23:$T$26))&amp;data[[#This Row],[Age group]]</f>
        <v>​​​​0-100</v>
      </c>
    </row>
    <row r="2948" spans="2:12" x14ac:dyDescent="0.25">
      <c r="B2948" t="s">
        <v>32</v>
      </c>
      <c r="C2948">
        <v>4.8000000000000007</v>
      </c>
      <c r="D2948">
        <v>1110</v>
      </c>
      <c r="E2948" s="27">
        <v>45515</v>
      </c>
      <c r="F2948">
        <v>993.42</v>
      </c>
      <c r="G2948" t="s">
        <v>91</v>
      </c>
      <c r="H2948">
        <v>0</v>
      </c>
      <c r="I2948" t="str">
        <f>_xlfn.XLOOKUP(data[[#This Row],[flight_speed]],$S$4:$S$6,$T$4:$T$6,,-1)</f>
        <v>fast</v>
      </c>
      <c r="J2948">
        <f>_xlfn.XLOOKUP(data[[#This Row],[Reindeer]],$S$14:$S$18,$T$14:$T$18)</f>
        <v>98</v>
      </c>
      <c r="K2948" t="str" cm="1">
        <f t="array" ref="K2948">_xlfn.IFS(data[[#This Row],[Age]]&lt;=100,"0-100",data[[#This Row],[Age]]&lt;=500,"101-500",data[[#This Row],[Age]]&lt;=1000,"501-1000",1,"&gt;1000")</f>
        <v>0-100</v>
      </c>
      <c r="L2948" t="str">
        <f>REPT(_xlfn.UNICHAR(8203),_xlfn.XLOOKUP(data[[#This Row],[Age group]],$S$23:$S$26,$T$23:$T$26))&amp;data[[#This Row],[Age group]]</f>
        <v>​​​​0-100</v>
      </c>
    </row>
    <row r="2949" spans="2:12" x14ac:dyDescent="0.25">
      <c r="B2949" t="s">
        <v>33</v>
      </c>
      <c r="C2949">
        <v>9.6000000000000014</v>
      </c>
      <c r="D2949">
        <v>1190</v>
      </c>
      <c r="E2949" s="27">
        <v>45516</v>
      </c>
      <c r="F2949">
        <v>2225.2799999999997</v>
      </c>
      <c r="G2949" t="s">
        <v>90</v>
      </c>
      <c r="H2949">
        <v>0</v>
      </c>
      <c r="I2949" t="str">
        <f>_xlfn.XLOOKUP(data[[#This Row],[flight_speed]],$S$4:$S$6,$T$4:$T$6,,-1)</f>
        <v>super fast</v>
      </c>
      <c r="J2949">
        <f>_xlfn.XLOOKUP(data[[#This Row],[Reindeer]],$S$14:$S$18,$T$14:$T$18)</f>
        <v>1200</v>
      </c>
      <c r="K2949" t="str" cm="1">
        <f t="array" ref="K2949">_xlfn.IFS(data[[#This Row],[Age]]&lt;=100,"0-100",data[[#This Row],[Age]]&lt;=500,"101-500",data[[#This Row],[Age]]&lt;=1000,"501-1000",1,"&gt;1000")</f>
        <v>&gt;1000</v>
      </c>
      <c r="L2949" t="str">
        <f>REPT(_xlfn.UNICHAR(8203),_xlfn.XLOOKUP(data[[#This Row],[Age group]],$S$23:$S$26,$T$23:$T$26))&amp;data[[#This Row],[Age group]]</f>
        <v>​&gt;1000</v>
      </c>
    </row>
    <row r="2950" spans="2:12" x14ac:dyDescent="0.25">
      <c r="B2950" t="s">
        <v>34</v>
      </c>
      <c r="C2950">
        <v>7.2</v>
      </c>
      <c r="D2950">
        <v>1170</v>
      </c>
      <c r="E2950" s="27">
        <v>45516</v>
      </c>
      <c r="F2950">
        <v>2613.6000000000004</v>
      </c>
      <c r="G2950" t="s">
        <v>91</v>
      </c>
      <c r="H2950">
        <v>0</v>
      </c>
      <c r="I2950" t="str">
        <f>_xlfn.XLOOKUP(data[[#This Row],[flight_speed]],$S$4:$S$6,$T$4:$T$6,,-1)</f>
        <v>super fast</v>
      </c>
      <c r="J2950">
        <f>_xlfn.XLOOKUP(data[[#This Row],[Reindeer]],$S$14:$S$18,$T$14:$T$18)</f>
        <v>815</v>
      </c>
      <c r="K2950" t="str" cm="1">
        <f t="array" ref="K2950">_xlfn.IFS(data[[#This Row],[Age]]&lt;=100,"0-100",data[[#This Row],[Age]]&lt;=500,"101-500",data[[#This Row],[Age]]&lt;=1000,"501-1000",1,"&gt;1000")</f>
        <v>501-1000</v>
      </c>
      <c r="L2950" t="str">
        <f>REPT(_xlfn.UNICHAR(8203),_xlfn.XLOOKUP(data[[#This Row],[Age group]],$S$23:$S$26,$T$23:$T$26))&amp;data[[#This Row],[Age group]]</f>
        <v>​​501-1000</v>
      </c>
    </row>
    <row r="2951" spans="2:12" x14ac:dyDescent="0.25">
      <c r="B2951" t="s">
        <v>35</v>
      </c>
      <c r="C2951">
        <v>11.200000000000001</v>
      </c>
      <c r="D2951">
        <v>510</v>
      </c>
      <c r="E2951" s="27">
        <v>45516</v>
      </c>
      <c r="F2951">
        <v>777.59999999999991</v>
      </c>
      <c r="G2951" t="s">
        <v>91</v>
      </c>
      <c r="H2951">
        <v>0</v>
      </c>
      <c r="I2951" t="str">
        <f>_xlfn.XLOOKUP(data[[#This Row],[flight_speed]],$S$4:$S$6,$T$4:$T$6,,-1)</f>
        <v>fast</v>
      </c>
      <c r="J2951">
        <f>_xlfn.XLOOKUP(data[[#This Row],[Reindeer]],$S$14:$S$18,$T$14:$T$18)</f>
        <v>261</v>
      </c>
      <c r="K2951" t="str" cm="1">
        <f t="array" ref="K2951">_xlfn.IFS(data[[#This Row],[Age]]&lt;=100,"0-100",data[[#This Row],[Age]]&lt;=500,"101-500",data[[#This Row],[Age]]&lt;=1000,"501-1000",1,"&gt;1000")</f>
        <v>101-500</v>
      </c>
      <c r="L2951" t="str">
        <f>REPT(_xlfn.UNICHAR(8203),_xlfn.XLOOKUP(data[[#This Row],[Age group]],$S$23:$S$26,$T$23:$T$26))&amp;data[[#This Row],[Age group]]</f>
        <v>​​​101-500</v>
      </c>
    </row>
    <row r="2952" spans="2:12" x14ac:dyDescent="0.25">
      <c r="B2952" t="s">
        <v>68</v>
      </c>
      <c r="C2952">
        <v>12</v>
      </c>
      <c r="D2952">
        <v>1230</v>
      </c>
      <c r="E2952" s="27">
        <v>45516</v>
      </c>
      <c r="F2952">
        <v>2439.69</v>
      </c>
      <c r="G2952" t="s">
        <v>90</v>
      </c>
      <c r="H2952">
        <v>0</v>
      </c>
      <c r="I2952" t="str">
        <f>_xlfn.XLOOKUP(data[[#This Row],[flight_speed]],$S$4:$S$6,$T$4:$T$6,,-1)</f>
        <v>super fast</v>
      </c>
      <c r="J2952">
        <f>_xlfn.XLOOKUP(data[[#This Row],[Reindeer]],$S$14:$S$18,$T$14:$T$18)</f>
        <v>35</v>
      </c>
      <c r="K2952" t="str" cm="1">
        <f t="array" ref="K2952">_xlfn.IFS(data[[#This Row],[Age]]&lt;=100,"0-100",data[[#This Row],[Age]]&lt;=500,"101-500",data[[#This Row],[Age]]&lt;=1000,"501-1000",1,"&gt;1000")</f>
        <v>0-100</v>
      </c>
      <c r="L2952" t="str">
        <f>REPT(_xlfn.UNICHAR(8203),_xlfn.XLOOKUP(data[[#This Row],[Age group]],$S$23:$S$26,$T$23:$T$26))&amp;data[[#This Row],[Age group]]</f>
        <v>​​​​0-100</v>
      </c>
    </row>
    <row r="2953" spans="2:12" x14ac:dyDescent="0.25">
      <c r="B2953" t="s">
        <v>32</v>
      </c>
      <c r="C2953">
        <v>7.2</v>
      </c>
      <c r="D2953">
        <v>760</v>
      </c>
      <c r="E2953" s="27">
        <v>45516</v>
      </c>
      <c r="F2953">
        <v>1954.0500000000002</v>
      </c>
      <c r="G2953" t="s">
        <v>91</v>
      </c>
      <c r="H2953">
        <v>0</v>
      </c>
      <c r="I2953" t="str">
        <f>_xlfn.XLOOKUP(data[[#This Row],[flight_speed]],$S$4:$S$6,$T$4:$T$6,,-1)</f>
        <v>fast</v>
      </c>
      <c r="J2953">
        <f>_xlfn.XLOOKUP(data[[#This Row],[Reindeer]],$S$14:$S$18,$T$14:$T$18)</f>
        <v>98</v>
      </c>
      <c r="K2953" t="str" cm="1">
        <f t="array" ref="K2953">_xlfn.IFS(data[[#This Row],[Age]]&lt;=100,"0-100",data[[#This Row],[Age]]&lt;=500,"101-500",data[[#This Row],[Age]]&lt;=1000,"501-1000",1,"&gt;1000")</f>
        <v>0-100</v>
      </c>
      <c r="L2953" t="str">
        <f>REPT(_xlfn.UNICHAR(8203),_xlfn.XLOOKUP(data[[#This Row],[Age group]],$S$23:$S$26,$T$23:$T$26))&amp;data[[#This Row],[Age group]]</f>
        <v>​​​​0-100</v>
      </c>
    </row>
    <row r="2954" spans="2:12" x14ac:dyDescent="0.25">
      <c r="B2954" t="s">
        <v>33</v>
      </c>
      <c r="C2954">
        <v>8.8000000000000007</v>
      </c>
      <c r="D2954">
        <v>990</v>
      </c>
      <c r="E2954" s="27">
        <v>45517</v>
      </c>
      <c r="F2954">
        <v>2235.39</v>
      </c>
      <c r="G2954" t="s">
        <v>90</v>
      </c>
      <c r="H2954">
        <v>0</v>
      </c>
      <c r="I2954" t="str">
        <f>_xlfn.XLOOKUP(data[[#This Row],[flight_speed]],$S$4:$S$6,$T$4:$T$6,,-1)</f>
        <v>super fast</v>
      </c>
      <c r="J2954">
        <f>_xlfn.XLOOKUP(data[[#This Row],[Reindeer]],$S$14:$S$18,$T$14:$T$18)</f>
        <v>1200</v>
      </c>
      <c r="K2954" t="str" cm="1">
        <f t="array" ref="K2954">_xlfn.IFS(data[[#This Row],[Age]]&lt;=100,"0-100",data[[#This Row],[Age]]&lt;=500,"101-500",data[[#This Row],[Age]]&lt;=1000,"501-1000",1,"&gt;1000")</f>
        <v>&gt;1000</v>
      </c>
      <c r="L2954" t="str">
        <f>REPT(_xlfn.UNICHAR(8203),_xlfn.XLOOKUP(data[[#This Row],[Age group]],$S$23:$S$26,$T$23:$T$26))&amp;data[[#This Row],[Age group]]</f>
        <v>​&gt;1000</v>
      </c>
    </row>
    <row r="2955" spans="2:12" x14ac:dyDescent="0.25">
      <c r="B2955" t="s">
        <v>34</v>
      </c>
      <c r="C2955">
        <v>10.4</v>
      </c>
      <c r="D2955">
        <v>950</v>
      </c>
      <c r="E2955" s="27">
        <v>45517</v>
      </c>
      <c r="F2955">
        <v>277.23</v>
      </c>
      <c r="G2955" t="s">
        <v>91</v>
      </c>
      <c r="H2955">
        <v>0</v>
      </c>
      <c r="I2955" t="str">
        <f>_xlfn.XLOOKUP(data[[#This Row],[flight_speed]],$S$4:$S$6,$T$4:$T$6,,-1)</f>
        <v>casual</v>
      </c>
      <c r="J2955">
        <f>_xlfn.XLOOKUP(data[[#This Row],[Reindeer]],$S$14:$S$18,$T$14:$T$18)</f>
        <v>815</v>
      </c>
      <c r="K2955" t="str" cm="1">
        <f t="array" ref="K2955">_xlfn.IFS(data[[#This Row],[Age]]&lt;=100,"0-100",data[[#This Row],[Age]]&lt;=500,"101-500",data[[#This Row],[Age]]&lt;=1000,"501-1000",1,"&gt;1000")</f>
        <v>501-1000</v>
      </c>
      <c r="L2955" t="str">
        <f>REPT(_xlfn.UNICHAR(8203),_xlfn.XLOOKUP(data[[#This Row],[Age group]],$S$23:$S$26,$T$23:$T$26))&amp;data[[#This Row],[Age group]]</f>
        <v>​​501-1000</v>
      </c>
    </row>
    <row r="2956" spans="2:12" x14ac:dyDescent="0.25">
      <c r="B2956" t="s">
        <v>35</v>
      </c>
      <c r="C2956">
        <v>5.6000000000000005</v>
      </c>
      <c r="D2956">
        <v>1120</v>
      </c>
      <c r="E2956" s="27">
        <v>45517</v>
      </c>
      <c r="F2956">
        <v>1777.7400000000002</v>
      </c>
      <c r="G2956" t="s">
        <v>91</v>
      </c>
      <c r="H2956">
        <v>0</v>
      </c>
      <c r="I2956" t="str">
        <f>_xlfn.XLOOKUP(data[[#This Row],[flight_speed]],$S$4:$S$6,$T$4:$T$6,,-1)</f>
        <v>fast</v>
      </c>
      <c r="J2956">
        <f>_xlfn.XLOOKUP(data[[#This Row],[Reindeer]],$S$14:$S$18,$T$14:$T$18)</f>
        <v>261</v>
      </c>
      <c r="K2956" t="str" cm="1">
        <f t="array" ref="K2956">_xlfn.IFS(data[[#This Row],[Age]]&lt;=100,"0-100",data[[#This Row],[Age]]&lt;=500,"101-500",data[[#This Row],[Age]]&lt;=1000,"501-1000",1,"&gt;1000")</f>
        <v>101-500</v>
      </c>
      <c r="L2956" t="str">
        <f>REPT(_xlfn.UNICHAR(8203),_xlfn.XLOOKUP(data[[#This Row],[Age group]],$S$23:$S$26,$T$23:$T$26))&amp;data[[#This Row],[Age group]]</f>
        <v>​​​101-500</v>
      </c>
    </row>
    <row r="2957" spans="2:12" x14ac:dyDescent="0.25">
      <c r="B2957" t="s">
        <v>68</v>
      </c>
      <c r="C2957">
        <v>9.6000000000000014</v>
      </c>
      <c r="D2957">
        <v>1310</v>
      </c>
      <c r="E2957" s="27">
        <v>45517</v>
      </c>
      <c r="F2957">
        <v>2083.5</v>
      </c>
      <c r="G2957" t="s">
        <v>90</v>
      </c>
      <c r="H2957">
        <v>0</v>
      </c>
      <c r="I2957" t="str">
        <f>_xlfn.XLOOKUP(data[[#This Row],[flight_speed]],$S$4:$S$6,$T$4:$T$6,,-1)</f>
        <v>super fast</v>
      </c>
      <c r="J2957">
        <f>_xlfn.XLOOKUP(data[[#This Row],[Reindeer]],$S$14:$S$18,$T$14:$T$18)</f>
        <v>35</v>
      </c>
      <c r="K2957" t="str" cm="1">
        <f t="array" ref="K2957">_xlfn.IFS(data[[#This Row],[Age]]&lt;=100,"0-100",data[[#This Row],[Age]]&lt;=500,"101-500",data[[#This Row],[Age]]&lt;=1000,"501-1000",1,"&gt;1000")</f>
        <v>0-100</v>
      </c>
      <c r="L2957" t="str">
        <f>REPT(_xlfn.UNICHAR(8203),_xlfn.XLOOKUP(data[[#This Row],[Age group]],$S$23:$S$26,$T$23:$T$26))&amp;data[[#This Row],[Age group]]</f>
        <v>​​​​0-100</v>
      </c>
    </row>
    <row r="2958" spans="2:12" x14ac:dyDescent="0.25">
      <c r="B2958" t="s">
        <v>32</v>
      </c>
      <c r="C2958">
        <v>5.6000000000000005</v>
      </c>
      <c r="D2958">
        <v>520</v>
      </c>
      <c r="E2958" s="27">
        <v>45517</v>
      </c>
      <c r="F2958">
        <v>1240.8899999999999</v>
      </c>
      <c r="G2958" t="s">
        <v>91</v>
      </c>
      <c r="H2958">
        <v>0</v>
      </c>
      <c r="I2958" t="str">
        <f>_xlfn.XLOOKUP(data[[#This Row],[flight_speed]],$S$4:$S$6,$T$4:$T$6,,-1)</f>
        <v>fast</v>
      </c>
      <c r="J2958">
        <f>_xlfn.XLOOKUP(data[[#This Row],[Reindeer]],$S$14:$S$18,$T$14:$T$18)</f>
        <v>98</v>
      </c>
      <c r="K2958" t="str" cm="1">
        <f t="array" ref="K2958">_xlfn.IFS(data[[#This Row],[Age]]&lt;=100,"0-100",data[[#This Row],[Age]]&lt;=500,"101-500",data[[#This Row],[Age]]&lt;=1000,"501-1000",1,"&gt;1000")</f>
        <v>0-100</v>
      </c>
      <c r="L2958" t="str">
        <f>REPT(_xlfn.UNICHAR(8203),_xlfn.XLOOKUP(data[[#This Row],[Age group]],$S$23:$S$26,$T$23:$T$26))&amp;data[[#This Row],[Age group]]</f>
        <v>​​​​0-100</v>
      </c>
    </row>
    <row r="2959" spans="2:12" x14ac:dyDescent="0.25">
      <c r="B2959" t="s">
        <v>33</v>
      </c>
      <c r="C2959">
        <v>5.6000000000000005</v>
      </c>
      <c r="D2959">
        <v>620</v>
      </c>
      <c r="E2959" s="27">
        <v>45518</v>
      </c>
      <c r="F2959">
        <v>2073.1499999999996</v>
      </c>
      <c r="G2959" t="s">
        <v>90</v>
      </c>
      <c r="H2959">
        <v>0</v>
      </c>
      <c r="I2959" t="str">
        <f>_xlfn.XLOOKUP(data[[#This Row],[flight_speed]],$S$4:$S$6,$T$4:$T$6,,-1)</f>
        <v>super fast</v>
      </c>
      <c r="J2959">
        <f>_xlfn.XLOOKUP(data[[#This Row],[Reindeer]],$S$14:$S$18,$T$14:$T$18)</f>
        <v>1200</v>
      </c>
      <c r="K2959" t="str" cm="1">
        <f t="array" ref="K2959">_xlfn.IFS(data[[#This Row],[Age]]&lt;=100,"0-100",data[[#This Row],[Age]]&lt;=500,"101-500",data[[#This Row],[Age]]&lt;=1000,"501-1000",1,"&gt;1000")</f>
        <v>&gt;1000</v>
      </c>
      <c r="L2959" t="str">
        <f>REPT(_xlfn.UNICHAR(8203),_xlfn.XLOOKUP(data[[#This Row],[Age group]],$S$23:$S$26,$T$23:$T$26))&amp;data[[#This Row],[Age group]]</f>
        <v>​&gt;1000</v>
      </c>
    </row>
    <row r="2960" spans="2:12" x14ac:dyDescent="0.25">
      <c r="B2960" t="s">
        <v>34</v>
      </c>
      <c r="C2960">
        <v>8.8000000000000007</v>
      </c>
      <c r="D2960">
        <v>1110</v>
      </c>
      <c r="E2960" s="27">
        <v>45518</v>
      </c>
      <c r="F2960">
        <v>997.29</v>
      </c>
      <c r="G2960" t="s">
        <v>91</v>
      </c>
      <c r="H2960">
        <v>0</v>
      </c>
      <c r="I2960" t="str">
        <f>_xlfn.XLOOKUP(data[[#This Row],[flight_speed]],$S$4:$S$6,$T$4:$T$6,,-1)</f>
        <v>fast</v>
      </c>
      <c r="J2960">
        <f>_xlfn.XLOOKUP(data[[#This Row],[Reindeer]],$S$14:$S$18,$T$14:$T$18)</f>
        <v>815</v>
      </c>
      <c r="K2960" t="str" cm="1">
        <f t="array" ref="K2960">_xlfn.IFS(data[[#This Row],[Age]]&lt;=100,"0-100",data[[#This Row],[Age]]&lt;=500,"101-500",data[[#This Row],[Age]]&lt;=1000,"501-1000",1,"&gt;1000")</f>
        <v>501-1000</v>
      </c>
      <c r="L2960" t="str">
        <f>REPT(_xlfn.UNICHAR(8203),_xlfn.XLOOKUP(data[[#This Row],[Age group]],$S$23:$S$26,$T$23:$T$26))&amp;data[[#This Row],[Age group]]</f>
        <v>​​501-1000</v>
      </c>
    </row>
    <row r="2961" spans="2:12" x14ac:dyDescent="0.25">
      <c r="B2961" t="s">
        <v>35</v>
      </c>
      <c r="C2961">
        <v>9.6000000000000014</v>
      </c>
      <c r="D2961">
        <v>1240</v>
      </c>
      <c r="E2961" s="27">
        <v>45518</v>
      </c>
      <c r="F2961">
        <v>2348.4900000000002</v>
      </c>
      <c r="G2961" t="s">
        <v>91</v>
      </c>
      <c r="H2961">
        <v>0</v>
      </c>
      <c r="I2961" t="str">
        <f>_xlfn.XLOOKUP(data[[#This Row],[flight_speed]],$S$4:$S$6,$T$4:$T$6,,-1)</f>
        <v>super fast</v>
      </c>
      <c r="J2961">
        <f>_xlfn.XLOOKUP(data[[#This Row],[Reindeer]],$S$14:$S$18,$T$14:$T$18)</f>
        <v>261</v>
      </c>
      <c r="K2961" t="str" cm="1">
        <f t="array" ref="K2961">_xlfn.IFS(data[[#This Row],[Age]]&lt;=100,"0-100",data[[#This Row],[Age]]&lt;=500,"101-500",data[[#This Row],[Age]]&lt;=1000,"501-1000",1,"&gt;1000")</f>
        <v>101-500</v>
      </c>
      <c r="L2961" t="str">
        <f>REPT(_xlfn.UNICHAR(8203),_xlfn.XLOOKUP(data[[#This Row],[Age group]],$S$23:$S$26,$T$23:$T$26))&amp;data[[#This Row],[Age group]]</f>
        <v>​​​101-500</v>
      </c>
    </row>
    <row r="2962" spans="2:12" x14ac:dyDescent="0.25">
      <c r="B2962" t="s">
        <v>68</v>
      </c>
      <c r="C2962">
        <v>8.8000000000000007</v>
      </c>
      <c r="D2962">
        <v>1050</v>
      </c>
      <c r="E2962" s="27">
        <v>45518</v>
      </c>
      <c r="F2962">
        <v>2052.63</v>
      </c>
      <c r="G2962" t="s">
        <v>90</v>
      </c>
      <c r="H2962">
        <v>0</v>
      </c>
      <c r="I2962" t="str">
        <f>_xlfn.XLOOKUP(data[[#This Row],[flight_speed]],$S$4:$S$6,$T$4:$T$6,,-1)</f>
        <v>super fast</v>
      </c>
      <c r="J2962">
        <f>_xlfn.XLOOKUP(data[[#This Row],[Reindeer]],$S$14:$S$18,$T$14:$T$18)</f>
        <v>35</v>
      </c>
      <c r="K2962" t="str" cm="1">
        <f t="array" ref="K2962">_xlfn.IFS(data[[#This Row],[Age]]&lt;=100,"0-100",data[[#This Row],[Age]]&lt;=500,"101-500",data[[#This Row],[Age]]&lt;=1000,"501-1000",1,"&gt;1000")</f>
        <v>0-100</v>
      </c>
      <c r="L2962" t="str">
        <f>REPT(_xlfn.UNICHAR(8203),_xlfn.XLOOKUP(data[[#This Row],[Age group]],$S$23:$S$26,$T$23:$T$26))&amp;data[[#This Row],[Age group]]</f>
        <v>​​​​0-100</v>
      </c>
    </row>
    <row r="2963" spans="2:12" x14ac:dyDescent="0.25">
      <c r="B2963" t="s">
        <v>32</v>
      </c>
      <c r="C2963">
        <v>6.4</v>
      </c>
      <c r="D2963">
        <v>920</v>
      </c>
      <c r="E2963" s="27">
        <v>45518</v>
      </c>
      <c r="F2963">
        <v>789.81</v>
      </c>
      <c r="G2963" t="s">
        <v>91</v>
      </c>
      <c r="H2963">
        <v>0</v>
      </c>
      <c r="I2963" t="str">
        <f>_xlfn.XLOOKUP(data[[#This Row],[flight_speed]],$S$4:$S$6,$T$4:$T$6,,-1)</f>
        <v>fast</v>
      </c>
      <c r="J2963">
        <f>_xlfn.XLOOKUP(data[[#This Row],[Reindeer]],$S$14:$S$18,$T$14:$T$18)</f>
        <v>98</v>
      </c>
      <c r="K2963" t="str" cm="1">
        <f t="array" ref="K2963">_xlfn.IFS(data[[#This Row],[Age]]&lt;=100,"0-100",data[[#This Row],[Age]]&lt;=500,"101-500",data[[#This Row],[Age]]&lt;=1000,"501-1000",1,"&gt;1000")</f>
        <v>0-100</v>
      </c>
      <c r="L2963" t="str">
        <f>REPT(_xlfn.UNICHAR(8203),_xlfn.XLOOKUP(data[[#This Row],[Age group]],$S$23:$S$26,$T$23:$T$26))&amp;data[[#This Row],[Age group]]</f>
        <v>​​​​0-100</v>
      </c>
    </row>
    <row r="2964" spans="2:12" x14ac:dyDescent="0.25">
      <c r="B2964" t="s">
        <v>33</v>
      </c>
      <c r="C2964">
        <v>8.8000000000000007</v>
      </c>
      <c r="D2964">
        <v>1390</v>
      </c>
      <c r="E2964" s="27">
        <v>45519</v>
      </c>
      <c r="F2964">
        <v>1756.02</v>
      </c>
      <c r="G2964" t="s">
        <v>90</v>
      </c>
      <c r="H2964">
        <v>0</v>
      </c>
      <c r="I2964" t="str">
        <f>_xlfn.XLOOKUP(data[[#This Row],[flight_speed]],$S$4:$S$6,$T$4:$T$6,,-1)</f>
        <v>fast</v>
      </c>
      <c r="J2964">
        <f>_xlfn.XLOOKUP(data[[#This Row],[Reindeer]],$S$14:$S$18,$T$14:$T$18)</f>
        <v>1200</v>
      </c>
      <c r="K2964" t="str" cm="1">
        <f t="array" ref="K2964">_xlfn.IFS(data[[#This Row],[Age]]&lt;=100,"0-100",data[[#This Row],[Age]]&lt;=500,"101-500",data[[#This Row],[Age]]&lt;=1000,"501-1000",1,"&gt;1000")</f>
        <v>&gt;1000</v>
      </c>
      <c r="L2964" t="str">
        <f>REPT(_xlfn.UNICHAR(8203),_xlfn.XLOOKUP(data[[#This Row],[Age group]],$S$23:$S$26,$T$23:$T$26))&amp;data[[#This Row],[Age group]]</f>
        <v>​&gt;1000</v>
      </c>
    </row>
    <row r="2965" spans="2:12" x14ac:dyDescent="0.25">
      <c r="B2965" t="s">
        <v>34</v>
      </c>
      <c r="C2965">
        <v>11.200000000000001</v>
      </c>
      <c r="D2965">
        <v>820</v>
      </c>
      <c r="E2965" s="27">
        <v>45519</v>
      </c>
      <c r="F2965">
        <v>2210.31</v>
      </c>
      <c r="G2965" t="s">
        <v>91</v>
      </c>
      <c r="H2965">
        <v>0</v>
      </c>
      <c r="I2965" t="str">
        <f>_xlfn.XLOOKUP(data[[#This Row],[flight_speed]],$S$4:$S$6,$T$4:$T$6,,-1)</f>
        <v>super fast</v>
      </c>
      <c r="J2965">
        <f>_xlfn.XLOOKUP(data[[#This Row],[Reindeer]],$S$14:$S$18,$T$14:$T$18)</f>
        <v>815</v>
      </c>
      <c r="K2965" t="str" cm="1">
        <f t="array" ref="K2965">_xlfn.IFS(data[[#This Row],[Age]]&lt;=100,"0-100",data[[#This Row],[Age]]&lt;=500,"101-500",data[[#This Row],[Age]]&lt;=1000,"501-1000",1,"&gt;1000")</f>
        <v>501-1000</v>
      </c>
      <c r="L2965" t="str">
        <f>REPT(_xlfn.UNICHAR(8203),_xlfn.XLOOKUP(data[[#This Row],[Age group]],$S$23:$S$26,$T$23:$T$26))&amp;data[[#This Row],[Age group]]</f>
        <v>​​501-1000</v>
      </c>
    </row>
    <row r="2966" spans="2:12" x14ac:dyDescent="0.25">
      <c r="B2966" t="s">
        <v>35</v>
      </c>
      <c r="C2966">
        <v>11.200000000000001</v>
      </c>
      <c r="D2966">
        <v>840</v>
      </c>
      <c r="E2966" s="27">
        <v>45519</v>
      </c>
      <c r="F2966">
        <v>2887.44</v>
      </c>
      <c r="G2966" t="s">
        <v>91</v>
      </c>
      <c r="H2966">
        <v>0</v>
      </c>
      <c r="I2966" t="str">
        <f>_xlfn.XLOOKUP(data[[#This Row],[flight_speed]],$S$4:$S$6,$T$4:$T$6,,-1)</f>
        <v>super fast</v>
      </c>
      <c r="J2966">
        <f>_xlfn.XLOOKUP(data[[#This Row],[Reindeer]],$S$14:$S$18,$T$14:$T$18)</f>
        <v>261</v>
      </c>
      <c r="K2966" t="str" cm="1">
        <f t="array" ref="K2966">_xlfn.IFS(data[[#This Row],[Age]]&lt;=100,"0-100",data[[#This Row],[Age]]&lt;=500,"101-500",data[[#This Row],[Age]]&lt;=1000,"501-1000",1,"&gt;1000")</f>
        <v>101-500</v>
      </c>
      <c r="L2966" t="str">
        <f>REPT(_xlfn.UNICHAR(8203),_xlfn.XLOOKUP(data[[#This Row],[Age group]],$S$23:$S$26,$T$23:$T$26))&amp;data[[#This Row],[Age group]]</f>
        <v>​​​101-500</v>
      </c>
    </row>
    <row r="2967" spans="2:12" x14ac:dyDescent="0.25">
      <c r="B2967" t="s">
        <v>68</v>
      </c>
      <c r="C2967">
        <v>4.8000000000000007</v>
      </c>
      <c r="D2967">
        <v>1110</v>
      </c>
      <c r="E2967" s="27">
        <v>45519</v>
      </c>
      <c r="F2967">
        <v>2303.4299999999998</v>
      </c>
      <c r="G2967" t="s">
        <v>90</v>
      </c>
      <c r="H2967">
        <v>0</v>
      </c>
      <c r="I2967" t="str">
        <f>_xlfn.XLOOKUP(data[[#This Row],[flight_speed]],$S$4:$S$6,$T$4:$T$6,,-1)</f>
        <v>super fast</v>
      </c>
      <c r="J2967">
        <f>_xlfn.XLOOKUP(data[[#This Row],[Reindeer]],$S$14:$S$18,$T$14:$T$18)</f>
        <v>35</v>
      </c>
      <c r="K2967" t="str" cm="1">
        <f t="array" ref="K2967">_xlfn.IFS(data[[#This Row],[Age]]&lt;=100,"0-100",data[[#This Row],[Age]]&lt;=500,"101-500",data[[#This Row],[Age]]&lt;=1000,"501-1000",1,"&gt;1000")</f>
        <v>0-100</v>
      </c>
      <c r="L2967" t="str">
        <f>REPT(_xlfn.UNICHAR(8203),_xlfn.XLOOKUP(data[[#This Row],[Age group]],$S$23:$S$26,$T$23:$T$26))&amp;data[[#This Row],[Age group]]</f>
        <v>​​​​0-100</v>
      </c>
    </row>
    <row r="2968" spans="2:12" x14ac:dyDescent="0.25">
      <c r="B2968" t="s">
        <v>32</v>
      </c>
      <c r="C2968">
        <v>6.4</v>
      </c>
      <c r="D2968">
        <v>1360</v>
      </c>
      <c r="E2968" s="27">
        <v>45519</v>
      </c>
      <c r="F2968">
        <v>358.38</v>
      </c>
      <c r="G2968" t="s">
        <v>91</v>
      </c>
      <c r="H2968">
        <v>0</v>
      </c>
      <c r="I2968" t="str">
        <f>_xlfn.XLOOKUP(data[[#This Row],[flight_speed]],$S$4:$S$6,$T$4:$T$6,,-1)</f>
        <v>casual</v>
      </c>
      <c r="J2968">
        <f>_xlfn.XLOOKUP(data[[#This Row],[Reindeer]],$S$14:$S$18,$T$14:$T$18)</f>
        <v>98</v>
      </c>
      <c r="K2968" t="str" cm="1">
        <f t="array" ref="K2968">_xlfn.IFS(data[[#This Row],[Age]]&lt;=100,"0-100",data[[#This Row],[Age]]&lt;=500,"101-500",data[[#This Row],[Age]]&lt;=1000,"501-1000",1,"&gt;1000")</f>
        <v>0-100</v>
      </c>
      <c r="L2968" t="str">
        <f>REPT(_xlfn.UNICHAR(8203),_xlfn.XLOOKUP(data[[#This Row],[Age group]],$S$23:$S$26,$T$23:$T$26))&amp;data[[#This Row],[Age group]]</f>
        <v>​​​​0-100</v>
      </c>
    </row>
    <row r="2969" spans="2:12" x14ac:dyDescent="0.25">
      <c r="B2969" t="s">
        <v>33</v>
      </c>
      <c r="C2969">
        <v>9.6000000000000014</v>
      </c>
      <c r="D2969">
        <v>830</v>
      </c>
      <c r="E2969" s="27">
        <v>45520</v>
      </c>
      <c r="F2969">
        <v>715.34999999999991</v>
      </c>
      <c r="G2969" t="s">
        <v>90</v>
      </c>
      <c r="H2969">
        <v>0</v>
      </c>
      <c r="I2969" t="str">
        <f>_xlfn.XLOOKUP(data[[#This Row],[flight_speed]],$S$4:$S$6,$T$4:$T$6,,-1)</f>
        <v>fast</v>
      </c>
      <c r="J2969">
        <f>_xlfn.XLOOKUP(data[[#This Row],[Reindeer]],$S$14:$S$18,$T$14:$T$18)</f>
        <v>1200</v>
      </c>
      <c r="K2969" t="str" cm="1">
        <f t="array" ref="K2969">_xlfn.IFS(data[[#This Row],[Age]]&lt;=100,"0-100",data[[#This Row],[Age]]&lt;=500,"101-500",data[[#This Row],[Age]]&lt;=1000,"501-1000",1,"&gt;1000")</f>
        <v>&gt;1000</v>
      </c>
      <c r="L2969" t="str">
        <f>REPT(_xlfn.UNICHAR(8203),_xlfn.XLOOKUP(data[[#This Row],[Age group]],$S$23:$S$26,$T$23:$T$26))&amp;data[[#This Row],[Age group]]</f>
        <v>​&gt;1000</v>
      </c>
    </row>
    <row r="2970" spans="2:12" x14ac:dyDescent="0.25">
      <c r="B2970" t="s">
        <v>34</v>
      </c>
      <c r="C2970">
        <v>10.4</v>
      </c>
      <c r="D2970">
        <v>980</v>
      </c>
      <c r="E2970" s="27">
        <v>45520</v>
      </c>
      <c r="F2970">
        <v>2133.69</v>
      </c>
      <c r="G2970" t="s">
        <v>91</v>
      </c>
      <c r="H2970">
        <v>0</v>
      </c>
      <c r="I2970" t="str">
        <f>_xlfn.XLOOKUP(data[[#This Row],[flight_speed]],$S$4:$S$6,$T$4:$T$6,,-1)</f>
        <v>super fast</v>
      </c>
      <c r="J2970">
        <f>_xlfn.XLOOKUP(data[[#This Row],[Reindeer]],$S$14:$S$18,$T$14:$T$18)</f>
        <v>815</v>
      </c>
      <c r="K2970" t="str" cm="1">
        <f t="array" ref="K2970">_xlfn.IFS(data[[#This Row],[Age]]&lt;=100,"0-100",data[[#This Row],[Age]]&lt;=500,"101-500",data[[#This Row],[Age]]&lt;=1000,"501-1000",1,"&gt;1000")</f>
        <v>501-1000</v>
      </c>
      <c r="L2970" t="str">
        <f>REPT(_xlfn.UNICHAR(8203),_xlfn.XLOOKUP(data[[#This Row],[Age group]],$S$23:$S$26,$T$23:$T$26))&amp;data[[#This Row],[Age group]]</f>
        <v>​​501-1000</v>
      </c>
    </row>
    <row r="2971" spans="2:12" x14ac:dyDescent="0.25">
      <c r="B2971" t="s">
        <v>35</v>
      </c>
      <c r="C2971">
        <v>4</v>
      </c>
      <c r="D2971">
        <v>760</v>
      </c>
      <c r="E2971" s="27">
        <v>45520</v>
      </c>
      <c r="F2971">
        <v>1078.83</v>
      </c>
      <c r="G2971" t="s">
        <v>91</v>
      </c>
      <c r="H2971">
        <v>0</v>
      </c>
      <c r="I2971" t="str">
        <f>_xlfn.XLOOKUP(data[[#This Row],[flight_speed]],$S$4:$S$6,$T$4:$T$6,,-1)</f>
        <v>fast</v>
      </c>
      <c r="J2971">
        <f>_xlfn.XLOOKUP(data[[#This Row],[Reindeer]],$S$14:$S$18,$T$14:$T$18)</f>
        <v>261</v>
      </c>
      <c r="K2971" t="str" cm="1">
        <f t="array" ref="K2971">_xlfn.IFS(data[[#This Row],[Age]]&lt;=100,"0-100",data[[#This Row],[Age]]&lt;=500,"101-500",data[[#This Row],[Age]]&lt;=1000,"501-1000",1,"&gt;1000")</f>
        <v>101-500</v>
      </c>
      <c r="L2971" t="str">
        <f>REPT(_xlfn.UNICHAR(8203),_xlfn.XLOOKUP(data[[#This Row],[Age group]],$S$23:$S$26,$T$23:$T$26))&amp;data[[#This Row],[Age group]]</f>
        <v>​​​101-500</v>
      </c>
    </row>
    <row r="2972" spans="2:12" x14ac:dyDescent="0.25">
      <c r="B2972" t="s">
        <v>68</v>
      </c>
      <c r="C2972">
        <v>7.2</v>
      </c>
      <c r="D2972">
        <v>690</v>
      </c>
      <c r="E2972" s="27">
        <v>45520</v>
      </c>
      <c r="F2972">
        <v>1377.57</v>
      </c>
      <c r="G2972" t="s">
        <v>90</v>
      </c>
      <c r="H2972">
        <v>0</v>
      </c>
      <c r="I2972" t="str">
        <f>_xlfn.XLOOKUP(data[[#This Row],[flight_speed]],$S$4:$S$6,$T$4:$T$6,,-1)</f>
        <v>fast</v>
      </c>
      <c r="J2972">
        <f>_xlfn.XLOOKUP(data[[#This Row],[Reindeer]],$S$14:$S$18,$T$14:$T$18)</f>
        <v>35</v>
      </c>
      <c r="K2972" t="str" cm="1">
        <f t="array" ref="K2972">_xlfn.IFS(data[[#This Row],[Age]]&lt;=100,"0-100",data[[#This Row],[Age]]&lt;=500,"101-500",data[[#This Row],[Age]]&lt;=1000,"501-1000",1,"&gt;1000")</f>
        <v>0-100</v>
      </c>
      <c r="L2972" t="str">
        <f>REPT(_xlfn.UNICHAR(8203),_xlfn.XLOOKUP(data[[#This Row],[Age group]],$S$23:$S$26,$T$23:$T$26))&amp;data[[#This Row],[Age group]]</f>
        <v>​​​​0-100</v>
      </c>
    </row>
    <row r="2973" spans="2:12" x14ac:dyDescent="0.25">
      <c r="B2973" t="s">
        <v>32</v>
      </c>
      <c r="C2973">
        <v>9.6000000000000014</v>
      </c>
      <c r="D2973">
        <v>1370</v>
      </c>
      <c r="E2973" s="27">
        <v>45520</v>
      </c>
      <c r="F2973">
        <v>2773.98</v>
      </c>
      <c r="G2973" t="s">
        <v>91</v>
      </c>
      <c r="H2973">
        <v>0</v>
      </c>
      <c r="I2973" t="str">
        <f>_xlfn.XLOOKUP(data[[#This Row],[flight_speed]],$S$4:$S$6,$T$4:$T$6,,-1)</f>
        <v>super fast</v>
      </c>
      <c r="J2973">
        <f>_xlfn.XLOOKUP(data[[#This Row],[Reindeer]],$S$14:$S$18,$T$14:$T$18)</f>
        <v>98</v>
      </c>
      <c r="K2973" t="str" cm="1">
        <f t="array" ref="K2973">_xlfn.IFS(data[[#This Row],[Age]]&lt;=100,"0-100",data[[#This Row],[Age]]&lt;=500,"101-500",data[[#This Row],[Age]]&lt;=1000,"501-1000",1,"&gt;1000")</f>
        <v>0-100</v>
      </c>
      <c r="L2973" t="str">
        <f>REPT(_xlfn.UNICHAR(8203),_xlfn.XLOOKUP(data[[#This Row],[Age group]],$S$23:$S$26,$T$23:$T$26))&amp;data[[#This Row],[Age group]]</f>
        <v>​​​​0-100</v>
      </c>
    </row>
    <row r="2974" spans="2:12" x14ac:dyDescent="0.25">
      <c r="B2974" t="s">
        <v>33</v>
      </c>
      <c r="C2974">
        <v>12</v>
      </c>
      <c r="D2974">
        <v>530</v>
      </c>
      <c r="E2974" s="27">
        <v>45521</v>
      </c>
      <c r="F2974">
        <v>1192.4100000000001</v>
      </c>
      <c r="G2974" t="s">
        <v>90</v>
      </c>
      <c r="H2974">
        <v>0</v>
      </c>
      <c r="I2974" t="str">
        <f>_xlfn.XLOOKUP(data[[#This Row],[flight_speed]],$S$4:$S$6,$T$4:$T$6,,-1)</f>
        <v>fast</v>
      </c>
      <c r="J2974">
        <f>_xlfn.XLOOKUP(data[[#This Row],[Reindeer]],$S$14:$S$18,$T$14:$T$18)</f>
        <v>1200</v>
      </c>
      <c r="K2974" t="str" cm="1">
        <f t="array" ref="K2974">_xlfn.IFS(data[[#This Row],[Age]]&lt;=100,"0-100",data[[#This Row],[Age]]&lt;=500,"101-500",data[[#This Row],[Age]]&lt;=1000,"501-1000",1,"&gt;1000")</f>
        <v>&gt;1000</v>
      </c>
      <c r="L2974" t="str">
        <f>REPT(_xlfn.UNICHAR(8203),_xlfn.XLOOKUP(data[[#This Row],[Age group]],$S$23:$S$26,$T$23:$T$26))&amp;data[[#This Row],[Age group]]</f>
        <v>​&gt;1000</v>
      </c>
    </row>
    <row r="2975" spans="2:12" x14ac:dyDescent="0.25">
      <c r="B2975" t="s">
        <v>34</v>
      </c>
      <c r="C2975">
        <v>9.6000000000000014</v>
      </c>
      <c r="D2975">
        <v>580</v>
      </c>
      <c r="E2975" s="27">
        <v>45521</v>
      </c>
      <c r="F2975">
        <v>2459.94</v>
      </c>
      <c r="G2975" t="s">
        <v>91</v>
      </c>
      <c r="H2975">
        <v>0</v>
      </c>
      <c r="I2975" t="str">
        <f>_xlfn.XLOOKUP(data[[#This Row],[flight_speed]],$S$4:$S$6,$T$4:$T$6,,-1)</f>
        <v>super fast</v>
      </c>
      <c r="J2975">
        <f>_xlfn.XLOOKUP(data[[#This Row],[Reindeer]],$S$14:$S$18,$T$14:$T$18)</f>
        <v>815</v>
      </c>
      <c r="K2975" t="str" cm="1">
        <f t="array" ref="K2975">_xlfn.IFS(data[[#This Row],[Age]]&lt;=100,"0-100",data[[#This Row],[Age]]&lt;=500,"101-500",data[[#This Row],[Age]]&lt;=1000,"501-1000",1,"&gt;1000")</f>
        <v>501-1000</v>
      </c>
      <c r="L2975" t="str">
        <f>REPT(_xlfn.UNICHAR(8203),_xlfn.XLOOKUP(data[[#This Row],[Age group]],$S$23:$S$26,$T$23:$T$26))&amp;data[[#This Row],[Age group]]</f>
        <v>​​501-1000</v>
      </c>
    </row>
    <row r="2976" spans="2:12" x14ac:dyDescent="0.25">
      <c r="B2976" t="s">
        <v>35</v>
      </c>
      <c r="C2976">
        <v>5.6000000000000005</v>
      </c>
      <c r="D2976">
        <v>1020</v>
      </c>
      <c r="E2976" s="27">
        <v>45521</v>
      </c>
      <c r="F2976">
        <v>628.79999999999995</v>
      </c>
      <c r="G2976" t="s">
        <v>91</v>
      </c>
      <c r="H2976">
        <v>0</v>
      </c>
      <c r="I2976" t="str">
        <f>_xlfn.XLOOKUP(data[[#This Row],[flight_speed]],$S$4:$S$6,$T$4:$T$6,,-1)</f>
        <v>fast</v>
      </c>
      <c r="J2976">
        <f>_xlfn.XLOOKUP(data[[#This Row],[Reindeer]],$S$14:$S$18,$T$14:$T$18)</f>
        <v>261</v>
      </c>
      <c r="K2976" t="str" cm="1">
        <f t="array" ref="K2976">_xlfn.IFS(data[[#This Row],[Age]]&lt;=100,"0-100",data[[#This Row],[Age]]&lt;=500,"101-500",data[[#This Row],[Age]]&lt;=1000,"501-1000",1,"&gt;1000")</f>
        <v>101-500</v>
      </c>
      <c r="L2976" t="str">
        <f>REPT(_xlfn.UNICHAR(8203),_xlfn.XLOOKUP(data[[#This Row],[Age group]],$S$23:$S$26,$T$23:$T$26))&amp;data[[#This Row],[Age group]]</f>
        <v>​​​101-500</v>
      </c>
    </row>
    <row r="2977" spans="2:12" x14ac:dyDescent="0.25">
      <c r="B2977" t="s">
        <v>68</v>
      </c>
      <c r="C2977">
        <v>8</v>
      </c>
      <c r="D2977">
        <v>950</v>
      </c>
      <c r="E2977" s="27">
        <v>45521</v>
      </c>
      <c r="F2977">
        <v>2245.77</v>
      </c>
      <c r="G2977" t="s">
        <v>90</v>
      </c>
      <c r="H2977">
        <v>0</v>
      </c>
      <c r="I2977" t="str">
        <f>_xlfn.XLOOKUP(data[[#This Row],[flight_speed]],$S$4:$S$6,$T$4:$T$6,,-1)</f>
        <v>super fast</v>
      </c>
      <c r="J2977">
        <f>_xlfn.XLOOKUP(data[[#This Row],[Reindeer]],$S$14:$S$18,$T$14:$T$18)</f>
        <v>35</v>
      </c>
      <c r="K2977" t="str" cm="1">
        <f t="array" ref="K2977">_xlfn.IFS(data[[#This Row],[Age]]&lt;=100,"0-100",data[[#This Row],[Age]]&lt;=500,"101-500",data[[#This Row],[Age]]&lt;=1000,"501-1000",1,"&gt;1000")</f>
        <v>0-100</v>
      </c>
      <c r="L2977" t="str">
        <f>REPT(_xlfn.UNICHAR(8203),_xlfn.XLOOKUP(data[[#This Row],[Age group]],$S$23:$S$26,$T$23:$T$26))&amp;data[[#This Row],[Age group]]</f>
        <v>​​​​0-100</v>
      </c>
    </row>
    <row r="2978" spans="2:12" x14ac:dyDescent="0.25">
      <c r="B2978" t="s">
        <v>32</v>
      </c>
      <c r="C2978">
        <v>8</v>
      </c>
      <c r="D2978">
        <v>1330</v>
      </c>
      <c r="E2978" s="27">
        <v>45521</v>
      </c>
      <c r="F2978">
        <v>2655.5099999999998</v>
      </c>
      <c r="G2978" t="s">
        <v>91</v>
      </c>
      <c r="H2978">
        <v>0</v>
      </c>
      <c r="I2978" t="str">
        <f>_xlfn.XLOOKUP(data[[#This Row],[flight_speed]],$S$4:$S$6,$T$4:$T$6,,-1)</f>
        <v>super fast</v>
      </c>
      <c r="J2978">
        <f>_xlfn.XLOOKUP(data[[#This Row],[Reindeer]],$S$14:$S$18,$T$14:$T$18)</f>
        <v>98</v>
      </c>
      <c r="K2978" t="str" cm="1">
        <f t="array" ref="K2978">_xlfn.IFS(data[[#This Row],[Age]]&lt;=100,"0-100",data[[#This Row],[Age]]&lt;=500,"101-500",data[[#This Row],[Age]]&lt;=1000,"501-1000",1,"&gt;1000")</f>
        <v>0-100</v>
      </c>
      <c r="L2978" t="str">
        <f>REPT(_xlfn.UNICHAR(8203),_xlfn.XLOOKUP(data[[#This Row],[Age group]],$S$23:$S$26,$T$23:$T$26))&amp;data[[#This Row],[Age group]]</f>
        <v>​​​​0-100</v>
      </c>
    </row>
    <row r="2979" spans="2:12" x14ac:dyDescent="0.25">
      <c r="B2979" t="s">
        <v>33</v>
      </c>
      <c r="C2979">
        <v>4.8000000000000007</v>
      </c>
      <c r="D2979">
        <v>610</v>
      </c>
      <c r="E2979" s="27">
        <v>45522</v>
      </c>
      <c r="F2979">
        <v>678.48</v>
      </c>
      <c r="G2979" t="s">
        <v>90</v>
      </c>
      <c r="H2979">
        <v>0</v>
      </c>
      <c r="I2979" t="str">
        <f>_xlfn.XLOOKUP(data[[#This Row],[flight_speed]],$S$4:$S$6,$T$4:$T$6,,-1)</f>
        <v>fast</v>
      </c>
      <c r="J2979">
        <f>_xlfn.XLOOKUP(data[[#This Row],[Reindeer]],$S$14:$S$18,$T$14:$T$18)</f>
        <v>1200</v>
      </c>
      <c r="K2979" t="str" cm="1">
        <f t="array" ref="K2979">_xlfn.IFS(data[[#This Row],[Age]]&lt;=100,"0-100",data[[#This Row],[Age]]&lt;=500,"101-500",data[[#This Row],[Age]]&lt;=1000,"501-1000",1,"&gt;1000")</f>
        <v>&gt;1000</v>
      </c>
      <c r="L2979" t="str">
        <f>REPT(_xlfn.UNICHAR(8203),_xlfn.XLOOKUP(data[[#This Row],[Age group]],$S$23:$S$26,$T$23:$T$26))&amp;data[[#This Row],[Age group]]</f>
        <v>​&gt;1000</v>
      </c>
    </row>
    <row r="2980" spans="2:12" x14ac:dyDescent="0.25">
      <c r="B2980" t="s">
        <v>34</v>
      </c>
      <c r="C2980">
        <v>4</v>
      </c>
      <c r="D2980">
        <v>1130</v>
      </c>
      <c r="E2980" s="27">
        <v>45522</v>
      </c>
      <c r="F2980">
        <v>2639.1000000000004</v>
      </c>
      <c r="G2980" t="s">
        <v>91</v>
      </c>
      <c r="H2980">
        <v>0</v>
      </c>
      <c r="I2980" t="str">
        <f>_xlfn.XLOOKUP(data[[#This Row],[flight_speed]],$S$4:$S$6,$T$4:$T$6,,-1)</f>
        <v>super fast</v>
      </c>
      <c r="J2980">
        <f>_xlfn.XLOOKUP(data[[#This Row],[Reindeer]],$S$14:$S$18,$T$14:$T$18)</f>
        <v>815</v>
      </c>
      <c r="K2980" t="str" cm="1">
        <f t="array" ref="K2980">_xlfn.IFS(data[[#This Row],[Age]]&lt;=100,"0-100",data[[#This Row],[Age]]&lt;=500,"101-500",data[[#This Row],[Age]]&lt;=1000,"501-1000",1,"&gt;1000")</f>
        <v>501-1000</v>
      </c>
      <c r="L2980" t="str">
        <f>REPT(_xlfn.UNICHAR(8203),_xlfn.XLOOKUP(data[[#This Row],[Age group]],$S$23:$S$26,$T$23:$T$26))&amp;data[[#This Row],[Age group]]</f>
        <v>​​501-1000</v>
      </c>
    </row>
    <row r="2981" spans="2:12" x14ac:dyDescent="0.25">
      <c r="B2981" t="s">
        <v>35</v>
      </c>
      <c r="C2981">
        <v>8</v>
      </c>
      <c r="D2981">
        <v>1110</v>
      </c>
      <c r="E2981" s="27">
        <v>45522</v>
      </c>
      <c r="F2981">
        <v>1549.71</v>
      </c>
      <c r="G2981" t="s">
        <v>91</v>
      </c>
      <c r="H2981">
        <v>0</v>
      </c>
      <c r="I2981" t="str">
        <f>_xlfn.XLOOKUP(data[[#This Row],[flight_speed]],$S$4:$S$6,$T$4:$T$6,,-1)</f>
        <v>fast</v>
      </c>
      <c r="J2981">
        <f>_xlfn.XLOOKUP(data[[#This Row],[Reindeer]],$S$14:$S$18,$T$14:$T$18)</f>
        <v>261</v>
      </c>
      <c r="K2981" t="str" cm="1">
        <f t="array" ref="K2981">_xlfn.IFS(data[[#This Row],[Age]]&lt;=100,"0-100",data[[#This Row],[Age]]&lt;=500,"101-500",data[[#This Row],[Age]]&lt;=1000,"501-1000",1,"&gt;1000")</f>
        <v>101-500</v>
      </c>
      <c r="L2981" t="str">
        <f>REPT(_xlfn.UNICHAR(8203),_xlfn.XLOOKUP(data[[#This Row],[Age group]],$S$23:$S$26,$T$23:$T$26))&amp;data[[#This Row],[Age group]]</f>
        <v>​​​101-500</v>
      </c>
    </row>
    <row r="2982" spans="2:12" x14ac:dyDescent="0.25">
      <c r="B2982" t="s">
        <v>68</v>
      </c>
      <c r="C2982">
        <v>9.6000000000000014</v>
      </c>
      <c r="D2982">
        <v>510</v>
      </c>
      <c r="E2982" s="27">
        <v>45522</v>
      </c>
      <c r="F2982">
        <v>695.37</v>
      </c>
      <c r="G2982" t="s">
        <v>90</v>
      </c>
      <c r="H2982">
        <v>0</v>
      </c>
      <c r="I2982" t="str">
        <f>_xlfn.XLOOKUP(data[[#This Row],[flight_speed]],$S$4:$S$6,$T$4:$T$6,,-1)</f>
        <v>fast</v>
      </c>
      <c r="J2982">
        <f>_xlfn.XLOOKUP(data[[#This Row],[Reindeer]],$S$14:$S$18,$T$14:$T$18)</f>
        <v>35</v>
      </c>
      <c r="K2982" t="str" cm="1">
        <f t="array" ref="K2982">_xlfn.IFS(data[[#This Row],[Age]]&lt;=100,"0-100",data[[#This Row],[Age]]&lt;=500,"101-500",data[[#This Row],[Age]]&lt;=1000,"501-1000",1,"&gt;1000")</f>
        <v>0-100</v>
      </c>
      <c r="L2982" t="str">
        <f>REPT(_xlfn.UNICHAR(8203),_xlfn.XLOOKUP(data[[#This Row],[Age group]],$S$23:$S$26,$T$23:$T$26))&amp;data[[#This Row],[Age group]]</f>
        <v>​​​​0-100</v>
      </c>
    </row>
    <row r="2983" spans="2:12" x14ac:dyDescent="0.25">
      <c r="B2983" t="s">
        <v>32</v>
      </c>
      <c r="C2983">
        <v>7.2</v>
      </c>
      <c r="D2983">
        <v>1350</v>
      </c>
      <c r="E2983" s="27">
        <v>45522</v>
      </c>
      <c r="F2983">
        <v>135.78</v>
      </c>
      <c r="G2983" t="s">
        <v>91</v>
      </c>
      <c r="H2983">
        <v>0</v>
      </c>
      <c r="I2983" t="str">
        <f>_xlfn.XLOOKUP(data[[#This Row],[flight_speed]],$S$4:$S$6,$T$4:$T$6,,-1)</f>
        <v>casual</v>
      </c>
      <c r="J2983">
        <f>_xlfn.XLOOKUP(data[[#This Row],[Reindeer]],$S$14:$S$18,$T$14:$T$18)</f>
        <v>98</v>
      </c>
      <c r="K2983" t="str" cm="1">
        <f t="array" ref="K2983">_xlfn.IFS(data[[#This Row],[Age]]&lt;=100,"0-100",data[[#This Row],[Age]]&lt;=500,"101-500",data[[#This Row],[Age]]&lt;=1000,"501-1000",1,"&gt;1000")</f>
        <v>0-100</v>
      </c>
      <c r="L2983" t="str">
        <f>REPT(_xlfn.UNICHAR(8203),_xlfn.XLOOKUP(data[[#This Row],[Age group]],$S$23:$S$26,$T$23:$T$26))&amp;data[[#This Row],[Age group]]</f>
        <v>​​​​0-100</v>
      </c>
    </row>
    <row r="2984" spans="2:12" x14ac:dyDescent="0.25">
      <c r="B2984" t="s">
        <v>33</v>
      </c>
      <c r="C2984">
        <v>12</v>
      </c>
      <c r="D2984">
        <v>1160</v>
      </c>
      <c r="E2984" s="27">
        <v>45523</v>
      </c>
      <c r="F2984">
        <v>1244.82</v>
      </c>
      <c r="G2984" t="s">
        <v>90</v>
      </c>
      <c r="H2984">
        <v>0</v>
      </c>
      <c r="I2984" t="str">
        <f>_xlfn.XLOOKUP(data[[#This Row],[flight_speed]],$S$4:$S$6,$T$4:$T$6,,-1)</f>
        <v>fast</v>
      </c>
      <c r="J2984">
        <f>_xlfn.XLOOKUP(data[[#This Row],[Reindeer]],$S$14:$S$18,$T$14:$T$18)</f>
        <v>1200</v>
      </c>
      <c r="K2984" t="str" cm="1">
        <f t="array" ref="K2984">_xlfn.IFS(data[[#This Row],[Age]]&lt;=100,"0-100",data[[#This Row],[Age]]&lt;=500,"101-500",data[[#This Row],[Age]]&lt;=1000,"501-1000",1,"&gt;1000")</f>
        <v>&gt;1000</v>
      </c>
      <c r="L2984" t="str">
        <f>REPT(_xlfn.UNICHAR(8203),_xlfn.XLOOKUP(data[[#This Row],[Age group]],$S$23:$S$26,$T$23:$T$26))&amp;data[[#This Row],[Age group]]</f>
        <v>​&gt;1000</v>
      </c>
    </row>
    <row r="2985" spans="2:12" x14ac:dyDescent="0.25">
      <c r="B2985" t="s">
        <v>34</v>
      </c>
      <c r="C2985">
        <v>10.4</v>
      </c>
      <c r="D2985">
        <v>790</v>
      </c>
      <c r="E2985" s="27">
        <v>45523</v>
      </c>
      <c r="F2985">
        <v>168.87</v>
      </c>
      <c r="G2985" t="s">
        <v>91</v>
      </c>
      <c r="H2985">
        <v>0</v>
      </c>
      <c r="I2985" t="str">
        <f>_xlfn.XLOOKUP(data[[#This Row],[flight_speed]],$S$4:$S$6,$T$4:$T$6,,-1)</f>
        <v>casual</v>
      </c>
      <c r="J2985">
        <f>_xlfn.XLOOKUP(data[[#This Row],[Reindeer]],$S$14:$S$18,$T$14:$T$18)</f>
        <v>815</v>
      </c>
      <c r="K2985" t="str" cm="1">
        <f t="array" ref="K2985">_xlfn.IFS(data[[#This Row],[Age]]&lt;=100,"0-100",data[[#This Row],[Age]]&lt;=500,"101-500",data[[#This Row],[Age]]&lt;=1000,"501-1000",1,"&gt;1000")</f>
        <v>501-1000</v>
      </c>
      <c r="L2985" t="str">
        <f>REPT(_xlfn.UNICHAR(8203),_xlfn.XLOOKUP(data[[#This Row],[Age group]],$S$23:$S$26,$T$23:$T$26))&amp;data[[#This Row],[Age group]]</f>
        <v>​​501-1000</v>
      </c>
    </row>
    <row r="2986" spans="2:12" x14ac:dyDescent="0.25">
      <c r="B2986" t="s">
        <v>35</v>
      </c>
      <c r="C2986">
        <v>12</v>
      </c>
      <c r="D2986">
        <v>910</v>
      </c>
      <c r="E2986" s="27">
        <v>45523</v>
      </c>
      <c r="F2986">
        <v>1139.19</v>
      </c>
      <c r="G2986" t="s">
        <v>91</v>
      </c>
      <c r="H2986">
        <v>0</v>
      </c>
      <c r="I2986" t="str">
        <f>_xlfn.XLOOKUP(data[[#This Row],[flight_speed]],$S$4:$S$6,$T$4:$T$6,,-1)</f>
        <v>fast</v>
      </c>
      <c r="J2986">
        <f>_xlfn.XLOOKUP(data[[#This Row],[Reindeer]],$S$14:$S$18,$T$14:$T$18)</f>
        <v>261</v>
      </c>
      <c r="K2986" t="str" cm="1">
        <f t="array" ref="K2986">_xlfn.IFS(data[[#This Row],[Age]]&lt;=100,"0-100",data[[#This Row],[Age]]&lt;=500,"101-500",data[[#This Row],[Age]]&lt;=1000,"501-1000",1,"&gt;1000")</f>
        <v>101-500</v>
      </c>
      <c r="L2986" t="str">
        <f>REPT(_xlfn.UNICHAR(8203),_xlfn.XLOOKUP(data[[#This Row],[Age group]],$S$23:$S$26,$T$23:$T$26))&amp;data[[#This Row],[Age group]]</f>
        <v>​​​101-500</v>
      </c>
    </row>
    <row r="2987" spans="2:12" x14ac:dyDescent="0.25">
      <c r="B2987" t="s">
        <v>68</v>
      </c>
      <c r="C2987">
        <v>9.6000000000000014</v>
      </c>
      <c r="D2987">
        <v>910</v>
      </c>
      <c r="E2987" s="27">
        <v>45523</v>
      </c>
      <c r="F2987">
        <v>1902</v>
      </c>
      <c r="G2987" t="s">
        <v>90</v>
      </c>
      <c r="H2987">
        <v>0</v>
      </c>
      <c r="I2987" t="str">
        <f>_xlfn.XLOOKUP(data[[#This Row],[flight_speed]],$S$4:$S$6,$T$4:$T$6,,-1)</f>
        <v>fast</v>
      </c>
      <c r="J2987">
        <f>_xlfn.XLOOKUP(data[[#This Row],[Reindeer]],$S$14:$S$18,$T$14:$T$18)</f>
        <v>35</v>
      </c>
      <c r="K2987" t="str" cm="1">
        <f t="array" ref="K2987">_xlfn.IFS(data[[#This Row],[Age]]&lt;=100,"0-100",data[[#This Row],[Age]]&lt;=500,"101-500",data[[#This Row],[Age]]&lt;=1000,"501-1000",1,"&gt;1000")</f>
        <v>0-100</v>
      </c>
      <c r="L2987" t="str">
        <f>REPT(_xlfn.UNICHAR(8203),_xlfn.XLOOKUP(data[[#This Row],[Age group]],$S$23:$S$26,$T$23:$T$26))&amp;data[[#This Row],[Age group]]</f>
        <v>​​​​0-100</v>
      </c>
    </row>
    <row r="2988" spans="2:12" x14ac:dyDescent="0.25">
      <c r="B2988" t="s">
        <v>32</v>
      </c>
      <c r="C2988">
        <v>12</v>
      </c>
      <c r="D2988">
        <v>510</v>
      </c>
      <c r="E2988" s="27">
        <v>45523</v>
      </c>
      <c r="F2988">
        <v>1542.63</v>
      </c>
      <c r="G2988" t="s">
        <v>91</v>
      </c>
      <c r="H2988">
        <v>0</v>
      </c>
      <c r="I2988" t="str">
        <f>_xlfn.XLOOKUP(data[[#This Row],[flight_speed]],$S$4:$S$6,$T$4:$T$6,,-1)</f>
        <v>fast</v>
      </c>
      <c r="J2988">
        <f>_xlfn.XLOOKUP(data[[#This Row],[Reindeer]],$S$14:$S$18,$T$14:$T$18)</f>
        <v>98</v>
      </c>
      <c r="K2988" t="str" cm="1">
        <f t="array" ref="K2988">_xlfn.IFS(data[[#This Row],[Age]]&lt;=100,"0-100",data[[#This Row],[Age]]&lt;=500,"101-500",data[[#This Row],[Age]]&lt;=1000,"501-1000",1,"&gt;1000")</f>
        <v>0-100</v>
      </c>
      <c r="L2988" t="str">
        <f>REPT(_xlfn.UNICHAR(8203),_xlfn.XLOOKUP(data[[#This Row],[Age group]],$S$23:$S$26,$T$23:$T$26))&amp;data[[#This Row],[Age group]]</f>
        <v>​​​​0-100</v>
      </c>
    </row>
    <row r="2989" spans="2:12" x14ac:dyDescent="0.25">
      <c r="B2989" t="s">
        <v>33</v>
      </c>
      <c r="C2989">
        <v>8</v>
      </c>
      <c r="D2989">
        <v>720</v>
      </c>
      <c r="E2989" s="27">
        <v>45524</v>
      </c>
      <c r="F2989">
        <v>973.80000000000007</v>
      </c>
      <c r="G2989" t="s">
        <v>90</v>
      </c>
      <c r="H2989">
        <v>0</v>
      </c>
      <c r="I2989" t="str">
        <f>_xlfn.XLOOKUP(data[[#This Row],[flight_speed]],$S$4:$S$6,$T$4:$T$6,,-1)</f>
        <v>fast</v>
      </c>
      <c r="J2989">
        <f>_xlfn.XLOOKUP(data[[#This Row],[Reindeer]],$S$14:$S$18,$T$14:$T$18)</f>
        <v>1200</v>
      </c>
      <c r="K2989" t="str" cm="1">
        <f t="array" ref="K2989">_xlfn.IFS(data[[#This Row],[Age]]&lt;=100,"0-100",data[[#This Row],[Age]]&lt;=500,"101-500",data[[#This Row],[Age]]&lt;=1000,"501-1000",1,"&gt;1000")</f>
        <v>&gt;1000</v>
      </c>
      <c r="L2989" t="str">
        <f>REPT(_xlfn.UNICHAR(8203),_xlfn.XLOOKUP(data[[#This Row],[Age group]],$S$23:$S$26,$T$23:$T$26))&amp;data[[#This Row],[Age group]]</f>
        <v>​&gt;1000</v>
      </c>
    </row>
    <row r="2990" spans="2:12" x14ac:dyDescent="0.25">
      <c r="B2990" t="s">
        <v>34</v>
      </c>
      <c r="C2990">
        <v>11.200000000000001</v>
      </c>
      <c r="D2990">
        <v>810</v>
      </c>
      <c r="E2990" s="27">
        <v>45524</v>
      </c>
      <c r="F2990">
        <v>2551.11</v>
      </c>
      <c r="G2990" t="s">
        <v>91</v>
      </c>
      <c r="H2990">
        <v>0</v>
      </c>
      <c r="I2990" t="str">
        <f>_xlfn.XLOOKUP(data[[#This Row],[flight_speed]],$S$4:$S$6,$T$4:$T$6,,-1)</f>
        <v>super fast</v>
      </c>
      <c r="J2990">
        <f>_xlfn.XLOOKUP(data[[#This Row],[Reindeer]],$S$14:$S$18,$T$14:$T$18)</f>
        <v>815</v>
      </c>
      <c r="K2990" t="str" cm="1">
        <f t="array" ref="K2990">_xlfn.IFS(data[[#This Row],[Age]]&lt;=100,"0-100",data[[#This Row],[Age]]&lt;=500,"101-500",data[[#This Row],[Age]]&lt;=1000,"501-1000",1,"&gt;1000")</f>
        <v>501-1000</v>
      </c>
      <c r="L2990" t="str">
        <f>REPT(_xlfn.UNICHAR(8203),_xlfn.XLOOKUP(data[[#This Row],[Age group]],$S$23:$S$26,$T$23:$T$26))&amp;data[[#This Row],[Age group]]</f>
        <v>​​501-1000</v>
      </c>
    </row>
    <row r="2991" spans="2:12" x14ac:dyDescent="0.25">
      <c r="B2991" t="s">
        <v>35</v>
      </c>
      <c r="C2991">
        <v>5.6000000000000005</v>
      </c>
      <c r="D2991">
        <v>780</v>
      </c>
      <c r="E2991" s="27">
        <v>45524</v>
      </c>
      <c r="F2991">
        <v>1353.4499999999998</v>
      </c>
      <c r="G2991" t="s">
        <v>91</v>
      </c>
      <c r="H2991">
        <v>0</v>
      </c>
      <c r="I2991" t="str">
        <f>_xlfn.XLOOKUP(data[[#This Row],[flight_speed]],$S$4:$S$6,$T$4:$T$6,,-1)</f>
        <v>fast</v>
      </c>
      <c r="J2991">
        <f>_xlfn.XLOOKUP(data[[#This Row],[Reindeer]],$S$14:$S$18,$T$14:$T$18)</f>
        <v>261</v>
      </c>
      <c r="K2991" t="str" cm="1">
        <f t="array" ref="K2991">_xlfn.IFS(data[[#This Row],[Age]]&lt;=100,"0-100",data[[#This Row],[Age]]&lt;=500,"101-500",data[[#This Row],[Age]]&lt;=1000,"501-1000",1,"&gt;1000")</f>
        <v>101-500</v>
      </c>
      <c r="L2991" t="str">
        <f>REPT(_xlfn.UNICHAR(8203),_xlfn.XLOOKUP(data[[#This Row],[Age group]],$S$23:$S$26,$T$23:$T$26))&amp;data[[#This Row],[Age group]]</f>
        <v>​​​101-500</v>
      </c>
    </row>
    <row r="2992" spans="2:12" x14ac:dyDescent="0.25">
      <c r="B2992" t="s">
        <v>68</v>
      </c>
      <c r="C2992">
        <v>5.6000000000000005</v>
      </c>
      <c r="D2992">
        <v>850</v>
      </c>
      <c r="E2992" s="27">
        <v>45524</v>
      </c>
      <c r="F2992">
        <v>122.78999999999999</v>
      </c>
      <c r="G2992" t="s">
        <v>90</v>
      </c>
      <c r="H2992">
        <v>0</v>
      </c>
      <c r="I2992" t="str">
        <f>_xlfn.XLOOKUP(data[[#This Row],[flight_speed]],$S$4:$S$6,$T$4:$T$6,,-1)</f>
        <v>casual</v>
      </c>
      <c r="J2992">
        <f>_xlfn.XLOOKUP(data[[#This Row],[Reindeer]],$S$14:$S$18,$T$14:$T$18)</f>
        <v>35</v>
      </c>
      <c r="K2992" t="str" cm="1">
        <f t="array" ref="K2992">_xlfn.IFS(data[[#This Row],[Age]]&lt;=100,"0-100",data[[#This Row],[Age]]&lt;=500,"101-500",data[[#This Row],[Age]]&lt;=1000,"501-1000",1,"&gt;1000")</f>
        <v>0-100</v>
      </c>
      <c r="L2992" t="str">
        <f>REPT(_xlfn.UNICHAR(8203),_xlfn.XLOOKUP(data[[#This Row],[Age group]],$S$23:$S$26,$T$23:$T$26))&amp;data[[#This Row],[Age group]]</f>
        <v>​​​​0-100</v>
      </c>
    </row>
    <row r="2993" spans="2:12" x14ac:dyDescent="0.25">
      <c r="B2993" t="s">
        <v>32</v>
      </c>
      <c r="C2993">
        <v>4</v>
      </c>
      <c r="D2993">
        <v>1290</v>
      </c>
      <c r="E2993" s="27">
        <v>45524</v>
      </c>
      <c r="F2993">
        <v>1901.6100000000001</v>
      </c>
      <c r="G2993" t="s">
        <v>91</v>
      </c>
      <c r="H2993">
        <v>0</v>
      </c>
      <c r="I2993" t="str">
        <f>_xlfn.XLOOKUP(data[[#This Row],[flight_speed]],$S$4:$S$6,$T$4:$T$6,,-1)</f>
        <v>fast</v>
      </c>
      <c r="J2993">
        <f>_xlfn.XLOOKUP(data[[#This Row],[Reindeer]],$S$14:$S$18,$T$14:$T$18)</f>
        <v>98</v>
      </c>
      <c r="K2993" t="str" cm="1">
        <f t="array" ref="K2993">_xlfn.IFS(data[[#This Row],[Age]]&lt;=100,"0-100",data[[#This Row],[Age]]&lt;=500,"101-500",data[[#This Row],[Age]]&lt;=1000,"501-1000",1,"&gt;1000")</f>
        <v>0-100</v>
      </c>
      <c r="L2993" t="str">
        <f>REPT(_xlfn.UNICHAR(8203),_xlfn.XLOOKUP(data[[#This Row],[Age group]],$S$23:$S$26,$T$23:$T$26))&amp;data[[#This Row],[Age group]]</f>
        <v>​​​​0-100</v>
      </c>
    </row>
    <row r="2994" spans="2:12" x14ac:dyDescent="0.25">
      <c r="B2994" t="s">
        <v>33</v>
      </c>
      <c r="C2994">
        <v>8.8000000000000007</v>
      </c>
      <c r="D2994">
        <v>1020</v>
      </c>
      <c r="E2994" s="27">
        <v>45525</v>
      </c>
      <c r="F2994">
        <v>1517.19</v>
      </c>
      <c r="G2994" t="s">
        <v>90</v>
      </c>
      <c r="H2994">
        <v>0</v>
      </c>
      <c r="I2994" t="str">
        <f>_xlfn.XLOOKUP(data[[#This Row],[flight_speed]],$S$4:$S$6,$T$4:$T$6,,-1)</f>
        <v>fast</v>
      </c>
      <c r="J2994">
        <f>_xlfn.XLOOKUP(data[[#This Row],[Reindeer]],$S$14:$S$18,$T$14:$T$18)</f>
        <v>1200</v>
      </c>
      <c r="K2994" t="str" cm="1">
        <f t="array" ref="K2994">_xlfn.IFS(data[[#This Row],[Age]]&lt;=100,"0-100",data[[#This Row],[Age]]&lt;=500,"101-500",data[[#This Row],[Age]]&lt;=1000,"501-1000",1,"&gt;1000")</f>
        <v>&gt;1000</v>
      </c>
      <c r="L2994" t="str">
        <f>REPT(_xlfn.UNICHAR(8203),_xlfn.XLOOKUP(data[[#This Row],[Age group]],$S$23:$S$26,$T$23:$T$26))&amp;data[[#This Row],[Age group]]</f>
        <v>​&gt;1000</v>
      </c>
    </row>
    <row r="2995" spans="2:12" x14ac:dyDescent="0.25">
      <c r="B2995" t="s">
        <v>34</v>
      </c>
      <c r="C2995">
        <v>8.8000000000000007</v>
      </c>
      <c r="D2995">
        <v>740</v>
      </c>
      <c r="E2995" s="27">
        <v>45525</v>
      </c>
      <c r="F2995">
        <v>663.45</v>
      </c>
      <c r="G2995" t="s">
        <v>91</v>
      </c>
      <c r="H2995">
        <v>0</v>
      </c>
      <c r="I2995" t="str">
        <f>_xlfn.XLOOKUP(data[[#This Row],[flight_speed]],$S$4:$S$6,$T$4:$T$6,,-1)</f>
        <v>fast</v>
      </c>
      <c r="J2995">
        <f>_xlfn.XLOOKUP(data[[#This Row],[Reindeer]],$S$14:$S$18,$T$14:$T$18)</f>
        <v>815</v>
      </c>
      <c r="K2995" t="str" cm="1">
        <f t="array" ref="K2995">_xlfn.IFS(data[[#This Row],[Age]]&lt;=100,"0-100",data[[#This Row],[Age]]&lt;=500,"101-500",data[[#This Row],[Age]]&lt;=1000,"501-1000",1,"&gt;1000")</f>
        <v>501-1000</v>
      </c>
      <c r="L2995" t="str">
        <f>REPT(_xlfn.UNICHAR(8203),_xlfn.XLOOKUP(data[[#This Row],[Age group]],$S$23:$S$26,$T$23:$T$26))&amp;data[[#This Row],[Age group]]</f>
        <v>​​501-1000</v>
      </c>
    </row>
    <row r="2996" spans="2:12" x14ac:dyDescent="0.25">
      <c r="B2996" t="s">
        <v>35</v>
      </c>
      <c r="C2996">
        <v>8.8000000000000007</v>
      </c>
      <c r="D2996">
        <v>1230</v>
      </c>
      <c r="E2996" s="27">
        <v>45525</v>
      </c>
      <c r="F2996">
        <v>2064.1499999999996</v>
      </c>
      <c r="G2996" t="s">
        <v>91</v>
      </c>
      <c r="H2996">
        <v>0</v>
      </c>
      <c r="I2996" t="str">
        <f>_xlfn.XLOOKUP(data[[#This Row],[flight_speed]],$S$4:$S$6,$T$4:$T$6,,-1)</f>
        <v>super fast</v>
      </c>
      <c r="J2996">
        <f>_xlfn.XLOOKUP(data[[#This Row],[Reindeer]],$S$14:$S$18,$T$14:$T$18)</f>
        <v>261</v>
      </c>
      <c r="K2996" t="str" cm="1">
        <f t="array" ref="K2996">_xlfn.IFS(data[[#This Row],[Age]]&lt;=100,"0-100",data[[#This Row],[Age]]&lt;=500,"101-500",data[[#This Row],[Age]]&lt;=1000,"501-1000",1,"&gt;1000")</f>
        <v>101-500</v>
      </c>
      <c r="L2996" t="str">
        <f>REPT(_xlfn.UNICHAR(8203),_xlfn.XLOOKUP(data[[#This Row],[Age group]],$S$23:$S$26,$T$23:$T$26))&amp;data[[#This Row],[Age group]]</f>
        <v>​​​101-500</v>
      </c>
    </row>
    <row r="2997" spans="2:12" x14ac:dyDescent="0.25">
      <c r="B2997" t="s">
        <v>68</v>
      </c>
      <c r="C2997">
        <v>12</v>
      </c>
      <c r="D2997">
        <v>1290</v>
      </c>
      <c r="E2997" s="27">
        <v>45525</v>
      </c>
      <c r="F2997">
        <v>1581.78</v>
      </c>
      <c r="G2997" t="s">
        <v>90</v>
      </c>
      <c r="H2997">
        <v>0</v>
      </c>
      <c r="I2997" t="str">
        <f>_xlfn.XLOOKUP(data[[#This Row],[flight_speed]],$S$4:$S$6,$T$4:$T$6,,-1)</f>
        <v>fast</v>
      </c>
      <c r="J2997">
        <f>_xlfn.XLOOKUP(data[[#This Row],[Reindeer]],$S$14:$S$18,$T$14:$T$18)</f>
        <v>35</v>
      </c>
      <c r="K2997" t="str" cm="1">
        <f t="array" ref="K2997">_xlfn.IFS(data[[#This Row],[Age]]&lt;=100,"0-100",data[[#This Row],[Age]]&lt;=500,"101-500",data[[#This Row],[Age]]&lt;=1000,"501-1000",1,"&gt;1000")</f>
        <v>0-100</v>
      </c>
      <c r="L2997" t="str">
        <f>REPT(_xlfn.UNICHAR(8203),_xlfn.XLOOKUP(data[[#This Row],[Age group]],$S$23:$S$26,$T$23:$T$26))&amp;data[[#This Row],[Age group]]</f>
        <v>​​​​0-100</v>
      </c>
    </row>
    <row r="2998" spans="2:12" x14ac:dyDescent="0.25">
      <c r="B2998" t="s">
        <v>32</v>
      </c>
      <c r="C2998">
        <v>4.8000000000000007</v>
      </c>
      <c r="D2998">
        <v>740</v>
      </c>
      <c r="E2998" s="27">
        <v>45525</v>
      </c>
      <c r="F2998">
        <v>2290.5299999999997</v>
      </c>
      <c r="G2998" t="s">
        <v>91</v>
      </c>
      <c r="H2998">
        <v>0</v>
      </c>
      <c r="I2998" t="str">
        <f>_xlfn.XLOOKUP(data[[#This Row],[flight_speed]],$S$4:$S$6,$T$4:$T$6,,-1)</f>
        <v>super fast</v>
      </c>
      <c r="J2998">
        <f>_xlfn.XLOOKUP(data[[#This Row],[Reindeer]],$S$14:$S$18,$T$14:$T$18)</f>
        <v>98</v>
      </c>
      <c r="K2998" t="str" cm="1">
        <f t="array" ref="K2998">_xlfn.IFS(data[[#This Row],[Age]]&lt;=100,"0-100",data[[#This Row],[Age]]&lt;=500,"101-500",data[[#This Row],[Age]]&lt;=1000,"501-1000",1,"&gt;1000")</f>
        <v>0-100</v>
      </c>
      <c r="L2998" t="str">
        <f>REPT(_xlfn.UNICHAR(8203),_xlfn.XLOOKUP(data[[#This Row],[Age group]],$S$23:$S$26,$T$23:$T$26))&amp;data[[#This Row],[Age group]]</f>
        <v>​​​​0-100</v>
      </c>
    </row>
    <row r="2999" spans="2:12" x14ac:dyDescent="0.25">
      <c r="B2999" t="s">
        <v>33</v>
      </c>
      <c r="C2999">
        <v>7.2</v>
      </c>
      <c r="D2999">
        <v>670</v>
      </c>
      <c r="E2999" s="27">
        <v>45526</v>
      </c>
      <c r="F2999">
        <v>2721.7200000000003</v>
      </c>
      <c r="G2999" t="s">
        <v>90</v>
      </c>
      <c r="H2999">
        <v>0</v>
      </c>
      <c r="I2999" t="str">
        <f>_xlfn.XLOOKUP(data[[#This Row],[flight_speed]],$S$4:$S$6,$T$4:$T$6,,-1)</f>
        <v>super fast</v>
      </c>
      <c r="J2999">
        <f>_xlfn.XLOOKUP(data[[#This Row],[Reindeer]],$S$14:$S$18,$T$14:$T$18)</f>
        <v>1200</v>
      </c>
      <c r="K2999" t="str" cm="1">
        <f t="array" ref="K2999">_xlfn.IFS(data[[#This Row],[Age]]&lt;=100,"0-100",data[[#This Row],[Age]]&lt;=500,"101-500",data[[#This Row],[Age]]&lt;=1000,"501-1000",1,"&gt;1000")</f>
        <v>&gt;1000</v>
      </c>
      <c r="L2999" t="str">
        <f>REPT(_xlfn.UNICHAR(8203),_xlfn.XLOOKUP(data[[#This Row],[Age group]],$S$23:$S$26,$T$23:$T$26))&amp;data[[#This Row],[Age group]]</f>
        <v>​&gt;1000</v>
      </c>
    </row>
    <row r="3000" spans="2:12" x14ac:dyDescent="0.25">
      <c r="B3000" t="s">
        <v>34</v>
      </c>
      <c r="C3000">
        <v>4</v>
      </c>
      <c r="D3000">
        <v>1390</v>
      </c>
      <c r="E3000" s="27">
        <v>45526</v>
      </c>
      <c r="F3000">
        <v>1398.3000000000002</v>
      </c>
      <c r="G3000" t="s">
        <v>91</v>
      </c>
      <c r="H3000">
        <v>0</v>
      </c>
      <c r="I3000" t="str">
        <f>_xlfn.XLOOKUP(data[[#This Row],[flight_speed]],$S$4:$S$6,$T$4:$T$6,,-1)</f>
        <v>fast</v>
      </c>
      <c r="J3000">
        <f>_xlfn.XLOOKUP(data[[#This Row],[Reindeer]],$S$14:$S$18,$T$14:$T$18)</f>
        <v>815</v>
      </c>
      <c r="K3000" t="str" cm="1">
        <f t="array" ref="K3000">_xlfn.IFS(data[[#This Row],[Age]]&lt;=100,"0-100",data[[#This Row],[Age]]&lt;=500,"101-500",data[[#This Row],[Age]]&lt;=1000,"501-1000",1,"&gt;1000")</f>
        <v>501-1000</v>
      </c>
      <c r="L3000" t="str">
        <f>REPT(_xlfn.UNICHAR(8203),_xlfn.XLOOKUP(data[[#This Row],[Age group]],$S$23:$S$26,$T$23:$T$26))&amp;data[[#This Row],[Age group]]</f>
        <v>​​501-1000</v>
      </c>
    </row>
    <row r="3001" spans="2:12" x14ac:dyDescent="0.25">
      <c r="B3001" t="s">
        <v>35</v>
      </c>
      <c r="C3001">
        <v>4</v>
      </c>
      <c r="D3001">
        <v>920</v>
      </c>
      <c r="E3001" s="27">
        <v>45526</v>
      </c>
      <c r="F3001">
        <v>2374.2599999999998</v>
      </c>
      <c r="G3001" t="s">
        <v>91</v>
      </c>
      <c r="H3001">
        <v>0</v>
      </c>
      <c r="I3001" t="str">
        <f>_xlfn.XLOOKUP(data[[#This Row],[flight_speed]],$S$4:$S$6,$T$4:$T$6,,-1)</f>
        <v>super fast</v>
      </c>
      <c r="J3001">
        <f>_xlfn.XLOOKUP(data[[#This Row],[Reindeer]],$S$14:$S$18,$T$14:$T$18)</f>
        <v>261</v>
      </c>
      <c r="K3001" t="str" cm="1">
        <f t="array" ref="K3001">_xlfn.IFS(data[[#This Row],[Age]]&lt;=100,"0-100",data[[#This Row],[Age]]&lt;=500,"101-500",data[[#This Row],[Age]]&lt;=1000,"501-1000",1,"&gt;1000")</f>
        <v>101-500</v>
      </c>
      <c r="L3001" t="str">
        <f>REPT(_xlfn.UNICHAR(8203),_xlfn.XLOOKUP(data[[#This Row],[Age group]],$S$23:$S$26,$T$23:$T$26))&amp;data[[#This Row],[Age group]]</f>
        <v>​​​101-500</v>
      </c>
    </row>
    <row r="3002" spans="2:12" x14ac:dyDescent="0.25">
      <c r="B3002" t="s">
        <v>68</v>
      </c>
      <c r="C3002">
        <v>8.8000000000000007</v>
      </c>
      <c r="D3002">
        <v>1050</v>
      </c>
      <c r="E3002" s="27">
        <v>45526</v>
      </c>
      <c r="F3002">
        <v>2462.3999999999996</v>
      </c>
      <c r="G3002" t="s">
        <v>90</v>
      </c>
      <c r="H3002">
        <v>0</v>
      </c>
      <c r="I3002" t="str">
        <f>_xlfn.XLOOKUP(data[[#This Row],[flight_speed]],$S$4:$S$6,$T$4:$T$6,,-1)</f>
        <v>super fast</v>
      </c>
      <c r="J3002">
        <f>_xlfn.XLOOKUP(data[[#This Row],[Reindeer]],$S$14:$S$18,$T$14:$T$18)</f>
        <v>35</v>
      </c>
      <c r="K3002" t="str" cm="1">
        <f t="array" ref="K3002">_xlfn.IFS(data[[#This Row],[Age]]&lt;=100,"0-100",data[[#This Row],[Age]]&lt;=500,"101-500",data[[#This Row],[Age]]&lt;=1000,"501-1000",1,"&gt;1000")</f>
        <v>0-100</v>
      </c>
      <c r="L3002" t="str">
        <f>REPT(_xlfn.UNICHAR(8203),_xlfn.XLOOKUP(data[[#This Row],[Age group]],$S$23:$S$26,$T$23:$T$26))&amp;data[[#This Row],[Age group]]</f>
        <v>​​​​0-100</v>
      </c>
    </row>
    <row r="3003" spans="2:12" x14ac:dyDescent="0.25">
      <c r="B3003" t="s">
        <v>32</v>
      </c>
      <c r="C3003">
        <v>6.4</v>
      </c>
      <c r="D3003">
        <v>660</v>
      </c>
      <c r="E3003" s="27">
        <v>45526</v>
      </c>
      <c r="F3003">
        <v>1582.17</v>
      </c>
      <c r="G3003" t="s">
        <v>91</v>
      </c>
      <c r="H3003">
        <v>0</v>
      </c>
      <c r="I3003" t="str">
        <f>_xlfn.XLOOKUP(data[[#This Row],[flight_speed]],$S$4:$S$6,$T$4:$T$6,,-1)</f>
        <v>fast</v>
      </c>
      <c r="J3003">
        <f>_xlfn.XLOOKUP(data[[#This Row],[Reindeer]],$S$14:$S$18,$T$14:$T$18)</f>
        <v>98</v>
      </c>
      <c r="K3003" t="str" cm="1">
        <f t="array" ref="K3003">_xlfn.IFS(data[[#This Row],[Age]]&lt;=100,"0-100",data[[#This Row],[Age]]&lt;=500,"101-500",data[[#This Row],[Age]]&lt;=1000,"501-1000",1,"&gt;1000")</f>
        <v>0-100</v>
      </c>
      <c r="L3003" t="str">
        <f>REPT(_xlfn.UNICHAR(8203),_xlfn.XLOOKUP(data[[#This Row],[Age group]],$S$23:$S$26,$T$23:$T$26))&amp;data[[#This Row],[Age group]]</f>
        <v>​​​​0-100</v>
      </c>
    </row>
    <row r="3004" spans="2:12" x14ac:dyDescent="0.25">
      <c r="B3004" t="s">
        <v>33</v>
      </c>
      <c r="C3004">
        <v>9.6000000000000014</v>
      </c>
      <c r="D3004">
        <v>720</v>
      </c>
      <c r="E3004" s="27">
        <v>45527</v>
      </c>
      <c r="F3004">
        <v>2885.2799999999997</v>
      </c>
      <c r="G3004" t="s">
        <v>90</v>
      </c>
      <c r="H3004">
        <v>0</v>
      </c>
      <c r="I3004" t="str">
        <f>_xlfn.XLOOKUP(data[[#This Row],[flight_speed]],$S$4:$S$6,$T$4:$T$6,,-1)</f>
        <v>super fast</v>
      </c>
      <c r="J3004">
        <f>_xlfn.XLOOKUP(data[[#This Row],[Reindeer]],$S$14:$S$18,$T$14:$T$18)</f>
        <v>1200</v>
      </c>
      <c r="K3004" t="str" cm="1">
        <f t="array" ref="K3004">_xlfn.IFS(data[[#This Row],[Age]]&lt;=100,"0-100",data[[#This Row],[Age]]&lt;=500,"101-500",data[[#This Row],[Age]]&lt;=1000,"501-1000",1,"&gt;1000")</f>
        <v>&gt;1000</v>
      </c>
      <c r="L3004" t="str">
        <f>REPT(_xlfn.UNICHAR(8203),_xlfn.XLOOKUP(data[[#This Row],[Age group]],$S$23:$S$26,$T$23:$T$26))&amp;data[[#This Row],[Age group]]</f>
        <v>​&gt;1000</v>
      </c>
    </row>
    <row r="3005" spans="2:12" x14ac:dyDescent="0.25">
      <c r="B3005" t="s">
        <v>34</v>
      </c>
      <c r="C3005">
        <v>5.6000000000000005</v>
      </c>
      <c r="D3005">
        <v>1000</v>
      </c>
      <c r="E3005" s="27">
        <v>45527</v>
      </c>
      <c r="F3005">
        <v>702</v>
      </c>
      <c r="G3005" t="s">
        <v>91</v>
      </c>
      <c r="H3005">
        <v>0</v>
      </c>
      <c r="I3005" t="str">
        <f>_xlfn.XLOOKUP(data[[#This Row],[flight_speed]],$S$4:$S$6,$T$4:$T$6,,-1)</f>
        <v>fast</v>
      </c>
      <c r="J3005">
        <f>_xlfn.XLOOKUP(data[[#This Row],[Reindeer]],$S$14:$S$18,$T$14:$T$18)</f>
        <v>815</v>
      </c>
      <c r="K3005" t="str" cm="1">
        <f t="array" ref="K3005">_xlfn.IFS(data[[#This Row],[Age]]&lt;=100,"0-100",data[[#This Row],[Age]]&lt;=500,"101-500",data[[#This Row],[Age]]&lt;=1000,"501-1000",1,"&gt;1000")</f>
        <v>501-1000</v>
      </c>
      <c r="L3005" t="str">
        <f>REPT(_xlfn.UNICHAR(8203),_xlfn.XLOOKUP(data[[#This Row],[Age group]],$S$23:$S$26,$T$23:$T$26))&amp;data[[#This Row],[Age group]]</f>
        <v>​​501-1000</v>
      </c>
    </row>
    <row r="3006" spans="2:12" x14ac:dyDescent="0.25">
      <c r="B3006" t="s">
        <v>35</v>
      </c>
      <c r="C3006">
        <v>7.2</v>
      </c>
      <c r="D3006">
        <v>1500</v>
      </c>
      <c r="E3006" s="27">
        <v>45527</v>
      </c>
      <c r="F3006">
        <v>1419.24</v>
      </c>
      <c r="G3006" t="s">
        <v>91</v>
      </c>
      <c r="H3006">
        <v>0</v>
      </c>
      <c r="I3006" t="str">
        <f>_xlfn.XLOOKUP(data[[#This Row],[flight_speed]],$S$4:$S$6,$T$4:$T$6,,-1)</f>
        <v>fast</v>
      </c>
      <c r="J3006">
        <f>_xlfn.XLOOKUP(data[[#This Row],[Reindeer]],$S$14:$S$18,$T$14:$T$18)</f>
        <v>261</v>
      </c>
      <c r="K3006" t="str" cm="1">
        <f t="array" ref="K3006">_xlfn.IFS(data[[#This Row],[Age]]&lt;=100,"0-100",data[[#This Row],[Age]]&lt;=500,"101-500",data[[#This Row],[Age]]&lt;=1000,"501-1000",1,"&gt;1000")</f>
        <v>101-500</v>
      </c>
      <c r="L3006" t="str">
        <f>REPT(_xlfn.UNICHAR(8203),_xlfn.XLOOKUP(data[[#This Row],[Age group]],$S$23:$S$26,$T$23:$T$26))&amp;data[[#This Row],[Age group]]</f>
        <v>​​​101-500</v>
      </c>
    </row>
    <row r="3007" spans="2:12" x14ac:dyDescent="0.25">
      <c r="B3007" t="s">
        <v>68</v>
      </c>
      <c r="C3007">
        <v>4</v>
      </c>
      <c r="D3007">
        <v>1490</v>
      </c>
      <c r="E3007" s="27">
        <v>45527</v>
      </c>
      <c r="F3007">
        <v>1211.07</v>
      </c>
      <c r="G3007" t="s">
        <v>90</v>
      </c>
      <c r="H3007">
        <v>0</v>
      </c>
      <c r="I3007" t="str">
        <f>_xlfn.XLOOKUP(data[[#This Row],[flight_speed]],$S$4:$S$6,$T$4:$T$6,,-1)</f>
        <v>fast</v>
      </c>
      <c r="J3007">
        <f>_xlfn.XLOOKUP(data[[#This Row],[Reindeer]],$S$14:$S$18,$T$14:$T$18)</f>
        <v>35</v>
      </c>
      <c r="K3007" t="str" cm="1">
        <f t="array" ref="K3007">_xlfn.IFS(data[[#This Row],[Age]]&lt;=100,"0-100",data[[#This Row],[Age]]&lt;=500,"101-500",data[[#This Row],[Age]]&lt;=1000,"501-1000",1,"&gt;1000")</f>
        <v>0-100</v>
      </c>
      <c r="L3007" t="str">
        <f>REPT(_xlfn.UNICHAR(8203),_xlfn.XLOOKUP(data[[#This Row],[Age group]],$S$23:$S$26,$T$23:$T$26))&amp;data[[#This Row],[Age group]]</f>
        <v>​​​​0-100</v>
      </c>
    </row>
    <row r="3008" spans="2:12" x14ac:dyDescent="0.25">
      <c r="B3008" t="s">
        <v>32</v>
      </c>
      <c r="C3008">
        <v>11.200000000000001</v>
      </c>
      <c r="D3008">
        <v>530</v>
      </c>
      <c r="E3008" s="27">
        <v>45527</v>
      </c>
      <c r="F3008">
        <v>598.38</v>
      </c>
      <c r="G3008" t="s">
        <v>91</v>
      </c>
      <c r="H3008">
        <v>0</v>
      </c>
      <c r="I3008" t="str">
        <f>_xlfn.XLOOKUP(data[[#This Row],[flight_speed]],$S$4:$S$6,$T$4:$T$6,,-1)</f>
        <v>casual</v>
      </c>
      <c r="J3008">
        <f>_xlfn.XLOOKUP(data[[#This Row],[Reindeer]],$S$14:$S$18,$T$14:$T$18)</f>
        <v>98</v>
      </c>
      <c r="K3008" t="str" cm="1">
        <f t="array" ref="K3008">_xlfn.IFS(data[[#This Row],[Age]]&lt;=100,"0-100",data[[#This Row],[Age]]&lt;=500,"101-500",data[[#This Row],[Age]]&lt;=1000,"501-1000",1,"&gt;1000")</f>
        <v>0-100</v>
      </c>
      <c r="L3008" t="str">
        <f>REPT(_xlfn.UNICHAR(8203),_xlfn.XLOOKUP(data[[#This Row],[Age group]],$S$23:$S$26,$T$23:$T$26))&amp;data[[#This Row],[Age group]]</f>
        <v>​​​​0-100</v>
      </c>
    </row>
    <row r="3009" spans="2:12" x14ac:dyDescent="0.25">
      <c r="B3009" t="s">
        <v>33</v>
      </c>
      <c r="C3009">
        <v>7.2</v>
      </c>
      <c r="D3009">
        <v>810</v>
      </c>
      <c r="E3009" s="27">
        <v>45528</v>
      </c>
      <c r="F3009">
        <v>1777.02</v>
      </c>
      <c r="G3009" t="s">
        <v>90</v>
      </c>
      <c r="H3009">
        <v>0</v>
      </c>
      <c r="I3009" t="str">
        <f>_xlfn.XLOOKUP(data[[#This Row],[flight_speed]],$S$4:$S$6,$T$4:$T$6,,-1)</f>
        <v>fast</v>
      </c>
      <c r="J3009">
        <f>_xlfn.XLOOKUP(data[[#This Row],[Reindeer]],$S$14:$S$18,$T$14:$T$18)</f>
        <v>1200</v>
      </c>
      <c r="K3009" t="str" cm="1">
        <f t="array" ref="K3009">_xlfn.IFS(data[[#This Row],[Age]]&lt;=100,"0-100",data[[#This Row],[Age]]&lt;=500,"101-500",data[[#This Row],[Age]]&lt;=1000,"501-1000",1,"&gt;1000")</f>
        <v>&gt;1000</v>
      </c>
      <c r="L3009" t="str">
        <f>REPT(_xlfn.UNICHAR(8203),_xlfn.XLOOKUP(data[[#This Row],[Age group]],$S$23:$S$26,$T$23:$T$26))&amp;data[[#This Row],[Age group]]</f>
        <v>​&gt;1000</v>
      </c>
    </row>
    <row r="3010" spans="2:12" x14ac:dyDescent="0.25">
      <c r="B3010" t="s">
        <v>34</v>
      </c>
      <c r="C3010">
        <v>5.6000000000000005</v>
      </c>
      <c r="D3010">
        <v>1420</v>
      </c>
      <c r="E3010" s="27">
        <v>45528</v>
      </c>
      <c r="F3010">
        <v>1575.75</v>
      </c>
      <c r="G3010" t="s">
        <v>91</v>
      </c>
      <c r="H3010">
        <v>0</v>
      </c>
      <c r="I3010" t="str">
        <f>_xlfn.XLOOKUP(data[[#This Row],[flight_speed]],$S$4:$S$6,$T$4:$T$6,,-1)</f>
        <v>fast</v>
      </c>
      <c r="J3010">
        <f>_xlfn.XLOOKUP(data[[#This Row],[Reindeer]],$S$14:$S$18,$T$14:$T$18)</f>
        <v>815</v>
      </c>
      <c r="K3010" t="str" cm="1">
        <f t="array" ref="K3010">_xlfn.IFS(data[[#This Row],[Age]]&lt;=100,"0-100",data[[#This Row],[Age]]&lt;=500,"101-500",data[[#This Row],[Age]]&lt;=1000,"501-1000",1,"&gt;1000")</f>
        <v>501-1000</v>
      </c>
      <c r="L3010" t="str">
        <f>REPT(_xlfn.UNICHAR(8203),_xlfn.XLOOKUP(data[[#This Row],[Age group]],$S$23:$S$26,$T$23:$T$26))&amp;data[[#This Row],[Age group]]</f>
        <v>​​501-1000</v>
      </c>
    </row>
    <row r="3011" spans="2:12" x14ac:dyDescent="0.25">
      <c r="B3011" t="s">
        <v>35</v>
      </c>
      <c r="C3011">
        <v>9.6000000000000014</v>
      </c>
      <c r="D3011">
        <v>1390</v>
      </c>
      <c r="E3011" s="27">
        <v>45528</v>
      </c>
      <c r="F3011">
        <v>2857.32</v>
      </c>
      <c r="G3011" t="s">
        <v>91</v>
      </c>
      <c r="H3011">
        <v>0</v>
      </c>
      <c r="I3011" t="str">
        <f>_xlfn.XLOOKUP(data[[#This Row],[flight_speed]],$S$4:$S$6,$T$4:$T$6,,-1)</f>
        <v>super fast</v>
      </c>
      <c r="J3011">
        <f>_xlfn.XLOOKUP(data[[#This Row],[Reindeer]],$S$14:$S$18,$T$14:$T$18)</f>
        <v>261</v>
      </c>
      <c r="K3011" t="str" cm="1">
        <f t="array" ref="K3011">_xlfn.IFS(data[[#This Row],[Age]]&lt;=100,"0-100",data[[#This Row],[Age]]&lt;=500,"101-500",data[[#This Row],[Age]]&lt;=1000,"501-1000",1,"&gt;1000")</f>
        <v>101-500</v>
      </c>
      <c r="L3011" t="str">
        <f>REPT(_xlfn.UNICHAR(8203),_xlfn.XLOOKUP(data[[#This Row],[Age group]],$S$23:$S$26,$T$23:$T$26))&amp;data[[#This Row],[Age group]]</f>
        <v>​​​101-500</v>
      </c>
    </row>
    <row r="3012" spans="2:12" x14ac:dyDescent="0.25">
      <c r="B3012" t="s">
        <v>68</v>
      </c>
      <c r="C3012">
        <v>10.4</v>
      </c>
      <c r="D3012">
        <v>530</v>
      </c>
      <c r="E3012" s="27">
        <v>45528</v>
      </c>
      <c r="F3012">
        <v>975.27</v>
      </c>
      <c r="G3012" t="s">
        <v>90</v>
      </c>
      <c r="H3012">
        <v>0</v>
      </c>
      <c r="I3012" t="str">
        <f>_xlfn.XLOOKUP(data[[#This Row],[flight_speed]],$S$4:$S$6,$T$4:$T$6,,-1)</f>
        <v>fast</v>
      </c>
      <c r="J3012">
        <f>_xlfn.XLOOKUP(data[[#This Row],[Reindeer]],$S$14:$S$18,$T$14:$T$18)</f>
        <v>35</v>
      </c>
      <c r="K3012" t="str" cm="1">
        <f t="array" ref="K3012">_xlfn.IFS(data[[#This Row],[Age]]&lt;=100,"0-100",data[[#This Row],[Age]]&lt;=500,"101-500",data[[#This Row],[Age]]&lt;=1000,"501-1000",1,"&gt;1000")</f>
        <v>0-100</v>
      </c>
      <c r="L3012" t="str">
        <f>REPT(_xlfn.UNICHAR(8203),_xlfn.XLOOKUP(data[[#This Row],[Age group]],$S$23:$S$26,$T$23:$T$26))&amp;data[[#This Row],[Age group]]</f>
        <v>​​​​0-100</v>
      </c>
    </row>
    <row r="3013" spans="2:12" x14ac:dyDescent="0.25">
      <c r="B3013" t="s">
        <v>32</v>
      </c>
      <c r="C3013">
        <v>9.6000000000000014</v>
      </c>
      <c r="D3013">
        <v>960</v>
      </c>
      <c r="E3013" s="27">
        <v>45528</v>
      </c>
      <c r="F3013">
        <v>2015.16</v>
      </c>
      <c r="G3013" t="s">
        <v>91</v>
      </c>
      <c r="H3013">
        <v>0</v>
      </c>
      <c r="I3013" t="str">
        <f>_xlfn.XLOOKUP(data[[#This Row],[flight_speed]],$S$4:$S$6,$T$4:$T$6,,-1)</f>
        <v>super fast</v>
      </c>
      <c r="J3013">
        <f>_xlfn.XLOOKUP(data[[#This Row],[Reindeer]],$S$14:$S$18,$T$14:$T$18)</f>
        <v>98</v>
      </c>
      <c r="K3013" t="str" cm="1">
        <f t="array" ref="K3013">_xlfn.IFS(data[[#This Row],[Age]]&lt;=100,"0-100",data[[#This Row],[Age]]&lt;=500,"101-500",data[[#This Row],[Age]]&lt;=1000,"501-1000",1,"&gt;1000")</f>
        <v>0-100</v>
      </c>
      <c r="L3013" t="str">
        <f>REPT(_xlfn.UNICHAR(8203),_xlfn.XLOOKUP(data[[#This Row],[Age group]],$S$23:$S$26,$T$23:$T$26))&amp;data[[#This Row],[Age group]]</f>
        <v>​​​​0-100</v>
      </c>
    </row>
    <row r="3014" spans="2:12" x14ac:dyDescent="0.25">
      <c r="B3014" t="s">
        <v>33</v>
      </c>
      <c r="C3014">
        <v>9.6000000000000014</v>
      </c>
      <c r="D3014">
        <v>840</v>
      </c>
      <c r="E3014" s="27">
        <v>45529</v>
      </c>
      <c r="F3014">
        <v>537.21</v>
      </c>
      <c r="G3014" t="s">
        <v>90</v>
      </c>
      <c r="H3014">
        <v>0</v>
      </c>
      <c r="I3014" t="str">
        <f>_xlfn.XLOOKUP(data[[#This Row],[flight_speed]],$S$4:$S$6,$T$4:$T$6,,-1)</f>
        <v>casual</v>
      </c>
      <c r="J3014">
        <f>_xlfn.XLOOKUP(data[[#This Row],[Reindeer]],$S$14:$S$18,$T$14:$T$18)</f>
        <v>1200</v>
      </c>
      <c r="K3014" t="str" cm="1">
        <f t="array" ref="K3014">_xlfn.IFS(data[[#This Row],[Age]]&lt;=100,"0-100",data[[#This Row],[Age]]&lt;=500,"101-500",data[[#This Row],[Age]]&lt;=1000,"501-1000",1,"&gt;1000")</f>
        <v>&gt;1000</v>
      </c>
      <c r="L3014" t="str">
        <f>REPT(_xlfn.UNICHAR(8203),_xlfn.XLOOKUP(data[[#This Row],[Age group]],$S$23:$S$26,$T$23:$T$26))&amp;data[[#This Row],[Age group]]</f>
        <v>​&gt;1000</v>
      </c>
    </row>
    <row r="3015" spans="2:12" x14ac:dyDescent="0.25">
      <c r="B3015" t="s">
        <v>34</v>
      </c>
      <c r="C3015">
        <v>6.4</v>
      </c>
      <c r="D3015">
        <v>1260</v>
      </c>
      <c r="E3015" s="27">
        <v>45529</v>
      </c>
      <c r="F3015">
        <v>2568.84</v>
      </c>
      <c r="G3015" t="s">
        <v>91</v>
      </c>
      <c r="H3015">
        <v>0</v>
      </c>
      <c r="I3015" t="str">
        <f>_xlfn.XLOOKUP(data[[#This Row],[flight_speed]],$S$4:$S$6,$T$4:$T$6,,-1)</f>
        <v>super fast</v>
      </c>
      <c r="J3015">
        <f>_xlfn.XLOOKUP(data[[#This Row],[Reindeer]],$S$14:$S$18,$T$14:$T$18)</f>
        <v>815</v>
      </c>
      <c r="K3015" t="str" cm="1">
        <f t="array" ref="K3015">_xlfn.IFS(data[[#This Row],[Age]]&lt;=100,"0-100",data[[#This Row],[Age]]&lt;=500,"101-500",data[[#This Row],[Age]]&lt;=1000,"501-1000",1,"&gt;1000")</f>
        <v>501-1000</v>
      </c>
      <c r="L3015" t="str">
        <f>REPT(_xlfn.UNICHAR(8203),_xlfn.XLOOKUP(data[[#This Row],[Age group]],$S$23:$S$26,$T$23:$T$26))&amp;data[[#This Row],[Age group]]</f>
        <v>​​501-1000</v>
      </c>
    </row>
    <row r="3016" spans="2:12" x14ac:dyDescent="0.25">
      <c r="B3016" t="s">
        <v>35</v>
      </c>
      <c r="C3016">
        <v>11.200000000000001</v>
      </c>
      <c r="D3016">
        <v>1320</v>
      </c>
      <c r="E3016" s="27">
        <v>45529</v>
      </c>
      <c r="F3016">
        <v>216.87</v>
      </c>
      <c r="G3016" t="s">
        <v>91</v>
      </c>
      <c r="H3016">
        <v>0</v>
      </c>
      <c r="I3016" t="str">
        <f>_xlfn.XLOOKUP(data[[#This Row],[flight_speed]],$S$4:$S$6,$T$4:$T$6,,-1)</f>
        <v>casual</v>
      </c>
      <c r="J3016">
        <f>_xlfn.XLOOKUP(data[[#This Row],[Reindeer]],$S$14:$S$18,$T$14:$T$18)</f>
        <v>261</v>
      </c>
      <c r="K3016" t="str" cm="1">
        <f t="array" ref="K3016">_xlfn.IFS(data[[#This Row],[Age]]&lt;=100,"0-100",data[[#This Row],[Age]]&lt;=500,"101-500",data[[#This Row],[Age]]&lt;=1000,"501-1000",1,"&gt;1000")</f>
        <v>101-500</v>
      </c>
      <c r="L3016" t="str">
        <f>REPT(_xlfn.UNICHAR(8203),_xlfn.XLOOKUP(data[[#This Row],[Age group]],$S$23:$S$26,$T$23:$T$26))&amp;data[[#This Row],[Age group]]</f>
        <v>​​​101-500</v>
      </c>
    </row>
    <row r="3017" spans="2:12" x14ac:dyDescent="0.25">
      <c r="B3017" t="s">
        <v>68</v>
      </c>
      <c r="C3017">
        <v>9.6000000000000014</v>
      </c>
      <c r="D3017">
        <v>1190</v>
      </c>
      <c r="E3017" s="27">
        <v>45529</v>
      </c>
      <c r="F3017">
        <v>1415.6100000000001</v>
      </c>
      <c r="G3017" t="s">
        <v>90</v>
      </c>
      <c r="H3017">
        <v>0</v>
      </c>
      <c r="I3017" t="str">
        <f>_xlfn.XLOOKUP(data[[#This Row],[flight_speed]],$S$4:$S$6,$T$4:$T$6,,-1)</f>
        <v>fast</v>
      </c>
      <c r="J3017">
        <f>_xlfn.XLOOKUP(data[[#This Row],[Reindeer]],$S$14:$S$18,$T$14:$T$18)</f>
        <v>35</v>
      </c>
      <c r="K3017" t="str" cm="1">
        <f t="array" ref="K3017">_xlfn.IFS(data[[#This Row],[Age]]&lt;=100,"0-100",data[[#This Row],[Age]]&lt;=500,"101-500",data[[#This Row],[Age]]&lt;=1000,"501-1000",1,"&gt;1000")</f>
        <v>0-100</v>
      </c>
      <c r="L3017" t="str">
        <f>REPT(_xlfn.UNICHAR(8203),_xlfn.XLOOKUP(data[[#This Row],[Age group]],$S$23:$S$26,$T$23:$T$26))&amp;data[[#This Row],[Age group]]</f>
        <v>​​​​0-100</v>
      </c>
    </row>
    <row r="3018" spans="2:12" x14ac:dyDescent="0.25">
      <c r="B3018" t="s">
        <v>32</v>
      </c>
      <c r="C3018">
        <v>7.2</v>
      </c>
      <c r="D3018">
        <v>1230</v>
      </c>
      <c r="E3018" s="27">
        <v>45529</v>
      </c>
      <c r="F3018">
        <v>2901</v>
      </c>
      <c r="G3018" t="s">
        <v>91</v>
      </c>
      <c r="H3018">
        <v>0</v>
      </c>
      <c r="I3018" t="str">
        <f>_xlfn.XLOOKUP(data[[#This Row],[flight_speed]],$S$4:$S$6,$T$4:$T$6,,-1)</f>
        <v>super fast</v>
      </c>
      <c r="J3018">
        <f>_xlfn.XLOOKUP(data[[#This Row],[Reindeer]],$S$14:$S$18,$T$14:$T$18)</f>
        <v>98</v>
      </c>
      <c r="K3018" t="str" cm="1">
        <f t="array" ref="K3018">_xlfn.IFS(data[[#This Row],[Age]]&lt;=100,"0-100",data[[#This Row],[Age]]&lt;=500,"101-500",data[[#This Row],[Age]]&lt;=1000,"501-1000",1,"&gt;1000")</f>
        <v>0-100</v>
      </c>
      <c r="L3018" t="str">
        <f>REPT(_xlfn.UNICHAR(8203),_xlfn.XLOOKUP(data[[#This Row],[Age group]],$S$23:$S$26,$T$23:$T$26))&amp;data[[#This Row],[Age group]]</f>
        <v>​​​​0-100</v>
      </c>
    </row>
    <row r="3019" spans="2:12" x14ac:dyDescent="0.25">
      <c r="B3019" t="s">
        <v>33</v>
      </c>
      <c r="C3019">
        <v>4.8000000000000007</v>
      </c>
      <c r="D3019">
        <v>760</v>
      </c>
      <c r="E3019" s="27">
        <v>45530</v>
      </c>
      <c r="F3019">
        <v>1948.38</v>
      </c>
      <c r="G3019" t="s">
        <v>90</v>
      </c>
      <c r="H3019">
        <v>0</v>
      </c>
      <c r="I3019" t="str">
        <f>_xlfn.XLOOKUP(data[[#This Row],[flight_speed]],$S$4:$S$6,$T$4:$T$6,,-1)</f>
        <v>fast</v>
      </c>
      <c r="J3019">
        <f>_xlfn.XLOOKUP(data[[#This Row],[Reindeer]],$S$14:$S$18,$T$14:$T$18)</f>
        <v>1200</v>
      </c>
      <c r="K3019" t="str" cm="1">
        <f t="array" ref="K3019">_xlfn.IFS(data[[#This Row],[Age]]&lt;=100,"0-100",data[[#This Row],[Age]]&lt;=500,"101-500",data[[#This Row],[Age]]&lt;=1000,"501-1000",1,"&gt;1000")</f>
        <v>&gt;1000</v>
      </c>
      <c r="L3019" t="str">
        <f>REPT(_xlfn.UNICHAR(8203),_xlfn.XLOOKUP(data[[#This Row],[Age group]],$S$23:$S$26,$T$23:$T$26))&amp;data[[#This Row],[Age group]]</f>
        <v>​&gt;1000</v>
      </c>
    </row>
    <row r="3020" spans="2:12" x14ac:dyDescent="0.25">
      <c r="B3020" t="s">
        <v>34</v>
      </c>
      <c r="C3020">
        <v>4.8000000000000007</v>
      </c>
      <c r="D3020">
        <v>1310</v>
      </c>
      <c r="E3020" s="27">
        <v>45530</v>
      </c>
      <c r="F3020">
        <v>2537.0700000000002</v>
      </c>
      <c r="G3020" t="s">
        <v>91</v>
      </c>
      <c r="H3020">
        <v>0</v>
      </c>
      <c r="I3020" t="str">
        <f>_xlfn.XLOOKUP(data[[#This Row],[flight_speed]],$S$4:$S$6,$T$4:$T$6,,-1)</f>
        <v>super fast</v>
      </c>
      <c r="J3020">
        <f>_xlfn.XLOOKUP(data[[#This Row],[Reindeer]],$S$14:$S$18,$T$14:$T$18)</f>
        <v>815</v>
      </c>
      <c r="K3020" t="str" cm="1">
        <f t="array" ref="K3020">_xlfn.IFS(data[[#This Row],[Age]]&lt;=100,"0-100",data[[#This Row],[Age]]&lt;=500,"101-500",data[[#This Row],[Age]]&lt;=1000,"501-1000",1,"&gt;1000")</f>
        <v>501-1000</v>
      </c>
      <c r="L3020" t="str">
        <f>REPT(_xlfn.UNICHAR(8203),_xlfn.XLOOKUP(data[[#This Row],[Age group]],$S$23:$S$26,$T$23:$T$26))&amp;data[[#This Row],[Age group]]</f>
        <v>​​501-1000</v>
      </c>
    </row>
    <row r="3021" spans="2:12" x14ac:dyDescent="0.25">
      <c r="B3021" t="s">
        <v>35</v>
      </c>
      <c r="C3021">
        <v>9.6000000000000014</v>
      </c>
      <c r="D3021">
        <v>860</v>
      </c>
      <c r="E3021" s="27">
        <v>45530</v>
      </c>
      <c r="F3021">
        <v>417.96</v>
      </c>
      <c r="G3021" t="s">
        <v>91</v>
      </c>
      <c r="H3021">
        <v>0</v>
      </c>
      <c r="I3021" t="str">
        <f>_xlfn.XLOOKUP(data[[#This Row],[flight_speed]],$S$4:$S$6,$T$4:$T$6,,-1)</f>
        <v>casual</v>
      </c>
      <c r="J3021">
        <f>_xlfn.XLOOKUP(data[[#This Row],[Reindeer]],$S$14:$S$18,$T$14:$T$18)</f>
        <v>261</v>
      </c>
      <c r="K3021" t="str" cm="1">
        <f t="array" ref="K3021">_xlfn.IFS(data[[#This Row],[Age]]&lt;=100,"0-100",data[[#This Row],[Age]]&lt;=500,"101-500",data[[#This Row],[Age]]&lt;=1000,"501-1000",1,"&gt;1000")</f>
        <v>101-500</v>
      </c>
      <c r="L3021" t="str">
        <f>REPT(_xlfn.UNICHAR(8203),_xlfn.XLOOKUP(data[[#This Row],[Age group]],$S$23:$S$26,$T$23:$T$26))&amp;data[[#This Row],[Age group]]</f>
        <v>​​​101-500</v>
      </c>
    </row>
    <row r="3022" spans="2:12" x14ac:dyDescent="0.25">
      <c r="B3022" t="s">
        <v>68</v>
      </c>
      <c r="C3022">
        <v>10.4</v>
      </c>
      <c r="D3022">
        <v>1360</v>
      </c>
      <c r="E3022" s="27">
        <v>45530</v>
      </c>
      <c r="F3022">
        <v>2966.13</v>
      </c>
      <c r="G3022" t="s">
        <v>90</v>
      </c>
      <c r="H3022">
        <v>0</v>
      </c>
      <c r="I3022" t="str">
        <f>_xlfn.XLOOKUP(data[[#This Row],[flight_speed]],$S$4:$S$6,$T$4:$T$6,,-1)</f>
        <v>super fast</v>
      </c>
      <c r="J3022">
        <f>_xlfn.XLOOKUP(data[[#This Row],[Reindeer]],$S$14:$S$18,$T$14:$T$18)</f>
        <v>35</v>
      </c>
      <c r="K3022" t="str" cm="1">
        <f t="array" ref="K3022">_xlfn.IFS(data[[#This Row],[Age]]&lt;=100,"0-100",data[[#This Row],[Age]]&lt;=500,"101-500",data[[#This Row],[Age]]&lt;=1000,"501-1000",1,"&gt;1000")</f>
        <v>0-100</v>
      </c>
      <c r="L3022" t="str">
        <f>REPT(_xlfn.UNICHAR(8203),_xlfn.XLOOKUP(data[[#This Row],[Age group]],$S$23:$S$26,$T$23:$T$26))&amp;data[[#This Row],[Age group]]</f>
        <v>​​​​0-100</v>
      </c>
    </row>
    <row r="3023" spans="2:12" x14ac:dyDescent="0.25">
      <c r="B3023" t="s">
        <v>32</v>
      </c>
      <c r="C3023">
        <v>12</v>
      </c>
      <c r="D3023">
        <v>890</v>
      </c>
      <c r="E3023" s="27">
        <v>45530</v>
      </c>
      <c r="F3023">
        <v>2657.67</v>
      </c>
      <c r="G3023" t="s">
        <v>91</v>
      </c>
      <c r="H3023">
        <v>0</v>
      </c>
      <c r="I3023" t="str">
        <f>_xlfn.XLOOKUP(data[[#This Row],[flight_speed]],$S$4:$S$6,$T$4:$T$6,,-1)</f>
        <v>super fast</v>
      </c>
      <c r="J3023">
        <f>_xlfn.XLOOKUP(data[[#This Row],[Reindeer]],$S$14:$S$18,$T$14:$T$18)</f>
        <v>98</v>
      </c>
      <c r="K3023" t="str" cm="1">
        <f t="array" ref="K3023">_xlfn.IFS(data[[#This Row],[Age]]&lt;=100,"0-100",data[[#This Row],[Age]]&lt;=500,"101-500",data[[#This Row],[Age]]&lt;=1000,"501-1000",1,"&gt;1000")</f>
        <v>0-100</v>
      </c>
      <c r="L3023" t="str">
        <f>REPT(_xlfn.UNICHAR(8203),_xlfn.XLOOKUP(data[[#This Row],[Age group]],$S$23:$S$26,$T$23:$T$26))&amp;data[[#This Row],[Age group]]</f>
        <v>​​​​0-100</v>
      </c>
    </row>
    <row r="3024" spans="2:12" x14ac:dyDescent="0.25">
      <c r="B3024" t="s">
        <v>33</v>
      </c>
      <c r="C3024">
        <v>9.6000000000000014</v>
      </c>
      <c r="D3024">
        <v>550</v>
      </c>
      <c r="E3024" s="27">
        <v>45531</v>
      </c>
      <c r="F3024">
        <v>1576.8600000000001</v>
      </c>
      <c r="G3024" t="s">
        <v>90</v>
      </c>
      <c r="H3024">
        <v>0</v>
      </c>
      <c r="I3024" t="str">
        <f>_xlfn.XLOOKUP(data[[#This Row],[flight_speed]],$S$4:$S$6,$T$4:$T$6,,-1)</f>
        <v>fast</v>
      </c>
      <c r="J3024">
        <f>_xlfn.XLOOKUP(data[[#This Row],[Reindeer]],$S$14:$S$18,$T$14:$T$18)</f>
        <v>1200</v>
      </c>
      <c r="K3024" t="str" cm="1">
        <f t="array" ref="K3024">_xlfn.IFS(data[[#This Row],[Age]]&lt;=100,"0-100",data[[#This Row],[Age]]&lt;=500,"101-500",data[[#This Row],[Age]]&lt;=1000,"501-1000",1,"&gt;1000")</f>
        <v>&gt;1000</v>
      </c>
      <c r="L3024" t="str">
        <f>REPT(_xlfn.UNICHAR(8203),_xlfn.XLOOKUP(data[[#This Row],[Age group]],$S$23:$S$26,$T$23:$T$26))&amp;data[[#This Row],[Age group]]</f>
        <v>​&gt;1000</v>
      </c>
    </row>
    <row r="3025" spans="2:12" x14ac:dyDescent="0.25">
      <c r="B3025" t="s">
        <v>34</v>
      </c>
      <c r="C3025">
        <v>4.8000000000000007</v>
      </c>
      <c r="D3025">
        <v>860</v>
      </c>
      <c r="E3025" s="27">
        <v>45531</v>
      </c>
      <c r="F3025">
        <v>1685.0099999999998</v>
      </c>
      <c r="G3025" t="s">
        <v>91</v>
      </c>
      <c r="H3025">
        <v>0</v>
      </c>
      <c r="I3025" t="str">
        <f>_xlfn.XLOOKUP(data[[#This Row],[flight_speed]],$S$4:$S$6,$T$4:$T$6,,-1)</f>
        <v>fast</v>
      </c>
      <c r="J3025">
        <f>_xlfn.XLOOKUP(data[[#This Row],[Reindeer]],$S$14:$S$18,$T$14:$T$18)</f>
        <v>815</v>
      </c>
      <c r="K3025" t="str" cm="1">
        <f t="array" ref="K3025">_xlfn.IFS(data[[#This Row],[Age]]&lt;=100,"0-100",data[[#This Row],[Age]]&lt;=500,"101-500",data[[#This Row],[Age]]&lt;=1000,"501-1000",1,"&gt;1000")</f>
        <v>501-1000</v>
      </c>
      <c r="L3025" t="str">
        <f>REPT(_xlfn.UNICHAR(8203),_xlfn.XLOOKUP(data[[#This Row],[Age group]],$S$23:$S$26,$T$23:$T$26))&amp;data[[#This Row],[Age group]]</f>
        <v>​​501-1000</v>
      </c>
    </row>
    <row r="3026" spans="2:12" x14ac:dyDescent="0.25">
      <c r="B3026" t="s">
        <v>35</v>
      </c>
      <c r="C3026">
        <v>8.8000000000000007</v>
      </c>
      <c r="D3026">
        <v>780</v>
      </c>
      <c r="E3026" s="27">
        <v>45531</v>
      </c>
      <c r="F3026">
        <v>1538.5500000000002</v>
      </c>
      <c r="G3026" t="s">
        <v>91</v>
      </c>
      <c r="H3026">
        <v>0</v>
      </c>
      <c r="I3026" t="str">
        <f>_xlfn.XLOOKUP(data[[#This Row],[flight_speed]],$S$4:$S$6,$T$4:$T$6,,-1)</f>
        <v>fast</v>
      </c>
      <c r="J3026">
        <f>_xlfn.XLOOKUP(data[[#This Row],[Reindeer]],$S$14:$S$18,$T$14:$T$18)</f>
        <v>261</v>
      </c>
      <c r="K3026" t="str" cm="1">
        <f t="array" ref="K3026">_xlfn.IFS(data[[#This Row],[Age]]&lt;=100,"0-100",data[[#This Row],[Age]]&lt;=500,"101-500",data[[#This Row],[Age]]&lt;=1000,"501-1000",1,"&gt;1000")</f>
        <v>101-500</v>
      </c>
      <c r="L3026" t="str">
        <f>REPT(_xlfn.UNICHAR(8203),_xlfn.XLOOKUP(data[[#This Row],[Age group]],$S$23:$S$26,$T$23:$T$26))&amp;data[[#This Row],[Age group]]</f>
        <v>​​​101-500</v>
      </c>
    </row>
    <row r="3027" spans="2:12" x14ac:dyDescent="0.25">
      <c r="B3027" t="s">
        <v>68</v>
      </c>
      <c r="C3027">
        <v>9.6000000000000014</v>
      </c>
      <c r="D3027">
        <v>950</v>
      </c>
      <c r="E3027" s="27">
        <v>45531</v>
      </c>
      <c r="F3027">
        <v>1436.6399999999999</v>
      </c>
      <c r="G3027" t="s">
        <v>90</v>
      </c>
      <c r="H3027">
        <v>0</v>
      </c>
      <c r="I3027" t="str">
        <f>_xlfn.XLOOKUP(data[[#This Row],[flight_speed]],$S$4:$S$6,$T$4:$T$6,,-1)</f>
        <v>fast</v>
      </c>
      <c r="J3027">
        <f>_xlfn.XLOOKUP(data[[#This Row],[Reindeer]],$S$14:$S$18,$T$14:$T$18)</f>
        <v>35</v>
      </c>
      <c r="K3027" t="str" cm="1">
        <f t="array" ref="K3027">_xlfn.IFS(data[[#This Row],[Age]]&lt;=100,"0-100",data[[#This Row],[Age]]&lt;=500,"101-500",data[[#This Row],[Age]]&lt;=1000,"501-1000",1,"&gt;1000")</f>
        <v>0-100</v>
      </c>
      <c r="L3027" t="str">
        <f>REPT(_xlfn.UNICHAR(8203),_xlfn.XLOOKUP(data[[#This Row],[Age group]],$S$23:$S$26,$T$23:$T$26))&amp;data[[#This Row],[Age group]]</f>
        <v>​​​​0-100</v>
      </c>
    </row>
    <row r="3028" spans="2:12" x14ac:dyDescent="0.25">
      <c r="B3028" t="s">
        <v>32</v>
      </c>
      <c r="C3028">
        <v>11.200000000000001</v>
      </c>
      <c r="D3028">
        <v>1300</v>
      </c>
      <c r="E3028" s="27">
        <v>45531</v>
      </c>
      <c r="F3028">
        <v>1976.6999999999998</v>
      </c>
      <c r="G3028" t="s">
        <v>91</v>
      </c>
      <c r="H3028">
        <v>0</v>
      </c>
      <c r="I3028" t="str">
        <f>_xlfn.XLOOKUP(data[[#This Row],[flight_speed]],$S$4:$S$6,$T$4:$T$6,,-1)</f>
        <v>fast</v>
      </c>
      <c r="J3028">
        <f>_xlfn.XLOOKUP(data[[#This Row],[Reindeer]],$S$14:$S$18,$T$14:$T$18)</f>
        <v>98</v>
      </c>
      <c r="K3028" t="str" cm="1">
        <f t="array" ref="K3028">_xlfn.IFS(data[[#This Row],[Age]]&lt;=100,"0-100",data[[#This Row],[Age]]&lt;=500,"101-500",data[[#This Row],[Age]]&lt;=1000,"501-1000",1,"&gt;1000")</f>
        <v>0-100</v>
      </c>
      <c r="L3028" t="str">
        <f>REPT(_xlfn.UNICHAR(8203),_xlfn.XLOOKUP(data[[#This Row],[Age group]],$S$23:$S$26,$T$23:$T$26))&amp;data[[#This Row],[Age group]]</f>
        <v>​​​​0-100</v>
      </c>
    </row>
    <row r="3029" spans="2:12" x14ac:dyDescent="0.25">
      <c r="B3029" t="s">
        <v>33</v>
      </c>
      <c r="C3029">
        <v>6.4</v>
      </c>
      <c r="D3029">
        <v>1040</v>
      </c>
      <c r="E3029" s="27">
        <v>45532</v>
      </c>
      <c r="F3029">
        <v>1915.1999999999998</v>
      </c>
      <c r="G3029" t="s">
        <v>90</v>
      </c>
      <c r="H3029">
        <v>0</v>
      </c>
      <c r="I3029" t="str">
        <f>_xlfn.XLOOKUP(data[[#This Row],[flight_speed]],$S$4:$S$6,$T$4:$T$6,,-1)</f>
        <v>fast</v>
      </c>
      <c r="J3029">
        <f>_xlfn.XLOOKUP(data[[#This Row],[Reindeer]],$S$14:$S$18,$T$14:$T$18)</f>
        <v>1200</v>
      </c>
      <c r="K3029" t="str" cm="1">
        <f t="array" ref="K3029">_xlfn.IFS(data[[#This Row],[Age]]&lt;=100,"0-100",data[[#This Row],[Age]]&lt;=500,"101-500",data[[#This Row],[Age]]&lt;=1000,"501-1000",1,"&gt;1000")</f>
        <v>&gt;1000</v>
      </c>
      <c r="L3029" t="str">
        <f>REPT(_xlfn.UNICHAR(8203),_xlfn.XLOOKUP(data[[#This Row],[Age group]],$S$23:$S$26,$T$23:$T$26))&amp;data[[#This Row],[Age group]]</f>
        <v>​&gt;1000</v>
      </c>
    </row>
    <row r="3030" spans="2:12" x14ac:dyDescent="0.25">
      <c r="B3030" t="s">
        <v>34</v>
      </c>
      <c r="C3030">
        <v>12</v>
      </c>
      <c r="D3030">
        <v>1060</v>
      </c>
      <c r="E3030" s="27">
        <v>45532</v>
      </c>
      <c r="F3030">
        <v>664.68000000000006</v>
      </c>
      <c r="G3030" t="s">
        <v>91</v>
      </c>
      <c r="H3030">
        <v>0</v>
      </c>
      <c r="I3030" t="str">
        <f>_xlfn.XLOOKUP(data[[#This Row],[flight_speed]],$S$4:$S$6,$T$4:$T$6,,-1)</f>
        <v>fast</v>
      </c>
      <c r="J3030">
        <f>_xlfn.XLOOKUP(data[[#This Row],[Reindeer]],$S$14:$S$18,$T$14:$T$18)</f>
        <v>815</v>
      </c>
      <c r="K3030" t="str" cm="1">
        <f t="array" ref="K3030">_xlfn.IFS(data[[#This Row],[Age]]&lt;=100,"0-100",data[[#This Row],[Age]]&lt;=500,"101-500",data[[#This Row],[Age]]&lt;=1000,"501-1000",1,"&gt;1000")</f>
        <v>501-1000</v>
      </c>
      <c r="L3030" t="str">
        <f>REPT(_xlfn.UNICHAR(8203),_xlfn.XLOOKUP(data[[#This Row],[Age group]],$S$23:$S$26,$T$23:$T$26))&amp;data[[#This Row],[Age group]]</f>
        <v>​​501-1000</v>
      </c>
    </row>
    <row r="3031" spans="2:12" x14ac:dyDescent="0.25">
      <c r="B3031" t="s">
        <v>35</v>
      </c>
      <c r="C3031">
        <v>6.4</v>
      </c>
      <c r="D3031">
        <v>1000</v>
      </c>
      <c r="E3031" s="27">
        <v>45532</v>
      </c>
      <c r="F3031">
        <v>856.47</v>
      </c>
      <c r="G3031" t="s">
        <v>91</v>
      </c>
      <c r="H3031">
        <v>0</v>
      </c>
      <c r="I3031" t="str">
        <f>_xlfn.XLOOKUP(data[[#This Row],[flight_speed]],$S$4:$S$6,$T$4:$T$6,,-1)</f>
        <v>fast</v>
      </c>
      <c r="J3031">
        <f>_xlfn.XLOOKUP(data[[#This Row],[Reindeer]],$S$14:$S$18,$T$14:$T$18)</f>
        <v>261</v>
      </c>
      <c r="K3031" t="str" cm="1">
        <f t="array" ref="K3031">_xlfn.IFS(data[[#This Row],[Age]]&lt;=100,"0-100",data[[#This Row],[Age]]&lt;=500,"101-500",data[[#This Row],[Age]]&lt;=1000,"501-1000",1,"&gt;1000")</f>
        <v>101-500</v>
      </c>
      <c r="L3031" t="str">
        <f>REPT(_xlfn.UNICHAR(8203),_xlfn.XLOOKUP(data[[#This Row],[Age group]],$S$23:$S$26,$T$23:$T$26))&amp;data[[#This Row],[Age group]]</f>
        <v>​​​101-500</v>
      </c>
    </row>
    <row r="3032" spans="2:12" x14ac:dyDescent="0.25">
      <c r="B3032" t="s">
        <v>68</v>
      </c>
      <c r="C3032">
        <v>6.4</v>
      </c>
      <c r="D3032">
        <v>690</v>
      </c>
      <c r="E3032" s="27">
        <v>45532</v>
      </c>
      <c r="F3032">
        <v>2614.62</v>
      </c>
      <c r="G3032" t="s">
        <v>90</v>
      </c>
      <c r="H3032">
        <v>0</v>
      </c>
      <c r="I3032" t="str">
        <f>_xlfn.XLOOKUP(data[[#This Row],[flight_speed]],$S$4:$S$6,$T$4:$T$6,,-1)</f>
        <v>super fast</v>
      </c>
      <c r="J3032">
        <f>_xlfn.XLOOKUP(data[[#This Row],[Reindeer]],$S$14:$S$18,$T$14:$T$18)</f>
        <v>35</v>
      </c>
      <c r="K3032" t="str" cm="1">
        <f t="array" ref="K3032">_xlfn.IFS(data[[#This Row],[Age]]&lt;=100,"0-100",data[[#This Row],[Age]]&lt;=500,"101-500",data[[#This Row],[Age]]&lt;=1000,"501-1000",1,"&gt;1000")</f>
        <v>0-100</v>
      </c>
      <c r="L3032" t="str">
        <f>REPT(_xlfn.UNICHAR(8203),_xlfn.XLOOKUP(data[[#This Row],[Age group]],$S$23:$S$26,$T$23:$T$26))&amp;data[[#This Row],[Age group]]</f>
        <v>​​​​0-100</v>
      </c>
    </row>
    <row r="3033" spans="2:12" x14ac:dyDescent="0.25">
      <c r="B3033" t="s">
        <v>32</v>
      </c>
      <c r="C3033">
        <v>12</v>
      </c>
      <c r="D3033">
        <v>770</v>
      </c>
      <c r="E3033" s="27">
        <v>45532</v>
      </c>
      <c r="F3033">
        <v>2521.98</v>
      </c>
      <c r="G3033" t="s">
        <v>91</v>
      </c>
      <c r="H3033">
        <v>0</v>
      </c>
      <c r="I3033" t="str">
        <f>_xlfn.XLOOKUP(data[[#This Row],[flight_speed]],$S$4:$S$6,$T$4:$T$6,,-1)</f>
        <v>super fast</v>
      </c>
      <c r="J3033">
        <f>_xlfn.XLOOKUP(data[[#This Row],[Reindeer]],$S$14:$S$18,$T$14:$T$18)</f>
        <v>98</v>
      </c>
      <c r="K3033" t="str" cm="1">
        <f t="array" ref="K3033">_xlfn.IFS(data[[#This Row],[Age]]&lt;=100,"0-100",data[[#This Row],[Age]]&lt;=500,"101-500",data[[#This Row],[Age]]&lt;=1000,"501-1000",1,"&gt;1000")</f>
        <v>0-100</v>
      </c>
      <c r="L3033" t="str">
        <f>REPT(_xlfn.UNICHAR(8203),_xlfn.XLOOKUP(data[[#This Row],[Age group]],$S$23:$S$26,$T$23:$T$26))&amp;data[[#This Row],[Age group]]</f>
        <v>​​​​0-100</v>
      </c>
    </row>
    <row r="3034" spans="2:12" x14ac:dyDescent="0.25">
      <c r="B3034" t="s">
        <v>33</v>
      </c>
      <c r="C3034">
        <v>9.6000000000000014</v>
      </c>
      <c r="D3034">
        <v>710</v>
      </c>
      <c r="E3034" s="27">
        <v>45533</v>
      </c>
      <c r="F3034">
        <v>776.31</v>
      </c>
      <c r="G3034" t="s">
        <v>90</v>
      </c>
      <c r="H3034">
        <v>0</v>
      </c>
      <c r="I3034" t="str">
        <f>_xlfn.XLOOKUP(data[[#This Row],[flight_speed]],$S$4:$S$6,$T$4:$T$6,,-1)</f>
        <v>fast</v>
      </c>
      <c r="J3034">
        <f>_xlfn.XLOOKUP(data[[#This Row],[Reindeer]],$S$14:$S$18,$T$14:$T$18)</f>
        <v>1200</v>
      </c>
      <c r="K3034" t="str" cm="1">
        <f t="array" ref="K3034">_xlfn.IFS(data[[#This Row],[Age]]&lt;=100,"0-100",data[[#This Row],[Age]]&lt;=500,"101-500",data[[#This Row],[Age]]&lt;=1000,"501-1000",1,"&gt;1000")</f>
        <v>&gt;1000</v>
      </c>
      <c r="L3034" t="str">
        <f>REPT(_xlfn.UNICHAR(8203),_xlfn.XLOOKUP(data[[#This Row],[Age group]],$S$23:$S$26,$T$23:$T$26))&amp;data[[#This Row],[Age group]]</f>
        <v>​&gt;1000</v>
      </c>
    </row>
    <row r="3035" spans="2:12" x14ac:dyDescent="0.25">
      <c r="B3035" t="s">
        <v>34</v>
      </c>
      <c r="C3035">
        <v>4.8000000000000007</v>
      </c>
      <c r="D3035">
        <v>1200</v>
      </c>
      <c r="E3035" s="27">
        <v>45533</v>
      </c>
      <c r="F3035">
        <v>2928.39</v>
      </c>
      <c r="G3035" t="s">
        <v>91</v>
      </c>
      <c r="H3035">
        <v>0</v>
      </c>
      <c r="I3035" t="str">
        <f>_xlfn.XLOOKUP(data[[#This Row],[flight_speed]],$S$4:$S$6,$T$4:$T$6,,-1)</f>
        <v>super fast</v>
      </c>
      <c r="J3035">
        <f>_xlfn.XLOOKUP(data[[#This Row],[Reindeer]],$S$14:$S$18,$T$14:$T$18)</f>
        <v>815</v>
      </c>
      <c r="K3035" t="str" cm="1">
        <f t="array" ref="K3035">_xlfn.IFS(data[[#This Row],[Age]]&lt;=100,"0-100",data[[#This Row],[Age]]&lt;=500,"101-500",data[[#This Row],[Age]]&lt;=1000,"501-1000",1,"&gt;1000")</f>
        <v>501-1000</v>
      </c>
      <c r="L3035" t="str">
        <f>REPT(_xlfn.UNICHAR(8203),_xlfn.XLOOKUP(data[[#This Row],[Age group]],$S$23:$S$26,$T$23:$T$26))&amp;data[[#This Row],[Age group]]</f>
        <v>​​501-1000</v>
      </c>
    </row>
    <row r="3036" spans="2:12" x14ac:dyDescent="0.25">
      <c r="B3036" t="s">
        <v>35</v>
      </c>
      <c r="C3036">
        <v>4.8000000000000007</v>
      </c>
      <c r="D3036">
        <v>1230</v>
      </c>
      <c r="E3036" s="27">
        <v>45533</v>
      </c>
      <c r="F3036">
        <v>542.88</v>
      </c>
      <c r="G3036" t="s">
        <v>91</v>
      </c>
      <c r="H3036">
        <v>0</v>
      </c>
      <c r="I3036" t="str">
        <f>_xlfn.XLOOKUP(data[[#This Row],[flight_speed]],$S$4:$S$6,$T$4:$T$6,,-1)</f>
        <v>casual</v>
      </c>
      <c r="J3036">
        <f>_xlfn.XLOOKUP(data[[#This Row],[Reindeer]],$S$14:$S$18,$T$14:$T$18)</f>
        <v>261</v>
      </c>
      <c r="K3036" t="str" cm="1">
        <f t="array" ref="K3036">_xlfn.IFS(data[[#This Row],[Age]]&lt;=100,"0-100",data[[#This Row],[Age]]&lt;=500,"101-500",data[[#This Row],[Age]]&lt;=1000,"501-1000",1,"&gt;1000")</f>
        <v>101-500</v>
      </c>
      <c r="L3036" t="str">
        <f>REPT(_xlfn.UNICHAR(8203),_xlfn.XLOOKUP(data[[#This Row],[Age group]],$S$23:$S$26,$T$23:$T$26))&amp;data[[#This Row],[Age group]]</f>
        <v>​​​101-500</v>
      </c>
    </row>
    <row r="3037" spans="2:12" x14ac:dyDescent="0.25">
      <c r="B3037" t="s">
        <v>68</v>
      </c>
      <c r="C3037">
        <v>12</v>
      </c>
      <c r="D3037">
        <v>850</v>
      </c>
      <c r="E3037" s="27">
        <v>45533</v>
      </c>
      <c r="F3037">
        <v>2499.1499999999996</v>
      </c>
      <c r="G3037" t="s">
        <v>90</v>
      </c>
      <c r="H3037">
        <v>0</v>
      </c>
      <c r="I3037" t="str">
        <f>_xlfn.XLOOKUP(data[[#This Row],[flight_speed]],$S$4:$S$6,$T$4:$T$6,,-1)</f>
        <v>super fast</v>
      </c>
      <c r="J3037">
        <f>_xlfn.XLOOKUP(data[[#This Row],[Reindeer]],$S$14:$S$18,$T$14:$T$18)</f>
        <v>35</v>
      </c>
      <c r="K3037" t="str" cm="1">
        <f t="array" ref="K3037">_xlfn.IFS(data[[#This Row],[Age]]&lt;=100,"0-100",data[[#This Row],[Age]]&lt;=500,"101-500",data[[#This Row],[Age]]&lt;=1000,"501-1000",1,"&gt;1000")</f>
        <v>0-100</v>
      </c>
      <c r="L3037" t="str">
        <f>REPT(_xlfn.UNICHAR(8203),_xlfn.XLOOKUP(data[[#This Row],[Age group]],$S$23:$S$26,$T$23:$T$26))&amp;data[[#This Row],[Age group]]</f>
        <v>​​​​0-100</v>
      </c>
    </row>
    <row r="3038" spans="2:12" x14ac:dyDescent="0.25">
      <c r="B3038" t="s">
        <v>32</v>
      </c>
      <c r="C3038">
        <v>8.8000000000000007</v>
      </c>
      <c r="D3038">
        <v>1440</v>
      </c>
      <c r="E3038" s="27">
        <v>45533</v>
      </c>
      <c r="F3038">
        <v>1299.48</v>
      </c>
      <c r="G3038" t="s">
        <v>91</v>
      </c>
      <c r="H3038">
        <v>0</v>
      </c>
      <c r="I3038" t="str">
        <f>_xlfn.XLOOKUP(data[[#This Row],[flight_speed]],$S$4:$S$6,$T$4:$T$6,,-1)</f>
        <v>fast</v>
      </c>
      <c r="J3038">
        <f>_xlfn.XLOOKUP(data[[#This Row],[Reindeer]],$S$14:$S$18,$T$14:$T$18)</f>
        <v>98</v>
      </c>
      <c r="K3038" t="str" cm="1">
        <f t="array" ref="K3038">_xlfn.IFS(data[[#This Row],[Age]]&lt;=100,"0-100",data[[#This Row],[Age]]&lt;=500,"101-500",data[[#This Row],[Age]]&lt;=1000,"501-1000",1,"&gt;1000")</f>
        <v>0-100</v>
      </c>
      <c r="L3038" t="str">
        <f>REPT(_xlfn.UNICHAR(8203),_xlfn.XLOOKUP(data[[#This Row],[Age group]],$S$23:$S$26,$T$23:$T$26))&amp;data[[#This Row],[Age group]]</f>
        <v>​​​​0-100</v>
      </c>
    </row>
    <row r="3039" spans="2:12" x14ac:dyDescent="0.25">
      <c r="B3039" t="s">
        <v>33</v>
      </c>
      <c r="C3039">
        <v>6.4</v>
      </c>
      <c r="D3039">
        <v>560</v>
      </c>
      <c r="E3039" s="27">
        <v>45534</v>
      </c>
      <c r="F3039">
        <v>1810.2599999999998</v>
      </c>
      <c r="G3039" t="s">
        <v>90</v>
      </c>
      <c r="H3039">
        <v>0</v>
      </c>
      <c r="I3039" t="str">
        <f>_xlfn.XLOOKUP(data[[#This Row],[flight_speed]],$S$4:$S$6,$T$4:$T$6,,-1)</f>
        <v>fast</v>
      </c>
      <c r="J3039">
        <f>_xlfn.XLOOKUP(data[[#This Row],[Reindeer]],$S$14:$S$18,$T$14:$T$18)</f>
        <v>1200</v>
      </c>
      <c r="K3039" t="str" cm="1">
        <f t="array" ref="K3039">_xlfn.IFS(data[[#This Row],[Age]]&lt;=100,"0-100",data[[#This Row],[Age]]&lt;=500,"101-500",data[[#This Row],[Age]]&lt;=1000,"501-1000",1,"&gt;1000")</f>
        <v>&gt;1000</v>
      </c>
      <c r="L3039" t="str">
        <f>REPT(_xlfn.UNICHAR(8203),_xlfn.XLOOKUP(data[[#This Row],[Age group]],$S$23:$S$26,$T$23:$T$26))&amp;data[[#This Row],[Age group]]</f>
        <v>​&gt;1000</v>
      </c>
    </row>
    <row r="3040" spans="2:12" x14ac:dyDescent="0.25">
      <c r="B3040" t="s">
        <v>34</v>
      </c>
      <c r="C3040">
        <v>8</v>
      </c>
      <c r="D3040">
        <v>660</v>
      </c>
      <c r="E3040" s="27">
        <v>45534</v>
      </c>
      <c r="F3040">
        <v>1225.98</v>
      </c>
      <c r="G3040" t="s">
        <v>91</v>
      </c>
      <c r="H3040">
        <v>0</v>
      </c>
      <c r="I3040" t="str">
        <f>_xlfn.XLOOKUP(data[[#This Row],[flight_speed]],$S$4:$S$6,$T$4:$T$6,,-1)</f>
        <v>fast</v>
      </c>
      <c r="J3040">
        <f>_xlfn.XLOOKUP(data[[#This Row],[Reindeer]],$S$14:$S$18,$T$14:$T$18)</f>
        <v>815</v>
      </c>
      <c r="K3040" t="str" cm="1">
        <f t="array" ref="K3040">_xlfn.IFS(data[[#This Row],[Age]]&lt;=100,"0-100",data[[#This Row],[Age]]&lt;=500,"101-500",data[[#This Row],[Age]]&lt;=1000,"501-1000",1,"&gt;1000")</f>
        <v>501-1000</v>
      </c>
      <c r="L3040" t="str">
        <f>REPT(_xlfn.UNICHAR(8203),_xlfn.XLOOKUP(data[[#This Row],[Age group]],$S$23:$S$26,$T$23:$T$26))&amp;data[[#This Row],[Age group]]</f>
        <v>​​501-1000</v>
      </c>
    </row>
    <row r="3041" spans="2:12" x14ac:dyDescent="0.25">
      <c r="B3041" t="s">
        <v>35</v>
      </c>
      <c r="C3041">
        <v>4.8000000000000007</v>
      </c>
      <c r="D3041">
        <v>870</v>
      </c>
      <c r="E3041" s="27">
        <v>45534</v>
      </c>
      <c r="F3041">
        <v>946.14</v>
      </c>
      <c r="G3041" t="s">
        <v>91</v>
      </c>
      <c r="H3041">
        <v>0</v>
      </c>
      <c r="I3041" t="str">
        <f>_xlfn.XLOOKUP(data[[#This Row],[flight_speed]],$S$4:$S$6,$T$4:$T$6,,-1)</f>
        <v>fast</v>
      </c>
      <c r="J3041">
        <f>_xlfn.XLOOKUP(data[[#This Row],[Reindeer]],$S$14:$S$18,$T$14:$T$18)</f>
        <v>261</v>
      </c>
      <c r="K3041" t="str" cm="1">
        <f t="array" ref="K3041">_xlfn.IFS(data[[#This Row],[Age]]&lt;=100,"0-100",data[[#This Row],[Age]]&lt;=500,"101-500",data[[#This Row],[Age]]&lt;=1000,"501-1000",1,"&gt;1000")</f>
        <v>101-500</v>
      </c>
      <c r="L3041" t="str">
        <f>REPT(_xlfn.UNICHAR(8203),_xlfn.XLOOKUP(data[[#This Row],[Age group]],$S$23:$S$26,$T$23:$T$26))&amp;data[[#This Row],[Age group]]</f>
        <v>​​​101-500</v>
      </c>
    </row>
    <row r="3042" spans="2:12" x14ac:dyDescent="0.25">
      <c r="B3042" t="s">
        <v>68</v>
      </c>
      <c r="C3042">
        <v>4</v>
      </c>
      <c r="D3042">
        <v>790</v>
      </c>
      <c r="E3042" s="27">
        <v>45534</v>
      </c>
      <c r="F3042">
        <v>2796.09</v>
      </c>
      <c r="G3042" t="s">
        <v>90</v>
      </c>
      <c r="H3042">
        <v>0</v>
      </c>
      <c r="I3042" t="str">
        <f>_xlfn.XLOOKUP(data[[#This Row],[flight_speed]],$S$4:$S$6,$T$4:$T$6,,-1)</f>
        <v>super fast</v>
      </c>
      <c r="J3042">
        <f>_xlfn.XLOOKUP(data[[#This Row],[Reindeer]],$S$14:$S$18,$T$14:$T$18)</f>
        <v>35</v>
      </c>
      <c r="K3042" t="str" cm="1">
        <f t="array" ref="K3042">_xlfn.IFS(data[[#This Row],[Age]]&lt;=100,"0-100",data[[#This Row],[Age]]&lt;=500,"101-500",data[[#This Row],[Age]]&lt;=1000,"501-1000",1,"&gt;1000")</f>
        <v>0-100</v>
      </c>
      <c r="L3042" t="str">
        <f>REPT(_xlfn.UNICHAR(8203),_xlfn.XLOOKUP(data[[#This Row],[Age group]],$S$23:$S$26,$T$23:$T$26))&amp;data[[#This Row],[Age group]]</f>
        <v>​​​​0-100</v>
      </c>
    </row>
    <row r="3043" spans="2:12" x14ac:dyDescent="0.25">
      <c r="B3043" t="s">
        <v>32</v>
      </c>
      <c r="C3043">
        <v>9.6000000000000014</v>
      </c>
      <c r="D3043">
        <v>640</v>
      </c>
      <c r="E3043" s="27">
        <v>45534</v>
      </c>
      <c r="F3043">
        <v>1485.81</v>
      </c>
      <c r="G3043" t="s">
        <v>91</v>
      </c>
      <c r="H3043">
        <v>0</v>
      </c>
      <c r="I3043" t="str">
        <f>_xlfn.XLOOKUP(data[[#This Row],[flight_speed]],$S$4:$S$6,$T$4:$T$6,,-1)</f>
        <v>fast</v>
      </c>
      <c r="J3043">
        <f>_xlfn.XLOOKUP(data[[#This Row],[Reindeer]],$S$14:$S$18,$T$14:$T$18)</f>
        <v>98</v>
      </c>
      <c r="K3043" t="str" cm="1">
        <f t="array" ref="K3043">_xlfn.IFS(data[[#This Row],[Age]]&lt;=100,"0-100",data[[#This Row],[Age]]&lt;=500,"101-500",data[[#This Row],[Age]]&lt;=1000,"501-1000",1,"&gt;1000")</f>
        <v>0-100</v>
      </c>
      <c r="L3043" t="str">
        <f>REPT(_xlfn.UNICHAR(8203),_xlfn.XLOOKUP(data[[#This Row],[Age group]],$S$23:$S$26,$T$23:$T$26))&amp;data[[#This Row],[Age group]]</f>
        <v>​​​​0-100</v>
      </c>
    </row>
    <row r="3044" spans="2:12" x14ac:dyDescent="0.25">
      <c r="B3044" t="s">
        <v>33</v>
      </c>
      <c r="C3044">
        <v>12</v>
      </c>
      <c r="D3044">
        <v>1360</v>
      </c>
      <c r="E3044" s="27">
        <v>45535</v>
      </c>
      <c r="F3044">
        <v>2067.1499999999996</v>
      </c>
      <c r="G3044" t="s">
        <v>90</v>
      </c>
      <c r="H3044">
        <v>0</v>
      </c>
      <c r="I3044" t="str">
        <f>_xlfn.XLOOKUP(data[[#This Row],[flight_speed]],$S$4:$S$6,$T$4:$T$6,,-1)</f>
        <v>super fast</v>
      </c>
      <c r="J3044">
        <f>_xlfn.XLOOKUP(data[[#This Row],[Reindeer]],$S$14:$S$18,$T$14:$T$18)</f>
        <v>1200</v>
      </c>
      <c r="K3044" t="str" cm="1">
        <f t="array" ref="K3044">_xlfn.IFS(data[[#This Row],[Age]]&lt;=100,"0-100",data[[#This Row],[Age]]&lt;=500,"101-500",data[[#This Row],[Age]]&lt;=1000,"501-1000",1,"&gt;1000")</f>
        <v>&gt;1000</v>
      </c>
      <c r="L3044" t="str">
        <f>REPT(_xlfn.UNICHAR(8203),_xlfn.XLOOKUP(data[[#This Row],[Age group]],$S$23:$S$26,$T$23:$T$26))&amp;data[[#This Row],[Age group]]</f>
        <v>​&gt;1000</v>
      </c>
    </row>
    <row r="3045" spans="2:12" x14ac:dyDescent="0.25">
      <c r="B3045" t="s">
        <v>34</v>
      </c>
      <c r="C3045">
        <v>10.4</v>
      </c>
      <c r="D3045">
        <v>690</v>
      </c>
      <c r="E3045" s="27">
        <v>45535</v>
      </c>
      <c r="F3045">
        <v>2083.5299999999997</v>
      </c>
      <c r="G3045" t="s">
        <v>91</v>
      </c>
      <c r="H3045">
        <v>0</v>
      </c>
      <c r="I3045" t="str">
        <f>_xlfn.XLOOKUP(data[[#This Row],[flight_speed]],$S$4:$S$6,$T$4:$T$6,,-1)</f>
        <v>super fast</v>
      </c>
      <c r="J3045">
        <f>_xlfn.XLOOKUP(data[[#This Row],[Reindeer]],$S$14:$S$18,$T$14:$T$18)</f>
        <v>815</v>
      </c>
      <c r="K3045" t="str" cm="1">
        <f t="array" ref="K3045">_xlfn.IFS(data[[#This Row],[Age]]&lt;=100,"0-100",data[[#This Row],[Age]]&lt;=500,"101-500",data[[#This Row],[Age]]&lt;=1000,"501-1000",1,"&gt;1000")</f>
        <v>501-1000</v>
      </c>
      <c r="L3045" t="str">
        <f>REPT(_xlfn.UNICHAR(8203),_xlfn.XLOOKUP(data[[#This Row],[Age group]],$S$23:$S$26,$T$23:$T$26))&amp;data[[#This Row],[Age group]]</f>
        <v>​​501-1000</v>
      </c>
    </row>
    <row r="3046" spans="2:12" x14ac:dyDescent="0.25">
      <c r="B3046" t="s">
        <v>35</v>
      </c>
      <c r="C3046">
        <v>6.4</v>
      </c>
      <c r="D3046">
        <v>1170</v>
      </c>
      <c r="E3046" s="27">
        <v>45535</v>
      </c>
      <c r="F3046">
        <v>2095.02</v>
      </c>
      <c r="G3046" t="s">
        <v>91</v>
      </c>
      <c r="H3046">
        <v>0</v>
      </c>
      <c r="I3046" t="str">
        <f>_xlfn.XLOOKUP(data[[#This Row],[flight_speed]],$S$4:$S$6,$T$4:$T$6,,-1)</f>
        <v>super fast</v>
      </c>
      <c r="J3046">
        <f>_xlfn.XLOOKUP(data[[#This Row],[Reindeer]],$S$14:$S$18,$T$14:$T$18)</f>
        <v>261</v>
      </c>
      <c r="K3046" t="str" cm="1">
        <f t="array" ref="K3046">_xlfn.IFS(data[[#This Row],[Age]]&lt;=100,"0-100",data[[#This Row],[Age]]&lt;=500,"101-500",data[[#This Row],[Age]]&lt;=1000,"501-1000",1,"&gt;1000")</f>
        <v>101-500</v>
      </c>
      <c r="L3046" t="str">
        <f>REPT(_xlfn.UNICHAR(8203),_xlfn.XLOOKUP(data[[#This Row],[Age group]],$S$23:$S$26,$T$23:$T$26))&amp;data[[#This Row],[Age group]]</f>
        <v>​​​101-500</v>
      </c>
    </row>
    <row r="3047" spans="2:12" x14ac:dyDescent="0.25">
      <c r="B3047" t="s">
        <v>68</v>
      </c>
      <c r="C3047">
        <v>8.8000000000000007</v>
      </c>
      <c r="D3047">
        <v>610</v>
      </c>
      <c r="E3047" s="27">
        <v>45535</v>
      </c>
      <c r="F3047">
        <v>2523.69</v>
      </c>
      <c r="G3047" t="s">
        <v>90</v>
      </c>
      <c r="H3047">
        <v>0</v>
      </c>
      <c r="I3047" t="str">
        <f>_xlfn.XLOOKUP(data[[#This Row],[flight_speed]],$S$4:$S$6,$T$4:$T$6,,-1)</f>
        <v>super fast</v>
      </c>
      <c r="J3047">
        <f>_xlfn.XLOOKUP(data[[#This Row],[Reindeer]],$S$14:$S$18,$T$14:$T$18)</f>
        <v>35</v>
      </c>
      <c r="K3047" t="str" cm="1">
        <f t="array" ref="K3047">_xlfn.IFS(data[[#This Row],[Age]]&lt;=100,"0-100",data[[#This Row],[Age]]&lt;=500,"101-500",data[[#This Row],[Age]]&lt;=1000,"501-1000",1,"&gt;1000")</f>
        <v>0-100</v>
      </c>
      <c r="L3047" t="str">
        <f>REPT(_xlfn.UNICHAR(8203),_xlfn.XLOOKUP(data[[#This Row],[Age group]],$S$23:$S$26,$T$23:$T$26))&amp;data[[#This Row],[Age group]]</f>
        <v>​​​​0-100</v>
      </c>
    </row>
    <row r="3048" spans="2:12" x14ac:dyDescent="0.25">
      <c r="B3048" t="s">
        <v>32</v>
      </c>
      <c r="C3048">
        <v>8.8000000000000007</v>
      </c>
      <c r="D3048">
        <v>1160</v>
      </c>
      <c r="E3048" s="27">
        <v>45535</v>
      </c>
      <c r="F3048">
        <v>1910.0099999999998</v>
      </c>
      <c r="G3048" t="s">
        <v>91</v>
      </c>
      <c r="H3048">
        <v>0</v>
      </c>
      <c r="I3048" t="str">
        <f>_xlfn.XLOOKUP(data[[#This Row],[flight_speed]],$S$4:$S$6,$T$4:$T$6,,-1)</f>
        <v>fast</v>
      </c>
      <c r="J3048">
        <f>_xlfn.XLOOKUP(data[[#This Row],[Reindeer]],$S$14:$S$18,$T$14:$T$18)</f>
        <v>98</v>
      </c>
      <c r="K3048" t="str" cm="1">
        <f t="array" ref="K3048">_xlfn.IFS(data[[#This Row],[Age]]&lt;=100,"0-100",data[[#This Row],[Age]]&lt;=500,"101-500",data[[#This Row],[Age]]&lt;=1000,"501-1000",1,"&gt;1000")</f>
        <v>0-100</v>
      </c>
      <c r="L3048" t="str">
        <f>REPT(_xlfn.UNICHAR(8203),_xlfn.XLOOKUP(data[[#This Row],[Age group]],$S$23:$S$26,$T$23:$T$26))&amp;data[[#This Row],[Age group]]</f>
        <v>​​​​0-100</v>
      </c>
    </row>
    <row r="3049" spans="2:12" x14ac:dyDescent="0.25">
      <c r="B3049" t="s">
        <v>33</v>
      </c>
      <c r="C3049">
        <v>7.2</v>
      </c>
      <c r="D3049">
        <v>1270</v>
      </c>
      <c r="E3049" s="27">
        <v>45536</v>
      </c>
      <c r="F3049">
        <v>688.26</v>
      </c>
      <c r="G3049" t="s">
        <v>90</v>
      </c>
      <c r="H3049">
        <v>0</v>
      </c>
      <c r="I3049" t="str">
        <f>_xlfn.XLOOKUP(data[[#This Row],[flight_speed]],$S$4:$S$6,$T$4:$T$6,,-1)</f>
        <v>fast</v>
      </c>
      <c r="J3049">
        <f>_xlfn.XLOOKUP(data[[#This Row],[Reindeer]],$S$14:$S$18,$T$14:$T$18)</f>
        <v>1200</v>
      </c>
      <c r="K3049" t="str" cm="1">
        <f t="array" ref="K3049">_xlfn.IFS(data[[#This Row],[Age]]&lt;=100,"0-100",data[[#This Row],[Age]]&lt;=500,"101-500",data[[#This Row],[Age]]&lt;=1000,"501-1000",1,"&gt;1000")</f>
        <v>&gt;1000</v>
      </c>
      <c r="L3049" t="str">
        <f>REPT(_xlfn.UNICHAR(8203),_xlfn.XLOOKUP(data[[#This Row],[Age group]],$S$23:$S$26,$T$23:$T$26))&amp;data[[#This Row],[Age group]]</f>
        <v>​&gt;1000</v>
      </c>
    </row>
    <row r="3050" spans="2:12" x14ac:dyDescent="0.25">
      <c r="B3050" t="s">
        <v>34</v>
      </c>
      <c r="C3050">
        <v>9.6000000000000014</v>
      </c>
      <c r="D3050">
        <v>560</v>
      </c>
      <c r="E3050" s="27">
        <v>45536</v>
      </c>
      <c r="F3050">
        <v>1194.33</v>
      </c>
      <c r="G3050" t="s">
        <v>91</v>
      </c>
      <c r="H3050">
        <v>0</v>
      </c>
      <c r="I3050" t="str">
        <f>_xlfn.XLOOKUP(data[[#This Row],[flight_speed]],$S$4:$S$6,$T$4:$T$6,,-1)</f>
        <v>fast</v>
      </c>
      <c r="J3050">
        <f>_xlfn.XLOOKUP(data[[#This Row],[Reindeer]],$S$14:$S$18,$T$14:$T$18)</f>
        <v>815</v>
      </c>
      <c r="K3050" t="str" cm="1">
        <f t="array" ref="K3050">_xlfn.IFS(data[[#This Row],[Age]]&lt;=100,"0-100",data[[#This Row],[Age]]&lt;=500,"101-500",data[[#This Row],[Age]]&lt;=1000,"501-1000",1,"&gt;1000")</f>
        <v>501-1000</v>
      </c>
      <c r="L3050" t="str">
        <f>REPT(_xlfn.UNICHAR(8203),_xlfn.XLOOKUP(data[[#This Row],[Age group]],$S$23:$S$26,$T$23:$T$26))&amp;data[[#This Row],[Age group]]</f>
        <v>​​501-1000</v>
      </c>
    </row>
    <row r="3051" spans="2:12" x14ac:dyDescent="0.25">
      <c r="B3051" t="s">
        <v>35</v>
      </c>
      <c r="C3051">
        <v>5.6000000000000005</v>
      </c>
      <c r="D3051">
        <v>1270</v>
      </c>
      <c r="E3051" s="27">
        <v>45536</v>
      </c>
      <c r="F3051">
        <v>1814.04</v>
      </c>
      <c r="G3051" t="s">
        <v>91</v>
      </c>
      <c r="H3051">
        <v>0</v>
      </c>
      <c r="I3051" t="str">
        <f>_xlfn.XLOOKUP(data[[#This Row],[flight_speed]],$S$4:$S$6,$T$4:$T$6,,-1)</f>
        <v>fast</v>
      </c>
      <c r="J3051">
        <f>_xlfn.XLOOKUP(data[[#This Row],[Reindeer]],$S$14:$S$18,$T$14:$T$18)</f>
        <v>261</v>
      </c>
      <c r="K3051" t="str" cm="1">
        <f t="array" ref="K3051">_xlfn.IFS(data[[#This Row],[Age]]&lt;=100,"0-100",data[[#This Row],[Age]]&lt;=500,"101-500",data[[#This Row],[Age]]&lt;=1000,"501-1000",1,"&gt;1000")</f>
        <v>101-500</v>
      </c>
      <c r="L3051" t="str">
        <f>REPT(_xlfn.UNICHAR(8203),_xlfn.XLOOKUP(data[[#This Row],[Age group]],$S$23:$S$26,$T$23:$T$26))&amp;data[[#This Row],[Age group]]</f>
        <v>​​​101-500</v>
      </c>
    </row>
    <row r="3052" spans="2:12" x14ac:dyDescent="0.25">
      <c r="B3052" t="s">
        <v>68</v>
      </c>
      <c r="C3052">
        <v>8</v>
      </c>
      <c r="D3052">
        <v>840</v>
      </c>
      <c r="E3052" s="27">
        <v>45536</v>
      </c>
      <c r="F3052">
        <v>2729.4900000000002</v>
      </c>
      <c r="G3052" t="s">
        <v>90</v>
      </c>
      <c r="H3052">
        <v>0</v>
      </c>
      <c r="I3052" t="str">
        <f>_xlfn.XLOOKUP(data[[#This Row],[flight_speed]],$S$4:$S$6,$T$4:$T$6,,-1)</f>
        <v>super fast</v>
      </c>
      <c r="J3052">
        <f>_xlfn.XLOOKUP(data[[#This Row],[Reindeer]],$S$14:$S$18,$T$14:$T$18)</f>
        <v>35</v>
      </c>
      <c r="K3052" t="str" cm="1">
        <f t="array" ref="K3052">_xlfn.IFS(data[[#This Row],[Age]]&lt;=100,"0-100",data[[#This Row],[Age]]&lt;=500,"101-500",data[[#This Row],[Age]]&lt;=1000,"501-1000",1,"&gt;1000")</f>
        <v>0-100</v>
      </c>
      <c r="L3052" t="str">
        <f>REPT(_xlfn.UNICHAR(8203),_xlfn.XLOOKUP(data[[#This Row],[Age group]],$S$23:$S$26,$T$23:$T$26))&amp;data[[#This Row],[Age group]]</f>
        <v>​​​​0-100</v>
      </c>
    </row>
    <row r="3053" spans="2:12" x14ac:dyDescent="0.25">
      <c r="B3053" t="s">
        <v>32</v>
      </c>
      <c r="C3053">
        <v>8</v>
      </c>
      <c r="D3053">
        <v>790</v>
      </c>
      <c r="E3053" s="27">
        <v>45536</v>
      </c>
      <c r="F3053">
        <v>1536.72</v>
      </c>
      <c r="G3053" t="s">
        <v>91</v>
      </c>
      <c r="H3053">
        <v>0</v>
      </c>
      <c r="I3053" t="str">
        <f>_xlfn.XLOOKUP(data[[#This Row],[flight_speed]],$S$4:$S$6,$T$4:$T$6,,-1)</f>
        <v>fast</v>
      </c>
      <c r="J3053">
        <f>_xlfn.XLOOKUP(data[[#This Row],[Reindeer]],$S$14:$S$18,$T$14:$T$18)</f>
        <v>98</v>
      </c>
      <c r="K3053" t="str" cm="1">
        <f t="array" ref="K3053">_xlfn.IFS(data[[#This Row],[Age]]&lt;=100,"0-100",data[[#This Row],[Age]]&lt;=500,"101-500",data[[#This Row],[Age]]&lt;=1000,"501-1000",1,"&gt;1000")</f>
        <v>0-100</v>
      </c>
      <c r="L3053" t="str">
        <f>REPT(_xlfn.UNICHAR(8203),_xlfn.XLOOKUP(data[[#This Row],[Age group]],$S$23:$S$26,$T$23:$T$26))&amp;data[[#This Row],[Age group]]</f>
        <v>​​​​0-100</v>
      </c>
    </row>
    <row r="3054" spans="2:12" x14ac:dyDescent="0.25">
      <c r="B3054" t="s">
        <v>33</v>
      </c>
      <c r="C3054">
        <v>10.4</v>
      </c>
      <c r="D3054">
        <v>1030</v>
      </c>
      <c r="E3054" s="27">
        <v>45537</v>
      </c>
      <c r="F3054">
        <v>2264.88</v>
      </c>
      <c r="G3054" t="s">
        <v>90</v>
      </c>
      <c r="H3054">
        <v>0</v>
      </c>
      <c r="I3054" t="str">
        <f>_xlfn.XLOOKUP(data[[#This Row],[flight_speed]],$S$4:$S$6,$T$4:$T$6,,-1)</f>
        <v>super fast</v>
      </c>
      <c r="J3054">
        <f>_xlfn.XLOOKUP(data[[#This Row],[Reindeer]],$S$14:$S$18,$T$14:$T$18)</f>
        <v>1200</v>
      </c>
      <c r="K3054" t="str" cm="1">
        <f t="array" ref="K3054">_xlfn.IFS(data[[#This Row],[Age]]&lt;=100,"0-100",data[[#This Row],[Age]]&lt;=500,"101-500",data[[#This Row],[Age]]&lt;=1000,"501-1000",1,"&gt;1000")</f>
        <v>&gt;1000</v>
      </c>
      <c r="L3054" t="str">
        <f>REPT(_xlfn.UNICHAR(8203),_xlfn.XLOOKUP(data[[#This Row],[Age group]],$S$23:$S$26,$T$23:$T$26))&amp;data[[#This Row],[Age group]]</f>
        <v>​&gt;1000</v>
      </c>
    </row>
    <row r="3055" spans="2:12" x14ac:dyDescent="0.25">
      <c r="B3055" t="s">
        <v>34</v>
      </c>
      <c r="C3055">
        <v>8</v>
      </c>
      <c r="D3055">
        <v>900</v>
      </c>
      <c r="E3055" s="27">
        <v>45537</v>
      </c>
      <c r="F3055">
        <v>903.36</v>
      </c>
      <c r="G3055" t="s">
        <v>91</v>
      </c>
      <c r="H3055">
        <v>0</v>
      </c>
      <c r="I3055" t="str">
        <f>_xlfn.XLOOKUP(data[[#This Row],[flight_speed]],$S$4:$S$6,$T$4:$T$6,,-1)</f>
        <v>fast</v>
      </c>
      <c r="J3055">
        <f>_xlfn.XLOOKUP(data[[#This Row],[Reindeer]],$S$14:$S$18,$T$14:$T$18)</f>
        <v>815</v>
      </c>
      <c r="K3055" t="str" cm="1">
        <f t="array" ref="K3055">_xlfn.IFS(data[[#This Row],[Age]]&lt;=100,"0-100",data[[#This Row],[Age]]&lt;=500,"101-500",data[[#This Row],[Age]]&lt;=1000,"501-1000",1,"&gt;1000")</f>
        <v>501-1000</v>
      </c>
      <c r="L3055" t="str">
        <f>REPT(_xlfn.UNICHAR(8203),_xlfn.XLOOKUP(data[[#This Row],[Age group]],$S$23:$S$26,$T$23:$T$26))&amp;data[[#This Row],[Age group]]</f>
        <v>​​501-1000</v>
      </c>
    </row>
    <row r="3056" spans="2:12" x14ac:dyDescent="0.25">
      <c r="B3056" t="s">
        <v>35</v>
      </c>
      <c r="C3056">
        <v>6.4</v>
      </c>
      <c r="D3056">
        <v>1210</v>
      </c>
      <c r="E3056" s="27">
        <v>45537</v>
      </c>
      <c r="F3056">
        <v>989.64</v>
      </c>
      <c r="G3056" t="s">
        <v>91</v>
      </c>
      <c r="H3056">
        <v>0</v>
      </c>
      <c r="I3056" t="str">
        <f>_xlfn.XLOOKUP(data[[#This Row],[flight_speed]],$S$4:$S$6,$T$4:$T$6,,-1)</f>
        <v>fast</v>
      </c>
      <c r="J3056">
        <f>_xlfn.XLOOKUP(data[[#This Row],[Reindeer]],$S$14:$S$18,$T$14:$T$18)</f>
        <v>261</v>
      </c>
      <c r="K3056" t="str" cm="1">
        <f t="array" ref="K3056">_xlfn.IFS(data[[#This Row],[Age]]&lt;=100,"0-100",data[[#This Row],[Age]]&lt;=500,"101-500",data[[#This Row],[Age]]&lt;=1000,"501-1000",1,"&gt;1000")</f>
        <v>101-500</v>
      </c>
      <c r="L3056" t="str">
        <f>REPT(_xlfn.UNICHAR(8203),_xlfn.XLOOKUP(data[[#This Row],[Age group]],$S$23:$S$26,$T$23:$T$26))&amp;data[[#This Row],[Age group]]</f>
        <v>​​​101-500</v>
      </c>
    </row>
    <row r="3057" spans="2:12" x14ac:dyDescent="0.25">
      <c r="B3057" t="s">
        <v>68</v>
      </c>
      <c r="C3057">
        <v>12</v>
      </c>
      <c r="D3057">
        <v>610</v>
      </c>
      <c r="E3057" s="27">
        <v>45537</v>
      </c>
      <c r="F3057">
        <v>378.48</v>
      </c>
      <c r="G3057" t="s">
        <v>90</v>
      </c>
      <c r="H3057">
        <v>0</v>
      </c>
      <c r="I3057" t="str">
        <f>_xlfn.XLOOKUP(data[[#This Row],[flight_speed]],$S$4:$S$6,$T$4:$T$6,,-1)</f>
        <v>casual</v>
      </c>
      <c r="J3057">
        <f>_xlfn.XLOOKUP(data[[#This Row],[Reindeer]],$S$14:$S$18,$T$14:$T$18)</f>
        <v>35</v>
      </c>
      <c r="K3057" t="str" cm="1">
        <f t="array" ref="K3057">_xlfn.IFS(data[[#This Row],[Age]]&lt;=100,"0-100",data[[#This Row],[Age]]&lt;=500,"101-500",data[[#This Row],[Age]]&lt;=1000,"501-1000",1,"&gt;1000")</f>
        <v>0-100</v>
      </c>
      <c r="L3057" t="str">
        <f>REPT(_xlfn.UNICHAR(8203),_xlfn.XLOOKUP(data[[#This Row],[Age group]],$S$23:$S$26,$T$23:$T$26))&amp;data[[#This Row],[Age group]]</f>
        <v>​​​​0-100</v>
      </c>
    </row>
    <row r="3058" spans="2:12" x14ac:dyDescent="0.25">
      <c r="B3058" t="s">
        <v>32</v>
      </c>
      <c r="C3058">
        <v>9.6000000000000014</v>
      </c>
      <c r="D3058">
        <v>540</v>
      </c>
      <c r="E3058" s="27">
        <v>45537</v>
      </c>
      <c r="F3058">
        <v>1965.2400000000002</v>
      </c>
      <c r="G3058" t="s">
        <v>91</v>
      </c>
      <c r="H3058">
        <v>0</v>
      </c>
      <c r="I3058" t="str">
        <f>_xlfn.XLOOKUP(data[[#This Row],[flight_speed]],$S$4:$S$6,$T$4:$T$6,,-1)</f>
        <v>fast</v>
      </c>
      <c r="J3058">
        <f>_xlfn.XLOOKUP(data[[#This Row],[Reindeer]],$S$14:$S$18,$T$14:$T$18)</f>
        <v>98</v>
      </c>
      <c r="K3058" t="str" cm="1">
        <f t="array" ref="K3058">_xlfn.IFS(data[[#This Row],[Age]]&lt;=100,"0-100",data[[#This Row],[Age]]&lt;=500,"101-500",data[[#This Row],[Age]]&lt;=1000,"501-1000",1,"&gt;1000")</f>
        <v>0-100</v>
      </c>
      <c r="L3058" t="str">
        <f>REPT(_xlfn.UNICHAR(8203),_xlfn.XLOOKUP(data[[#This Row],[Age group]],$S$23:$S$26,$T$23:$T$26))&amp;data[[#This Row],[Age group]]</f>
        <v>​​​​0-100</v>
      </c>
    </row>
    <row r="3059" spans="2:12" x14ac:dyDescent="0.25">
      <c r="B3059" t="s">
        <v>33</v>
      </c>
      <c r="C3059">
        <v>8.8000000000000007</v>
      </c>
      <c r="D3059">
        <v>1170</v>
      </c>
      <c r="E3059" s="27">
        <v>45538</v>
      </c>
      <c r="F3059">
        <v>711</v>
      </c>
      <c r="G3059" t="s">
        <v>90</v>
      </c>
      <c r="H3059">
        <v>0</v>
      </c>
      <c r="I3059" t="str">
        <f>_xlfn.XLOOKUP(data[[#This Row],[flight_speed]],$S$4:$S$6,$T$4:$T$6,,-1)</f>
        <v>fast</v>
      </c>
      <c r="J3059">
        <f>_xlfn.XLOOKUP(data[[#This Row],[Reindeer]],$S$14:$S$18,$T$14:$T$18)</f>
        <v>1200</v>
      </c>
      <c r="K3059" t="str" cm="1">
        <f t="array" ref="K3059">_xlfn.IFS(data[[#This Row],[Age]]&lt;=100,"0-100",data[[#This Row],[Age]]&lt;=500,"101-500",data[[#This Row],[Age]]&lt;=1000,"501-1000",1,"&gt;1000")</f>
        <v>&gt;1000</v>
      </c>
      <c r="L3059" t="str">
        <f>REPT(_xlfn.UNICHAR(8203),_xlfn.XLOOKUP(data[[#This Row],[Age group]],$S$23:$S$26,$T$23:$T$26))&amp;data[[#This Row],[Age group]]</f>
        <v>​&gt;1000</v>
      </c>
    </row>
    <row r="3060" spans="2:12" x14ac:dyDescent="0.25">
      <c r="B3060" t="s">
        <v>34</v>
      </c>
      <c r="C3060">
        <v>10.4</v>
      </c>
      <c r="D3060">
        <v>910</v>
      </c>
      <c r="E3060" s="27">
        <v>45538</v>
      </c>
      <c r="F3060">
        <v>1569.96</v>
      </c>
      <c r="G3060" t="s">
        <v>91</v>
      </c>
      <c r="H3060">
        <v>0</v>
      </c>
      <c r="I3060" t="str">
        <f>_xlfn.XLOOKUP(data[[#This Row],[flight_speed]],$S$4:$S$6,$T$4:$T$6,,-1)</f>
        <v>fast</v>
      </c>
      <c r="J3060">
        <f>_xlfn.XLOOKUP(data[[#This Row],[Reindeer]],$S$14:$S$18,$T$14:$T$18)</f>
        <v>815</v>
      </c>
      <c r="K3060" t="str" cm="1">
        <f t="array" ref="K3060">_xlfn.IFS(data[[#This Row],[Age]]&lt;=100,"0-100",data[[#This Row],[Age]]&lt;=500,"101-500",data[[#This Row],[Age]]&lt;=1000,"501-1000",1,"&gt;1000")</f>
        <v>501-1000</v>
      </c>
      <c r="L3060" t="str">
        <f>REPT(_xlfn.UNICHAR(8203),_xlfn.XLOOKUP(data[[#This Row],[Age group]],$S$23:$S$26,$T$23:$T$26))&amp;data[[#This Row],[Age group]]</f>
        <v>​​501-1000</v>
      </c>
    </row>
    <row r="3061" spans="2:12" x14ac:dyDescent="0.25">
      <c r="B3061" t="s">
        <v>35</v>
      </c>
      <c r="C3061">
        <v>7.2</v>
      </c>
      <c r="D3061">
        <v>850</v>
      </c>
      <c r="E3061" s="27">
        <v>45538</v>
      </c>
      <c r="F3061">
        <v>1359.72</v>
      </c>
      <c r="G3061" t="s">
        <v>91</v>
      </c>
      <c r="H3061">
        <v>0</v>
      </c>
      <c r="I3061" t="str">
        <f>_xlfn.XLOOKUP(data[[#This Row],[flight_speed]],$S$4:$S$6,$T$4:$T$6,,-1)</f>
        <v>fast</v>
      </c>
      <c r="J3061">
        <f>_xlfn.XLOOKUP(data[[#This Row],[Reindeer]],$S$14:$S$18,$T$14:$T$18)</f>
        <v>261</v>
      </c>
      <c r="K3061" t="str" cm="1">
        <f t="array" ref="K3061">_xlfn.IFS(data[[#This Row],[Age]]&lt;=100,"0-100",data[[#This Row],[Age]]&lt;=500,"101-500",data[[#This Row],[Age]]&lt;=1000,"501-1000",1,"&gt;1000")</f>
        <v>101-500</v>
      </c>
      <c r="L3061" t="str">
        <f>REPT(_xlfn.UNICHAR(8203),_xlfn.XLOOKUP(data[[#This Row],[Age group]],$S$23:$S$26,$T$23:$T$26))&amp;data[[#This Row],[Age group]]</f>
        <v>​​​101-500</v>
      </c>
    </row>
    <row r="3062" spans="2:12" x14ac:dyDescent="0.25">
      <c r="B3062" t="s">
        <v>68</v>
      </c>
      <c r="C3062">
        <v>5.6000000000000005</v>
      </c>
      <c r="D3062">
        <v>1220</v>
      </c>
      <c r="E3062" s="27">
        <v>45538</v>
      </c>
      <c r="F3062">
        <v>1819.1999999999998</v>
      </c>
      <c r="G3062" t="s">
        <v>90</v>
      </c>
      <c r="H3062">
        <v>0</v>
      </c>
      <c r="I3062" t="str">
        <f>_xlfn.XLOOKUP(data[[#This Row],[flight_speed]],$S$4:$S$6,$T$4:$T$6,,-1)</f>
        <v>fast</v>
      </c>
      <c r="J3062">
        <f>_xlfn.XLOOKUP(data[[#This Row],[Reindeer]],$S$14:$S$18,$T$14:$T$18)</f>
        <v>35</v>
      </c>
      <c r="K3062" t="str" cm="1">
        <f t="array" ref="K3062">_xlfn.IFS(data[[#This Row],[Age]]&lt;=100,"0-100",data[[#This Row],[Age]]&lt;=500,"101-500",data[[#This Row],[Age]]&lt;=1000,"501-1000",1,"&gt;1000")</f>
        <v>0-100</v>
      </c>
      <c r="L3062" t="str">
        <f>REPT(_xlfn.UNICHAR(8203),_xlfn.XLOOKUP(data[[#This Row],[Age group]],$S$23:$S$26,$T$23:$T$26))&amp;data[[#This Row],[Age group]]</f>
        <v>​​​​0-100</v>
      </c>
    </row>
    <row r="3063" spans="2:12" x14ac:dyDescent="0.25">
      <c r="B3063" t="s">
        <v>32</v>
      </c>
      <c r="C3063">
        <v>4.8000000000000007</v>
      </c>
      <c r="D3063">
        <v>1250</v>
      </c>
      <c r="E3063" s="27">
        <v>45538</v>
      </c>
      <c r="F3063">
        <v>821.73</v>
      </c>
      <c r="G3063" t="s">
        <v>91</v>
      </c>
      <c r="H3063">
        <v>0</v>
      </c>
      <c r="I3063" t="str">
        <f>_xlfn.XLOOKUP(data[[#This Row],[flight_speed]],$S$4:$S$6,$T$4:$T$6,,-1)</f>
        <v>fast</v>
      </c>
      <c r="J3063">
        <f>_xlfn.XLOOKUP(data[[#This Row],[Reindeer]],$S$14:$S$18,$T$14:$T$18)</f>
        <v>98</v>
      </c>
      <c r="K3063" t="str" cm="1">
        <f t="array" ref="K3063">_xlfn.IFS(data[[#This Row],[Age]]&lt;=100,"0-100",data[[#This Row],[Age]]&lt;=500,"101-500",data[[#This Row],[Age]]&lt;=1000,"501-1000",1,"&gt;1000")</f>
        <v>0-100</v>
      </c>
      <c r="L3063" t="str">
        <f>REPT(_xlfn.UNICHAR(8203),_xlfn.XLOOKUP(data[[#This Row],[Age group]],$S$23:$S$26,$T$23:$T$26))&amp;data[[#This Row],[Age group]]</f>
        <v>​​​​0-100</v>
      </c>
    </row>
    <row r="3064" spans="2:12" x14ac:dyDescent="0.25">
      <c r="B3064" t="s">
        <v>33</v>
      </c>
      <c r="C3064">
        <v>8.8000000000000007</v>
      </c>
      <c r="D3064">
        <v>630</v>
      </c>
      <c r="E3064" s="27">
        <v>45539</v>
      </c>
      <c r="F3064">
        <v>790.19999999999993</v>
      </c>
      <c r="G3064" t="s">
        <v>90</v>
      </c>
      <c r="H3064">
        <v>0</v>
      </c>
      <c r="I3064" t="str">
        <f>_xlfn.XLOOKUP(data[[#This Row],[flight_speed]],$S$4:$S$6,$T$4:$T$6,,-1)</f>
        <v>fast</v>
      </c>
      <c r="J3064">
        <f>_xlfn.XLOOKUP(data[[#This Row],[Reindeer]],$S$14:$S$18,$T$14:$T$18)</f>
        <v>1200</v>
      </c>
      <c r="K3064" t="str" cm="1">
        <f t="array" ref="K3064">_xlfn.IFS(data[[#This Row],[Age]]&lt;=100,"0-100",data[[#This Row],[Age]]&lt;=500,"101-500",data[[#This Row],[Age]]&lt;=1000,"501-1000",1,"&gt;1000")</f>
        <v>&gt;1000</v>
      </c>
      <c r="L3064" t="str">
        <f>REPT(_xlfn.UNICHAR(8203),_xlfn.XLOOKUP(data[[#This Row],[Age group]],$S$23:$S$26,$T$23:$T$26))&amp;data[[#This Row],[Age group]]</f>
        <v>​&gt;1000</v>
      </c>
    </row>
    <row r="3065" spans="2:12" x14ac:dyDescent="0.25">
      <c r="B3065" t="s">
        <v>34</v>
      </c>
      <c r="C3065">
        <v>8.8000000000000007</v>
      </c>
      <c r="D3065">
        <v>590</v>
      </c>
      <c r="E3065" s="27">
        <v>45539</v>
      </c>
      <c r="F3065">
        <v>1034.97</v>
      </c>
      <c r="G3065" t="s">
        <v>91</v>
      </c>
      <c r="H3065">
        <v>0</v>
      </c>
      <c r="I3065" t="str">
        <f>_xlfn.XLOOKUP(data[[#This Row],[flight_speed]],$S$4:$S$6,$T$4:$T$6,,-1)</f>
        <v>fast</v>
      </c>
      <c r="J3065">
        <f>_xlfn.XLOOKUP(data[[#This Row],[Reindeer]],$S$14:$S$18,$T$14:$T$18)</f>
        <v>815</v>
      </c>
      <c r="K3065" t="str" cm="1">
        <f t="array" ref="K3065">_xlfn.IFS(data[[#This Row],[Age]]&lt;=100,"0-100",data[[#This Row],[Age]]&lt;=500,"101-500",data[[#This Row],[Age]]&lt;=1000,"501-1000",1,"&gt;1000")</f>
        <v>501-1000</v>
      </c>
      <c r="L3065" t="str">
        <f>REPT(_xlfn.UNICHAR(8203),_xlfn.XLOOKUP(data[[#This Row],[Age group]],$S$23:$S$26,$T$23:$T$26))&amp;data[[#This Row],[Age group]]</f>
        <v>​​501-1000</v>
      </c>
    </row>
    <row r="3066" spans="2:12" x14ac:dyDescent="0.25">
      <c r="B3066" t="s">
        <v>35</v>
      </c>
      <c r="C3066">
        <v>12</v>
      </c>
      <c r="D3066">
        <v>690</v>
      </c>
      <c r="E3066" s="27">
        <v>45539</v>
      </c>
      <c r="F3066">
        <v>2596.44</v>
      </c>
      <c r="G3066" t="s">
        <v>91</v>
      </c>
      <c r="H3066">
        <v>0</v>
      </c>
      <c r="I3066" t="str">
        <f>_xlfn.XLOOKUP(data[[#This Row],[flight_speed]],$S$4:$S$6,$T$4:$T$6,,-1)</f>
        <v>super fast</v>
      </c>
      <c r="J3066">
        <f>_xlfn.XLOOKUP(data[[#This Row],[Reindeer]],$S$14:$S$18,$T$14:$T$18)</f>
        <v>261</v>
      </c>
      <c r="K3066" t="str" cm="1">
        <f t="array" ref="K3066">_xlfn.IFS(data[[#This Row],[Age]]&lt;=100,"0-100",data[[#This Row],[Age]]&lt;=500,"101-500",data[[#This Row],[Age]]&lt;=1000,"501-1000",1,"&gt;1000")</f>
        <v>101-500</v>
      </c>
      <c r="L3066" t="str">
        <f>REPT(_xlfn.UNICHAR(8203),_xlfn.XLOOKUP(data[[#This Row],[Age group]],$S$23:$S$26,$T$23:$T$26))&amp;data[[#This Row],[Age group]]</f>
        <v>​​​101-500</v>
      </c>
    </row>
    <row r="3067" spans="2:12" x14ac:dyDescent="0.25">
      <c r="B3067" t="s">
        <v>68</v>
      </c>
      <c r="C3067">
        <v>8.8000000000000007</v>
      </c>
      <c r="D3067">
        <v>510</v>
      </c>
      <c r="E3067" s="27">
        <v>45539</v>
      </c>
      <c r="F3067">
        <v>1715.6100000000001</v>
      </c>
      <c r="G3067" t="s">
        <v>90</v>
      </c>
      <c r="H3067">
        <v>0</v>
      </c>
      <c r="I3067" t="str">
        <f>_xlfn.XLOOKUP(data[[#This Row],[flight_speed]],$S$4:$S$6,$T$4:$T$6,,-1)</f>
        <v>fast</v>
      </c>
      <c r="J3067">
        <f>_xlfn.XLOOKUP(data[[#This Row],[Reindeer]],$S$14:$S$18,$T$14:$T$18)</f>
        <v>35</v>
      </c>
      <c r="K3067" t="str" cm="1">
        <f t="array" ref="K3067">_xlfn.IFS(data[[#This Row],[Age]]&lt;=100,"0-100",data[[#This Row],[Age]]&lt;=500,"101-500",data[[#This Row],[Age]]&lt;=1000,"501-1000",1,"&gt;1000")</f>
        <v>0-100</v>
      </c>
      <c r="L3067" t="str">
        <f>REPT(_xlfn.UNICHAR(8203),_xlfn.XLOOKUP(data[[#This Row],[Age group]],$S$23:$S$26,$T$23:$T$26))&amp;data[[#This Row],[Age group]]</f>
        <v>​​​​0-100</v>
      </c>
    </row>
    <row r="3068" spans="2:12" x14ac:dyDescent="0.25">
      <c r="B3068" t="s">
        <v>32</v>
      </c>
      <c r="C3068">
        <v>5.6000000000000005</v>
      </c>
      <c r="D3068">
        <v>1300</v>
      </c>
      <c r="E3068" s="27">
        <v>45539</v>
      </c>
      <c r="F3068">
        <v>1572.42</v>
      </c>
      <c r="G3068" t="s">
        <v>91</v>
      </c>
      <c r="H3068">
        <v>0</v>
      </c>
      <c r="I3068" t="str">
        <f>_xlfn.XLOOKUP(data[[#This Row],[flight_speed]],$S$4:$S$6,$T$4:$T$6,,-1)</f>
        <v>fast</v>
      </c>
      <c r="J3068">
        <f>_xlfn.XLOOKUP(data[[#This Row],[Reindeer]],$S$14:$S$18,$T$14:$T$18)</f>
        <v>98</v>
      </c>
      <c r="K3068" t="str" cm="1">
        <f t="array" ref="K3068">_xlfn.IFS(data[[#This Row],[Age]]&lt;=100,"0-100",data[[#This Row],[Age]]&lt;=500,"101-500",data[[#This Row],[Age]]&lt;=1000,"501-1000",1,"&gt;1000")</f>
        <v>0-100</v>
      </c>
      <c r="L3068" t="str">
        <f>REPT(_xlfn.UNICHAR(8203),_xlfn.XLOOKUP(data[[#This Row],[Age group]],$S$23:$S$26,$T$23:$T$26))&amp;data[[#This Row],[Age group]]</f>
        <v>​​​​0-100</v>
      </c>
    </row>
    <row r="3069" spans="2:12" x14ac:dyDescent="0.25">
      <c r="B3069" t="s">
        <v>33</v>
      </c>
      <c r="C3069">
        <v>12</v>
      </c>
      <c r="D3069">
        <v>850</v>
      </c>
      <c r="E3069" s="27">
        <v>45540</v>
      </c>
      <c r="F3069">
        <v>116.03999999999999</v>
      </c>
      <c r="G3069" t="s">
        <v>90</v>
      </c>
      <c r="H3069">
        <v>0</v>
      </c>
      <c r="I3069" t="str">
        <f>_xlfn.XLOOKUP(data[[#This Row],[flight_speed]],$S$4:$S$6,$T$4:$T$6,,-1)</f>
        <v>casual</v>
      </c>
      <c r="J3069">
        <f>_xlfn.XLOOKUP(data[[#This Row],[Reindeer]],$S$14:$S$18,$T$14:$T$18)</f>
        <v>1200</v>
      </c>
      <c r="K3069" t="str" cm="1">
        <f t="array" ref="K3069">_xlfn.IFS(data[[#This Row],[Age]]&lt;=100,"0-100",data[[#This Row],[Age]]&lt;=500,"101-500",data[[#This Row],[Age]]&lt;=1000,"501-1000",1,"&gt;1000")</f>
        <v>&gt;1000</v>
      </c>
      <c r="L3069" t="str">
        <f>REPT(_xlfn.UNICHAR(8203),_xlfn.XLOOKUP(data[[#This Row],[Age group]],$S$23:$S$26,$T$23:$T$26))&amp;data[[#This Row],[Age group]]</f>
        <v>​&gt;1000</v>
      </c>
    </row>
    <row r="3070" spans="2:12" x14ac:dyDescent="0.25">
      <c r="B3070" t="s">
        <v>34</v>
      </c>
      <c r="C3070">
        <v>12</v>
      </c>
      <c r="D3070">
        <v>940</v>
      </c>
      <c r="E3070" s="27">
        <v>45540</v>
      </c>
      <c r="F3070">
        <v>1101.0899999999999</v>
      </c>
      <c r="G3070" t="s">
        <v>91</v>
      </c>
      <c r="H3070">
        <v>0</v>
      </c>
      <c r="I3070" t="str">
        <f>_xlfn.XLOOKUP(data[[#This Row],[flight_speed]],$S$4:$S$6,$T$4:$T$6,,-1)</f>
        <v>fast</v>
      </c>
      <c r="J3070">
        <f>_xlfn.XLOOKUP(data[[#This Row],[Reindeer]],$S$14:$S$18,$T$14:$T$18)</f>
        <v>815</v>
      </c>
      <c r="K3070" t="str" cm="1">
        <f t="array" ref="K3070">_xlfn.IFS(data[[#This Row],[Age]]&lt;=100,"0-100",data[[#This Row],[Age]]&lt;=500,"101-500",data[[#This Row],[Age]]&lt;=1000,"501-1000",1,"&gt;1000")</f>
        <v>501-1000</v>
      </c>
      <c r="L3070" t="str">
        <f>REPT(_xlfn.UNICHAR(8203),_xlfn.XLOOKUP(data[[#This Row],[Age group]],$S$23:$S$26,$T$23:$T$26))&amp;data[[#This Row],[Age group]]</f>
        <v>​​501-1000</v>
      </c>
    </row>
    <row r="3071" spans="2:12" x14ac:dyDescent="0.25">
      <c r="B3071" t="s">
        <v>35</v>
      </c>
      <c r="C3071">
        <v>8</v>
      </c>
      <c r="D3071">
        <v>950</v>
      </c>
      <c r="E3071" s="27">
        <v>45540</v>
      </c>
      <c r="F3071">
        <v>1850.6399999999999</v>
      </c>
      <c r="G3071" t="s">
        <v>91</v>
      </c>
      <c r="H3071">
        <v>0</v>
      </c>
      <c r="I3071" t="str">
        <f>_xlfn.XLOOKUP(data[[#This Row],[flight_speed]],$S$4:$S$6,$T$4:$T$6,,-1)</f>
        <v>fast</v>
      </c>
      <c r="J3071">
        <f>_xlfn.XLOOKUP(data[[#This Row],[Reindeer]],$S$14:$S$18,$T$14:$T$18)</f>
        <v>261</v>
      </c>
      <c r="K3071" t="str" cm="1">
        <f t="array" ref="K3071">_xlfn.IFS(data[[#This Row],[Age]]&lt;=100,"0-100",data[[#This Row],[Age]]&lt;=500,"101-500",data[[#This Row],[Age]]&lt;=1000,"501-1000",1,"&gt;1000")</f>
        <v>101-500</v>
      </c>
      <c r="L3071" t="str">
        <f>REPT(_xlfn.UNICHAR(8203),_xlfn.XLOOKUP(data[[#This Row],[Age group]],$S$23:$S$26,$T$23:$T$26))&amp;data[[#This Row],[Age group]]</f>
        <v>​​​101-500</v>
      </c>
    </row>
    <row r="3072" spans="2:12" x14ac:dyDescent="0.25">
      <c r="B3072" t="s">
        <v>68</v>
      </c>
      <c r="C3072">
        <v>5.6000000000000005</v>
      </c>
      <c r="D3072">
        <v>520</v>
      </c>
      <c r="E3072" s="27">
        <v>45540</v>
      </c>
      <c r="F3072">
        <v>278.45999999999998</v>
      </c>
      <c r="G3072" t="s">
        <v>90</v>
      </c>
      <c r="H3072">
        <v>0</v>
      </c>
      <c r="I3072" t="str">
        <f>_xlfn.XLOOKUP(data[[#This Row],[flight_speed]],$S$4:$S$6,$T$4:$T$6,,-1)</f>
        <v>casual</v>
      </c>
      <c r="J3072">
        <f>_xlfn.XLOOKUP(data[[#This Row],[Reindeer]],$S$14:$S$18,$T$14:$T$18)</f>
        <v>35</v>
      </c>
      <c r="K3072" t="str" cm="1">
        <f t="array" ref="K3072">_xlfn.IFS(data[[#This Row],[Age]]&lt;=100,"0-100",data[[#This Row],[Age]]&lt;=500,"101-500",data[[#This Row],[Age]]&lt;=1000,"501-1000",1,"&gt;1000")</f>
        <v>0-100</v>
      </c>
      <c r="L3072" t="str">
        <f>REPT(_xlfn.UNICHAR(8203),_xlfn.XLOOKUP(data[[#This Row],[Age group]],$S$23:$S$26,$T$23:$T$26))&amp;data[[#This Row],[Age group]]</f>
        <v>​​​​0-100</v>
      </c>
    </row>
    <row r="3073" spans="2:12" x14ac:dyDescent="0.25">
      <c r="B3073" t="s">
        <v>32</v>
      </c>
      <c r="C3073">
        <v>5.6000000000000005</v>
      </c>
      <c r="D3073">
        <v>1390</v>
      </c>
      <c r="E3073" s="27">
        <v>45540</v>
      </c>
      <c r="F3073">
        <v>2169.7200000000003</v>
      </c>
      <c r="G3073" t="s">
        <v>91</v>
      </c>
      <c r="H3073">
        <v>0</v>
      </c>
      <c r="I3073" t="str">
        <f>_xlfn.XLOOKUP(data[[#This Row],[flight_speed]],$S$4:$S$6,$T$4:$T$6,,-1)</f>
        <v>super fast</v>
      </c>
      <c r="J3073">
        <f>_xlfn.XLOOKUP(data[[#This Row],[Reindeer]],$S$14:$S$18,$T$14:$T$18)</f>
        <v>98</v>
      </c>
      <c r="K3073" t="str" cm="1">
        <f t="array" ref="K3073">_xlfn.IFS(data[[#This Row],[Age]]&lt;=100,"0-100",data[[#This Row],[Age]]&lt;=500,"101-500",data[[#This Row],[Age]]&lt;=1000,"501-1000",1,"&gt;1000")</f>
        <v>0-100</v>
      </c>
      <c r="L3073" t="str">
        <f>REPT(_xlfn.UNICHAR(8203),_xlfn.XLOOKUP(data[[#This Row],[Age group]],$S$23:$S$26,$T$23:$T$26))&amp;data[[#This Row],[Age group]]</f>
        <v>​​​​0-100</v>
      </c>
    </row>
    <row r="3074" spans="2:12" x14ac:dyDescent="0.25">
      <c r="B3074" t="s">
        <v>33</v>
      </c>
      <c r="C3074">
        <v>6.4</v>
      </c>
      <c r="D3074">
        <v>620</v>
      </c>
      <c r="E3074" s="27">
        <v>45541</v>
      </c>
      <c r="F3074">
        <v>1343.97</v>
      </c>
      <c r="G3074" t="s">
        <v>90</v>
      </c>
      <c r="H3074">
        <v>0</v>
      </c>
      <c r="I3074" t="str">
        <f>_xlfn.XLOOKUP(data[[#This Row],[flight_speed]],$S$4:$S$6,$T$4:$T$6,,-1)</f>
        <v>fast</v>
      </c>
      <c r="J3074">
        <f>_xlfn.XLOOKUP(data[[#This Row],[Reindeer]],$S$14:$S$18,$T$14:$T$18)</f>
        <v>1200</v>
      </c>
      <c r="K3074" t="str" cm="1">
        <f t="array" ref="K3074">_xlfn.IFS(data[[#This Row],[Age]]&lt;=100,"0-100",data[[#This Row],[Age]]&lt;=500,"101-500",data[[#This Row],[Age]]&lt;=1000,"501-1000",1,"&gt;1000")</f>
        <v>&gt;1000</v>
      </c>
      <c r="L3074" t="str">
        <f>REPT(_xlfn.UNICHAR(8203),_xlfn.XLOOKUP(data[[#This Row],[Age group]],$S$23:$S$26,$T$23:$T$26))&amp;data[[#This Row],[Age group]]</f>
        <v>​&gt;1000</v>
      </c>
    </row>
    <row r="3075" spans="2:12" x14ac:dyDescent="0.25">
      <c r="B3075" t="s">
        <v>34</v>
      </c>
      <c r="C3075">
        <v>8.8000000000000007</v>
      </c>
      <c r="D3075">
        <v>1340</v>
      </c>
      <c r="E3075" s="27">
        <v>45541</v>
      </c>
      <c r="F3075">
        <v>454.53</v>
      </c>
      <c r="G3075" t="s">
        <v>91</v>
      </c>
      <c r="H3075">
        <v>0</v>
      </c>
      <c r="I3075" t="str">
        <f>_xlfn.XLOOKUP(data[[#This Row],[flight_speed]],$S$4:$S$6,$T$4:$T$6,,-1)</f>
        <v>casual</v>
      </c>
      <c r="J3075">
        <f>_xlfn.XLOOKUP(data[[#This Row],[Reindeer]],$S$14:$S$18,$T$14:$T$18)</f>
        <v>815</v>
      </c>
      <c r="K3075" t="str" cm="1">
        <f t="array" ref="K3075">_xlfn.IFS(data[[#This Row],[Age]]&lt;=100,"0-100",data[[#This Row],[Age]]&lt;=500,"101-500",data[[#This Row],[Age]]&lt;=1000,"501-1000",1,"&gt;1000")</f>
        <v>501-1000</v>
      </c>
      <c r="L3075" t="str">
        <f>REPT(_xlfn.UNICHAR(8203),_xlfn.XLOOKUP(data[[#This Row],[Age group]],$S$23:$S$26,$T$23:$T$26))&amp;data[[#This Row],[Age group]]</f>
        <v>​​501-1000</v>
      </c>
    </row>
    <row r="3076" spans="2:12" x14ac:dyDescent="0.25">
      <c r="B3076" t="s">
        <v>35</v>
      </c>
      <c r="C3076">
        <v>5.6000000000000005</v>
      </c>
      <c r="D3076">
        <v>1110</v>
      </c>
      <c r="E3076" s="27">
        <v>45541</v>
      </c>
      <c r="F3076">
        <v>1097.79</v>
      </c>
      <c r="G3076" t="s">
        <v>91</v>
      </c>
      <c r="H3076">
        <v>0</v>
      </c>
      <c r="I3076" t="str">
        <f>_xlfn.XLOOKUP(data[[#This Row],[flight_speed]],$S$4:$S$6,$T$4:$T$6,,-1)</f>
        <v>fast</v>
      </c>
      <c r="J3076">
        <f>_xlfn.XLOOKUP(data[[#This Row],[Reindeer]],$S$14:$S$18,$T$14:$T$18)</f>
        <v>261</v>
      </c>
      <c r="K3076" t="str" cm="1">
        <f t="array" ref="K3076">_xlfn.IFS(data[[#This Row],[Age]]&lt;=100,"0-100",data[[#This Row],[Age]]&lt;=500,"101-500",data[[#This Row],[Age]]&lt;=1000,"501-1000",1,"&gt;1000")</f>
        <v>101-500</v>
      </c>
      <c r="L3076" t="str">
        <f>REPT(_xlfn.UNICHAR(8203),_xlfn.XLOOKUP(data[[#This Row],[Age group]],$S$23:$S$26,$T$23:$T$26))&amp;data[[#This Row],[Age group]]</f>
        <v>​​​101-500</v>
      </c>
    </row>
    <row r="3077" spans="2:12" x14ac:dyDescent="0.25">
      <c r="B3077" t="s">
        <v>68</v>
      </c>
      <c r="C3077">
        <v>8</v>
      </c>
      <c r="D3077">
        <v>520</v>
      </c>
      <c r="E3077" s="27">
        <v>45541</v>
      </c>
      <c r="F3077">
        <v>2560.83</v>
      </c>
      <c r="G3077" t="s">
        <v>90</v>
      </c>
      <c r="H3077">
        <v>0</v>
      </c>
      <c r="I3077" t="str">
        <f>_xlfn.XLOOKUP(data[[#This Row],[flight_speed]],$S$4:$S$6,$T$4:$T$6,,-1)</f>
        <v>super fast</v>
      </c>
      <c r="J3077">
        <f>_xlfn.XLOOKUP(data[[#This Row],[Reindeer]],$S$14:$S$18,$T$14:$T$18)</f>
        <v>35</v>
      </c>
      <c r="K3077" t="str" cm="1">
        <f t="array" ref="K3077">_xlfn.IFS(data[[#This Row],[Age]]&lt;=100,"0-100",data[[#This Row],[Age]]&lt;=500,"101-500",data[[#This Row],[Age]]&lt;=1000,"501-1000",1,"&gt;1000")</f>
        <v>0-100</v>
      </c>
      <c r="L3077" t="str">
        <f>REPT(_xlfn.UNICHAR(8203),_xlfn.XLOOKUP(data[[#This Row],[Age group]],$S$23:$S$26,$T$23:$T$26))&amp;data[[#This Row],[Age group]]</f>
        <v>​​​​0-100</v>
      </c>
    </row>
    <row r="3078" spans="2:12" x14ac:dyDescent="0.25">
      <c r="B3078" t="s">
        <v>32</v>
      </c>
      <c r="C3078">
        <v>6.4</v>
      </c>
      <c r="D3078">
        <v>1490</v>
      </c>
      <c r="E3078" s="27">
        <v>45541</v>
      </c>
      <c r="F3078">
        <v>1734.66</v>
      </c>
      <c r="G3078" t="s">
        <v>91</v>
      </c>
      <c r="H3078">
        <v>0</v>
      </c>
      <c r="I3078" t="str">
        <f>_xlfn.XLOOKUP(data[[#This Row],[flight_speed]],$S$4:$S$6,$T$4:$T$6,,-1)</f>
        <v>fast</v>
      </c>
      <c r="J3078">
        <f>_xlfn.XLOOKUP(data[[#This Row],[Reindeer]],$S$14:$S$18,$T$14:$T$18)</f>
        <v>98</v>
      </c>
      <c r="K3078" t="str" cm="1">
        <f t="array" ref="K3078">_xlfn.IFS(data[[#This Row],[Age]]&lt;=100,"0-100",data[[#This Row],[Age]]&lt;=500,"101-500",data[[#This Row],[Age]]&lt;=1000,"501-1000",1,"&gt;1000")</f>
        <v>0-100</v>
      </c>
      <c r="L3078" t="str">
        <f>REPT(_xlfn.UNICHAR(8203),_xlfn.XLOOKUP(data[[#This Row],[Age group]],$S$23:$S$26,$T$23:$T$26))&amp;data[[#This Row],[Age group]]</f>
        <v>​​​​0-100</v>
      </c>
    </row>
    <row r="3079" spans="2:12" x14ac:dyDescent="0.25">
      <c r="B3079" t="s">
        <v>33</v>
      </c>
      <c r="C3079">
        <v>11.200000000000001</v>
      </c>
      <c r="D3079">
        <v>1300</v>
      </c>
      <c r="E3079" s="27">
        <v>45542</v>
      </c>
      <c r="F3079">
        <v>220.56</v>
      </c>
      <c r="G3079" t="s">
        <v>90</v>
      </c>
      <c r="H3079">
        <v>0</v>
      </c>
      <c r="I3079" t="str">
        <f>_xlfn.XLOOKUP(data[[#This Row],[flight_speed]],$S$4:$S$6,$T$4:$T$6,,-1)</f>
        <v>casual</v>
      </c>
      <c r="J3079">
        <f>_xlfn.XLOOKUP(data[[#This Row],[Reindeer]],$S$14:$S$18,$T$14:$T$18)</f>
        <v>1200</v>
      </c>
      <c r="K3079" t="str" cm="1">
        <f t="array" ref="K3079">_xlfn.IFS(data[[#This Row],[Age]]&lt;=100,"0-100",data[[#This Row],[Age]]&lt;=500,"101-500",data[[#This Row],[Age]]&lt;=1000,"501-1000",1,"&gt;1000")</f>
        <v>&gt;1000</v>
      </c>
      <c r="L3079" t="str">
        <f>REPT(_xlfn.UNICHAR(8203),_xlfn.XLOOKUP(data[[#This Row],[Age group]],$S$23:$S$26,$T$23:$T$26))&amp;data[[#This Row],[Age group]]</f>
        <v>​&gt;1000</v>
      </c>
    </row>
    <row r="3080" spans="2:12" x14ac:dyDescent="0.25">
      <c r="B3080" t="s">
        <v>34</v>
      </c>
      <c r="C3080">
        <v>4.8000000000000007</v>
      </c>
      <c r="D3080">
        <v>1390</v>
      </c>
      <c r="E3080" s="27">
        <v>45542</v>
      </c>
      <c r="F3080">
        <v>528.78</v>
      </c>
      <c r="G3080" t="s">
        <v>91</v>
      </c>
      <c r="H3080">
        <v>0</v>
      </c>
      <c r="I3080" t="str">
        <f>_xlfn.XLOOKUP(data[[#This Row],[flight_speed]],$S$4:$S$6,$T$4:$T$6,,-1)</f>
        <v>casual</v>
      </c>
      <c r="J3080">
        <f>_xlfn.XLOOKUP(data[[#This Row],[Reindeer]],$S$14:$S$18,$T$14:$T$18)</f>
        <v>815</v>
      </c>
      <c r="K3080" t="str" cm="1">
        <f t="array" ref="K3080">_xlfn.IFS(data[[#This Row],[Age]]&lt;=100,"0-100",data[[#This Row],[Age]]&lt;=500,"101-500",data[[#This Row],[Age]]&lt;=1000,"501-1000",1,"&gt;1000")</f>
        <v>501-1000</v>
      </c>
      <c r="L3080" t="str">
        <f>REPT(_xlfn.UNICHAR(8203),_xlfn.XLOOKUP(data[[#This Row],[Age group]],$S$23:$S$26,$T$23:$T$26))&amp;data[[#This Row],[Age group]]</f>
        <v>​​501-1000</v>
      </c>
    </row>
    <row r="3081" spans="2:12" x14ac:dyDescent="0.25">
      <c r="B3081" t="s">
        <v>35</v>
      </c>
      <c r="C3081">
        <v>8</v>
      </c>
      <c r="D3081">
        <v>1110</v>
      </c>
      <c r="E3081" s="27">
        <v>45542</v>
      </c>
      <c r="F3081">
        <v>1640.13</v>
      </c>
      <c r="G3081" t="s">
        <v>91</v>
      </c>
      <c r="H3081">
        <v>0</v>
      </c>
      <c r="I3081" t="str">
        <f>_xlfn.XLOOKUP(data[[#This Row],[flight_speed]],$S$4:$S$6,$T$4:$T$6,,-1)</f>
        <v>fast</v>
      </c>
      <c r="J3081">
        <f>_xlfn.XLOOKUP(data[[#This Row],[Reindeer]],$S$14:$S$18,$T$14:$T$18)</f>
        <v>261</v>
      </c>
      <c r="K3081" t="str" cm="1">
        <f t="array" ref="K3081">_xlfn.IFS(data[[#This Row],[Age]]&lt;=100,"0-100",data[[#This Row],[Age]]&lt;=500,"101-500",data[[#This Row],[Age]]&lt;=1000,"501-1000",1,"&gt;1000")</f>
        <v>101-500</v>
      </c>
      <c r="L3081" t="str">
        <f>REPT(_xlfn.UNICHAR(8203),_xlfn.XLOOKUP(data[[#This Row],[Age group]],$S$23:$S$26,$T$23:$T$26))&amp;data[[#This Row],[Age group]]</f>
        <v>​​​101-500</v>
      </c>
    </row>
    <row r="3082" spans="2:12" x14ac:dyDescent="0.25">
      <c r="B3082" t="s">
        <v>68</v>
      </c>
      <c r="C3082">
        <v>11.200000000000001</v>
      </c>
      <c r="D3082">
        <v>1250</v>
      </c>
      <c r="E3082" s="27">
        <v>45542</v>
      </c>
      <c r="F3082">
        <v>1562.6100000000001</v>
      </c>
      <c r="G3082" t="s">
        <v>90</v>
      </c>
      <c r="H3082">
        <v>0</v>
      </c>
      <c r="I3082" t="str">
        <f>_xlfn.XLOOKUP(data[[#This Row],[flight_speed]],$S$4:$S$6,$T$4:$T$6,,-1)</f>
        <v>fast</v>
      </c>
      <c r="J3082">
        <f>_xlfn.XLOOKUP(data[[#This Row],[Reindeer]],$S$14:$S$18,$T$14:$T$18)</f>
        <v>35</v>
      </c>
      <c r="K3082" t="str" cm="1">
        <f t="array" ref="K3082">_xlfn.IFS(data[[#This Row],[Age]]&lt;=100,"0-100",data[[#This Row],[Age]]&lt;=500,"101-500",data[[#This Row],[Age]]&lt;=1000,"501-1000",1,"&gt;1000")</f>
        <v>0-100</v>
      </c>
      <c r="L3082" t="str">
        <f>REPT(_xlfn.UNICHAR(8203),_xlfn.XLOOKUP(data[[#This Row],[Age group]],$S$23:$S$26,$T$23:$T$26))&amp;data[[#This Row],[Age group]]</f>
        <v>​​​​0-100</v>
      </c>
    </row>
    <row r="3083" spans="2:12" x14ac:dyDescent="0.25">
      <c r="B3083" t="s">
        <v>32</v>
      </c>
      <c r="C3083">
        <v>6.4</v>
      </c>
      <c r="D3083">
        <v>680</v>
      </c>
      <c r="E3083" s="27">
        <v>45542</v>
      </c>
      <c r="F3083">
        <v>1267.0500000000002</v>
      </c>
      <c r="G3083" t="s">
        <v>91</v>
      </c>
      <c r="H3083">
        <v>0</v>
      </c>
      <c r="I3083" t="str">
        <f>_xlfn.XLOOKUP(data[[#This Row],[flight_speed]],$S$4:$S$6,$T$4:$T$6,,-1)</f>
        <v>fast</v>
      </c>
      <c r="J3083">
        <f>_xlfn.XLOOKUP(data[[#This Row],[Reindeer]],$S$14:$S$18,$T$14:$T$18)</f>
        <v>98</v>
      </c>
      <c r="K3083" t="str" cm="1">
        <f t="array" ref="K3083">_xlfn.IFS(data[[#This Row],[Age]]&lt;=100,"0-100",data[[#This Row],[Age]]&lt;=500,"101-500",data[[#This Row],[Age]]&lt;=1000,"501-1000",1,"&gt;1000")</f>
        <v>0-100</v>
      </c>
      <c r="L3083" t="str">
        <f>REPT(_xlfn.UNICHAR(8203),_xlfn.XLOOKUP(data[[#This Row],[Age group]],$S$23:$S$26,$T$23:$T$26))&amp;data[[#This Row],[Age group]]</f>
        <v>​​​​0-100</v>
      </c>
    </row>
    <row r="3084" spans="2:12" x14ac:dyDescent="0.25">
      <c r="B3084" t="s">
        <v>33</v>
      </c>
      <c r="C3084">
        <v>4.8000000000000007</v>
      </c>
      <c r="D3084">
        <v>1290</v>
      </c>
      <c r="E3084" s="27">
        <v>45543</v>
      </c>
      <c r="F3084">
        <v>2826.5099999999998</v>
      </c>
      <c r="G3084" t="s">
        <v>90</v>
      </c>
      <c r="H3084">
        <v>0</v>
      </c>
      <c r="I3084" t="str">
        <f>_xlfn.XLOOKUP(data[[#This Row],[flight_speed]],$S$4:$S$6,$T$4:$T$6,,-1)</f>
        <v>super fast</v>
      </c>
      <c r="J3084">
        <f>_xlfn.XLOOKUP(data[[#This Row],[Reindeer]],$S$14:$S$18,$T$14:$T$18)</f>
        <v>1200</v>
      </c>
      <c r="K3084" t="str" cm="1">
        <f t="array" ref="K3084">_xlfn.IFS(data[[#This Row],[Age]]&lt;=100,"0-100",data[[#This Row],[Age]]&lt;=500,"101-500",data[[#This Row],[Age]]&lt;=1000,"501-1000",1,"&gt;1000")</f>
        <v>&gt;1000</v>
      </c>
      <c r="L3084" t="str">
        <f>REPT(_xlfn.UNICHAR(8203),_xlfn.XLOOKUP(data[[#This Row],[Age group]],$S$23:$S$26,$T$23:$T$26))&amp;data[[#This Row],[Age group]]</f>
        <v>​&gt;1000</v>
      </c>
    </row>
    <row r="3085" spans="2:12" x14ac:dyDescent="0.25">
      <c r="B3085" t="s">
        <v>34</v>
      </c>
      <c r="C3085">
        <v>4</v>
      </c>
      <c r="D3085">
        <v>620</v>
      </c>
      <c r="E3085" s="27">
        <v>45543</v>
      </c>
      <c r="F3085">
        <v>480.18</v>
      </c>
      <c r="G3085" t="s">
        <v>91</v>
      </c>
      <c r="H3085">
        <v>0</v>
      </c>
      <c r="I3085" t="str">
        <f>_xlfn.XLOOKUP(data[[#This Row],[flight_speed]],$S$4:$S$6,$T$4:$T$6,,-1)</f>
        <v>casual</v>
      </c>
      <c r="J3085">
        <f>_xlfn.XLOOKUP(data[[#This Row],[Reindeer]],$S$14:$S$18,$T$14:$T$18)</f>
        <v>815</v>
      </c>
      <c r="K3085" t="str" cm="1">
        <f t="array" ref="K3085">_xlfn.IFS(data[[#This Row],[Age]]&lt;=100,"0-100",data[[#This Row],[Age]]&lt;=500,"101-500",data[[#This Row],[Age]]&lt;=1000,"501-1000",1,"&gt;1000")</f>
        <v>501-1000</v>
      </c>
      <c r="L3085" t="str">
        <f>REPT(_xlfn.UNICHAR(8203),_xlfn.XLOOKUP(data[[#This Row],[Age group]],$S$23:$S$26,$T$23:$T$26))&amp;data[[#This Row],[Age group]]</f>
        <v>​​501-1000</v>
      </c>
    </row>
    <row r="3086" spans="2:12" x14ac:dyDescent="0.25">
      <c r="B3086" t="s">
        <v>35</v>
      </c>
      <c r="C3086">
        <v>5.6000000000000005</v>
      </c>
      <c r="D3086">
        <v>880</v>
      </c>
      <c r="E3086" s="27">
        <v>45543</v>
      </c>
      <c r="F3086">
        <v>218.73</v>
      </c>
      <c r="G3086" t="s">
        <v>91</v>
      </c>
      <c r="H3086">
        <v>0</v>
      </c>
      <c r="I3086" t="str">
        <f>_xlfn.XLOOKUP(data[[#This Row],[flight_speed]],$S$4:$S$6,$T$4:$T$6,,-1)</f>
        <v>casual</v>
      </c>
      <c r="J3086">
        <f>_xlfn.XLOOKUP(data[[#This Row],[Reindeer]],$S$14:$S$18,$T$14:$T$18)</f>
        <v>261</v>
      </c>
      <c r="K3086" t="str" cm="1">
        <f t="array" ref="K3086">_xlfn.IFS(data[[#This Row],[Age]]&lt;=100,"0-100",data[[#This Row],[Age]]&lt;=500,"101-500",data[[#This Row],[Age]]&lt;=1000,"501-1000",1,"&gt;1000")</f>
        <v>101-500</v>
      </c>
      <c r="L3086" t="str">
        <f>REPT(_xlfn.UNICHAR(8203),_xlfn.XLOOKUP(data[[#This Row],[Age group]],$S$23:$S$26,$T$23:$T$26))&amp;data[[#This Row],[Age group]]</f>
        <v>​​​101-500</v>
      </c>
    </row>
    <row r="3087" spans="2:12" x14ac:dyDescent="0.25">
      <c r="B3087" t="s">
        <v>68</v>
      </c>
      <c r="C3087">
        <v>4.8000000000000007</v>
      </c>
      <c r="D3087">
        <v>1410</v>
      </c>
      <c r="E3087" s="27">
        <v>45543</v>
      </c>
      <c r="F3087">
        <v>2271.7200000000003</v>
      </c>
      <c r="G3087" t="s">
        <v>90</v>
      </c>
      <c r="H3087">
        <v>0</v>
      </c>
      <c r="I3087" t="str">
        <f>_xlfn.XLOOKUP(data[[#This Row],[flight_speed]],$S$4:$S$6,$T$4:$T$6,,-1)</f>
        <v>super fast</v>
      </c>
      <c r="J3087">
        <f>_xlfn.XLOOKUP(data[[#This Row],[Reindeer]],$S$14:$S$18,$T$14:$T$18)</f>
        <v>35</v>
      </c>
      <c r="K3087" t="str" cm="1">
        <f t="array" ref="K3087">_xlfn.IFS(data[[#This Row],[Age]]&lt;=100,"0-100",data[[#This Row],[Age]]&lt;=500,"101-500",data[[#This Row],[Age]]&lt;=1000,"501-1000",1,"&gt;1000")</f>
        <v>0-100</v>
      </c>
      <c r="L3087" t="str">
        <f>REPT(_xlfn.UNICHAR(8203),_xlfn.XLOOKUP(data[[#This Row],[Age group]],$S$23:$S$26,$T$23:$T$26))&amp;data[[#This Row],[Age group]]</f>
        <v>​​​​0-100</v>
      </c>
    </row>
    <row r="3088" spans="2:12" x14ac:dyDescent="0.25">
      <c r="B3088" t="s">
        <v>32</v>
      </c>
      <c r="C3088">
        <v>6.4</v>
      </c>
      <c r="D3088">
        <v>1430</v>
      </c>
      <c r="E3088" s="27">
        <v>45543</v>
      </c>
      <c r="F3088">
        <v>1716.81</v>
      </c>
      <c r="G3088" t="s">
        <v>91</v>
      </c>
      <c r="H3088">
        <v>0</v>
      </c>
      <c r="I3088" t="str">
        <f>_xlfn.XLOOKUP(data[[#This Row],[flight_speed]],$S$4:$S$6,$T$4:$T$6,,-1)</f>
        <v>fast</v>
      </c>
      <c r="J3088">
        <f>_xlfn.XLOOKUP(data[[#This Row],[Reindeer]],$S$14:$S$18,$T$14:$T$18)</f>
        <v>98</v>
      </c>
      <c r="K3088" t="str" cm="1">
        <f t="array" ref="K3088">_xlfn.IFS(data[[#This Row],[Age]]&lt;=100,"0-100",data[[#This Row],[Age]]&lt;=500,"101-500",data[[#This Row],[Age]]&lt;=1000,"501-1000",1,"&gt;1000")</f>
        <v>0-100</v>
      </c>
      <c r="L3088" t="str">
        <f>REPT(_xlfn.UNICHAR(8203),_xlfn.XLOOKUP(data[[#This Row],[Age group]],$S$23:$S$26,$T$23:$T$26))&amp;data[[#This Row],[Age group]]</f>
        <v>​​​​0-100</v>
      </c>
    </row>
    <row r="3089" spans="2:12" x14ac:dyDescent="0.25">
      <c r="B3089" t="s">
        <v>33</v>
      </c>
      <c r="C3089">
        <v>6.4</v>
      </c>
      <c r="D3089">
        <v>750</v>
      </c>
      <c r="E3089" s="27">
        <v>45544</v>
      </c>
      <c r="F3089">
        <v>1739.04</v>
      </c>
      <c r="G3089" t="s">
        <v>90</v>
      </c>
      <c r="H3089">
        <v>0</v>
      </c>
      <c r="I3089" t="str">
        <f>_xlfn.XLOOKUP(data[[#This Row],[flight_speed]],$S$4:$S$6,$T$4:$T$6,,-1)</f>
        <v>fast</v>
      </c>
      <c r="J3089">
        <f>_xlfn.XLOOKUP(data[[#This Row],[Reindeer]],$S$14:$S$18,$T$14:$T$18)</f>
        <v>1200</v>
      </c>
      <c r="K3089" t="str" cm="1">
        <f t="array" ref="K3089">_xlfn.IFS(data[[#This Row],[Age]]&lt;=100,"0-100",data[[#This Row],[Age]]&lt;=500,"101-500",data[[#This Row],[Age]]&lt;=1000,"501-1000",1,"&gt;1000")</f>
        <v>&gt;1000</v>
      </c>
      <c r="L3089" t="str">
        <f>REPT(_xlfn.UNICHAR(8203),_xlfn.XLOOKUP(data[[#This Row],[Age group]],$S$23:$S$26,$T$23:$T$26))&amp;data[[#This Row],[Age group]]</f>
        <v>​&gt;1000</v>
      </c>
    </row>
    <row r="3090" spans="2:12" x14ac:dyDescent="0.25">
      <c r="B3090" t="s">
        <v>34</v>
      </c>
      <c r="C3090">
        <v>10.4</v>
      </c>
      <c r="D3090">
        <v>1240</v>
      </c>
      <c r="E3090" s="27">
        <v>45544</v>
      </c>
      <c r="F3090">
        <v>1789.3200000000002</v>
      </c>
      <c r="G3090" t="s">
        <v>91</v>
      </c>
      <c r="H3090">
        <v>0</v>
      </c>
      <c r="I3090" t="str">
        <f>_xlfn.XLOOKUP(data[[#This Row],[flight_speed]],$S$4:$S$6,$T$4:$T$6,,-1)</f>
        <v>fast</v>
      </c>
      <c r="J3090">
        <f>_xlfn.XLOOKUP(data[[#This Row],[Reindeer]],$S$14:$S$18,$T$14:$T$18)</f>
        <v>815</v>
      </c>
      <c r="K3090" t="str" cm="1">
        <f t="array" ref="K3090">_xlfn.IFS(data[[#This Row],[Age]]&lt;=100,"0-100",data[[#This Row],[Age]]&lt;=500,"101-500",data[[#This Row],[Age]]&lt;=1000,"501-1000",1,"&gt;1000")</f>
        <v>501-1000</v>
      </c>
      <c r="L3090" t="str">
        <f>REPT(_xlfn.UNICHAR(8203),_xlfn.XLOOKUP(data[[#This Row],[Age group]],$S$23:$S$26,$T$23:$T$26))&amp;data[[#This Row],[Age group]]</f>
        <v>​​501-1000</v>
      </c>
    </row>
    <row r="3091" spans="2:12" x14ac:dyDescent="0.25">
      <c r="B3091" t="s">
        <v>35</v>
      </c>
      <c r="C3091">
        <v>10.4</v>
      </c>
      <c r="D3091">
        <v>1360</v>
      </c>
      <c r="E3091" s="27">
        <v>45544</v>
      </c>
      <c r="F3091">
        <v>1344.1200000000001</v>
      </c>
      <c r="G3091" t="s">
        <v>91</v>
      </c>
      <c r="H3091">
        <v>0</v>
      </c>
      <c r="I3091" t="str">
        <f>_xlfn.XLOOKUP(data[[#This Row],[flight_speed]],$S$4:$S$6,$T$4:$T$6,,-1)</f>
        <v>fast</v>
      </c>
      <c r="J3091">
        <f>_xlfn.XLOOKUP(data[[#This Row],[Reindeer]],$S$14:$S$18,$T$14:$T$18)</f>
        <v>261</v>
      </c>
      <c r="K3091" t="str" cm="1">
        <f t="array" ref="K3091">_xlfn.IFS(data[[#This Row],[Age]]&lt;=100,"0-100",data[[#This Row],[Age]]&lt;=500,"101-500",data[[#This Row],[Age]]&lt;=1000,"501-1000",1,"&gt;1000")</f>
        <v>101-500</v>
      </c>
      <c r="L3091" t="str">
        <f>REPT(_xlfn.UNICHAR(8203),_xlfn.XLOOKUP(data[[#This Row],[Age group]],$S$23:$S$26,$T$23:$T$26))&amp;data[[#This Row],[Age group]]</f>
        <v>​​​101-500</v>
      </c>
    </row>
    <row r="3092" spans="2:12" x14ac:dyDescent="0.25">
      <c r="B3092" t="s">
        <v>68</v>
      </c>
      <c r="C3092">
        <v>12</v>
      </c>
      <c r="D3092">
        <v>570</v>
      </c>
      <c r="E3092" s="27">
        <v>45544</v>
      </c>
      <c r="F3092">
        <v>1983.54</v>
      </c>
      <c r="G3092" t="s">
        <v>90</v>
      </c>
      <c r="H3092">
        <v>0</v>
      </c>
      <c r="I3092" t="str">
        <f>_xlfn.XLOOKUP(data[[#This Row],[flight_speed]],$S$4:$S$6,$T$4:$T$6,,-1)</f>
        <v>fast</v>
      </c>
      <c r="J3092">
        <f>_xlfn.XLOOKUP(data[[#This Row],[Reindeer]],$S$14:$S$18,$T$14:$T$18)</f>
        <v>35</v>
      </c>
      <c r="K3092" t="str" cm="1">
        <f t="array" ref="K3092">_xlfn.IFS(data[[#This Row],[Age]]&lt;=100,"0-100",data[[#This Row],[Age]]&lt;=500,"101-500",data[[#This Row],[Age]]&lt;=1000,"501-1000",1,"&gt;1000")</f>
        <v>0-100</v>
      </c>
      <c r="L3092" t="str">
        <f>REPT(_xlfn.UNICHAR(8203),_xlfn.XLOOKUP(data[[#This Row],[Age group]],$S$23:$S$26,$T$23:$T$26))&amp;data[[#This Row],[Age group]]</f>
        <v>​​​​0-100</v>
      </c>
    </row>
    <row r="3093" spans="2:12" x14ac:dyDescent="0.25">
      <c r="B3093" t="s">
        <v>32</v>
      </c>
      <c r="C3093">
        <v>8.8000000000000007</v>
      </c>
      <c r="D3093">
        <v>1200</v>
      </c>
      <c r="E3093" s="27">
        <v>45544</v>
      </c>
      <c r="F3093">
        <v>990.66000000000008</v>
      </c>
      <c r="G3093" t="s">
        <v>91</v>
      </c>
      <c r="H3093">
        <v>0</v>
      </c>
      <c r="I3093" t="str">
        <f>_xlfn.XLOOKUP(data[[#This Row],[flight_speed]],$S$4:$S$6,$T$4:$T$6,,-1)</f>
        <v>fast</v>
      </c>
      <c r="J3093">
        <f>_xlfn.XLOOKUP(data[[#This Row],[Reindeer]],$S$14:$S$18,$T$14:$T$18)</f>
        <v>98</v>
      </c>
      <c r="K3093" t="str" cm="1">
        <f t="array" ref="K3093">_xlfn.IFS(data[[#This Row],[Age]]&lt;=100,"0-100",data[[#This Row],[Age]]&lt;=500,"101-500",data[[#This Row],[Age]]&lt;=1000,"501-1000",1,"&gt;1000")</f>
        <v>0-100</v>
      </c>
      <c r="L3093" t="str">
        <f>REPT(_xlfn.UNICHAR(8203),_xlfn.XLOOKUP(data[[#This Row],[Age group]],$S$23:$S$26,$T$23:$T$26))&amp;data[[#This Row],[Age group]]</f>
        <v>​​​​0-100</v>
      </c>
    </row>
    <row r="3094" spans="2:12" x14ac:dyDescent="0.25">
      <c r="B3094" t="s">
        <v>33</v>
      </c>
      <c r="C3094">
        <v>4.8000000000000007</v>
      </c>
      <c r="D3094">
        <v>670</v>
      </c>
      <c r="E3094" s="27">
        <v>45545</v>
      </c>
      <c r="F3094">
        <v>986.64</v>
      </c>
      <c r="G3094" t="s">
        <v>90</v>
      </c>
      <c r="H3094">
        <v>0</v>
      </c>
      <c r="I3094" t="str">
        <f>_xlfn.XLOOKUP(data[[#This Row],[flight_speed]],$S$4:$S$6,$T$4:$T$6,,-1)</f>
        <v>fast</v>
      </c>
      <c r="J3094">
        <f>_xlfn.XLOOKUP(data[[#This Row],[Reindeer]],$S$14:$S$18,$T$14:$T$18)</f>
        <v>1200</v>
      </c>
      <c r="K3094" t="str" cm="1">
        <f t="array" ref="K3094">_xlfn.IFS(data[[#This Row],[Age]]&lt;=100,"0-100",data[[#This Row],[Age]]&lt;=500,"101-500",data[[#This Row],[Age]]&lt;=1000,"501-1000",1,"&gt;1000")</f>
        <v>&gt;1000</v>
      </c>
      <c r="L3094" t="str">
        <f>REPT(_xlfn.UNICHAR(8203),_xlfn.XLOOKUP(data[[#This Row],[Age group]],$S$23:$S$26,$T$23:$T$26))&amp;data[[#This Row],[Age group]]</f>
        <v>​&gt;1000</v>
      </c>
    </row>
    <row r="3095" spans="2:12" x14ac:dyDescent="0.25">
      <c r="B3095" t="s">
        <v>34</v>
      </c>
      <c r="C3095">
        <v>11.200000000000001</v>
      </c>
      <c r="D3095">
        <v>1130</v>
      </c>
      <c r="E3095" s="27">
        <v>45545</v>
      </c>
      <c r="F3095">
        <v>530.25</v>
      </c>
      <c r="G3095" t="s">
        <v>91</v>
      </c>
      <c r="H3095">
        <v>0</v>
      </c>
      <c r="I3095" t="str">
        <f>_xlfn.XLOOKUP(data[[#This Row],[flight_speed]],$S$4:$S$6,$T$4:$T$6,,-1)</f>
        <v>casual</v>
      </c>
      <c r="J3095">
        <f>_xlfn.XLOOKUP(data[[#This Row],[Reindeer]],$S$14:$S$18,$T$14:$T$18)</f>
        <v>815</v>
      </c>
      <c r="K3095" t="str" cm="1">
        <f t="array" ref="K3095">_xlfn.IFS(data[[#This Row],[Age]]&lt;=100,"0-100",data[[#This Row],[Age]]&lt;=500,"101-500",data[[#This Row],[Age]]&lt;=1000,"501-1000",1,"&gt;1000")</f>
        <v>501-1000</v>
      </c>
      <c r="L3095" t="str">
        <f>REPT(_xlfn.UNICHAR(8203),_xlfn.XLOOKUP(data[[#This Row],[Age group]],$S$23:$S$26,$T$23:$T$26))&amp;data[[#This Row],[Age group]]</f>
        <v>​​501-1000</v>
      </c>
    </row>
    <row r="3096" spans="2:12" x14ac:dyDescent="0.25">
      <c r="B3096" t="s">
        <v>35</v>
      </c>
      <c r="C3096">
        <v>9.6000000000000014</v>
      </c>
      <c r="D3096">
        <v>1040</v>
      </c>
      <c r="E3096" s="27">
        <v>45545</v>
      </c>
      <c r="F3096">
        <v>2503.5</v>
      </c>
      <c r="G3096" t="s">
        <v>91</v>
      </c>
      <c r="H3096">
        <v>0</v>
      </c>
      <c r="I3096" t="str">
        <f>_xlfn.XLOOKUP(data[[#This Row],[flight_speed]],$S$4:$S$6,$T$4:$T$6,,-1)</f>
        <v>super fast</v>
      </c>
      <c r="J3096">
        <f>_xlfn.XLOOKUP(data[[#This Row],[Reindeer]],$S$14:$S$18,$T$14:$T$18)</f>
        <v>261</v>
      </c>
      <c r="K3096" t="str" cm="1">
        <f t="array" ref="K3096">_xlfn.IFS(data[[#This Row],[Age]]&lt;=100,"0-100",data[[#This Row],[Age]]&lt;=500,"101-500",data[[#This Row],[Age]]&lt;=1000,"501-1000",1,"&gt;1000")</f>
        <v>101-500</v>
      </c>
      <c r="L3096" t="str">
        <f>REPT(_xlfn.UNICHAR(8203),_xlfn.XLOOKUP(data[[#This Row],[Age group]],$S$23:$S$26,$T$23:$T$26))&amp;data[[#This Row],[Age group]]</f>
        <v>​​​101-500</v>
      </c>
    </row>
    <row r="3097" spans="2:12" x14ac:dyDescent="0.25">
      <c r="B3097" t="s">
        <v>68</v>
      </c>
      <c r="C3097">
        <v>11.200000000000001</v>
      </c>
      <c r="D3097">
        <v>1030</v>
      </c>
      <c r="E3097" s="27">
        <v>45545</v>
      </c>
      <c r="F3097">
        <v>2412.42</v>
      </c>
      <c r="G3097" t="s">
        <v>90</v>
      </c>
      <c r="H3097">
        <v>0</v>
      </c>
      <c r="I3097" t="str">
        <f>_xlfn.XLOOKUP(data[[#This Row],[flight_speed]],$S$4:$S$6,$T$4:$T$6,,-1)</f>
        <v>super fast</v>
      </c>
      <c r="J3097">
        <f>_xlfn.XLOOKUP(data[[#This Row],[Reindeer]],$S$14:$S$18,$T$14:$T$18)</f>
        <v>35</v>
      </c>
      <c r="K3097" t="str" cm="1">
        <f t="array" ref="K3097">_xlfn.IFS(data[[#This Row],[Age]]&lt;=100,"0-100",data[[#This Row],[Age]]&lt;=500,"101-500",data[[#This Row],[Age]]&lt;=1000,"501-1000",1,"&gt;1000")</f>
        <v>0-100</v>
      </c>
      <c r="L3097" t="str">
        <f>REPT(_xlfn.UNICHAR(8203),_xlfn.XLOOKUP(data[[#This Row],[Age group]],$S$23:$S$26,$T$23:$T$26))&amp;data[[#This Row],[Age group]]</f>
        <v>​​​​0-100</v>
      </c>
    </row>
    <row r="3098" spans="2:12" x14ac:dyDescent="0.25">
      <c r="B3098" t="s">
        <v>32</v>
      </c>
      <c r="C3098">
        <v>11.200000000000001</v>
      </c>
      <c r="D3098">
        <v>820</v>
      </c>
      <c r="E3098" s="27">
        <v>45545</v>
      </c>
      <c r="F3098">
        <v>387.68999999999994</v>
      </c>
      <c r="G3098" t="s">
        <v>91</v>
      </c>
      <c r="H3098">
        <v>0</v>
      </c>
      <c r="I3098" t="str">
        <f>_xlfn.XLOOKUP(data[[#This Row],[flight_speed]],$S$4:$S$6,$T$4:$T$6,,-1)</f>
        <v>casual</v>
      </c>
      <c r="J3098">
        <f>_xlfn.XLOOKUP(data[[#This Row],[Reindeer]],$S$14:$S$18,$T$14:$T$18)</f>
        <v>98</v>
      </c>
      <c r="K3098" t="str" cm="1">
        <f t="array" ref="K3098">_xlfn.IFS(data[[#This Row],[Age]]&lt;=100,"0-100",data[[#This Row],[Age]]&lt;=500,"101-500",data[[#This Row],[Age]]&lt;=1000,"501-1000",1,"&gt;1000")</f>
        <v>0-100</v>
      </c>
      <c r="L3098" t="str">
        <f>REPT(_xlfn.UNICHAR(8203),_xlfn.XLOOKUP(data[[#This Row],[Age group]],$S$23:$S$26,$T$23:$T$26))&amp;data[[#This Row],[Age group]]</f>
        <v>​​​​0-100</v>
      </c>
    </row>
    <row r="3099" spans="2:12" x14ac:dyDescent="0.25">
      <c r="B3099" t="s">
        <v>33</v>
      </c>
      <c r="C3099">
        <v>4.8000000000000007</v>
      </c>
      <c r="D3099">
        <v>1180</v>
      </c>
      <c r="E3099" s="27">
        <v>45546</v>
      </c>
      <c r="F3099">
        <v>1197.21</v>
      </c>
      <c r="G3099" t="s">
        <v>90</v>
      </c>
      <c r="H3099">
        <v>0</v>
      </c>
      <c r="I3099" t="str">
        <f>_xlfn.XLOOKUP(data[[#This Row],[flight_speed]],$S$4:$S$6,$T$4:$T$6,,-1)</f>
        <v>fast</v>
      </c>
      <c r="J3099">
        <f>_xlfn.XLOOKUP(data[[#This Row],[Reindeer]],$S$14:$S$18,$T$14:$T$18)</f>
        <v>1200</v>
      </c>
      <c r="K3099" t="str" cm="1">
        <f t="array" ref="K3099">_xlfn.IFS(data[[#This Row],[Age]]&lt;=100,"0-100",data[[#This Row],[Age]]&lt;=500,"101-500",data[[#This Row],[Age]]&lt;=1000,"501-1000",1,"&gt;1000")</f>
        <v>&gt;1000</v>
      </c>
      <c r="L3099" t="str">
        <f>REPT(_xlfn.UNICHAR(8203),_xlfn.XLOOKUP(data[[#This Row],[Age group]],$S$23:$S$26,$T$23:$T$26))&amp;data[[#This Row],[Age group]]</f>
        <v>​&gt;1000</v>
      </c>
    </row>
    <row r="3100" spans="2:12" x14ac:dyDescent="0.25">
      <c r="B3100" t="s">
        <v>34</v>
      </c>
      <c r="C3100">
        <v>7.2</v>
      </c>
      <c r="D3100">
        <v>1400</v>
      </c>
      <c r="E3100" s="27">
        <v>45546</v>
      </c>
      <c r="F3100">
        <v>1619.3999999999999</v>
      </c>
      <c r="G3100" t="s">
        <v>91</v>
      </c>
      <c r="H3100">
        <v>0</v>
      </c>
      <c r="I3100" t="str">
        <f>_xlfn.XLOOKUP(data[[#This Row],[flight_speed]],$S$4:$S$6,$T$4:$T$6,,-1)</f>
        <v>fast</v>
      </c>
      <c r="J3100">
        <f>_xlfn.XLOOKUP(data[[#This Row],[Reindeer]],$S$14:$S$18,$T$14:$T$18)</f>
        <v>815</v>
      </c>
      <c r="K3100" t="str" cm="1">
        <f t="array" ref="K3100">_xlfn.IFS(data[[#This Row],[Age]]&lt;=100,"0-100",data[[#This Row],[Age]]&lt;=500,"101-500",data[[#This Row],[Age]]&lt;=1000,"501-1000",1,"&gt;1000")</f>
        <v>501-1000</v>
      </c>
      <c r="L3100" t="str">
        <f>REPT(_xlfn.UNICHAR(8203),_xlfn.XLOOKUP(data[[#This Row],[Age group]],$S$23:$S$26,$T$23:$T$26))&amp;data[[#This Row],[Age group]]</f>
        <v>​​501-1000</v>
      </c>
    </row>
    <row r="3101" spans="2:12" x14ac:dyDescent="0.25">
      <c r="B3101" t="s">
        <v>35</v>
      </c>
      <c r="C3101">
        <v>4</v>
      </c>
      <c r="D3101">
        <v>1240</v>
      </c>
      <c r="E3101" s="27">
        <v>45546</v>
      </c>
      <c r="F3101">
        <v>1731.1799999999998</v>
      </c>
      <c r="G3101" t="s">
        <v>91</v>
      </c>
      <c r="H3101">
        <v>0</v>
      </c>
      <c r="I3101" t="str">
        <f>_xlfn.XLOOKUP(data[[#This Row],[flight_speed]],$S$4:$S$6,$T$4:$T$6,,-1)</f>
        <v>fast</v>
      </c>
      <c r="J3101">
        <f>_xlfn.XLOOKUP(data[[#This Row],[Reindeer]],$S$14:$S$18,$T$14:$T$18)</f>
        <v>261</v>
      </c>
      <c r="K3101" t="str" cm="1">
        <f t="array" ref="K3101">_xlfn.IFS(data[[#This Row],[Age]]&lt;=100,"0-100",data[[#This Row],[Age]]&lt;=500,"101-500",data[[#This Row],[Age]]&lt;=1000,"501-1000",1,"&gt;1000")</f>
        <v>101-500</v>
      </c>
      <c r="L3101" t="str">
        <f>REPT(_xlfn.UNICHAR(8203),_xlfn.XLOOKUP(data[[#This Row],[Age group]],$S$23:$S$26,$T$23:$T$26))&amp;data[[#This Row],[Age group]]</f>
        <v>​​​101-500</v>
      </c>
    </row>
    <row r="3102" spans="2:12" x14ac:dyDescent="0.25">
      <c r="B3102" t="s">
        <v>68</v>
      </c>
      <c r="C3102">
        <v>12</v>
      </c>
      <c r="D3102">
        <v>900</v>
      </c>
      <c r="E3102" s="27">
        <v>45546</v>
      </c>
      <c r="F3102">
        <v>1581.06</v>
      </c>
      <c r="G3102" t="s">
        <v>90</v>
      </c>
      <c r="H3102">
        <v>0</v>
      </c>
      <c r="I3102" t="str">
        <f>_xlfn.XLOOKUP(data[[#This Row],[flight_speed]],$S$4:$S$6,$T$4:$T$6,,-1)</f>
        <v>fast</v>
      </c>
      <c r="J3102">
        <f>_xlfn.XLOOKUP(data[[#This Row],[Reindeer]],$S$14:$S$18,$T$14:$T$18)</f>
        <v>35</v>
      </c>
      <c r="K3102" t="str" cm="1">
        <f t="array" ref="K3102">_xlfn.IFS(data[[#This Row],[Age]]&lt;=100,"0-100",data[[#This Row],[Age]]&lt;=500,"101-500",data[[#This Row],[Age]]&lt;=1000,"501-1000",1,"&gt;1000")</f>
        <v>0-100</v>
      </c>
      <c r="L3102" t="str">
        <f>REPT(_xlfn.UNICHAR(8203),_xlfn.XLOOKUP(data[[#This Row],[Age group]],$S$23:$S$26,$T$23:$T$26))&amp;data[[#This Row],[Age group]]</f>
        <v>​​​​0-100</v>
      </c>
    </row>
    <row r="3103" spans="2:12" x14ac:dyDescent="0.25">
      <c r="B3103" t="s">
        <v>32</v>
      </c>
      <c r="C3103">
        <v>4</v>
      </c>
      <c r="D3103">
        <v>500</v>
      </c>
      <c r="E3103" s="27">
        <v>45546</v>
      </c>
      <c r="F3103">
        <v>356.64</v>
      </c>
      <c r="G3103" t="s">
        <v>91</v>
      </c>
      <c r="H3103">
        <v>0</v>
      </c>
      <c r="I3103" t="str">
        <f>_xlfn.XLOOKUP(data[[#This Row],[flight_speed]],$S$4:$S$6,$T$4:$T$6,,-1)</f>
        <v>casual</v>
      </c>
      <c r="J3103">
        <f>_xlfn.XLOOKUP(data[[#This Row],[Reindeer]],$S$14:$S$18,$T$14:$T$18)</f>
        <v>98</v>
      </c>
      <c r="K3103" t="str" cm="1">
        <f t="array" ref="K3103">_xlfn.IFS(data[[#This Row],[Age]]&lt;=100,"0-100",data[[#This Row],[Age]]&lt;=500,"101-500",data[[#This Row],[Age]]&lt;=1000,"501-1000",1,"&gt;1000")</f>
        <v>0-100</v>
      </c>
      <c r="L3103" t="str">
        <f>REPT(_xlfn.UNICHAR(8203),_xlfn.XLOOKUP(data[[#This Row],[Age group]],$S$23:$S$26,$T$23:$T$26))&amp;data[[#This Row],[Age group]]</f>
        <v>​​​​0-100</v>
      </c>
    </row>
    <row r="3104" spans="2:12" x14ac:dyDescent="0.25">
      <c r="B3104" t="s">
        <v>33</v>
      </c>
      <c r="C3104">
        <v>10.4</v>
      </c>
      <c r="D3104">
        <v>500</v>
      </c>
      <c r="E3104" s="27">
        <v>45547</v>
      </c>
      <c r="F3104">
        <v>2596.14</v>
      </c>
      <c r="G3104" t="s">
        <v>90</v>
      </c>
      <c r="H3104">
        <v>0</v>
      </c>
      <c r="I3104" t="str">
        <f>_xlfn.XLOOKUP(data[[#This Row],[flight_speed]],$S$4:$S$6,$T$4:$T$6,,-1)</f>
        <v>super fast</v>
      </c>
      <c r="J3104">
        <f>_xlfn.XLOOKUP(data[[#This Row],[Reindeer]],$S$14:$S$18,$T$14:$T$18)</f>
        <v>1200</v>
      </c>
      <c r="K3104" t="str" cm="1">
        <f t="array" ref="K3104">_xlfn.IFS(data[[#This Row],[Age]]&lt;=100,"0-100",data[[#This Row],[Age]]&lt;=500,"101-500",data[[#This Row],[Age]]&lt;=1000,"501-1000",1,"&gt;1000")</f>
        <v>&gt;1000</v>
      </c>
      <c r="L3104" t="str">
        <f>REPT(_xlfn.UNICHAR(8203),_xlfn.XLOOKUP(data[[#This Row],[Age group]],$S$23:$S$26,$T$23:$T$26))&amp;data[[#This Row],[Age group]]</f>
        <v>​&gt;1000</v>
      </c>
    </row>
    <row r="3105" spans="2:12" x14ac:dyDescent="0.25">
      <c r="B3105" t="s">
        <v>34</v>
      </c>
      <c r="C3105">
        <v>6.4</v>
      </c>
      <c r="D3105">
        <v>660</v>
      </c>
      <c r="E3105" s="27">
        <v>45547</v>
      </c>
      <c r="F3105">
        <v>349.79999999999995</v>
      </c>
      <c r="G3105" t="s">
        <v>91</v>
      </c>
      <c r="H3105">
        <v>0</v>
      </c>
      <c r="I3105" t="str">
        <f>_xlfn.XLOOKUP(data[[#This Row],[flight_speed]],$S$4:$S$6,$T$4:$T$6,,-1)</f>
        <v>casual</v>
      </c>
      <c r="J3105">
        <f>_xlfn.XLOOKUP(data[[#This Row],[Reindeer]],$S$14:$S$18,$T$14:$T$18)</f>
        <v>815</v>
      </c>
      <c r="K3105" t="str" cm="1">
        <f t="array" ref="K3105">_xlfn.IFS(data[[#This Row],[Age]]&lt;=100,"0-100",data[[#This Row],[Age]]&lt;=500,"101-500",data[[#This Row],[Age]]&lt;=1000,"501-1000",1,"&gt;1000")</f>
        <v>501-1000</v>
      </c>
      <c r="L3105" t="str">
        <f>REPT(_xlfn.UNICHAR(8203),_xlfn.XLOOKUP(data[[#This Row],[Age group]],$S$23:$S$26,$T$23:$T$26))&amp;data[[#This Row],[Age group]]</f>
        <v>​​501-1000</v>
      </c>
    </row>
    <row r="3106" spans="2:12" x14ac:dyDescent="0.25">
      <c r="B3106" t="s">
        <v>35</v>
      </c>
      <c r="C3106">
        <v>4.8000000000000007</v>
      </c>
      <c r="D3106">
        <v>510</v>
      </c>
      <c r="E3106" s="27">
        <v>45547</v>
      </c>
      <c r="F3106">
        <v>2432.4299999999998</v>
      </c>
      <c r="G3106" t="s">
        <v>91</v>
      </c>
      <c r="H3106">
        <v>0</v>
      </c>
      <c r="I3106" t="str">
        <f>_xlfn.XLOOKUP(data[[#This Row],[flight_speed]],$S$4:$S$6,$T$4:$T$6,,-1)</f>
        <v>super fast</v>
      </c>
      <c r="J3106">
        <f>_xlfn.XLOOKUP(data[[#This Row],[Reindeer]],$S$14:$S$18,$T$14:$T$18)</f>
        <v>261</v>
      </c>
      <c r="K3106" t="str" cm="1">
        <f t="array" ref="K3106">_xlfn.IFS(data[[#This Row],[Age]]&lt;=100,"0-100",data[[#This Row],[Age]]&lt;=500,"101-500",data[[#This Row],[Age]]&lt;=1000,"501-1000",1,"&gt;1000")</f>
        <v>101-500</v>
      </c>
      <c r="L3106" t="str">
        <f>REPT(_xlfn.UNICHAR(8203),_xlfn.XLOOKUP(data[[#This Row],[Age group]],$S$23:$S$26,$T$23:$T$26))&amp;data[[#This Row],[Age group]]</f>
        <v>​​​101-500</v>
      </c>
    </row>
    <row r="3107" spans="2:12" x14ac:dyDescent="0.25">
      <c r="B3107" t="s">
        <v>68</v>
      </c>
      <c r="C3107">
        <v>4.8000000000000007</v>
      </c>
      <c r="D3107">
        <v>1370</v>
      </c>
      <c r="E3107" s="27">
        <v>45547</v>
      </c>
      <c r="F3107">
        <v>1487.82</v>
      </c>
      <c r="G3107" t="s">
        <v>90</v>
      </c>
      <c r="H3107">
        <v>0</v>
      </c>
      <c r="I3107" t="str">
        <f>_xlfn.XLOOKUP(data[[#This Row],[flight_speed]],$S$4:$S$6,$T$4:$T$6,,-1)</f>
        <v>fast</v>
      </c>
      <c r="J3107">
        <f>_xlfn.XLOOKUP(data[[#This Row],[Reindeer]],$S$14:$S$18,$T$14:$T$18)</f>
        <v>35</v>
      </c>
      <c r="K3107" t="str" cm="1">
        <f t="array" ref="K3107">_xlfn.IFS(data[[#This Row],[Age]]&lt;=100,"0-100",data[[#This Row],[Age]]&lt;=500,"101-500",data[[#This Row],[Age]]&lt;=1000,"501-1000",1,"&gt;1000")</f>
        <v>0-100</v>
      </c>
      <c r="L3107" t="str">
        <f>REPT(_xlfn.UNICHAR(8203),_xlfn.XLOOKUP(data[[#This Row],[Age group]],$S$23:$S$26,$T$23:$T$26))&amp;data[[#This Row],[Age group]]</f>
        <v>​​​​0-100</v>
      </c>
    </row>
    <row r="3108" spans="2:12" x14ac:dyDescent="0.25">
      <c r="B3108" t="s">
        <v>32</v>
      </c>
      <c r="C3108">
        <v>8</v>
      </c>
      <c r="D3108">
        <v>980</v>
      </c>
      <c r="E3108" s="27">
        <v>45547</v>
      </c>
      <c r="F3108">
        <v>589.23</v>
      </c>
      <c r="G3108" t="s">
        <v>91</v>
      </c>
      <c r="H3108">
        <v>0</v>
      </c>
      <c r="I3108" t="str">
        <f>_xlfn.XLOOKUP(data[[#This Row],[flight_speed]],$S$4:$S$6,$T$4:$T$6,,-1)</f>
        <v>casual</v>
      </c>
      <c r="J3108">
        <f>_xlfn.XLOOKUP(data[[#This Row],[Reindeer]],$S$14:$S$18,$T$14:$T$18)</f>
        <v>98</v>
      </c>
      <c r="K3108" t="str" cm="1">
        <f t="array" ref="K3108">_xlfn.IFS(data[[#This Row],[Age]]&lt;=100,"0-100",data[[#This Row],[Age]]&lt;=500,"101-500",data[[#This Row],[Age]]&lt;=1000,"501-1000",1,"&gt;1000")</f>
        <v>0-100</v>
      </c>
      <c r="L3108" t="str">
        <f>REPT(_xlfn.UNICHAR(8203),_xlfn.XLOOKUP(data[[#This Row],[Age group]],$S$23:$S$26,$T$23:$T$26))&amp;data[[#This Row],[Age group]]</f>
        <v>​​​​0-100</v>
      </c>
    </row>
    <row r="3109" spans="2:12" x14ac:dyDescent="0.25">
      <c r="B3109" t="s">
        <v>33</v>
      </c>
      <c r="C3109">
        <v>7.2</v>
      </c>
      <c r="D3109">
        <v>950</v>
      </c>
      <c r="E3109" s="27">
        <v>45548</v>
      </c>
      <c r="F3109">
        <v>2078.16</v>
      </c>
      <c r="G3109" t="s">
        <v>90</v>
      </c>
      <c r="H3109">
        <v>0</v>
      </c>
      <c r="I3109" t="str">
        <f>_xlfn.XLOOKUP(data[[#This Row],[flight_speed]],$S$4:$S$6,$T$4:$T$6,,-1)</f>
        <v>super fast</v>
      </c>
      <c r="J3109">
        <f>_xlfn.XLOOKUP(data[[#This Row],[Reindeer]],$S$14:$S$18,$T$14:$T$18)</f>
        <v>1200</v>
      </c>
      <c r="K3109" t="str" cm="1">
        <f t="array" ref="K3109">_xlfn.IFS(data[[#This Row],[Age]]&lt;=100,"0-100",data[[#This Row],[Age]]&lt;=500,"101-500",data[[#This Row],[Age]]&lt;=1000,"501-1000",1,"&gt;1000")</f>
        <v>&gt;1000</v>
      </c>
      <c r="L3109" t="str">
        <f>REPT(_xlfn.UNICHAR(8203),_xlfn.XLOOKUP(data[[#This Row],[Age group]],$S$23:$S$26,$T$23:$T$26))&amp;data[[#This Row],[Age group]]</f>
        <v>​&gt;1000</v>
      </c>
    </row>
    <row r="3110" spans="2:12" x14ac:dyDescent="0.25">
      <c r="B3110" t="s">
        <v>34</v>
      </c>
      <c r="C3110">
        <v>4.8000000000000007</v>
      </c>
      <c r="D3110">
        <v>1460</v>
      </c>
      <c r="E3110" s="27">
        <v>45548</v>
      </c>
      <c r="F3110">
        <v>2313.75</v>
      </c>
      <c r="G3110" t="s">
        <v>91</v>
      </c>
      <c r="H3110">
        <v>0</v>
      </c>
      <c r="I3110" t="str">
        <f>_xlfn.XLOOKUP(data[[#This Row],[flight_speed]],$S$4:$S$6,$T$4:$T$6,,-1)</f>
        <v>super fast</v>
      </c>
      <c r="J3110">
        <f>_xlfn.XLOOKUP(data[[#This Row],[Reindeer]],$S$14:$S$18,$T$14:$T$18)</f>
        <v>815</v>
      </c>
      <c r="K3110" t="str" cm="1">
        <f t="array" ref="K3110">_xlfn.IFS(data[[#This Row],[Age]]&lt;=100,"0-100",data[[#This Row],[Age]]&lt;=500,"101-500",data[[#This Row],[Age]]&lt;=1000,"501-1000",1,"&gt;1000")</f>
        <v>501-1000</v>
      </c>
      <c r="L3110" t="str">
        <f>REPT(_xlfn.UNICHAR(8203),_xlfn.XLOOKUP(data[[#This Row],[Age group]],$S$23:$S$26,$T$23:$T$26))&amp;data[[#This Row],[Age group]]</f>
        <v>​​501-1000</v>
      </c>
    </row>
    <row r="3111" spans="2:12" x14ac:dyDescent="0.25">
      <c r="B3111" t="s">
        <v>35</v>
      </c>
      <c r="C3111">
        <v>12</v>
      </c>
      <c r="D3111">
        <v>1260</v>
      </c>
      <c r="E3111" s="27">
        <v>45548</v>
      </c>
      <c r="F3111">
        <v>643.89</v>
      </c>
      <c r="G3111" t="s">
        <v>91</v>
      </c>
      <c r="H3111">
        <v>0</v>
      </c>
      <c r="I3111" t="str">
        <f>_xlfn.XLOOKUP(data[[#This Row],[flight_speed]],$S$4:$S$6,$T$4:$T$6,,-1)</f>
        <v>fast</v>
      </c>
      <c r="J3111">
        <f>_xlfn.XLOOKUP(data[[#This Row],[Reindeer]],$S$14:$S$18,$T$14:$T$18)</f>
        <v>261</v>
      </c>
      <c r="K3111" t="str" cm="1">
        <f t="array" ref="K3111">_xlfn.IFS(data[[#This Row],[Age]]&lt;=100,"0-100",data[[#This Row],[Age]]&lt;=500,"101-500",data[[#This Row],[Age]]&lt;=1000,"501-1000",1,"&gt;1000")</f>
        <v>101-500</v>
      </c>
      <c r="L3111" t="str">
        <f>REPT(_xlfn.UNICHAR(8203),_xlfn.XLOOKUP(data[[#This Row],[Age group]],$S$23:$S$26,$T$23:$T$26))&amp;data[[#This Row],[Age group]]</f>
        <v>​​​101-500</v>
      </c>
    </row>
    <row r="3112" spans="2:12" x14ac:dyDescent="0.25">
      <c r="B3112" t="s">
        <v>68</v>
      </c>
      <c r="C3112">
        <v>10.4</v>
      </c>
      <c r="D3112">
        <v>530</v>
      </c>
      <c r="E3112" s="27">
        <v>45548</v>
      </c>
      <c r="F3112">
        <v>2397.12</v>
      </c>
      <c r="G3112" t="s">
        <v>90</v>
      </c>
      <c r="H3112">
        <v>0</v>
      </c>
      <c r="I3112" t="str">
        <f>_xlfn.XLOOKUP(data[[#This Row],[flight_speed]],$S$4:$S$6,$T$4:$T$6,,-1)</f>
        <v>super fast</v>
      </c>
      <c r="J3112">
        <f>_xlfn.XLOOKUP(data[[#This Row],[Reindeer]],$S$14:$S$18,$T$14:$T$18)</f>
        <v>35</v>
      </c>
      <c r="K3112" t="str" cm="1">
        <f t="array" ref="K3112">_xlfn.IFS(data[[#This Row],[Age]]&lt;=100,"0-100",data[[#This Row],[Age]]&lt;=500,"101-500",data[[#This Row],[Age]]&lt;=1000,"501-1000",1,"&gt;1000")</f>
        <v>0-100</v>
      </c>
      <c r="L3112" t="str">
        <f>REPT(_xlfn.UNICHAR(8203),_xlfn.XLOOKUP(data[[#This Row],[Age group]],$S$23:$S$26,$T$23:$T$26))&amp;data[[#This Row],[Age group]]</f>
        <v>​​​​0-100</v>
      </c>
    </row>
    <row r="3113" spans="2:12" x14ac:dyDescent="0.25">
      <c r="B3113" t="s">
        <v>32</v>
      </c>
      <c r="C3113">
        <v>9.6000000000000014</v>
      </c>
      <c r="D3113">
        <v>700</v>
      </c>
      <c r="E3113" s="27">
        <v>45548</v>
      </c>
      <c r="F3113">
        <v>1353.75</v>
      </c>
      <c r="G3113" t="s">
        <v>91</v>
      </c>
      <c r="H3113">
        <v>0</v>
      </c>
      <c r="I3113" t="str">
        <f>_xlfn.XLOOKUP(data[[#This Row],[flight_speed]],$S$4:$S$6,$T$4:$T$6,,-1)</f>
        <v>fast</v>
      </c>
      <c r="J3113">
        <f>_xlfn.XLOOKUP(data[[#This Row],[Reindeer]],$S$14:$S$18,$T$14:$T$18)</f>
        <v>98</v>
      </c>
      <c r="K3113" t="str" cm="1">
        <f t="array" ref="K3113">_xlfn.IFS(data[[#This Row],[Age]]&lt;=100,"0-100",data[[#This Row],[Age]]&lt;=500,"101-500",data[[#This Row],[Age]]&lt;=1000,"501-1000",1,"&gt;1000")</f>
        <v>0-100</v>
      </c>
      <c r="L3113" t="str">
        <f>REPT(_xlfn.UNICHAR(8203),_xlfn.XLOOKUP(data[[#This Row],[Age group]],$S$23:$S$26,$T$23:$T$26))&amp;data[[#This Row],[Age group]]</f>
        <v>​​​​0-100</v>
      </c>
    </row>
    <row r="3114" spans="2:12" x14ac:dyDescent="0.25">
      <c r="B3114" t="s">
        <v>33</v>
      </c>
      <c r="C3114">
        <v>8</v>
      </c>
      <c r="D3114">
        <v>770</v>
      </c>
      <c r="E3114" s="27">
        <v>45549</v>
      </c>
      <c r="F3114">
        <v>887.84999999999991</v>
      </c>
      <c r="G3114" t="s">
        <v>90</v>
      </c>
      <c r="H3114">
        <v>0</v>
      </c>
      <c r="I3114" t="str">
        <f>_xlfn.XLOOKUP(data[[#This Row],[flight_speed]],$S$4:$S$6,$T$4:$T$6,,-1)</f>
        <v>fast</v>
      </c>
      <c r="J3114">
        <f>_xlfn.XLOOKUP(data[[#This Row],[Reindeer]],$S$14:$S$18,$T$14:$T$18)</f>
        <v>1200</v>
      </c>
      <c r="K3114" t="str" cm="1">
        <f t="array" ref="K3114">_xlfn.IFS(data[[#This Row],[Age]]&lt;=100,"0-100",data[[#This Row],[Age]]&lt;=500,"101-500",data[[#This Row],[Age]]&lt;=1000,"501-1000",1,"&gt;1000")</f>
        <v>&gt;1000</v>
      </c>
      <c r="L3114" t="str">
        <f>REPT(_xlfn.UNICHAR(8203),_xlfn.XLOOKUP(data[[#This Row],[Age group]],$S$23:$S$26,$T$23:$T$26))&amp;data[[#This Row],[Age group]]</f>
        <v>​&gt;1000</v>
      </c>
    </row>
    <row r="3115" spans="2:12" x14ac:dyDescent="0.25">
      <c r="B3115" t="s">
        <v>34</v>
      </c>
      <c r="C3115">
        <v>11.200000000000001</v>
      </c>
      <c r="D3115">
        <v>920</v>
      </c>
      <c r="E3115" s="27">
        <v>45549</v>
      </c>
      <c r="F3115">
        <v>2427.7799999999997</v>
      </c>
      <c r="G3115" t="s">
        <v>91</v>
      </c>
      <c r="H3115">
        <v>0</v>
      </c>
      <c r="I3115" t="str">
        <f>_xlfn.XLOOKUP(data[[#This Row],[flight_speed]],$S$4:$S$6,$T$4:$T$6,,-1)</f>
        <v>super fast</v>
      </c>
      <c r="J3115">
        <f>_xlfn.XLOOKUP(data[[#This Row],[Reindeer]],$S$14:$S$18,$T$14:$T$18)</f>
        <v>815</v>
      </c>
      <c r="K3115" t="str" cm="1">
        <f t="array" ref="K3115">_xlfn.IFS(data[[#This Row],[Age]]&lt;=100,"0-100",data[[#This Row],[Age]]&lt;=500,"101-500",data[[#This Row],[Age]]&lt;=1000,"501-1000",1,"&gt;1000")</f>
        <v>501-1000</v>
      </c>
      <c r="L3115" t="str">
        <f>REPT(_xlfn.UNICHAR(8203),_xlfn.XLOOKUP(data[[#This Row],[Age group]],$S$23:$S$26,$T$23:$T$26))&amp;data[[#This Row],[Age group]]</f>
        <v>​​501-1000</v>
      </c>
    </row>
    <row r="3116" spans="2:12" x14ac:dyDescent="0.25">
      <c r="B3116" t="s">
        <v>35</v>
      </c>
      <c r="C3116">
        <v>11.200000000000001</v>
      </c>
      <c r="D3116">
        <v>1490</v>
      </c>
      <c r="E3116" s="27">
        <v>45549</v>
      </c>
      <c r="F3116">
        <v>1853.31</v>
      </c>
      <c r="G3116" t="s">
        <v>91</v>
      </c>
      <c r="H3116">
        <v>0</v>
      </c>
      <c r="I3116" t="str">
        <f>_xlfn.XLOOKUP(data[[#This Row],[flight_speed]],$S$4:$S$6,$T$4:$T$6,,-1)</f>
        <v>fast</v>
      </c>
      <c r="J3116">
        <f>_xlfn.XLOOKUP(data[[#This Row],[Reindeer]],$S$14:$S$18,$T$14:$T$18)</f>
        <v>261</v>
      </c>
      <c r="K3116" t="str" cm="1">
        <f t="array" ref="K3116">_xlfn.IFS(data[[#This Row],[Age]]&lt;=100,"0-100",data[[#This Row],[Age]]&lt;=500,"101-500",data[[#This Row],[Age]]&lt;=1000,"501-1000",1,"&gt;1000")</f>
        <v>101-500</v>
      </c>
      <c r="L3116" t="str">
        <f>REPT(_xlfn.UNICHAR(8203),_xlfn.XLOOKUP(data[[#This Row],[Age group]],$S$23:$S$26,$T$23:$T$26))&amp;data[[#This Row],[Age group]]</f>
        <v>​​​101-500</v>
      </c>
    </row>
    <row r="3117" spans="2:12" x14ac:dyDescent="0.25">
      <c r="B3117" t="s">
        <v>68</v>
      </c>
      <c r="C3117">
        <v>5.6000000000000005</v>
      </c>
      <c r="D3117">
        <v>1410</v>
      </c>
      <c r="E3117" s="27">
        <v>45549</v>
      </c>
      <c r="F3117">
        <v>2699.8500000000004</v>
      </c>
      <c r="G3117" t="s">
        <v>90</v>
      </c>
      <c r="H3117">
        <v>0</v>
      </c>
      <c r="I3117" t="str">
        <f>_xlfn.XLOOKUP(data[[#This Row],[flight_speed]],$S$4:$S$6,$T$4:$T$6,,-1)</f>
        <v>super fast</v>
      </c>
      <c r="J3117">
        <f>_xlfn.XLOOKUP(data[[#This Row],[Reindeer]],$S$14:$S$18,$T$14:$T$18)</f>
        <v>35</v>
      </c>
      <c r="K3117" t="str" cm="1">
        <f t="array" ref="K3117">_xlfn.IFS(data[[#This Row],[Age]]&lt;=100,"0-100",data[[#This Row],[Age]]&lt;=500,"101-500",data[[#This Row],[Age]]&lt;=1000,"501-1000",1,"&gt;1000")</f>
        <v>0-100</v>
      </c>
      <c r="L3117" t="str">
        <f>REPT(_xlfn.UNICHAR(8203),_xlfn.XLOOKUP(data[[#This Row],[Age group]],$S$23:$S$26,$T$23:$T$26))&amp;data[[#This Row],[Age group]]</f>
        <v>​​​​0-100</v>
      </c>
    </row>
    <row r="3118" spans="2:12" x14ac:dyDescent="0.25">
      <c r="B3118" t="s">
        <v>32</v>
      </c>
      <c r="C3118">
        <v>6.4</v>
      </c>
      <c r="D3118">
        <v>800</v>
      </c>
      <c r="E3118" s="27">
        <v>45549</v>
      </c>
      <c r="F3118">
        <v>1918.3500000000001</v>
      </c>
      <c r="G3118" t="s">
        <v>91</v>
      </c>
      <c r="H3118">
        <v>0</v>
      </c>
      <c r="I3118" t="str">
        <f>_xlfn.XLOOKUP(data[[#This Row],[flight_speed]],$S$4:$S$6,$T$4:$T$6,,-1)</f>
        <v>fast</v>
      </c>
      <c r="J3118">
        <f>_xlfn.XLOOKUP(data[[#This Row],[Reindeer]],$S$14:$S$18,$T$14:$T$18)</f>
        <v>98</v>
      </c>
      <c r="K3118" t="str" cm="1">
        <f t="array" ref="K3118">_xlfn.IFS(data[[#This Row],[Age]]&lt;=100,"0-100",data[[#This Row],[Age]]&lt;=500,"101-500",data[[#This Row],[Age]]&lt;=1000,"501-1000",1,"&gt;1000")</f>
        <v>0-100</v>
      </c>
      <c r="L3118" t="str">
        <f>REPT(_xlfn.UNICHAR(8203),_xlfn.XLOOKUP(data[[#This Row],[Age group]],$S$23:$S$26,$T$23:$T$26))&amp;data[[#This Row],[Age group]]</f>
        <v>​​​​0-100</v>
      </c>
    </row>
    <row r="3119" spans="2:12" x14ac:dyDescent="0.25">
      <c r="B3119" t="s">
        <v>33</v>
      </c>
      <c r="C3119">
        <v>8</v>
      </c>
      <c r="D3119">
        <v>770</v>
      </c>
      <c r="E3119" s="27">
        <v>45550</v>
      </c>
      <c r="F3119">
        <v>2223</v>
      </c>
      <c r="G3119" t="s">
        <v>90</v>
      </c>
      <c r="H3119">
        <v>0</v>
      </c>
      <c r="I3119" t="str">
        <f>_xlfn.XLOOKUP(data[[#This Row],[flight_speed]],$S$4:$S$6,$T$4:$T$6,,-1)</f>
        <v>super fast</v>
      </c>
      <c r="J3119">
        <f>_xlfn.XLOOKUP(data[[#This Row],[Reindeer]],$S$14:$S$18,$T$14:$T$18)</f>
        <v>1200</v>
      </c>
      <c r="K3119" t="str" cm="1">
        <f t="array" ref="K3119">_xlfn.IFS(data[[#This Row],[Age]]&lt;=100,"0-100",data[[#This Row],[Age]]&lt;=500,"101-500",data[[#This Row],[Age]]&lt;=1000,"501-1000",1,"&gt;1000")</f>
        <v>&gt;1000</v>
      </c>
      <c r="L3119" t="str">
        <f>REPT(_xlfn.UNICHAR(8203),_xlfn.XLOOKUP(data[[#This Row],[Age group]],$S$23:$S$26,$T$23:$T$26))&amp;data[[#This Row],[Age group]]</f>
        <v>​&gt;1000</v>
      </c>
    </row>
    <row r="3120" spans="2:12" x14ac:dyDescent="0.25">
      <c r="B3120" t="s">
        <v>34</v>
      </c>
      <c r="C3120">
        <v>11.200000000000001</v>
      </c>
      <c r="D3120">
        <v>1360</v>
      </c>
      <c r="E3120" s="27">
        <v>45550</v>
      </c>
      <c r="F3120">
        <v>1018.6800000000001</v>
      </c>
      <c r="G3120" t="s">
        <v>91</v>
      </c>
      <c r="H3120">
        <v>0</v>
      </c>
      <c r="I3120" t="str">
        <f>_xlfn.XLOOKUP(data[[#This Row],[flight_speed]],$S$4:$S$6,$T$4:$T$6,,-1)</f>
        <v>fast</v>
      </c>
      <c r="J3120">
        <f>_xlfn.XLOOKUP(data[[#This Row],[Reindeer]],$S$14:$S$18,$T$14:$T$18)</f>
        <v>815</v>
      </c>
      <c r="K3120" t="str" cm="1">
        <f t="array" ref="K3120">_xlfn.IFS(data[[#This Row],[Age]]&lt;=100,"0-100",data[[#This Row],[Age]]&lt;=500,"101-500",data[[#This Row],[Age]]&lt;=1000,"501-1000",1,"&gt;1000")</f>
        <v>501-1000</v>
      </c>
      <c r="L3120" t="str">
        <f>REPT(_xlfn.UNICHAR(8203),_xlfn.XLOOKUP(data[[#This Row],[Age group]],$S$23:$S$26,$T$23:$T$26))&amp;data[[#This Row],[Age group]]</f>
        <v>​​501-1000</v>
      </c>
    </row>
    <row r="3121" spans="2:12" x14ac:dyDescent="0.25">
      <c r="B3121" t="s">
        <v>35</v>
      </c>
      <c r="C3121">
        <v>5.6000000000000005</v>
      </c>
      <c r="D3121">
        <v>1280</v>
      </c>
      <c r="E3121" s="27">
        <v>45550</v>
      </c>
      <c r="F3121">
        <v>768.93000000000006</v>
      </c>
      <c r="G3121" t="s">
        <v>91</v>
      </c>
      <c r="H3121">
        <v>0</v>
      </c>
      <c r="I3121" t="str">
        <f>_xlfn.XLOOKUP(data[[#This Row],[flight_speed]],$S$4:$S$6,$T$4:$T$6,,-1)</f>
        <v>fast</v>
      </c>
      <c r="J3121">
        <f>_xlfn.XLOOKUP(data[[#This Row],[Reindeer]],$S$14:$S$18,$T$14:$T$18)</f>
        <v>261</v>
      </c>
      <c r="K3121" t="str" cm="1">
        <f t="array" ref="K3121">_xlfn.IFS(data[[#This Row],[Age]]&lt;=100,"0-100",data[[#This Row],[Age]]&lt;=500,"101-500",data[[#This Row],[Age]]&lt;=1000,"501-1000",1,"&gt;1000")</f>
        <v>101-500</v>
      </c>
      <c r="L3121" t="str">
        <f>REPT(_xlfn.UNICHAR(8203),_xlfn.XLOOKUP(data[[#This Row],[Age group]],$S$23:$S$26,$T$23:$T$26))&amp;data[[#This Row],[Age group]]</f>
        <v>​​​101-500</v>
      </c>
    </row>
    <row r="3122" spans="2:12" x14ac:dyDescent="0.25">
      <c r="B3122" t="s">
        <v>68</v>
      </c>
      <c r="C3122">
        <v>4.8000000000000007</v>
      </c>
      <c r="D3122">
        <v>1290</v>
      </c>
      <c r="E3122" s="27">
        <v>45550</v>
      </c>
      <c r="F3122">
        <v>845.61</v>
      </c>
      <c r="G3122" t="s">
        <v>90</v>
      </c>
      <c r="H3122">
        <v>0</v>
      </c>
      <c r="I3122" t="str">
        <f>_xlfn.XLOOKUP(data[[#This Row],[flight_speed]],$S$4:$S$6,$T$4:$T$6,,-1)</f>
        <v>fast</v>
      </c>
      <c r="J3122">
        <f>_xlfn.XLOOKUP(data[[#This Row],[Reindeer]],$S$14:$S$18,$T$14:$T$18)</f>
        <v>35</v>
      </c>
      <c r="K3122" t="str" cm="1">
        <f t="array" ref="K3122">_xlfn.IFS(data[[#This Row],[Age]]&lt;=100,"0-100",data[[#This Row],[Age]]&lt;=500,"101-500",data[[#This Row],[Age]]&lt;=1000,"501-1000",1,"&gt;1000")</f>
        <v>0-100</v>
      </c>
      <c r="L3122" t="str">
        <f>REPT(_xlfn.UNICHAR(8203),_xlfn.XLOOKUP(data[[#This Row],[Age group]],$S$23:$S$26,$T$23:$T$26))&amp;data[[#This Row],[Age group]]</f>
        <v>​​​​0-100</v>
      </c>
    </row>
    <row r="3123" spans="2:12" x14ac:dyDescent="0.25">
      <c r="B3123" t="s">
        <v>32</v>
      </c>
      <c r="C3123">
        <v>4.8000000000000007</v>
      </c>
      <c r="D3123">
        <v>830</v>
      </c>
      <c r="E3123" s="27">
        <v>45550</v>
      </c>
      <c r="F3123">
        <v>2180.19</v>
      </c>
      <c r="G3123" t="s">
        <v>91</v>
      </c>
      <c r="H3123">
        <v>0</v>
      </c>
      <c r="I3123" t="str">
        <f>_xlfn.XLOOKUP(data[[#This Row],[flight_speed]],$S$4:$S$6,$T$4:$T$6,,-1)</f>
        <v>super fast</v>
      </c>
      <c r="J3123">
        <f>_xlfn.XLOOKUP(data[[#This Row],[Reindeer]],$S$14:$S$18,$T$14:$T$18)</f>
        <v>98</v>
      </c>
      <c r="K3123" t="str" cm="1">
        <f t="array" ref="K3123">_xlfn.IFS(data[[#This Row],[Age]]&lt;=100,"0-100",data[[#This Row],[Age]]&lt;=500,"101-500",data[[#This Row],[Age]]&lt;=1000,"501-1000",1,"&gt;1000")</f>
        <v>0-100</v>
      </c>
      <c r="L3123" t="str">
        <f>REPT(_xlfn.UNICHAR(8203),_xlfn.XLOOKUP(data[[#This Row],[Age group]],$S$23:$S$26,$T$23:$T$26))&amp;data[[#This Row],[Age group]]</f>
        <v>​​​​0-100</v>
      </c>
    </row>
    <row r="3124" spans="2:12" x14ac:dyDescent="0.25">
      <c r="B3124" t="s">
        <v>33</v>
      </c>
      <c r="C3124">
        <v>4.8000000000000007</v>
      </c>
      <c r="D3124">
        <v>850</v>
      </c>
      <c r="E3124" s="27">
        <v>45551</v>
      </c>
      <c r="F3124">
        <v>1674.84</v>
      </c>
      <c r="G3124" t="s">
        <v>90</v>
      </c>
      <c r="H3124">
        <v>0</v>
      </c>
      <c r="I3124" t="str">
        <f>_xlfn.XLOOKUP(data[[#This Row],[flight_speed]],$S$4:$S$6,$T$4:$T$6,,-1)</f>
        <v>fast</v>
      </c>
      <c r="J3124">
        <f>_xlfn.XLOOKUP(data[[#This Row],[Reindeer]],$S$14:$S$18,$T$14:$T$18)</f>
        <v>1200</v>
      </c>
      <c r="K3124" t="str" cm="1">
        <f t="array" ref="K3124">_xlfn.IFS(data[[#This Row],[Age]]&lt;=100,"0-100",data[[#This Row],[Age]]&lt;=500,"101-500",data[[#This Row],[Age]]&lt;=1000,"501-1000",1,"&gt;1000")</f>
        <v>&gt;1000</v>
      </c>
      <c r="L3124" t="str">
        <f>REPT(_xlfn.UNICHAR(8203),_xlfn.XLOOKUP(data[[#This Row],[Age group]],$S$23:$S$26,$T$23:$T$26))&amp;data[[#This Row],[Age group]]</f>
        <v>​&gt;1000</v>
      </c>
    </row>
    <row r="3125" spans="2:12" x14ac:dyDescent="0.25">
      <c r="B3125" t="s">
        <v>34</v>
      </c>
      <c r="C3125">
        <v>4.8000000000000007</v>
      </c>
      <c r="D3125">
        <v>990</v>
      </c>
      <c r="E3125" s="27">
        <v>45551</v>
      </c>
      <c r="F3125">
        <v>2899.92</v>
      </c>
      <c r="G3125" t="s">
        <v>91</v>
      </c>
      <c r="H3125">
        <v>0</v>
      </c>
      <c r="I3125" t="str">
        <f>_xlfn.XLOOKUP(data[[#This Row],[flight_speed]],$S$4:$S$6,$T$4:$T$6,,-1)</f>
        <v>super fast</v>
      </c>
      <c r="J3125">
        <f>_xlfn.XLOOKUP(data[[#This Row],[Reindeer]],$S$14:$S$18,$T$14:$T$18)</f>
        <v>815</v>
      </c>
      <c r="K3125" t="str" cm="1">
        <f t="array" ref="K3125">_xlfn.IFS(data[[#This Row],[Age]]&lt;=100,"0-100",data[[#This Row],[Age]]&lt;=500,"101-500",data[[#This Row],[Age]]&lt;=1000,"501-1000",1,"&gt;1000")</f>
        <v>501-1000</v>
      </c>
      <c r="L3125" t="str">
        <f>REPT(_xlfn.UNICHAR(8203),_xlfn.XLOOKUP(data[[#This Row],[Age group]],$S$23:$S$26,$T$23:$T$26))&amp;data[[#This Row],[Age group]]</f>
        <v>​​501-1000</v>
      </c>
    </row>
    <row r="3126" spans="2:12" x14ac:dyDescent="0.25">
      <c r="B3126" t="s">
        <v>35</v>
      </c>
      <c r="C3126">
        <v>12</v>
      </c>
      <c r="D3126">
        <v>840</v>
      </c>
      <c r="E3126" s="27">
        <v>45551</v>
      </c>
      <c r="F3126">
        <v>2430.27</v>
      </c>
      <c r="G3126" t="s">
        <v>91</v>
      </c>
      <c r="H3126">
        <v>0</v>
      </c>
      <c r="I3126" t="str">
        <f>_xlfn.XLOOKUP(data[[#This Row],[flight_speed]],$S$4:$S$6,$T$4:$T$6,,-1)</f>
        <v>super fast</v>
      </c>
      <c r="J3126">
        <f>_xlfn.XLOOKUP(data[[#This Row],[Reindeer]],$S$14:$S$18,$T$14:$T$18)</f>
        <v>261</v>
      </c>
      <c r="K3126" t="str" cm="1">
        <f t="array" ref="K3126">_xlfn.IFS(data[[#This Row],[Age]]&lt;=100,"0-100",data[[#This Row],[Age]]&lt;=500,"101-500",data[[#This Row],[Age]]&lt;=1000,"501-1000",1,"&gt;1000")</f>
        <v>101-500</v>
      </c>
      <c r="L3126" t="str">
        <f>REPT(_xlfn.UNICHAR(8203),_xlfn.XLOOKUP(data[[#This Row],[Age group]],$S$23:$S$26,$T$23:$T$26))&amp;data[[#This Row],[Age group]]</f>
        <v>​​​101-500</v>
      </c>
    </row>
    <row r="3127" spans="2:12" x14ac:dyDescent="0.25">
      <c r="B3127" t="s">
        <v>68</v>
      </c>
      <c r="C3127">
        <v>5.6000000000000005</v>
      </c>
      <c r="D3127">
        <v>960</v>
      </c>
      <c r="E3127" s="27">
        <v>45551</v>
      </c>
      <c r="F3127">
        <v>70.41</v>
      </c>
      <c r="G3127" t="s">
        <v>90</v>
      </c>
      <c r="H3127">
        <v>0</v>
      </c>
      <c r="I3127" t="str">
        <f>_xlfn.XLOOKUP(data[[#This Row],[flight_speed]],$S$4:$S$6,$T$4:$T$6,,-1)</f>
        <v>casual</v>
      </c>
      <c r="J3127">
        <f>_xlfn.XLOOKUP(data[[#This Row],[Reindeer]],$S$14:$S$18,$T$14:$T$18)</f>
        <v>35</v>
      </c>
      <c r="K3127" t="str" cm="1">
        <f t="array" ref="K3127">_xlfn.IFS(data[[#This Row],[Age]]&lt;=100,"0-100",data[[#This Row],[Age]]&lt;=500,"101-500",data[[#This Row],[Age]]&lt;=1000,"501-1000",1,"&gt;1000")</f>
        <v>0-100</v>
      </c>
      <c r="L3127" t="str">
        <f>REPT(_xlfn.UNICHAR(8203),_xlfn.XLOOKUP(data[[#This Row],[Age group]],$S$23:$S$26,$T$23:$T$26))&amp;data[[#This Row],[Age group]]</f>
        <v>​​​​0-100</v>
      </c>
    </row>
    <row r="3128" spans="2:12" x14ac:dyDescent="0.25">
      <c r="B3128" t="s">
        <v>32</v>
      </c>
      <c r="C3128">
        <v>7.2</v>
      </c>
      <c r="D3128">
        <v>890</v>
      </c>
      <c r="E3128" s="27">
        <v>45551</v>
      </c>
      <c r="F3128">
        <v>426.41999999999996</v>
      </c>
      <c r="G3128" t="s">
        <v>91</v>
      </c>
      <c r="H3128">
        <v>0</v>
      </c>
      <c r="I3128" t="str">
        <f>_xlfn.XLOOKUP(data[[#This Row],[flight_speed]],$S$4:$S$6,$T$4:$T$6,,-1)</f>
        <v>casual</v>
      </c>
      <c r="J3128">
        <f>_xlfn.XLOOKUP(data[[#This Row],[Reindeer]],$S$14:$S$18,$T$14:$T$18)</f>
        <v>98</v>
      </c>
      <c r="K3128" t="str" cm="1">
        <f t="array" ref="K3128">_xlfn.IFS(data[[#This Row],[Age]]&lt;=100,"0-100",data[[#This Row],[Age]]&lt;=500,"101-500",data[[#This Row],[Age]]&lt;=1000,"501-1000",1,"&gt;1000")</f>
        <v>0-100</v>
      </c>
      <c r="L3128" t="str">
        <f>REPT(_xlfn.UNICHAR(8203),_xlfn.XLOOKUP(data[[#This Row],[Age group]],$S$23:$S$26,$T$23:$T$26))&amp;data[[#This Row],[Age group]]</f>
        <v>​​​​0-100</v>
      </c>
    </row>
    <row r="3129" spans="2:12" x14ac:dyDescent="0.25">
      <c r="B3129" t="s">
        <v>33</v>
      </c>
      <c r="C3129">
        <v>10.4</v>
      </c>
      <c r="D3129">
        <v>500</v>
      </c>
      <c r="E3129" s="27">
        <v>45552</v>
      </c>
      <c r="F3129">
        <v>152.82</v>
      </c>
      <c r="G3129" t="s">
        <v>90</v>
      </c>
      <c r="H3129">
        <v>0</v>
      </c>
      <c r="I3129" t="str">
        <f>_xlfn.XLOOKUP(data[[#This Row],[flight_speed]],$S$4:$S$6,$T$4:$T$6,,-1)</f>
        <v>casual</v>
      </c>
      <c r="J3129">
        <f>_xlfn.XLOOKUP(data[[#This Row],[Reindeer]],$S$14:$S$18,$T$14:$T$18)</f>
        <v>1200</v>
      </c>
      <c r="K3129" t="str" cm="1">
        <f t="array" ref="K3129">_xlfn.IFS(data[[#This Row],[Age]]&lt;=100,"0-100",data[[#This Row],[Age]]&lt;=500,"101-500",data[[#This Row],[Age]]&lt;=1000,"501-1000",1,"&gt;1000")</f>
        <v>&gt;1000</v>
      </c>
      <c r="L3129" t="str">
        <f>REPT(_xlfn.UNICHAR(8203),_xlfn.XLOOKUP(data[[#This Row],[Age group]],$S$23:$S$26,$T$23:$T$26))&amp;data[[#This Row],[Age group]]</f>
        <v>​&gt;1000</v>
      </c>
    </row>
    <row r="3130" spans="2:12" x14ac:dyDescent="0.25">
      <c r="B3130" t="s">
        <v>34</v>
      </c>
      <c r="C3130">
        <v>6.4</v>
      </c>
      <c r="D3130">
        <v>740</v>
      </c>
      <c r="E3130" s="27">
        <v>45552</v>
      </c>
      <c r="F3130">
        <v>2703.9900000000002</v>
      </c>
      <c r="G3130" t="s">
        <v>91</v>
      </c>
      <c r="H3130">
        <v>0</v>
      </c>
      <c r="I3130" t="str">
        <f>_xlfn.XLOOKUP(data[[#This Row],[flight_speed]],$S$4:$S$6,$T$4:$T$6,,-1)</f>
        <v>super fast</v>
      </c>
      <c r="J3130">
        <f>_xlfn.XLOOKUP(data[[#This Row],[Reindeer]],$S$14:$S$18,$T$14:$T$18)</f>
        <v>815</v>
      </c>
      <c r="K3130" t="str" cm="1">
        <f t="array" ref="K3130">_xlfn.IFS(data[[#This Row],[Age]]&lt;=100,"0-100",data[[#This Row],[Age]]&lt;=500,"101-500",data[[#This Row],[Age]]&lt;=1000,"501-1000",1,"&gt;1000")</f>
        <v>501-1000</v>
      </c>
      <c r="L3130" t="str">
        <f>REPT(_xlfn.UNICHAR(8203),_xlfn.XLOOKUP(data[[#This Row],[Age group]],$S$23:$S$26,$T$23:$T$26))&amp;data[[#This Row],[Age group]]</f>
        <v>​​501-1000</v>
      </c>
    </row>
    <row r="3131" spans="2:12" x14ac:dyDescent="0.25">
      <c r="B3131" t="s">
        <v>35</v>
      </c>
      <c r="C3131">
        <v>5.6000000000000005</v>
      </c>
      <c r="D3131">
        <v>900</v>
      </c>
      <c r="E3131" s="27">
        <v>45552</v>
      </c>
      <c r="F3131">
        <v>648.27</v>
      </c>
      <c r="G3131" t="s">
        <v>91</v>
      </c>
      <c r="H3131">
        <v>0</v>
      </c>
      <c r="I3131" t="str">
        <f>_xlfn.XLOOKUP(data[[#This Row],[flight_speed]],$S$4:$S$6,$T$4:$T$6,,-1)</f>
        <v>fast</v>
      </c>
      <c r="J3131">
        <f>_xlfn.XLOOKUP(data[[#This Row],[Reindeer]],$S$14:$S$18,$T$14:$T$18)</f>
        <v>261</v>
      </c>
      <c r="K3131" t="str" cm="1">
        <f t="array" ref="K3131">_xlfn.IFS(data[[#This Row],[Age]]&lt;=100,"0-100",data[[#This Row],[Age]]&lt;=500,"101-500",data[[#This Row],[Age]]&lt;=1000,"501-1000",1,"&gt;1000")</f>
        <v>101-500</v>
      </c>
      <c r="L3131" t="str">
        <f>REPT(_xlfn.UNICHAR(8203),_xlfn.XLOOKUP(data[[#This Row],[Age group]],$S$23:$S$26,$T$23:$T$26))&amp;data[[#This Row],[Age group]]</f>
        <v>​​​101-500</v>
      </c>
    </row>
    <row r="3132" spans="2:12" x14ac:dyDescent="0.25">
      <c r="B3132" t="s">
        <v>68</v>
      </c>
      <c r="C3132">
        <v>4.8000000000000007</v>
      </c>
      <c r="D3132">
        <v>500</v>
      </c>
      <c r="E3132" s="27">
        <v>45552</v>
      </c>
      <c r="F3132">
        <v>405.72</v>
      </c>
      <c r="G3132" t="s">
        <v>90</v>
      </c>
      <c r="H3132">
        <v>0</v>
      </c>
      <c r="I3132" t="str">
        <f>_xlfn.XLOOKUP(data[[#This Row],[flight_speed]],$S$4:$S$6,$T$4:$T$6,,-1)</f>
        <v>casual</v>
      </c>
      <c r="J3132">
        <f>_xlfn.XLOOKUP(data[[#This Row],[Reindeer]],$S$14:$S$18,$T$14:$T$18)</f>
        <v>35</v>
      </c>
      <c r="K3132" t="str" cm="1">
        <f t="array" ref="K3132">_xlfn.IFS(data[[#This Row],[Age]]&lt;=100,"0-100",data[[#This Row],[Age]]&lt;=500,"101-500",data[[#This Row],[Age]]&lt;=1000,"501-1000",1,"&gt;1000")</f>
        <v>0-100</v>
      </c>
      <c r="L3132" t="str">
        <f>REPT(_xlfn.UNICHAR(8203),_xlfn.XLOOKUP(data[[#This Row],[Age group]],$S$23:$S$26,$T$23:$T$26))&amp;data[[#This Row],[Age group]]</f>
        <v>​​​​0-100</v>
      </c>
    </row>
    <row r="3133" spans="2:12" x14ac:dyDescent="0.25">
      <c r="B3133" t="s">
        <v>32</v>
      </c>
      <c r="C3133">
        <v>7.2</v>
      </c>
      <c r="D3133">
        <v>1190</v>
      </c>
      <c r="E3133" s="27">
        <v>45552</v>
      </c>
      <c r="F3133">
        <v>2216.94</v>
      </c>
      <c r="G3133" t="s">
        <v>91</v>
      </c>
      <c r="H3133">
        <v>0</v>
      </c>
      <c r="I3133" t="str">
        <f>_xlfn.XLOOKUP(data[[#This Row],[flight_speed]],$S$4:$S$6,$T$4:$T$6,,-1)</f>
        <v>super fast</v>
      </c>
      <c r="J3133">
        <f>_xlfn.XLOOKUP(data[[#This Row],[Reindeer]],$S$14:$S$18,$T$14:$T$18)</f>
        <v>98</v>
      </c>
      <c r="K3133" t="str" cm="1">
        <f t="array" ref="K3133">_xlfn.IFS(data[[#This Row],[Age]]&lt;=100,"0-100",data[[#This Row],[Age]]&lt;=500,"101-500",data[[#This Row],[Age]]&lt;=1000,"501-1000",1,"&gt;1000")</f>
        <v>0-100</v>
      </c>
      <c r="L3133" t="str">
        <f>REPT(_xlfn.UNICHAR(8203),_xlfn.XLOOKUP(data[[#This Row],[Age group]],$S$23:$S$26,$T$23:$T$26))&amp;data[[#This Row],[Age group]]</f>
        <v>​​​​0-100</v>
      </c>
    </row>
    <row r="3134" spans="2:12" x14ac:dyDescent="0.25">
      <c r="B3134" t="s">
        <v>33</v>
      </c>
      <c r="C3134">
        <v>8</v>
      </c>
      <c r="D3134">
        <v>810</v>
      </c>
      <c r="E3134" s="27">
        <v>45553</v>
      </c>
      <c r="F3134">
        <v>1568.79</v>
      </c>
      <c r="G3134" t="s">
        <v>90</v>
      </c>
      <c r="H3134">
        <v>0</v>
      </c>
      <c r="I3134" t="str">
        <f>_xlfn.XLOOKUP(data[[#This Row],[flight_speed]],$S$4:$S$6,$T$4:$T$6,,-1)</f>
        <v>fast</v>
      </c>
      <c r="J3134">
        <f>_xlfn.XLOOKUP(data[[#This Row],[Reindeer]],$S$14:$S$18,$T$14:$T$18)</f>
        <v>1200</v>
      </c>
      <c r="K3134" t="str" cm="1">
        <f t="array" ref="K3134">_xlfn.IFS(data[[#This Row],[Age]]&lt;=100,"0-100",data[[#This Row],[Age]]&lt;=500,"101-500",data[[#This Row],[Age]]&lt;=1000,"501-1000",1,"&gt;1000")</f>
        <v>&gt;1000</v>
      </c>
      <c r="L3134" t="str">
        <f>REPT(_xlfn.UNICHAR(8203),_xlfn.XLOOKUP(data[[#This Row],[Age group]],$S$23:$S$26,$T$23:$T$26))&amp;data[[#This Row],[Age group]]</f>
        <v>​&gt;1000</v>
      </c>
    </row>
    <row r="3135" spans="2:12" x14ac:dyDescent="0.25">
      <c r="B3135" t="s">
        <v>34</v>
      </c>
      <c r="C3135">
        <v>4.8000000000000007</v>
      </c>
      <c r="D3135">
        <v>670</v>
      </c>
      <c r="E3135" s="27">
        <v>45553</v>
      </c>
      <c r="F3135">
        <v>1148.0999999999999</v>
      </c>
      <c r="G3135" t="s">
        <v>91</v>
      </c>
      <c r="H3135">
        <v>0</v>
      </c>
      <c r="I3135" t="str">
        <f>_xlfn.XLOOKUP(data[[#This Row],[flight_speed]],$S$4:$S$6,$T$4:$T$6,,-1)</f>
        <v>fast</v>
      </c>
      <c r="J3135">
        <f>_xlfn.XLOOKUP(data[[#This Row],[Reindeer]],$S$14:$S$18,$T$14:$T$18)</f>
        <v>815</v>
      </c>
      <c r="K3135" t="str" cm="1">
        <f t="array" ref="K3135">_xlfn.IFS(data[[#This Row],[Age]]&lt;=100,"0-100",data[[#This Row],[Age]]&lt;=500,"101-500",data[[#This Row],[Age]]&lt;=1000,"501-1000",1,"&gt;1000")</f>
        <v>501-1000</v>
      </c>
      <c r="L3135" t="str">
        <f>REPT(_xlfn.UNICHAR(8203),_xlfn.XLOOKUP(data[[#This Row],[Age group]],$S$23:$S$26,$T$23:$T$26))&amp;data[[#This Row],[Age group]]</f>
        <v>​​501-1000</v>
      </c>
    </row>
    <row r="3136" spans="2:12" x14ac:dyDescent="0.25">
      <c r="B3136" t="s">
        <v>35</v>
      </c>
      <c r="C3136">
        <v>5.6000000000000005</v>
      </c>
      <c r="D3136">
        <v>560</v>
      </c>
      <c r="E3136" s="27">
        <v>45553</v>
      </c>
      <c r="F3136">
        <v>2933.64</v>
      </c>
      <c r="G3136" t="s">
        <v>91</v>
      </c>
      <c r="H3136">
        <v>0</v>
      </c>
      <c r="I3136" t="str">
        <f>_xlfn.XLOOKUP(data[[#This Row],[flight_speed]],$S$4:$S$6,$T$4:$T$6,,-1)</f>
        <v>super fast</v>
      </c>
      <c r="J3136">
        <f>_xlfn.XLOOKUP(data[[#This Row],[Reindeer]],$S$14:$S$18,$T$14:$T$18)</f>
        <v>261</v>
      </c>
      <c r="K3136" t="str" cm="1">
        <f t="array" ref="K3136">_xlfn.IFS(data[[#This Row],[Age]]&lt;=100,"0-100",data[[#This Row],[Age]]&lt;=500,"101-500",data[[#This Row],[Age]]&lt;=1000,"501-1000",1,"&gt;1000")</f>
        <v>101-500</v>
      </c>
      <c r="L3136" t="str">
        <f>REPT(_xlfn.UNICHAR(8203),_xlfn.XLOOKUP(data[[#This Row],[Age group]],$S$23:$S$26,$T$23:$T$26))&amp;data[[#This Row],[Age group]]</f>
        <v>​​​101-500</v>
      </c>
    </row>
    <row r="3137" spans="2:12" x14ac:dyDescent="0.25">
      <c r="B3137" t="s">
        <v>68</v>
      </c>
      <c r="C3137">
        <v>4.8000000000000007</v>
      </c>
      <c r="D3137">
        <v>1000</v>
      </c>
      <c r="E3137" s="27">
        <v>45553</v>
      </c>
      <c r="F3137">
        <v>923.81999999999994</v>
      </c>
      <c r="G3137" t="s">
        <v>90</v>
      </c>
      <c r="H3137">
        <v>0</v>
      </c>
      <c r="I3137" t="str">
        <f>_xlfn.XLOOKUP(data[[#This Row],[flight_speed]],$S$4:$S$6,$T$4:$T$6,,-1)</f>
        <v>fast</v>
      </c>
      <c r="J3137">
        <f>_xlfn.XLOOKUP(data[[#This Row],[Reindeer]],$S$14:$S$18,$T$14:$T$18)</f>
        <v>35</v>
      </c>
      <c r="K3137" t="str" cm="1">
        <f t="array" ref="K3137">_xlfn.IFS(data[[#This Row],[Age]]&lt;=100,"0-100",data[[#This Row],[Age]]&lt;=500,"101-500",data[[#This Row],[Age]]&lt;=1000,"501-1000",1,"&gt;1000")</f>
        <v>0-100</v>
      </c>
      <c r="L3137" t="str">
        <f>REPT(_xlfn.UNICHAR(8203),_xlfn.XLOOKUP(data[[#This Row],[Age group]],$S$23:$S$26,$T$23:$T$26))&amp;data[[#This Row],[Age group]]</f>
        <v>​​​​0-100</v>
      </c>
    </row>
    <row r="3138" spans="2:12" x14ac:dyDescent="0.25">
      <c r="B3138" t="s">
        <v>32</v>
      </c>
      <c r="C3138">
        <v>8</v>
      </c>
      <c r="D3138">
        <v>1460</v>
      </c>
      <c r="E3138" s="27">
        <v>45553</v>
      </c>
      <c r="F3138">
        <v>2742</v>
      </c>
      <c r="G3138" t="s">
        <v>91</v>
      </c>
      <c r="H3138">
        <v>0</v>
      </c>
      <c r="I3138" t="str">
        <f>_xlfn.XLOOKUP(data[[#This Row],[flight_speed]],$S$4:$S$6,$T$4:$T$6,,-1)</f>
        <v>super fast</v>
      </c>
      <c r="J3138">
        <f>_xlfn.XLOOKUP(data[[#This Row],[Reindeer]],$S$14:$S$18,$T$14:$T$18)</f>
        <v>98</v>
      </c>
      <c r="K3138" t="str" cm="1">
        <f t="array" ref="K3138">_xlfn.IFS(data[[#This Row],[Age]]&lt;=100,"0-100",data[[#This Row],[Age]]&lt;=500,"101-500",data[[#This Row],[Age]]&lt;=1000,"501-1000",1,"&gt;1000")</f>
        <v>0-100</v>
      </c>
      <c r="L3138" t="str">
        <f>REPT(_xlfn.UNICHAR(8203),_xlfn.XLOOKUP(data[[#This Row],[Age group]],$S$23:$S$26,$T$23:$T$26))&amp;data[[#This Row],[Age group]]</f>
        <v>​​​​0-100</v>
      </c>
    </row>
    <row r="3139" spans="2:12" x14ac:dyDescent="0.25">
      <c r="B3139" t="s">
        <v>33</v>
      </c>
      <c r="C3139">
        <v>8.8000000000000007</v>
      </c>
      <c r="D3139">
        <v>1240</v>
      </c>
      <c r="E3139" s="27">
        <v>45554</v>
      </c>
      <c r="F3139">
        <v>600.78</v>
      </c>
      <c r="G3139" t="s">
        <v>90</v>
      </c>
      <c r="H3139">
        <v>0</v>
      </c>
      <c r="I3139" t="str">
        <f>_xlfn.XLOOKUP(data[[#This Row],[flight_speed]],$S$4:$S$6,$T$4:$T$6,,-1)</f>
        <v>fast</v>
      </c>
      <c r="J3139">
        <f>_xlfn.XLOOKUP(data[[#This Row],[Reindeer]],$S$14:$S$18,$T$14:$T$18)</f>
        <v>1200</v>
      </c>
      <c r="K3139" t="str" cm="1">
        <f t="array" ref="K3139">_xlfn.IFS(data[[#This Row],[Age]]&lt;=100,"0-100",data[[#This Row],[Age]]&lt;=500,"101-500",data[[#This Row],[Age]]&lt;=1000,"501-1000",1,"&gt;1000")</f>
        <v>&gt;1000</v>
      </c>
      <c r="L3139" t="str">
        <f>REPT(_xlfn.UNICHAR(8203),_xlfn.XLOOKUP(data[[#This Row],[Age group]],$S$23:$S$26,$T$23:$T$26))&amp;data[[#This Row],[Age group]]</f>
        <v>​&gt;1000</v>
      </c>
    </row>
    <row r="3140" spans="2:12" x14ac:dyDescent="0.25">
      <c r="B3140" t="s">
        <v>34</v>
      </c>
      <c r="C3140">
        <v>4</v>
      </c>
      <c r="D3140">
        <v>860</v>
      </c>
      <c r="E3140" s="27">
        <v>45554</v>
      </c>
      <c r="F3140">
        <v>2789.4900000000002</v>
      </c>
      <c r="G3140" t="s">
        <v>91</v>
      </c>
      <c r="H3140">
        <v>0</v>
      </c>
      <c r="I3140" t="str">
        <f>_xlfn.XLOOKUP(data[[#This Row],[flight_speed]],$S$4:$S$6,$T$4:$T$6,,-1)</f>
        <v>super fast</v>
      </c>
      <c r="J3140">
        <f>_xlfn.XLOOKUP(data[[#This Row],[Reindeer]],$S$14:$S$18,$T$14:$T$18)</f>
        <v>815</v>
      </c>
      <c r="K3140" t="str" cm="1">
        <f t="array" ref="K3140">_xlfn.IFS(data[[#This Row],[Age]]&lt;=100,"0-100",data[[#This Row],[Age]]&lt;=500,"101-500",data[[#This Row],[Age]]&lt;=1000,"501-1000",1,"&gt;1000")</f>
        <v>501-1000</v>
      </c>
      <c r="L3140" t="str">
        <f>REPT(_xlfn.UNICHAR(8203),_xlfn.XLOOKUP(data[[#This Row],[Age group]],$S$23:$S$26,$T$23:$T$26))&amp;data[[#This Row],[Age group]]</f>
        <v>​​501-1000</v>
      </c>
    </row>
    <row r="3141" spans="2:12" x14ac:dyDescent="0.25">
      <c r="B3141" t="s">
        <v>35</v>
      </c>
      <c r="C3141">
        <v>9.6000000000000014</v>
      </c>
      <c r="D3141">
        <v>1290</v>
      </c>
      <c r="E3141" s="27">
        <v>45554</v>
      </c>
      <c r="F3141">
        <v>2896.62</v>
      </c>
      <c r="G3141" t="s">
        <v>91</v>
      </c>
      <c r="H3141">
        <v>0</v>
      </c>
      <c r="I3141" t="str">
        <f>_xlfn.XLOOKUP(data[[#This Row],[flight_speed]],$S$4:$S$6,$T$4:$T$6,,-1)</f>
        <v>super fast</v>
      </c>
      <c r="J3141">
        <f>_xlfn.XLOOKUP(data[[#This Row],[Reindeer]],$S$14:$S$18,$T$14:$T$18)</f>
        <v>261</v>
      </c>
      <c r="K3141" t="str" cm="1">
        <f t="array" ref="K3141">_xlfn.IFS(data[[#This Row],[Age]]&lt;=100,"0-100",data[[#This Row],[Age]]&lt;=500,"101-500",data[[#This Row],[Age]]&lt;=1000,"501-1000",1,"&gt;1000")</f>
        <v>101-500</v>
      </c>
      <c r="L3141" t="str">
        <f>REPT(_xlfn.UNICHAR(8203),_xlfn.XLOOKUP(data[[#This Row],[Age group]],$S$23:$S$26,$T$23:$T$26))&amp;data[[#This Row],[Age group]]</f>
        <v>​​​101-500</v>
      </c>
    </row>
    <row r="3142" spans="2:12" x14ac:dyDescent="0.25">
      <c r="B3142" t="s">
        <v>68</v>
      </c>
      <c r="C3142">
        <v>4.8000000000000007</v>
      </c>
      <c r="D3142">
        <v>970</v>
      </c>
      <c r="E3142" s="27">
        <v>45554</v>
      </c>
      <c r="F3142">
        <v>1954.53</v>
      </c>
      <c r="G3142" t="s">
        <v>90</v>
      </c>
      <c r="H3142">
        <v>0</v>
      </c>
      <c r="I3142" t="str">
        <f>_xlfn.XLOOKUP(data[[#This Row],[flight_speed]],$S$4:$S$6,$T$4:$T$6,,-1)</f>
        <v>fast</v>
      </c>
      <c r="J3142">
        <f>_xlfn.XLOOKUP(data[[#This Row],[Reindeer]],$S$14:$S$18,$T$14:$T$18)</f>
        <v>35</v>
      </c>
      <c r="K3142" t="str" cm="1">
        <f t="array" ref="K3142">_xlfn.IFS(data[[#This Row],[Age]]&lt;=100,"0-100",data[[#This Row],[Age]]&lt;=500,"101-500",data[[#This Row],[Age]]&lt;=1000,"501-1000",1,"&gt;1000")</f>
        <v>0-100</v>
      </c>
      <c r="L3142" t="str">
        <f>REPT(_xlfn.UNICHAR(8203),_xlfn.XLOOKUP(data[[#This Row],[Age group]],$S$23:$S$26,$T$23:$T$26))&amp;data[[#This Row],[Age group]]</f>
        <v>​​​​0-100</v>
      </c>
    </row>
    <row r="3143" spans="2:12" x14ac:dyDescent="0.25">
      <c r="B3143" t="s">
        <v>32</v>
      </c>
      <c r="C3143">
        <v>8</v>
      </c>
      <c r="D3143">
        <v>1160</v>
      </c>
      <c r="E3143" s="27">
        <v>45554</v>
      </c>
      <c r="F3143">
        <v>1488.93</v>
      </c>
      <c r="G3143" t="s">
        <v>91</v>
      </c>
      <c r="H3143">
        <v>0</v>
      </c>
      <c r="I3143" t="str">
        <f>_xlfn.XLOOKUP(data[[#This Row],[flight_speed]],$S$4:$S$6,$T$4:$T$6,,-1)</f>
        <v>fast</v>
      </c>
      <c r="J3143">
        <f>_xlfn.XLOOKUP(data[[#This Row],[Reindeer]],$S$14:$S$18,$T$14:$T$18)</f>
        <v>98</v>
      </c>
      <c r="K3143" t="str" cm="1">
        <f t="array" ref="K3143">_xlfn.IFS(data[[#This Row],[Age]]&lt;=100,"0-100",data[[#This Row],[Age]]&lt;=500,"101-500",data[[#This Row],[Age]]&lt;=1000,"501-1000",1,"&gt;1000")</f>
        <v>0-100</v>
      </c>
      <c r="L3143" t="str">
        <f>REPT(_xlfn.UNICHAR(8203),_xlfn.XLOOKUP(data[[#This Row],[Age group]],$S$23:$S$26,$T$23:$T$26))&amp;data[[#This Row],[Age group]]</f>
        <v>​​​​0-100</v>
      </c>
    </row>
    <row r="3144" spans="2:12" x14ac:dyDescent="0.25">
      <c r="B3144" t="s">
        <v>33</v>
      </c>
      <c r="C3144">
        <v>6.4</v>
      </c>
      <c r="D3144">
        <v>780</v>
      </c>
      <c r="E3144" s="27">
        <v>45555</v>
      </c>
      <c r="F3144">
        <v>2042.79</v>
      </c>
      <c r="G3144" t="s">
        <v>90</v>
      </c>
      <c r="H3144">
        <v>0</v>
      </c>
      <c r="I3144" t="str">
        <f>_xlfn.XLOOKUP(data[[#This Row],[flight_speed]],$S$4:$S$6,$T$4:$T$6,,-1)</f>
        <v>super fast</v>
      </c>
      <c r="J3144">
        <f>_xlfn.XLOOKUP(data[[#This Row],[Reindeer]],$S$14:$S$18,$T$14:$T$18)</f>
        <v>1200</v>
      </c>
      <c r="K3144" t="str" cm="1">
        <f t="array" ref="K3144">_xlfn.IFS(data[[#This Row],[Age]]&lt;=100,"0-100",data[[#This Row],[Age]]&lt;=500,"101-500",data[[#This Row],[Age]]&lt;=1000,"501-1000",1,"&gt;1000")</f>
        <v>&gt;1000</v>
      </c>
      <c r="L3144" t="str">
        <f>REPT(_xlfn.UNICHAR(8203),_xlfn.XLOOKUP(data[[#This Row],[Age group]],$S$23:$S$26,$T$23:$T$26))&amp;data[[#This Row],[Age group]]</f>
        <v>​&gt;1000</v>
      </c>
    </row>
    <row r="3145" spans="2:12" x14ac:dyDescent="0.25">
      <c r="B3145" t="s">
        <v>34</v>
      </c>
      <c r="C3145">
        <v>5.6000000000000005</v>
      </c>
      <c r="D3145">
        <v>1270</v>
      </c>
      <c r="E3145" s="27">
        <v>45555</v>
      </c>
      <c r="F3145">
        <v>2947.6499999999996</v>
      </c>
      <c r="G3145" t="s">
        <v>91</v>
      </c>
      <c r="H3145">
        <v>0</v>
      </c>
      <c r="I3145" t="str">
        <f>_xlfn.XLOOKUP(data[[#This Row],[flight_speed]],$S$4:$S$6,$T$4:$T$6,,-1)</f>
        <v>super fast</v>
      </c>
      <c r="J3145">
        <f>_xlfn.XLOOKUP(data[[#This Row],[Reindeer]],$S$14:$S$18,$T$14:$T$18)</f>
        <v>815</v>
      </c>
      <c r="K3145" t="str" cm="1">
        <f t="array" ref="K3145">_xlfn.IFS(data[[#This Row],[Age]]&lt;=100,"0-100",data[[#This Row],[Age]]&lt;=500,"101-500",data[[#This Row],[Age]]&lt;=1000,"501-1000",1,"&gt;1000")</f>
        <v>501-1000</v>
      </c>
      <c r="L3145" t="str">
        <f>REPT(_xlfn.UNICHAR(8203),_xlfn.XLOOKUP(data[[#This Row],[Age group]],$S$23:$S$26,$T$23:$T$26))&amp;data[[#This Row],[Age group]]</f>
        <v>​​501-1000</v>
      </c>
    </row>
    <row r="3146" spans="2:12" x14ac:dyDescent="0.25">
      <c r="B3146" t="s">
        <v>35</v>
      </c>
      <c r="C3146">
        <v>6.4</v>
      </c>
      <c r="D3146">
        <v>1430</v>
      </c>
      <c r="E3146" s="27">
        <v>45555</v>
      </c>
      <c r="F3146">
        <v>518.70000000000005</v>
      </c>
      <c r="G3146" t="s">
        <v>91</v>
      </c>
      <c r="H3146">
        <v>0</v>
      </c>
      <c r="I3146" t="str">
        <f>_xlfn.XLOOKUP(data[[#This Row],[flight_speed]],$S$4:$S$6,$T$4:$T$6,,-1)</f>
        <v>casual</v>
      </c>
      <c r="J3146">
        <f>_xlfn.XLOOKUP(data[[#This Row],[Reindeer]],$S$14:$S$18,$T$14:$T$18)</f>
        <v>261</v>
      </c>
      <c r="K3146" t="str" cm="1">
        <f t="array" ref="K3146">_xlfn.IFS(data[[#This Row],[Age]]&lt;=100,"0-100",data[[#This Row],[Age]]&lt;=500,"101-500",data[[#This Row],[Age]]&lt;=1000,"501-1000",1,"&gt;1000")</f>
        <v>101-500</v>
      </c>
      <c r="L3146" t="str">
        <f>REPT(_xlfn.UNICHAR(8203),_xlfn.XLOOKUP(data[[#This Row],[Age group]],$S$23:$S$26,$T$23:$T$26))&amp;data[[#This Row],[Age group]]</f>
        <v>​​​101-500</v>
      </c>
    </row>
    <row r="3147" spans="2:12" x14ac:dyDescent="0.25">
      <c r="B3147" t="s">
        <v>68</v>
      </c>
      <c r="C3147">
        <v>8</v>
      </c>
      <c r="D3147">
        <v>1090</v>
      </c>
      <c r="E3147" s="27">
        <v>45555</v>
      </c>
      <c r="F3147">
        <v>1377.4499999999998</v>
      </c>
      <c r="G3147" t="s">
        <v>90</v>
      </c>
      <c r="H3147">
        <v>0</v>
      </c>
      <c r="I3147" t="str">
        <f>_xlfn.XLOOKUP(data[[#This Row],[flight_speed]],$S$4:$S$6,$T$4:$T$6,,-1)</f>
        <v>fast</v>
      </c>
      <c r="J3147">
        <f>_xlfn.XLOOKUP(data[[#This Row],[Reindeer]],$S$14:$S$18,$T$14:$T$18)</f>
        <v>35</v>
      </c>
      <c r="K3147" t="str" cm="1">
        <f t="array" ref="K3147">_xlfn.IFS(data[[#This Row],[Age]]&lt;=100,"0-100",data[[#This Row],[Age]]&lt;=500,"101-500",data[[#This Row],[Age]]&lt;=1000,"501-1000",1,"&gt;1000")</f>
        <v>0-100</v>
      </c>
      <c r="L3147" t="str">
        <f>REPT(_xlfn.UNICHAR(8203),_xlfn.XLOOKUP(data[[#This Row],[Age group]],$S$23:$S$26,$T$23:$T$26))&amp;data[[#This Row],[Age group]]</f>
        <v>​​​​0-100</v>
      </c>
    </row>
    <row r="3148" spans="2:12" x14ac:dyDescent="0.25">
      <c r="B3148" t="s">
        <v>32</v>
      </c>
      <c r="C3148">
        <v>8.8000000000000007</v>
      </c>
      <c r="D3148">
        <v>950</v>
      </c>
      <c r="E3148" s="27">
        <v>45555</v>
      </c>
      <c r="F3148">
        <v>2751.42</v>
      </c>
      <c r="G3148" t="s">
        <v>91</v>
      </c>
      <c r="H3148">
        <v>0</v>
      </c>
      <c r="I3148" t="str">
        <f>_xlfn.XLOOKUP(data[[#This Row],[flight_speed]],$S$4:$S$6,$T$4:$T$6,,-1)</f>
        <v>super fast</v>
      </c>
      <c r="J3148">
        <f>_xlfn.XLOOKUP(data[[#This Row],[Reindeer]],$S$14:$S$18,$T$14:$T$18)</f>
        <v>98</v>
      </c>
      <c r="K3148" t="str" cm="1">
        <f t="array" ref="K3148">_xlfn.IFS(data[[#This Row],[Age]]&lt;=100,"0-100",data[[#This Row],[Age]]&lt;=500,"101-500",data[[#This Row],[Age]]&lt;=1000,"501-1000",1,"&gt;1000")</f>
        <v>0-100</v>
      </c>
      <c r="L3148" t="str">
        <f>REPT(_xlfn.UNICHAR(8203),_xlfn.XLOOKUP(data[[#This Row],[Age group]],$S$23:$S$26,$T$23:$T$26))&amp;data[[#This Row],[Age group]]</f>
        <v>​​​​0-100</v>
      </c>
    </row>
    <row r="3149" spans="2:12" x14ac:dyDescent="0.25">
      <c r="B3149" t="s">
        <v>33</v>
      </c>
      <c r="C3149">
        <v>4.8000000000000007</v>
      </c>
      <c r="D3149">
        <v>680</v>
      </c>
      <c r="E3149" s="27">
        <v>45556</v>
      </c>
      <c r="F3149">
        <v>2779.14</v>
      </c>
      <c r="G3149" t="s">
        <v>90</v>
      </c>
      <c r="H3149">
        <v>0</v>
      </c>
      <c r="I3149" t="str">
        <f>_xlfn.XLOOKUP(data[[#This Row],[flight_speed]],$S$4:$S$6,$T$4:$T$6,,-1)</f>
        <v>super fast</v>
      </c>
      <c r="J3149">
        <f>_xlfn.XLOOKUP(data[[#This Row],[Reindeer]],$S$14:$S$18,$T$14:$T$18)</f>
        <v>1200</v>
      </c>
      <c r="K3149" t="str" cm="1">
        <f t="array" ref="K3149">_xlfn.IFS(data[[#This Row],[Age]]&lt;=100,"0-100",data[[#This Row],[Age]]&lt;=500,"101-500",data[[#This Row],[Age]]&lt;=1000,"501-1000",1,"&gt;1000")</f>
        <v>&gt;1000</v>
      </c>
      <c r="L3149" t="str">
        <f>REPT(_xlfn.UNICHAR(8203),_xlfn.XLOOKUP(data[[#This Row],[Age group]],$S$23:$S$26,$T$23:$T$26))&amp;data[[#This Row],[Age group]]</f>
        <v>​&gt;1000</v>
      </c>
    </row>
    <row r="3150" spans="2:12" x14ac:dyDescent="0.25">
      <c r="B3150" t="s">
        <v>34</v>
      </c>
      <c r="C3150">
        <v>4</v>
      </c>
      <c r="D3150">
        <v>730</v>
      </c>
      <c r="E3150" s="27">
        <v>45556</v>
      </c>
      <c r="F3150">
        <v>2719.4700000000003</v>
      </c>
      <c r="G3150" t="s">
        <v>91</v>
      </c>
      <c r="H3150">
        <v>0</v>
      </c>
      <c r="I3150" t="str">
        <f>_xlfn.XLOOKUP(data[[#This Row],[flight_speed]],$S$4:$S$6,$T$4:$T$6,,-1)</f>
        <v>super fast</v>
      </c>
      <c r="J3150">
        <f>_xlfn.XLOOKUP(data[[#This Row],[Reindeer]],$S$14:$S$18,$T$14:$T$18)</f>
        <v>815</v>
      </c>
      <c r="K3150" t="str" cm="1">
        <f t="array" ref="K3150">_xlfn.IFS(data[[#This Row],[Age]]&lt;=100,"0-100",data[[#This Row],[Age]]&lt;=500,"101-500",data[[#This Row],[Age]]&lt;=1000,"501-1000",1,"&gt;1000")</f>
        <v>501-1000</v>
      </c>
      <c r="L3150" t="str">
        <f>REPT(_xlfn.UNICHAR(8203),_xlfn.XLOOKUP(data[[#This Row],[Age group]],$S$23:$S$26,$T$23:$T$26))&amp;data[[#This Row],[Age group]]</f>
        <v>​​501-1000</v>
      </c>
    </row>
    <row r="3151" spans="2:12" x14ac:dyDescent="0.25">
      <c r="B3151" t="s">
        <v>35</v>
      </c>
      <c r="C3151">
        <v>10.4</v>
      </c>
      <c r="D3151">
        <v>1090</v>
      </c>
      <c r="E3151" s="27">
        <v>45556</v>
      </c>
      <c r="F3151">
        <v>2296.1999999999998</v>
      </c>
      <c r="G3151" t="s">
        <v>91</v>
      </c>
      <c r="H3151">
        <v>0</v>
      </c>
      <c r="I3151" t="str">
        <f>_xlfn.XLOOKUP(data[[#This Row],[flight_speed]],$S$4:$S$6,$T$4:$T$6,,-1)</f>
        <v>super fast</v>
      </c>
      <c r="J3151">
        <f>_xlfn.XLOOKUP(data[[#This Row],[Reindeer]],$S$14:$S$18,$T$14:$T$18)</f>
        <v>261</v>
      </c>
      <c r="K3151" t="str" cm="1">
        <f t="array" ref="K3151">_xlfn.IFS(data[[#This Row],[Age]]&lt;=100,"0-100",data[[#This Row],[Age]]&lt;=500,"101-500",data[[#This Row],[Age]]&lt;=1000,"501-1000",1,"&gt;1000")</f>
        <v>101-500</v>
      </c>
      <c r="L3151" t="str">
        <f>REPT(_xlfn.UNICHAR(8203),_xlfn.XLOOKUP(data[[#This Row],[Age group]],$S$23:$S$26,$T$23:$T$26))&amp;data[[#This Row],[Age group]]</f>
        <v>​​​101-500</v>
      </c>
    </row>
    <row r="3152" spans="2:12" x14ac:dyDescent="0.25">
      <c r="B3152" t="s">
        <v>68</v>
      </c>
      <c r="C3152">
        <v>5.6000000000000005</v>
      </c>
      <c r="D3152">
        <v>960</v>
      </c>
      <c r="E3152" s="27">
        <v>45556</v>
      </c>
      <c r="F3152">
        <v>1097.31</v>
      </c>
      <c r="G3152" t="s">
        <v>90</v>
      </c>
      <c r="H3152">
        <v>0</v>
      </c>
      <c r="I3152" t="str">
        <f>_xlfn.XLOOKUP(data[[#This Row],[flight_speed]],$S$4:$S$6,$T$4:$T$6,,-1)</f>
        <v>fast</v>
      </c>
      <c r="J3152">
        <f>_xlfn.XLOOKUP(data[[#This Row],[Reindeer]],$S$14:$S$18,$T$14:$T$18)</f>
        <v>35</v>
      </c>
      <c r="K3152" t="str" cm="1">
        <f t="array" ref="K3152">_xlfn.IFS(data[[#This Row],[Age]]&lt;=100,"0-100",data[[#This Row],[Age]]&lt;=500,"101-500",data[[#This Row],[Age]]&lt;=1000,"501-1000",1,"&gt;1000")</f>
        <v>0-100</v>
      </c>
      <c r="L3152" t="str">
        <f>REPT(_xlfn.UNICHAR(8203),_xlfn.XLOOKUP(data[[#This Row],[Age group]],$S$23:$S$26,$T$23:$T$26))&amp;data[[#This Row],[Age group]]</f>
        <v>​​​​0-100</v>
      </c>
    </row>
    <row r="3153" spans="2:12" x14ac:dyDescent="0.25">
      <c r="B3153" t="s">
        <v>32</v>
      </c>
      <c r="C3153">
        <v>4</v>
      </c>
      <c r="D3153">
        <v>980</v>
      </c>
      <c r="E3153" s="27">
        <v>45556</v>
      </c>
      <c r="F3153">
        <v>1862.46</v>
      </c>
      <c r="G3153" t="s">
        <v>91</v>
      </c>
      <c r="H3153">
        <v>0</v>
      </c>
      <c r="I3153" t="str">
        <f>_xlfn.XLOOKUP(data[[#This Row],[flight_speed]],$S$4:$S$6,$T$4:$T$6,,-1)</f>
        <v>fast</v>
      </c>
      <c r="J3153">
        <f>_xlfn.XLOOKUP(data[[#This Row],[Reindeer]],$S$14:$S$18,$T$14:$T$18)</f>
        <v>98</v>
      </c>
      <c r="K3153" t="str" cm="1">
        <f t="array" ref="K3153">_xlfn.IFS(data[[#This Row],[Age]]&lt;=100,"0-100",data[[#This Row],[Age]]&lt;=500,"101-500",data[[#This Row],[Age]]&lt;=1000,"501-1000",1,"&gt;1000")</f>
        <v>0-100</v>
      </c>
      <c r="L3153" t="str">
        <f>REPT(_xlfn.UNICHAR(8203),_xlfn.XLOOKUP(data[[#This Row],[Age group]],$S$23:$S$26,$T$23:$T$26))&amp;data[[#This Row],[Age group]]</f>
        <v>​​​​0-100</v>
      </c>
    </row>
    <row r="3154" spans="2:12" x14ac:dyDescent="0.25">
      <c r="B3154" t="s">
        <v>33</v>
      </c>
      <c r="C3154">
        <v>4</v>
      </c>
      <c r="D3154">
        <v>500</v>
      </c>
      <c r="E3154" s="27">
        <v>45557</v>
      </c>
      <c r="F3154">
        <v>1227.6600000000001</v>
      </c>
      <c r="G3154" t="s">
        <v>90</v>
      </c>
      <c r="H3154">
        <v>0</v>
      </c>
      <c r="I3154" t="str">
        <f>_xlfn.XLOOKUP(data[[#This Row],[flight_speed]],$S$4:$S$6,$T$4:$T$6,,-1)</f>
        <v>fast</v>
      </c>
      <c r="J3154">
        <f>_xlfn.XLOOKUP(data[[#This Row],[Reindeer]],$S$14:$S$18,$T$14:$T$18)</f>
        <v>1200</v>
      </c>
      <c r="K3154" t="str" cm="1">
        <f t="array" ref="K3154">_xlfn.IFS(data[[#This Row],[Age]]&lt;=100,"0-100",data[[#This Row],[Age]]&lt;=500,"101-500",data[[#This Row],[Age]]&lt;=1000,"501-1000",1,"&gt;1000")</f>
        <v>&gt;1000</v>
      </c>
      <c r="L3154" t="str">
        <f>REPT(_xlfn.UNICHAR(8203),_xlfn.XLOOKUP(data[[#This Row],[Age group]],$S$23:$S$26,$T$23:$T$26))&amp;data[[#This Row],[Age group]]</f>
        <v>​&gt;1000</v>
      </c>
    </row>
    <row r="3155" spans="2:12" x14ac:dyDescent="0.25">
      <c r="B3155" t="s">
        <v>34</v>
      </c>
      <c r="C3155">
        <v>8</v>
      </c>
      <c r="D3155">
        <v>860</v>
      </c>
      <c r="E3155" s="27">
        <v>45557</v>
      </c>
      <c r="F3155">
        <v>1953.81</v>
      </c>
      <c r="G3155" t="s">
        <v>91</v>
      </c>
      <c r="H3155">
        <v>0</v>
      </c>
      <c r="I3155" t="str">
        <f>_xlfn.XLOOKUP(data[[#This Row],[flight_speed]],$S$4:$S$6,$T$4:$T$6,,-1)</f>
        <v>fast</v>
      </c>
      <c r="J3155">
        <f>_xlfn.XLOOKUP(data[[#This Row],[Reindeer]],$S$14:$S$18,$T$14:$T$18)</f>
        <v>815</v>
      </c>
      <c r="K3155" t="str" cm="1">
        <f t="array" ref="K3155">_xlfn.IFS(data[[#This Row],[Age]]&lt;=100,"0-100",data[[#This Row],[Age]]&lt;=500,"101-500",data[[#This Row],[Age]]&lt;=1000,"501-1000",1,"&gt;1000")</f>
        <v>501-1000</v>
      </c>
      <c r="L3155" t="str">
        <f>REPT(_xlfn.UNICHAR(8203),_xlfn.XLOOKUP(data[[#This Row],[Age group]],$S$23:$S$26,$T$23:$T$26))&amp;data[[#This Row],[Age group]]</f>
        <v>​​501-1000</v>
      </c>
    </row>
    <row r="3156" spans="2:12" x14ac:dyDescent="0.25">
      <c r="B3156" t="s">
        <v>35</v>
      </c>
      <c r="C3156">
        <v>8.8000000000000007</v>
      </c>
      <c r="D3156">
        <v>1410</v>
      </c>
      <c r="E3156" s="27">
        <v>45557</v>
      </c>
      <c r="F3156">
        <v>1102.3799999999999</v>
      </c>
      <c r="G3156" t="s">
        <v>91</v>
      </c>
      <c r="H3156">
        <v>0</v>
      </c>
      <c r="I3156" t="str">
        <f>_xlfn.XLOOKUP(data[[#This Row],[flight_speed]],$S$4:$S$6,$T$4:$T$6,,-1)</f>
        <v>fast</v>
      </c>
      <c r="J3156">
        <f>_xlfn.XLOOKUP(data[[#This Row],[Reindeer]],$S$14:$S$18,$T$14:$T$18)</f>
        <v>261</v>
      </c>
      <c r="K3156" t="str" cm="1">
        <f t="array" ref="K3156">_xlfn.IFS(data[[#This Row],[Age]]&lt;=100,"0-100",data[[#This Row],[Age]]&lt;=500,"101-500",data[[#This Row],[Age]]&lt;=1000,"501-1000",1,"&gt;1000")</f>
        <v>101-500</v>
      </c>
      <c r="L3156" t="str">
        <f>REPT(_xlfn.UNICHAR(8203),_xlfn.XLOOKUP(data[[#This Row],[Age group]],$S$23:$S$26,$T$23:$T$26))&amp;data[[#This Row],[Age group]]</f>
        <v>​​​101-500</v>
      </c>
    </row>
    <row r="3157" spans="2:12" x14ac:dyDescent="0.25">
      <c r="B3157" t="s">
        <v>68</v>
      </c>
      <c r="C3157">
        <v>9.6000000000000014</v>
      </c>
      <c r="D3157">
        <v>1390</v>
      </c>
      <c r="E3157" s="27">
        <v>45557</v>
      </c>
      <c r="F3157">
        <v>2041.2599999999998</v>
      </c>
      <c r="G3157" t="s">
        <v>90</v>
      </c>
      <c r="H3157">
        <v>0</v>
      </c>
      <c r="I3157" t="str">
        <f>_xlfn.XLOOKUP(data[[#This Row],[flight_speed]],$S$4:$S$6,$T$4:$T$6,,-1)</f>
        <v>super fast</v>
      </c>
      <c r="J3157">
        <f>_xlfn.XLOOKUP(data[[#This Row],[Reindeer]],$S$14:$S$18,$T$14:$T$18)</f>
        <v>35</v>
      </c>
      <c r="K3157" t="str" cm="1">
        <f t="array" ref="K3157">_xlfn.IFS(data[[#This Row],[Age]]&lt;=100,"0-100",data[[#This Row],[Age]]&lt;=500,"101-500",data[[#This Row],[Age]]&lt;=1000,"501-1000",1,"&gt;1000")</f>
        <v>0-100</v>
      </c>
      <c r="L3157" t="str">
        <f>REPT(_xlfn.UNICHAR(8203),_xlfn.XLOOKUP(data[[#This Row],[Age group]],$S$23:$S$26,$T$23:$T$26))&amp;data[[#This Row],[Age group]]</f>
        <v>​​​​0-100</v>
      </c>
    </row>
    <row r="3158" spans="2:12" x14ac:dyDescent="0.25">
      <c r="B3158" t="s">
        <v>32</v>
      </c>
      <c r="C3158">
        <v>8.8000000000000007</v>
      </c>
      <c r="D3158">
        <v>1350</v>
      </c>
      <c r="E3158" s="27">
        <v>45557</v>
      </c>
      <c r="F3158">
        <v>2727.66</v>
      </c>
      <c r="G3158" t="s">
        <v>91</v>
      </c>
      <c r="H3158">
        <v>0</v>
      </c>
      <c r="I3158" t="str">
        <f>_xlfn.XLOOKUP(data[[#This Row],[flight_speed]],$S$4:$S$6,$T$4:$T$6,,-1)</f>
        <v>super fast</v>
      </c>
      <c r="J3158">
        <f>_xlfn.XLOOKUP(data[[#This Row],[Reindeer]],$S$14:$S$18,$T$14:$T$18)</f>
        <v>98</v>
      </c>
      <c r="K3158" t="str" cm="1">
        <f t="array" ref="K3158">_xlfn.IFS(data[[#This Row],[Age]]&lt;=100,"0-100",data[[#This Row],[Age]]&lt;=500,"101-500",data[[#This Row],[Age]]&lt;=1000,"501-1000",1,"&gt;1000")</f>
        <v>0-100</v>
      </c>
      <c r="L3158" t="str">
        <f>REPT(_xlfn.UNICHAR(8203),_xlfn.XLOOKUP(data[[#This Row],[Age group]],$S$23:$S$26,$T$23:$T$26))&amp;data[[#This Row],[Age group]]</f>
        <v>​​​​0-100</v>
      </c>
    </row>
    <row r="3159" spans="2:12" x14ac:dyDescent="0.25">
      <c r="B3159" t="s">
        <v>33</v>
      </c>
      <c r="C3159">
        <v>5.6000000000000005</v>
      </c>
      <c r="D3159">
        <v>1330</v>
      </c>
      <c r="E3159" s="27">
        <v>45558</v>
      </c>
      <c r="F3159">
        <v>2971.38</v>
      </c>
      <c r="G3159" t="s">
        <v>90</v>
      </c>
      <c r="H3159">
        <v>0</v>
      </c>
      <c r="I3159" t="str">
        <f>_xlfn.XLOOKUP(data[[#This Row],[flight_speed]],$S$4:$S$6,$T$4:$T$6,,-1)</f>
        <v>super fast</v>
      </c>
      <c r="J3159">
        <f>_xlfn.XLOOKUP(data[[#This Row],[Reindeer]],$S$14:$S$18,$T$14:$T$18)</f>
        <v>1200</v>
      </c>
      <c r="K3159" t="str" cm="1">
        <f t="array" ref="K3159">_xlfn.IFS(data[[#This Row],[Age]]&lt;=100,"0-100",data[[#This Row],[Age]]&lt;=500,"101-500",data[[#This Row],[Age]]&lt;=1000,"501-1000",1,"&gt;1000")</f>
        <v>&gt;1000</v>
      </c>
      <c r="L3159" t="str">
        <f>REPT(_xlfn.UNICHAR(8203),_xlfn.XLOOKUP(data[[#This Row],[Age group]],$S$23:$S$26,$T$23:$T$26))&amp;data[[#This Row],[Age group]]</f>
        <v>​&gt;1000</v>
      </c>
    </row>
    <row r="3160" spans="2:12" x14ac:dyDescent="0.25">
      <c r="B3160" t="s">
        <v>34</v>
      </c>
      <c r="C3160">
        <v>4.8000000000000007</v>
      </c>
      <c r="D3160">
        <v>1410</v>
      </c>
      <c r="E3160" s="27">
        <v>45558</v>
      </c>
      <c r="F3160">
        <v>1579.1999999999998</v>
      </c>
      <c r="G3160" t="s">
        <v>91</v>
      </c>
      <c r="H3160">
        <v>0</v>
      </c>
      <c r="I3160" t="str">
        <f>_xlfn.XLOOKUP(data[[#This Row],[flight_speed]],$S$4:$S$6,$T$4:$T$6,,-1)</f>
        <v>fast</v>
      </c>
      <c r="J3160">
        <f>_xlfn.XLOOKUP(data[[#This Row],[Reindeer]],$S$14:$S$18,$T$14:$T$18)</f>
        <v>815</v>
      </c>
      <c r="K3160" t="str" cm="1">
        <f t="array" ref="K3160">_xlfn.IFS(data[[#This Row],[Age]]&lt;=100,"0-100",data[[#This Row],[Age]]&lt;=500,"101-500",data[[#This Row],[Age]]&lt;=1000,"501-1000",1,"&gt;1000")</f>
        <v>501-1000</v>
      </c>
      <c r="L3160" t="str">
        <f>REPT(_xlfn.UNICHAR(8203),_xlfn.XLOOKUP(data[[#This Row],[Age group]],$S$23:$S$26,$T$23:$T$26))&amp;data[[#This Row],[Age group]]</f>
        <v>​​501-1000</v>
      </c>
    </row>
    <row r="3161" spans="2:12" x14ac:dyDescent="0.25">
      <c r="B3161" t="s">
        <v>35</v>
      </c>
      <c r="C3161">
        <v>11.200000000000001</v>
      </c>
      <c r="D3161">
        <v>1180</v>
      </c>
      <c r="E3161" s="27">
        <v>45558</v>
      </c>
      <c r="F3161">
        <v>344.46</v>
      </c>
      <c r="G3161" t="s">
        <v>91</v>
      </c>
      <c r="H3161">
        <v>0</v>
      </c>
      <c r="I3161" t="str">
        <f>_xlfn.XLOOKUP(data[[#This Row],[flight_speed]],$S$4:$S$6,$T$4:$T$6,,-1)</f>
        <v>casual</v>
      </c>
      <c r="J3161">
        <f>_xlfn.XLOOKUP(data[[#This Row],[Reindeer]],$S$14:$S$18,$T$14:$T$18)</f>
        <v>261</v>
      </c>
      <c r="K3161" t="str" cm="1">
        <f t="array" ref="K3161">_xlfn.IFS(data[[#This Row],[Age]]&lt;=100,"0-100",data[[#This Row],[Age]]&lt;=500,"101-500",data[[#This Row],[Age]]&lt;=1000,"501-1000",1,"&gt;1000")</f>
        <v>101-500</v>
      </c>
      <c r="L3161" t="str">
        <f>REPT(_xlfn.UNICHAR(8203),_xlfn.XLOOKUP(data[[#This Row],[Age group]],$S$23:$S$26,$T$23:$T$26))&amp;data[[#This Row],[Age group]]</f>
        <v>​​​101-500</v>
      </c>
    </row>
    <row r="3162" spans="2:12" x14ac:dyDescent="0.25">
      <c r="B3162" t="s">
        <v>68</v>
      </c>
      <c r="C3162">
        <v>9.6000000000000014</v>
      </c>
      <c r="D3162">
        <v>680</v>
      </c>
      <c r="E3162" s="27">
        <v>45558</v>
      </c>
      <c r="F3162">
        <v>2402.1000000000004</v>
      </c>
      <c r="G3162" t="s">
        <v>90</v>
      </c>
      <c r="H3162">
        <v>0</v>
      </c>
      <c r="I3162" t="str">
        <f>_xlfn.XLOOKUP(data[[#This Row],[flight_speed]],$S$4:$S$6,$T$4:$T$6,,-1)</f>
        <v>super fast</v>
      </c>
      <c r="J3162">
        <f>_xlfn.XLOOKUP(data[[#This Row],[Reindeer]],$S$14:$S$18,$T$14:$T$18)</f>
        <v>35</v>
      </c>
      <c r="K3162" t="str" cm="1">
        <f t="array" ref="K3162">_xlfn.IFS(data[[#This Row],[Age]]&lt;=100,"0-100",data[[#This Row],[Age]]&lt;=500,"101-500",data[[#This Row],[Age]]&lt;=1000,"501-1000",1,"&gt;1000")</f>
        <v>0-100</v>
      </c>
      <c r="L3162" t="str">
        <f>REPT(_xlfn.UNICHAR(8203),_xlfn.XLOOKUP(data[[#This Row],[Age group]],$S$23:$S$26,$T$23:$T$26))&amp;data[[#This Row],[Age group]]</f>
        <v>​​​​0-100</v>
      </c>
    </row>
    <row r="3163" spans="2:12" x14ac:dyDescent="0.25">
      <c r="B3163" t="s">
        <v>32</v>
      </c>
      <c r="C3163">
        <v>4.8000000000000007</v>
      </c>
      <c r="D3163">
        <v>1050</v>
      </c>
      <c r="E3163" s="27">
        <v>45558</v>
      </c>
      <c r="F3163">
        <v>246.66</v>
      </c>
      <c r="G3163" t="s">
        <v>91</v>
      </c>
      <c r="H3163">
        <v>0</v>
      </c>
      <c r="I3163" t="str">
        <f>_xlfn.XLOOKUP(data[[#This Row],[flight_speed]],$S$4:$S$6,$T$4:$T$6,,-1)</f>
        <v>casual</v>
      </c>
      <c r="J3163">
        <f>_xlfn.XLOOKUP(data[[#This Row],[Reindeer]],$S$14:$S$18,$T$14:$T$18)</f>
        <v>98</v>
      </c>
      <c r="K3163" t="str" cm="1">
        <f t="array" ref="K3163">_xlfn.IFS(data[[#This Row],[Age]]&lt;=100,"0-100",data[[#This Row],[Age]]&lt;=500,"101-500",data[[#This Row],[Age]]&lt;=1000,"501-1000",1,"&gt;1000")</f>
        <v>0-100</v>
      </c>
      <c r="L3163" t="str">
        <f>REPT(_xlfn.UNICHAR(8203),_xlfn.XLOOKUP(data[[#This Row],[Age group]],$S$23:$S$26,$T$23:$T$26))&amp;data[[#This Row],[Age group]]</f>
        <v>​​​​0-100</v>
      </c>
    </row>
    <row r="3164" spans="2:12" x14ac:dyDescent="0.25">
      <c r="B3164" t="s">
        <v>33</v>
      </c>
      <c r="C3164">
        <v>5.6000000000000005</v>
      </c>
      <c r="D3164">
        <v>1130</v>
      </c>
      <c r="E3164" s="27">
        <v>45559</v>
      </c>
      <c r="F3164">
        <v>2110.41</v>
      </c>
      <c r="G3164" t="s">
        <v>90</v>
      </c>
      <c r="H3164">
        <v>0</v>
      </c>
      <c r="I3164" t="str">
        <f>_xlfn.XLOOKUP(data[[#This Row],[flight_speed]],$S$4:$S$6,$T$4:$T$6,,-1)</f>
        <v>super fast</v>
      </c>
      <c r="J3164">
        <f>_xlfn.XLOOKUP(data[[#This Row],[Reindeer]],$S$14:$S$18,$T$14:$T$18)</f>
        <v>1200</v>
      </c>
      <c r="K3164" t="str" cm="1">
        <f t="array" ref="K3164">_xlfn.IFS(data[[#This Row],[Age]]&lt;=100,"0-100",data[[#This Row],[Age]]&lt;=500,"101-500",data[[#This Row],[Age]]&lt;=1000,"501-1000",1,"&gt;1000")</f>
        <v>&gt;1000</v>
      </c>
      <c r="L3164" t="str">
        <f>REPT(_xlfn.UNICHAR(8203),_xlfn.XLOOKUP(data[[#This Row],[Age group]],$S$23:$S$26,$T$23:$T$26))&amp;data[[#This Row],[Age group]]</f>
        <v>​&gt;1000</v>
      </c>
    </row>
    <row r="3165" spans="2:12" x14ac:dyDescent="0.25">
      <c r="B3165" t="s">
        <v>34</v>
      </c>
      <c r="C3165">
        <v>11.200000000000001</v>
      </c>
      <c r="D3165">
        <v>1310</v>
      </c>
      <c r="E3165" s="27">
        <v>45559</v>
      </c>
      <c r="F3165">
        <v>1259.9100000000001</v>
      </c>
      <c r="G3165" t="s">
        <v>91</v>
      </c>
      <c r="H3165">
        <v>0</v>
      </c>
      <c r="I3165" t="str">
        <f>_xlfn.XLOOKUP(data[[#This Row],[flight_speed]],$S$4:$S$6,$T$4:$T$6,,-1)</f>
        <v>fast</v>
      </c>
      <c r="J3165">
        <f>_xlfn.XLOOKUP(data[[#This Row],[Reindeer]],$S$14:$S$18,$T$14:$T$18)</f>
        <v>815</v>
      </c>
      <c r="K3165" t="str" cm="1">
        <f t="array" ref="K3165">_xlfn.IFS(data[[#This Row],[Age]]&lt;=100,"0-100",data[[#This Row],[Age]]&lt;=500,"101-500",data[[#This Row],[Age]]&lt;=1000,"501-1000",1,"&gt;1000")</f>
        <v>501-1000</v>
      </c>
      <c r="L3165" t="str">
        <f>REPT(_xlfn.UNICHAR(8203),_xlfn.XLOOKUP(data[[#This Row],[Age group]],$S$23:$S$26,$T$23:$T$26))&amp;data[[#This Row],[Age group]]</f>
        <v>​​501-1000</v>
      </c>
    </row>
    <row r="3166" spans="2:12" x14ac:dyDescent="0.25">
      <c r="B3166" t="s">
        <v>35</v>
      </c>
      <c r="C3166">
        <v>10.4</v>
      </c>
      <c r="D3166">
        <v>790</v>
      </c>
      <c r="E3166" s="27">
        <v>45559</v>
      </c>
      <c r="F3166">
        <v>536.49</v>
      </c>
      <c r="G3166" t="s">
        <v>91</v>
      </c>
      <c r="H3166">
        <v>0</v>
      </c>
      <c r="I3166" t="str">
        <f>_xlfn.XLOOKUP(data[[#This Row],[flight_speed]],$S$4:$S$6,$T$4:$T$6,,-1)</f>
        <v>casual</v>
      </c>
      <c r="J3166">
        <f>_xlfn.XLOOKUP(data[[#This Row],[Reindeer]],$S$14:$S$18,$T$14:$T$18)</f>
        <v>261</v>
      </c>
      <c r="K3166" t="str" cm="1">
        <f t="array" ref="K3166">_xlfn.IFS(data[[#This Row],[Age]]&lt;=100,"0-100",data[[#This Row],[Age]]&lt;=500,"101-500",data[[#This Row],[Age]]&lt;=1000,"501-1000",1,"&gt;1000")</f>
        <v>101-500</v>
      </c>
      <c r="L3166" t="str">
        <f>REPT(_xlfn.UNICHAR(8203),_xlfn.XLOOKUP(data[[#This Row],[Age group]],$S$23:$S$26,$T$23:$T$26))&amp;data[[#This Row],[Age group]]</f>
        <v>​​​101-500</v>
      </c>
    </row>
    <row r="3167" spans="2:12" x14ac:dyDescent="0.25">
      <c r="B3167" t="s">
        <v>68</v>
      </c>
      <c r="C3167">
        <v>11.200000000000001</v>
      </c>
      <c r="D3167">
        <v>930</v>
      </c>
      <c r="E3167" s="27">
        <v>45559</v>
      </c>
      <c r="F3167">
        <v>2583</v>
      </c>
      <c r="G3167" t="s">
        <v>90</v>
      </c>
      <c r="H3167">
        <v>0</v>
      </c>
      <c r="I3167" t="str">
        <f>_xlfn.XLOOKUP(data[[#This Row],[flight_speed]],$S$4:$S$6,$T$4:$T$6,,-1)</f>
        <v>super fast</v>
      </c>
      <c r="J3167">
        <f>_xlfn.XLOOKUP(data[[#This Row],[Reindeer]],$S$14:$S$18,$T$14:$T$18)</f>
        <v>35</v>
      </c>
      <c r="K3167" t="str" cm="1">
        <f t="array" ref="K3167">_xlfn.IFS(data[[#This Row],[Age]]&lt;=100,"0-100",data[[#This Row],[Age]]&lt;=500,"101-500",data[[#This Row],[Age]]&lt;=1000,"501-1000",1,"&gt;1000")</f>
        <v>0-100</v>
      </c>
      <c r="L3167" t="str">
        <f>REPT(_xlfn.UNICHAR(8203),_xlfn.XLOOKUP(data[[#This Row],[Age group]],$S$23:$S$26,$T$23:$T$26))&amp;data[[#This Row],[Age group]]</f>
        <v>​​​​0-100</v>
      </c>
    </row>
    <row r="3168" spans="2:12" x14ac:dyDescent="0.25">
      <c r="B3168" t="s">
        <v>32</v>
      </c>
      <c r="C3168">
        <v>5.6000000000000005</v>
      </c>
      <c r="D3168">
        <v>1030</v>
      </c>
      <c r="E3168" s="27">
        <v>45559</v>
      </c>
      <c r="F3168">
        <v>2639.19</v>
      </c>
      <c r="G3168" t="s">
        <v>91</v>
      </c>
      <c r="H3168">
        <v>0</v>
      </c>
      <c r="I3168" t="str">
        <f>_xlfn.XLOOKUP(data[[#This Row],[flight_speed]],$S$4:$S$6,$T$4:$T$6,,-1)</f>
        <v>super fast</v>
      </c>
      <c r="J3168">
        <f>_xlfn.XLOOKUP(data[[#This Row],[Reindeer]],$S$14:$S$18,$T$14:$T$18)</f>
        <v>98</v>
      </c>
      <c r="K3168" t="str" cm="1">
        <f t="array" ref="K3168">_xlfn.IFS(data[[#This Row],[Age]]&lt;=100,"0-100",data[[#This Row],[Age]]&lt;=500,"101-500",data[[#This Row],[Age]]&lt;=1000,"501-1000",1,"&gt;1000")</f>
        <v>0-100</v>
      </c>
      <c r="L3168" t="str">
        <f>REPT(_xlfn.UNICHAR(8203),_xlfn.XLOOKUP(data[[#This Row],[Age group]],$S$23:$S$26,$T$23:$T$26))&amp;data[[#This Row],[Age group]]</f>
        <v>​​​​0-100</v>
      </c>
    </row>
    <row r="3169" spans="2:12" x14ac:dyDescent="0.25">
      <c r="B3169" t="s">
        <v>33</v>
      </c>
      <c r="C3169">
        <v>4</v>
      </c>
      <c r="D3169">
        <v>810</v>
      </c>
      <c r="E3169" s="27">
        <v>45560</v>
      </c>
      <c r="F3169">
        <v>2819.1000000000004</v>
      </c>
      <c r="G3169" t="s">
        <v>90</v>
      </c>
      <c r="H3169">
        <v>0</v>
      </c>
      <c r="I3169" t="str">
        <f>_xlfn.XLOOKUP(data[[#This Row],[flight_speed]],$S$4:$S$6,$T$4:$T$6,,-1)</f>
        <v>super fast</v>
      </c>
      <c r="J3169">
        <f>_xlfn.XLOOKUP(data[[#This Row],[Reindeer]],$S$14:$S$18,$T$14:$T$18)</f>
        <v>1200</v>
      </c>
      <c r="K3169" t="str" cm="1">
        <f t="array" ref="K3169">_xlfn.IFS(data[[#This Row],[Age]]&lt;=100,"0-100",data[[#This Row],[Age]]&lt;=500,"101-500",data[[#This Row],[Age]]&lt;=1000,"501-1000",1,"&gt;1000")</f>
        <v>&gt;1000</v>
      </c>
      <c r="L3169" t="str">
        <f>REPT(_xlfn.UNICHAR(8203),_xlfn.XLOOKUP(data[[#This Row],[Age group]],$S$23:$S$26,$T$23:$T$26))&amp;data[[#This Row],[Age group]]</f>
        <v>​&gt;1000</v>
      </c>
    </row>
    <row r="3170" spans="2:12" x14ac:dyDescent="0.25">
      <c r="B3170" t="s">
        <v>34</v>
      </c>
      <c r="C3170">
        <v>12</v>
      </c>
      <c r="D3170">
        <v>1190</v>
      </c>
      <c r="E3170" s="27">
        <v>45560</v>
      </c>
      <c r="F3170">
        <v>1782.2400000000002</v>
      </c>
      <c r="G3170" t="s">
        <v>91</v>
      </c>
      <c r="H3170">
        <v>0</v>
      </c>
      <c r="I3170" t="str">
        <f>_xlfn.XLOOKUP(data[[#This Row],[flight_speed]],$S$4:$S$6,$T$4:$T$6,,-1)</f>
        <v>fast</v>
      </c>
      <c r="J3170">
        <f>_xlfn.XLOOKUP(data[[#This Row],[Reindeer]],$S$14:$S$18,$T$14:$T$18)</f>
        <v>815</v>
      </c>
      <c r="K3170" t="str" cm="1">
        <f t="array" ref="K3170">_xlfn.IFS(data[[#This Row],[Age]]&lt;=100,"0-100",data[[#This Row],[Age]]&lt;=500,"101-500",data[[#This Row],[Age]]&lt;=1000,"501-1000",1,"&gt;1000")</f>
        <v>501-1000</v>
      </c>
      <c r="L3170" t="str">
        <f>REPT(_xlfn.UNICHAR(8203),_xlfn.XLOOKUP(data[[#This Row],[Age group]],$S$23:$S$26,$T$23:$T$26))&amp;data[[#This Row],[Age group]]</f>
        <v>​​501-1000</v>
      </c>
    </row>
    <row r="3171" spans="2:12" x14ac:dyDescent="0.25">
      <c r="B3171" t="s">
        <v>35</v>
      </c>
      <c r="C3171">
        <v>5.6000000000000005</v>
      </c>
      <c r="D3171">
        <v>790</v>
      </c>
      <c r="E3171" s="27">
        <v>45560</v>
      </c>
      <c r="F3171">
        <v>2238.21</v>
      </c>
      <c r="G3171" t="s">
        <v>91</v>
      </c>
      <c r="H3171">
        <v>0</v>
      </c>
      <c r="I3171" t="str">
        <f>_xlfn.XLOOKUP(data[[#This Row],[flight_speed]],$S$4:$S$6,$T$4:$T$6,,-1)</f>
        <v>super fast</v>
      </c>
      <c r="J3171">
        <f>_xlfn.XLOOKUP(data[[#This Row],[Reindeer]],$S$14:$S$18,$T$14:$T$18)</f>
        <v>261</v>
      </c>
      <c r="K3171" t="str" cm="1">
        <f t="array" ref="K3171">_xlfn.IFS(data[[#This Row],[Age]]&lt;=100,"0-100",data[[#This Row],[Age]]&lt;=500,"101-500",data[[#This Row],[Age]]&lt;=1000,"501-1000",1,"&gt;1000")</f>
        <v>101-500</v>
      </c>
      <c r="L3171" t="str">
        <f>REPT(_xlfn.UNICHAR(8203),_xlfn.XLOOKUP(data[[#This Row],[Age group]],$S$23:$S$26,$T$23:$T$26))&amp;data[[#This Row],[Age group]]</f>
        <v>​​​101-500</v>
      </c>
    </row>
    <row r="3172" spans="2:12" x14ac:dyDescent="0.25">
      <c r="B3172" t="s">
        <v>68</v>
      </c>
      <c r="C3172">
        <v>11.200000000000001</v>
      </c>
      <c r="D3172">
        <v>1290</v>
      </c>
      <c r="E3172" s="27">
        <v>45560</v>
      </c>
      <c r="F3172">
        <v>513.63</v>
      </c>
      <c r="G3172" t="s">
        <v>90</v>
      </c>
      <c r="H3172">
        <v>0</v>
      </c>
      <c r="I3172" t="str">
        <f>_xlfn.XLOOKUP(data[[#This Row],[flight_speed]],$S$4:$S$6,$T$4:$T$6,,-1)</f>
        <v>casual</v>
      </c>
      <c r="J3172">
        <f>_xlfn.XLOOKUP(data[[#This Row],[Reindeer]],$S$14:$S$18,$T$14:$T$18)</f>
        <v>35</v>
      </c>
      <c r="K3172" t="str" cm="1">
        <f t="array" ref="K3172">_xlfn.IFS(data[[#This Row],[Age]]&lt;=100,"0-100",data[[#This Row],[Age]]&lt;=500,"101-500",data[[#This Row],[Age]]&lt;=1000,"501-1000",1,"&gt;1000")</f>
        <v>0-100</v>
      </c>
      <c r="L3172" t="str">
        <f>REPT(_xlfn.UNICHAR(8203),_xlfn.XLOOKUP(data[[#This Row],[Age group]],$S$23:$S$26,$T$23:$T$26))&amp;data[[#This Row],[Age group]]</f>
        <v>​​​​0-100</v>
      </c>
    </row>
    <row r="3173" spans="2:12" x14ac:dyDescent="0.25">
      <c r="B3173" t="s">
        <v>32</v>
      </c>
      <c r="C3173">
        <v>9.6000000000000014</v>
      </c>
      <c r="D3173">
        <v>620</v>
      </c>
      <c r="E3173" s="27">
        <v>45560</v>
      </c>
      <c r="F3173">
        <v>192.24</v>
      </c>
      <c r="G3173" t="s">
        <v>91</v>
      </c>
      <c r="H3173">
        <v>0</v>
      </c>
      <c r="I3173" t="str">
        <f>_xlfn.XLOOKUP(data[[#This Row],[flight_speed]],$S$4:$S$6,$T$4:$T$6,,-1)</f>
        <v>casual</v>
      </c>
      <c r="J3173">
        <f>_xlfn.XLOOKUP(data[[#This Row],[Reindeer]],$S$14:$S$18,$T$14:$T$18)</f>
        <v>98</v>
      </c>
      <c r="K3173" t="str" cm="1">
        <f t="array" ref="K3173">_xlfn.IFS(data[[#This Row],[Age]]&lt;=100,"0-100",data[[#This Row],[Age]]&lt;=500,"101-500",data[[#This Row],[Age]]&lt;=1000,"501-1000",1,"&gt;1000")</f>
        <v>0-100</v>
      </c>
      <c r="L3173" t="str">
        <f>REPT(_xlfn.UNICHAR(8203),_xlfn.XLOOKUP(data[[#This Row],[Age group]],$S$23:$S$26,$T$23:$T$26))&amp;data[[#This Row],[Age group]]</f>
        <v>​​​​0-100</v>
      </c>
    </row>
    <row r="3174" spans="2:12" x14ac:dyDescent="0.25">
      <c r="B3174" t="s">
        <v>33</v>
      </c>
      <c r="C3174">
        <v>12</v>
      </c>
      <c r="D3174">
        <v>610</v>
      </c>
      <c r="E3174" s="27">
        <v>45561</v>
      </c>
      <c r="F3174">
        <v>1118.3700000000001</v>
      </c>
      <c r="G3174" t="s">
        <v>90</v>
      </c>
      <c r="H3174">
        <v>0</v>
      </c>
      <c r="I3174" t="str">
        <f>_xlfn.XLOOKUP(data[[#This Row],[flight_speed]],$S$4:$S$6,$T$4:$T$6,,-1)</f>
        <v>fast</v>
      </c>
      <c r="J3174">
        <f>_xlfn.XLOOKUP(data[[#This Row],[Reindeer]],$S$14:$S$18,$T$14:$T$18)</f>
        <v>1200</v>
      </c>
      <c r="K3174" t="str" cm="1">
        <f t="array" ref="K3174">_xlfn.IFS(data[[#This Row],[Age]]&lt;=100,"0-100",data[[#This Row],[Age]]&lt;=500,"101-500",data[[#This Row],[Age]]&lt;=1000,"501-1000",1,"&gt;1000")</f>
        <v>&gt;1000</v>
      </c>
      <c r="L3174" t="str">
        <f>REPT(_xlfn.UNICHAR(8203),_xlfn.XLOOKUP(data[[#This Row],[Age group]],$S$23:$S$26,$T$23:$T$26))&amp;data[[#This Row],[Age group]]</f>
        <v>​&gt;1000</v>
      </c>
    </row>
    <row r="3175" spans="2:12" x14ac:dyDescent="0.25">
      <c r="B3175" t="s">
        <v>34</v>
      </c>
      <c r="C3175">
        <v>5.6000000000000005</v>
      </c>
      <c r="D3175">
        <v>870</v>
      </c>
      <c r="E3175" s="27">
        <v>45561</v>
      </c>
      <c r="F3175">
        <v>2795.43</v>
      </c>
      <c r="G3175" t="s">
        <v>91</v>
      </c>
      <c r="H3175">
        <v>0</v>
      </c>
      <c r="I3175" t="str">
        <f>_xlfn.XLOOKUP(data[[#This Row],[flight_speed]],$S$4:$S$6,$T$4:$T$6,,-1)</f>
        <v>super fast</v>
      </c>
      <c r="J3175">
        <f>_xlfn.XLOOKUP(data[[#This Row],[Reindeer]],$S$14:$S$18,$T$14:$T$18)</f>
        <v>815</v>
      </c>
      <c r="K3175" t="str" cm="1">
        <f t="array" ref="K3175">_xlfn.IFS(data[[#This Row],[Age]]&lt;=100,"0-100",data[[#This Row],[Age]]&lt;=500,"101-500",data[[#This Row],[Age]]&lt;=1000,"501-1000",1,"&gt;1000")</f>
        <v>501-1000</v>
      </c>
      <c r="L3175" t="str">
        <f>REPT(_xlfn.UNICHAR(8203),_xlfn.XLOOKUP(data[[#This Row],[Age group]],$S$23:$S$26,$T$23:$T$26))&amp;data[[#This Row],[Age group]]</f>
        <v>​​501-1000</v>
      </c>
    </row>
    <row r="3176" spans="2:12" x14ac:dyDescent="0.25">
      <c r="B3176" t="s">
        <v>35</v>
      </c>
      <c r="C3176">
        <v>9.6000000000000014</v>
      </c>
      <c r="D3176">
        <v>690</v>
      </c>
      <c r="E3176" s="27">
        <v>45561</v>
      </c>
      <c r="F3176">
        <v>1849.1399999999999</v>
      </c>
      <c r="G3176" t="s">
        <v>91</v>
      </c>
      <c r="H3176">
        <v>0</v>
      </c>
      <c r="I3176" t="str">
        <f>_xlfn.XLOOKUP(data[[#This Row],[flight_speed]],$S$4:$S$6,$T$4:$T$6,,-1)</f>
        <v>fast</v>
      </c>
      <c r="J3176">
        <f>_xlfn.XLOOKUP(data[[#This Row],[Reindeer]],$S$14:$S$18,$T$14:$T$18)</f>
        <v>261</v>
      </c>
      <c r="K3176" t="str" cm="1">
        <f t="array" ref="K3176">_xlfn.IFS(data[[#This Row],[Age]]&lt;=100,"0-100",data[[#This Row],[Age]]&lt;=500,"101-500",data[[#This Row],[Age]]&lt;=1000,"501-1000",1,"&gt;1000")</f>
        <v>101-500</v>
      </c>
      <c r="L3176" t="str">
        <f>REPT(_xlfn.UNICHAR(8203),_xlfn.XLOOKUP(data[[#This Row],[Age group]],$S$23:$S$26,$T$23:$T$26))&amp;data[[#This Row],[Age group]]</f>
        <v>​​​101-500</v>
      </c>
    </row>
    <row r="3177" spans="2:12" x14ac:dyDescent="0.25">
      <c r="B3177" t="s">
        <v>68</v>
      </c>
      <c r="C3177">
        <v>4.8000000000000007</v>
      </c>
      <c r="D3177">
        <v>1490</v>
      </c>
      <c r="E3177" s="27">
        <v>45561</v>
      </c>
      <c r="F3177">
        <v>1530</v>
      </c>
      <c r="G3177" t="s">
        <v>90</v>
      </c>
      <c r="H3177">
        <v>0</v>
      </c>
      <c r="I3177" t="str">
        <f>_xlfn.XLOOKUP(data[[#This Row],[flight_speed]],$S$4:$S$6,$T$4:$T$6,,-1)</f>
        <v>fast</v>
      </c>
      <c r="J3177">
        <f>_xlfn.XLOOKUP(data[[#This Row],[Reindeer]],$S$14:$S$18,$T$14:$T$18)</f>
        <v>35</v>
      </c>
      <c r="K3177" t="str" cm="1">
        <f t="array" ref="K3177">_xlfn.IFS(data[[#This Row],[Age]]&lt;=100,"0-100",data[[#This Row],[Age]]&lt;=500,"101-500",data[[#This Row],[Age]]&lt;=1000,"501-1000",1,"&gt;1000")</f>
        <v>0-100</v>
      </c>
      <c r="L3177" t="str">
        <f>REPT(_xlfn.UNICHAR(8203),_xlfn.XLOOKUP(data[[#This Row],[Age group]],$S$23:$S$26,$T$23:$T$26))&amp;data[[#This Row],[Age group]]</f>
        <v>​​​​0-100</v>
      </c>
    </row>
    <row r="3178" spans="2:12" x14ac:dyDescent="0.25">
      <c r="B3178" t="s">
        <v>32</v>
      </c>
      <c r="C3178">
        <v>8</v>
      </c>
      <c r="D3178">
        <v>1100</v>
      </c>
      <c r="E3178" s="27">
        <v>45561</v>
      </c>
      <c r="F3178">
        <v>777.78</v>
      </c>
      <c r="G3178" t="s">
        <v>91</v>
      </c>
      <c r="H3178">
        <v>0</v>
      </c>
      <c r="I3178" t="str">
        <f>_xlfn.XLOOKUP(data[[#This Row],[flight_speed]],$S$4:$S$6,$T$4:$T$6,,-1)</f>
        <v>fast</v>
      </c>
      <c r="J3178">
        <f>_xlfn.XLOOKUP(data[[#This Row],[Reindeer]],$S$14:$S$18,$T$14:$T$18)</f>
        <v>98</v>
      </c>
      <c r="K3178" t="str" cm="1">
        <f t="array" ref="K3178">_xlfn.IFS(data[[#This Row],[Age]]&lt;=100,"0-100",data[[#This Row],[Age]]&lt;=500,"101-500",data[[#This Row],[Age]]&lt;=1000,"501-1000",1,"&gt;1000")</f>
        <v>0-100</v>
      </c>
      <c r="L3178" t="str">
        <f>REPT(_xlfn.UNICHAR(8203),_xlfn.XLOOKUP(data[[#This Row],[Age group]],$S$23:$S$26,$T$23:$T$26))&amp;data[[#This Row],[Age group]]</f>
        <v>​​​​0-100</v>
      </c>
    </row>
    <row r="3179" spans="2:12" x14ac:dyDescent="0.25">
      <c r="B3179" t="s">
        <v>33</v>
      </c>
      <c r="C3179">
        <v>6.4</v>
      </c>
      <c r="D3179">
        <v>780</v>
      </c>
      <c r="E3179" s="27">
        <v>45562</v>
      </c>
      <c r="F3179">
        <v>2608.11</v>
      </c>
      <c r="G3179" t="s">
        <v>90</v>
      </c>
      <c r="H3179">
        <v>0</v>
      </c>
      <c r="I3179" t="str">
        <f>_xlfn.XLOOKUP(data[[#This Row],[flight_speed]],$S$4:$S$6,$T$4:$T$6,,-1)</f>
        <v>super fast</v>
      </c>
      <c r="J3179">
        <f>_xlfn.XLOOKUP(data[[#This Row],[Reindeer]],$S$14:$S$18,$T$14:$T$18)</f>
        <v>1200</v>
      </c>
      <c r="K3179" t="str" cm="1">
        <f t="array" ref="K3179">_xlfn.IFS(data[[#This Row],[Age]]&lt;=100,"0-100",data[[#This Row],[Age]]&lt;=500,"101-500",data[[#This Row],[Age]]&lt;=1000,"501-1000",1,"&gt;1000")</f>
        <v>&gt;1000</v>
      </c>
      <c r="L3179" t="str">
        <f>REPT(_xlfn.UNICHAR(8203),_xlfn.XLOOKUP(data[[#This Row],[Age group]],$S$23:$S$26,$T$23:$T$26))&amp;data[[#This Row],[Age group]]</f>
        <v>​&gt;1000</v>
      </c>
    </row>
    <row r="3180" spans="2:12" x14ac:dyDescent="0.25">
      <c r="B3180" t="s">
        <v>34</v>
      </c>
      <c r="C3180">
        <v>8</v>
      </c>
      <c r="D3180">
        <v>630</v>
      </c>
      <c r="E3180" s="27">
        <v>45562</v>
      </c>
      <c r="F3180">
        <v>2104.29</v>
      </c>
      <c r="G3180" t="s">
        <v>91</v>
      </c>
      <c r="H3180">
        <v>0</v>
      </c>
      <c r="I3180" t="str">
        <f>_xlfn.XLOOKUP(data[[#This Row],[flight_speed]],$S$4:$S$6,$T$4:$T$6,,-1)</f>
        <v>super fast</v>
      </c>
      <c r="J3180">
        <f>_xlfn.XLOOKUP(data[[#This Row],[Reindeer]],$S$14:$S$18,$T$14:$T$18)</f>
        <v>815</v>
      </c>
      <c r="K3180" t="str" cm="1">
        <f t="array" ref="K3180">_xlfn.IFS(data[[#This Row],[Age]]&lt;=100,"0-100",data[[#This Row],[Age]]&lt;=500,"101-500",data[[#This Row],[Age]]&lt;=1000,"501-1000",1,"&gt;1000")</f>
        <v>501-1000</v>
      </c>
      <c r="L3180" t="str">
        <f>REPT(_xlfn.UNICHAR(8203),_xlfn.XLOOKUP(data[[#This Row],[Age group]],$S$23:$S$26,$T$23:$T$26))&amp;data[[#This Row],[Age group]]</f>
        <v>​​501-1000</v>
      </c>
    </row>
    <row r="3181" spans="2:12" x14ac:dyDescent="0.25">
      <c r="B3181" t="s">
        <v>35</v>
      </c>
      <c r="C3181">
        <v>6.4</v>
      </c>
      <c r="D3181">
        <v>1190</v>
      </c>
      <c r="E3181" s="27">
        <v>45562</v>
      </c>
      <c r="F3181">
        <v>272.96999999999997</v>
      </c>
      <c r="G3181" t="s">
        <v>91</v>
      </c>
      <c r="H3181">
        <v>0</v>
      </c>
      <c r="I3181" t="str">
        <f>_xlfn.XLOOKUP(data[[#This Row],[flight_speed]],$S$4:$S$6,$T$4:$T$6,,-1)</f>
        <v>casual</v>
      </c>
      <c r="J3181">
        <f>_xlfn.XLOOKUP(data[[#This Row],[Reindeer]],$S$14:$S$18,$T$14:$T$18)</f>
        <v>261</v>
      </c>
      <c r="K3181" t="str" cm="1">
        <f t="array" ref="K3181">_xlfn.IFS(data[[#This Row],[Age]]&lt;=100,"0-100",data[[#This Row],[Age]]&lt;=500,"101-500",data[[#This Row],[Age]]&lt;=1000,"501-1000",1,"&gt;1000")</f>
        <v>101-500</v>
      </c>
      <c r="L3181" t="str">
        <f>REPT(_xlfn.UNICHAR(8203),_xlfn.XLOOKUP(data[[#This Row],[Age group]],$S$23:$S$26,$T$23:$T$26))&amp;data[[#This Row],[Age group]]</f>
        <v>​​​101-500</v>
      </c>
    </row>
    <row r="3182" spans="2:12" x14ac:dyDescent="0.25">
      <c r="B3182" t="s">
        <v>68</v>
      </c>
      <c r="C3182">
        <v>12</v>
      </c>
      <c r="D3182">
        <v>1040</v>
      </c>
      <c r="E3182" s="27">
        <v>45562</v>
      </c>
      <c r="F3182">
        <v>2253.54</v>
      </c>
      <c r="G3182" t="s">
        <v>90</v>
      </c>
      <c r="H3182">
        <v>0</v>
      </c>
      <c r="I3182" t="str">
        <f>_xlfn.XLOOKUP(data[[#This Row],[flight_speed]],$S$4:$S$6,$T$4:$T$6,,-1)</f>
        <v>super fast</v>
      </c>
      <c r="J3182">
        <f>_xlfn.XLOOKUP(data[[#This Row],[Reindeer]],$S$14:$S$18,$T$14:$T$18)</f>
        <v>35</v>
      </c>
      <c r="K3182" t="str" cm="1">
        <f t="array" ref="K3182">_xlfn.IFS(data[[#This Row],[Age]]&lt;=100,"0-100",data[[#This Row],[Age]]&lt;=500,"101-500",data[[#This Row],[Age]]&lt;=1000,"501-1000",1,"&gt;1000")</f>
        <v>0-100</v>
      </c>
      <c r="L3182" t="str">
        <f>REPT(_xlfn.UNICHAR(8203),_xlfn.XLOOKUP(data[[#This Row],[Age group]],$S$23:$S$26,$T$23:$T$26))&amp;data[[#This Row],[Age group]]</f>
        <v>​​​​0-100</v>
      </c>
    </row>
    <row r="3183" spans="2:12" x14ac:dyDescent="0.25">
      <c r="B3183" t="s">
        <v>32</v>
      </c>
      <c r="C3183">
        <v>8.8000000000000007</v>
      </c>
      <c r="D3183">
        <v>1230</v>
      </c>
      <c r="E3183" s="27">
        <v>45562</v>
      </c>
      <c r="F3183">
        <v>2783.55</v>
      </c>
      <c r="G3183" t="s">
        <v>91</v>
      </c>
      <c r="H3183">
        <v>0</v>
      </c>
      <c r="I3183" t="str">
        <f>_xlfn.XLOOKUP(data[[#This Row],[flight_speed]],$S$4:$S$6,$T$4:$T$6,,-1)</f>
        <v>super fast</v>
      </c>
      <c r="J3183">
        <f>_xlfn.XLOOKUP(data[[#This Row],[Reindeer]],$S$14:$S$18,$T$14:$T$18)</f>
        <v>98</v>
      </c>
      <c r="K3183" t="str" cm="1">
        <f t="array" ref="K3183">_xlfn.IFS(data[[#This Row],[Age]]&lt;=100,"0-100",data[[#This Row],[Age]]&lt;=500,"101-500",data[[#This Row],[Age]]&lt;=1000,"501-1000",1,"&gt;1000")</f>
        <v>0-100</v>
      </c>
      <c r="L3183" t="str">
        <f>REPT(_xlfn.UNICHAR(8203),_xlfn.XLOOKUP(data[[#This Row],[Age group]],$S$23:$S$26,$T$23:$T$26))&amp;data[[#This Row],[Age group]]</f>
        <v>​​​​0-100</v>
      </c>
    </row>
    <row r="3184" spans="2:12" x14ac:dyDescent="0.25">
      <c r="B3184" t="s">
        <v>33</v>
      </c>
      <c r="C3184">
        <v>4</v>
      </c>
      <c r="D3184">
        <v>750</v>
      </c>
      <c r="E3184" s="27">
        <v>45563</v>
      </c>
      <c r="F3184">
        <v>472.08000000000004</v>
      </c>
      <c r="G3184" t="s">
        <v>90</v>
      </c>
      <c r="H3184">
        <v>0</v>
      </c>
      <c r="I3184" t="str">
        <f>_xlfn.XLOOKUP(data[[#This Row],[flight_speed]],$S$4:$S$6,$T$4:$T$6,,-1)</f>
        <v>casual</v>
      </c>
      <c r="J3184">
        <f>_xlfn.XLOOKUP(data[[#This Row],[Reindeer]],$S$14:$S$18,$T$14:$T$18)</f>
        <v>1200</v>
      </c>
      <c r="K3184" t="str" cm="1">
        <f t="array" ref="K3184">_xlfn.IFS(data[[#This Row],[Age]]&lt;=100,"0-100",data[[#This Row],[Age]]&lt;=500,"101-500",data[[#This Row],[Age]]&lt;=1000,"501-1000",1,"&gt;1000")</f>
        <v>&gt;1000</v>
      </c>
      <c r="L3184" t="str">
        <f>REPT(_xlfn.UNICHAR(8203),_xlfn.XLOOKUP(data[[#This Row],[Age group]],$S$23:$S$26,$T$23:$T$26))&amp;data[[#This Row],[Age group]]</f>
        <v>​&gt;1000</v>
      </c>
    </row>
    <row r="3185" spans="2:12" x14ac:dyDescent="0.25">
      <c r="B3185" t="s">
        <v>34</v>
      </c>
      <c r="C3185">
        <v>5.6000000000000005</v>
      </c>
      <c r="D3185">
        <v>1120</v>
      </c>
      <c r="E3185" s="27">
        <v>45563</v>
      </c>
      <c r="F3185">
        <v>1994.3999999999999</v>
      </c>
      <c r="G3185" t="s">
        <v>91</v>
      </c>
      <c r="H3185">
        <v>0</v>
      </c>
      <c r="I3185" t="str">
        <f>_xlfn.XLOOKUP(data[[#This Row],[flight_speed]],$S$4:$S$6,$T$4:$T$6,,-1)</f>
        <v>fast</v>
      </c>
      <c r="J3185">
        <f>_xlfn.XLOOKUP(data[[#This Row],[Reindeer]],$S$14:$S$18,$T$14:$T$18)</f>
        <v>815</v>
      </c>
      <c r="K3185" t="str" cm="1">
        <f t="array" ref="K3185">_xlfn.IFS(data[[#This Row],[Age]]&lt;=100,"0-100",data[[#This Row],[Age]]&lt;=500,"101-500",data[[#This Row],[Age]]&lt;=1000,"501-1000",1,"&gt;1000")</f>
        <v>501-1000</v>
      </c>
      <c r="L3185" t="str">
        <f>REPT(_xlfn.UNICHAR(8203),_xlfn.XLOOKUP(data[[#This Row],[Age group]],$S$23:$S$26,$T$23:$T$26))&amp;data[[#This Row],[Age group]]</f>
        <v>​​501-1000</v>
      </c>
    </row>
    <row r="3186" spans="2:12" x14ac:dyDescent="0.25">
      <c r="B3186" t="s">
        <v>35</v>
      </c>
      <c r="C3186">
        <v>7.2</v>
      </c>
      <c r="D3186">
        <v>1080</v>
      </c>
      <c r="E3186" s="27">
        <v>45563</v>
      </c>
      <c r="F3186">
        <v>683.09999999999991</v>
      </c>
      <c r="G3186" t="s">
        <v>91</v>
      </c>
      <c r="H3186">
        <v>0</v>
      </c>
      <c r="I3186" t="str">
        <f>_xlfn.XLOOKUP(data[[#This Row],[flight_speed]],$S$4:$S$6,$T$4:$T$6,,-1)</f>
        <v>fast</v>
      </c>
      <c r="J3186">
        <f>_xlfn.XLOOKUP(data[[#This Row],[Reindeer]],$S$14:$S$18,$T$14:$T$18)</f>
        <v>261</v>
      </c>
      <c r="K3186" t="str" cm="1">
        <f t="array" ref="K3186">_xlfn.IFS(data[[#This Row],[Age]]&lt;=100,"0-100",data[[#This Row],[Age]]&lt;=500,"101-500",data[[#This Row],[Age]]&lt;=1000,"501-1000",1,"&gt;1000")</f>
        <v>101-500</v>
      </c>
      <c r="L3186" t="str">
        <f>REPT(_xlfn.UNICHAR(8203),_xlfn.XLOOKUP(data[[#This Row],[Age group]],$S$23:$S$26,$T$23:$T$26))&amp;data[[#This Row],[Age group]]</f>
        <v>​​​101-500</v>
      </c>
    </row>
    <row r="3187" spans="2:12" x14ac:dyDescent="0.25">
      <c r="B3187" t="s">
        <v>68</v>
      </c>
      <c r="C3187">
        <v>4</v>
      </c>
      <c r="D3187">
        <v>1320</v>
      </c>
      <c r="E3187" s="27">
        <v>45563</v>
      </c>
      <c r="F3187">
        <v>2044.1399999999999</v>
      </c>
      <c r="G3187" t="s">
        <v>90</v>
      </c>
      <c r="H3187">
        <v>0</v>
      </c>
      <c r="I3187" t="str">
        <f>_xlfn.XLOOKUP(data[[#This Row],[flight_speed]],$S$4:$S$6,$T$4:$T$6,,-1)</f>
        <v>super fast</v>
      </c>
      <c r="J3187">
        <f>_xlfn.XLOOKUP(data[[#This Row],[Reindeer]],$S$14:$S$18,$T$14:$T$18)</f>
        <v>35</v>
      </c>
      <c r="K3187" t="str" cm="1">
        <f t="array" ref="K3187">_xlfn.IFS(data[[#This Row],[Age]]&lt;=100,"0-100",data[[#This Row],[Age]]&lt;=500,"101-500",data[[#This Row],[Age]]&lt;=1000,"501-1000",1,"&gt;1000")</f>
        <v>0-100</v>
      </c>
      <c r="L3187" t="str">
        <f>REPT(_xlfn.UNICHAR(8203),_xlfn.XLOOKUP(data[[#This Row],[Age group]],$S$23:$S$26,$T$23:$T$26))&amp;data[[#This Row],[Age group]]</f>
        <v>​​​​0-100</v>
      </c>
    </row>
    <row r="3188" spans="2:12" x14ac:dyDescent="0.25">
      <c r="B3188" t="s">
        <v>32</v>
      </c>
      <c r="C3188">
        <v>4</v>
      </c>
      <c r="D3188">
        <v>1330</v>
      </c>
      <c r="E3188" s="27">
        <v>45563</v>
      </c>
      <c r="F3188">
        <v>2101.14</v>
      </c>
      <c r="G3188" t="s">
        <v>91</v>
      </c>
      <c r="H3188">
        <v>0</v>
      </c>
      <c r="I3188" t="str">
        <f>_xlfn.XLOOKUP(data[[#This Row],[flight_speed]],$S$4:$S$6,$T$4:$T$6,,-1)</f>
        <v>super fast</v>
      </c>
      <c r="J3188">
        <f>_xlfn.XLOOKUP(data[[#This Row],[Reindeer]],$S$14:$S$18,$T$14:$T$18)</f>
        <v>98</v>
      </c>
      <c r="K3188" t="str" cm="1">
        <f t="array" ref="K3188">_xlfn.IFS(data[[#This Row],[Age]]&lt;=100,"0-100",data[[#This Row],[Age]]&lt;=500,"101-500",data[[#This Row],[Age]]&lt;=1000,"501-1000",1,"&gt;1000")</f>
        <v>0-100</v>
      </c>
      <c r="L3188" t="str">
        <f>REPT(_xlfn.UNICHAR(8203),_xlfn.XLOOKUP(data[[#This Row],[Age group]],$S$23:$S$26,$T$23:$T$26))&amp;data[[#This Row],[Age group]]</f>
        <v>​​​​0-100</v>
      </c>
    </row>
    <row r="3189" spans="2:12" x14ac:dyDescent="0.25">
      <c r="B3189" t="s">
        <v>33</v>
      </c>
      <c r="C3189">
        <v>12</v>
      </c>
      <c r="D3189">
        <v>620</v>
      </c>
      <c r="E3189" s="27">
        <v>45564</v>
      </c>
      <c r="F3189">
        <v>327.48</v>
      </c>
      <c r="G3189" t="s">
        <v>90</v>
      </c>
      <c r="H3189">
        <v>0</v>
      </c>
      <c r="I3189" t="str">
        <f>_xlfn.XLOOKUP(data[[#This Row],[flight_speed]],$S$4:$S$6,$T$4:$T$6,,-1)</f>
        <v>casual</v>
      </c>
      <c r="J3189">
        <f>_xlfn.XLOOKUP(data[[#This Row],[Reindeer]],$S$14:$S$18,$T$14:$T$18)</f>
        <v>1200</v>
      </c>
      <c r="K3189" t="str" cm="1">
        <f t="array" ref="K3189">_xlfn.IFS(data[[#This Row],[Age]]&lt;=100,"0-100",data[[#This Row],[Age]]&lt;=500,"101-500",data[[#This Row],[Age]]&lt;=1000,"501-1000",1,"&gt;1000")</f>
        <v>&gt;1000</v>
      </c>
      <c r="L3189" t="str">
        <f>REPT(_xlfn.UNICHAR(8203),_xlfn.XLOOKUP(data[[#This Row],[Age group]],$S$23:$S$26,$T$23:$T$26))&amp;data[[#This Row],[Age group]]</f>
        <v>​&gt;1000</v>
      </c>
    </row>
    <row r="3190" spans="2:12" x14ac:dyDescent="0.25">
      <c r="B3190" t="s">
        <v>34</v>
      </c>
      <c r="C3190">
        <v>12</v>
      </c>
      <c r="D3190">
        <v>840</v>
      </c>
      <c r="E3190" s="27">
        <v>45564</v>
      </c>
      <c r="F3190">
        <v>2192.0700000000002</v>
      </c>
      <c r="G3190" t="s">
        <v>91</v>
      </c>
      <c r="H3190">
        <v>0</v>
      </c>
      <c r="I3190" t="str">
        <f>_xlfn.XLOOKUP(data[[#This Row],[flight_speed]],$S$4:$S$6,$T$4:$T$6,,-1)</f>
        <v>super fast</v>
      </c>
      <c r="J3190">
        <f>_xlfn.XLOOKUP(data[[#This Row],[Reindeer]],$S$14:$S$18,$T$14:$T$18)</f>
        <v>815</v>
      </c>
      <c r="K3190" t="str" cm="1">
        <f t="array" ref="K3190">_xlfn.IFS(data[[#This Row],[Age]]&lt;=100,"0-100",data[[#This Row],[Age]]&lt;=500,"101-500",data[[#This Row],[Age]]&lt;=1000,"501-1000",1,"&gt;1000")</f>
        <v>501-1000</v>
      </c>
      <c r="L3190" t="str">
        <f>REPT(_xlfn.UNICHAR(8203),_xlfn.XLOOKUP(data[[#This Row],[Age group]],$S$23:$S$26,$T$23:$T$26))&amp;data[[#This Row],[Age group]]</f>
        <v>​​501-1000</v>
      </c>
    </row>
    <row r="3191" spans="2:12" x14ac:dyDescent="0.25">
      <c r="B3191" t="s">
        <v>35</v>
      </c>
      <c r="C3191">
        <v>11.200000000000001</v>
      </c>
      <c r="D3191">
        <v>1300</v>
      </c>
      <c r="E3191" s="27">
        <v>45564</v>
      </c>
      <c r="F3191">
        <v>973.83</v>
      </c>
      <c r="G3191" t="s">
        <v>91</v>
      </c>
      <c r="H3191">
        <v>0</v>
      </c>
      <c r="I3191" t="str">
        <f>_xlfn.XLOOKUP(data[[#This Row],[flight_speed]],$S$4:$S$6,$T$4:$T$6,,-1)</f>
        <v>fast</v>
      </c>
      <c r="J3191">
        <f>_xlfn.XLOOKUP(data[[#This Row],[Reindeer]],$S$14:$S$18,$T$14:$T$18)</f>
        <v>261</v>
      </c>
      <c r="K3191" t="str" cm="1">
        <f t="array" ref="K3191">_xlfn.IFS(data[[#This Row],[Age]]&lt;=100,"0-100",data[[#This Row],[Age]]&lt;=500,"101-500",data[[#This Row],[Age]]&lt;=1000,"501-1000",1,"&gt;1000")</f>
        <v>101-500</v>
      </c>
      <c r="L3191" t="str">
        <f>REPT(_xlfn.UNICHAR(8203),_xlfn.XLOOKUP(data[[#This Row],[Age group]],$S$23:$S$26,$T$23:$T$26))&amp;data[[#This Row],[Age group]]</f>
        <v>​​​101-500</v>
      </c>
    </row>
    <row r="3192" spans="2:12" x14ac:dyDescent="0.25">
      <c r="B3192" t="s">
        <v>68</v>
      </c>
      <c r="C3192">
        <v>6.4</v>
      </c>
      <c r="D3192">
        <v>870</v>
      </c>
      <c r="E3192" s="27">
        <v>45564</v>
      </c>
      <c r="F3192">
        <v>658.41</v>
      </c>
      <c r="G3192" t="s">
        <v>90</v>
      </c>
      <c r="H3192">
        <v>0</v>
      </c>
      <c r="I3192" t="str">
        <f>_xlfn.XLOOKUP(data[[#This Row],[flight_speed]],$S$4:$S$6,$T$4:$T$6,,-1)</f>
        <v>fast</v>
      </c>
      <c r="J3192">
        <f>_xlfn.XLOOKUP(data[[#This Row],[Reindeer]],$S$14:$S$18,$T$14:$T$18)</f>
        <v>35</v>
      </c>
      <c r="K3192" t="str" cm="1">
        <f t="array" ref="K3192">_xlfn.IFS(data[[#This Row],[Age]]&lt;=100,"0-100",data[[#This Row],[Age]]&lt;=500,"101-500",data[[#This Row],[Age]]&lt;=1000,"501-1000",1,"&gt;1000")</f>
        <v>0-100</v>
      </c>
      <c r="L3192" t="str">
        <f>REPT(_xlfn.UNICHAR(8203),_xlfn.XLOOKUP(data[[#This Row],[Age group]],$S$23:$S$26,$T$23:$T$26))&amp;data[[#This Row],[Age group]]</f>
        <v>​​​​0-100</v>
      </c>
    </row>
    <row r="3193" spans="2:12" x14ac:dyDescent="0.25">
      <c r="B3193" t="s">
        <v>32</v>
      </c>
      <c r="C3193">
        <v>8.8000000000000007</v>
      </c>
      <c r="D3193">
        <v>730</v>
      </c>
      <c r="E3193" s="27">
        <v>45564</v>
      </c>
      <c r="F3193">
        <v>940.34999999999991</v>
      </c>
      <c r="G3193" t="s">
        <v>91</v>
      </c>
      <c r="H3193">
        <v>0</v>
      </c>
      <c r="I3193" t="str">
        <f>_xlfn.XLOOKUP(data[[#This Row],[flight_speed]],$S$4:$S$6,$T$4:$T$6,,-1)</f>
        <v>fast</v>
      </c>
      <c r="J3193">
        <f>_xlfn.XLOOKUP(data[[#This Row],[Reindeer]],$S$14:$S$18,$T$14:$T$18)</f>
        <v>98</v>
      </c>
      <c r="K3193" t="str" cm="1">
        <f t="array" ref="K3193">_xlfn.IFS(data[[#This Row],[Age]]&lt;=100,"0-100",data[[#This Row],[Age]]&lt;=500,"101-500",data[[#This Row],[Age]]&lt;=1000,"501-1000",1,"&gt;1000")</f>
        <v>0-100</v>
      </c>
      <c r="L3193" t="str">
        <f>REPT(_xlfn.UNICHAR(8203),_xlfn.XLOOKUP(data[[#This Row],[Age group]],$S$23:$S$26,$T$23:$T$26))&amp;data[[#This Row],[Age group]]</f>
        <v>​​​​0-100</v>
      </c>
    </row>
    <row r="3194" spans="2:12" x14ac:dyDescent="0.25">
      <c r="B3194" t="s">
        <v>33</v>
      </c>
      <c r="C3194">
        <v>4</v>
      </c>
      <c r="D3194">
        <v>750</v>
      </c>
      <c r="E3194" s="27">
        <v>45565</v>
      </c>
      <c r="F3194">
        <v>1630.56</v>
      </c>
      <c r="G3194" t="s">
        <v>90</v>
      </c>
      <c r="H3194">
        <v>0</v>
      </c>
      <c r="I3194" t="str">
        <f>_xlfn.XLOOKUP(data[[#This Row],[flight_speed]],$S$4:$S$6,$T$4:$T$6,,-1)</f>
        <v>fast</v>
      </c>
      <c r="J3194">
        <f>_xlfn.XLOOKUP(data[[#This Row],[Reindeer]],$S$14:$S$18,$T$14:$T$18)</f>
        <v>1200</v>
      </c>
      <c r="K3194" t="str" cm="1">
        <f t="array" ref="K3194">_xlfn.IFS(data[[#This Row],[Age]]&lt;=100,"0-100",data[[#This Row],[Age]]&lt;=500,"101-500",data[[#This Row],[Age]]&lt;=1000,"501-1000",1,"&gt;1000")</f>
        <v>&gt;1000</v>
      </c>
      <c r="L3194" t="str">
        <f>REPT(_xlfn.UNICHAR(8203),_xlfn.XLOOKUP(data[[#This Row],[Age group]],$S$23:$S$26,$T$23:$T$26))&amp;data[[#This Row],[Age group]]</f>
        <v>​&gt;1000</v>
      </c>
    </row>
    <row r="3195" spans="2:12" x14ac:dyDescent="0.25">
      <c r="B3195" t="s">
        <v>34</v>
      </c>
      <c r="C3195">
        <v>5.6000000000000005</v>
      </c>
      <c r="D3195">
        <v>710</v>
      </c>
      <c r="E3195" s="27">
        <v>45565</v>
      </c>
      <c r="F3195">
        <v>105.81</v>
      </c>
      <c r="G3195" t="s">
        <v>91</v>
      </c>
      <c r="H3195">
        <v>0</v>
      </c>
      <c r="I3195" t="str">
        <f>_xlfn.XLOOKUP(data[[#This Row],[flight_speed]],$S$4:$S$6,$T$4:$T$6,,-1)</f>
        <v>casual</v>
      </c>
      <c r="J3195">
        <f>_xlfn.XLOOKUP(data[[#This Row],[Reindeer]],$S$14:$S$18,$T$14:$T$18)</f>
        <v>815</v>
      </c>
      <c r="K3195" t="str" cm="1">
        <f t="array" ref="K3195">_xlfn.IFS(data[[#This Row],[Age]]&lt;=100,"0-100",data[[#This Row],[Age]]&lt;=500,"101-500",data[[#This Row],[Age]]&lt;=1000,"501-1000",1,"&gt;1000")</f>
        <v>501-1000</v>
      </c>
      <c r="L3195" t="str">
        <f>REPT(_xlfn.UNICHAR(8203),_xlfn.XLOOKUP(data[[#This Row],[Age group]],$S$23:$S$26,$T$23:$T$26))&amp;data[[#This Row],[Age group]]</f>
        <v>​​501-1000</v>
      </c>
    </row>
    <row r="3196" spans="2:12" x14ac:dyDescent="0.25">
      <c r="B3196" t="s">
        <v>35</v>
      </c>
      <c r="C3196">
        <v>9.6000000000000014</v>
      </c>
      <c r="D3196">
        <v>770</v>
      </c>
      <c r="E3196" s="27">
        <v>45565</v>
      </c>
      <c r="F3196">
        <v>2912.73</v>
      </c>
      <c r="G3196" t="s">
        <v>91</v>
      </c>
      <c r="H3196">
        <v>0</v>
      </c>
      <c r="I3196" t="str">
        <f>_xlfn.XLOOKUP(data[[#This Row],[flight_speed]],$S$4:$S$6,$T$4:$T$6,,-1)</f>
        <v>super fast</v>
      </c>
      <c r="J3196">
        <f>_xlfn.XLOOKUP(data[[#This Row],[Reindeer]],$S$14:$S$18,$T$14:$T$18)</f>
        <v>261</v>
      </c>
      <c r="K3196" t="str" cm="1">
        <f t="array" ref="K3196">_xlfn.IFS(data[[#This Row],[Age]]&lt;=100,"0-100",data[[#This Row],[Age]]&lt;=500,"101-500",data[[#This Row],[Age]]&lt;=1000,"501-1000",1,"&gt;1000")</f>
        <v>101-500</v>
      </c>
      <c r="L3196" t="str">
        <f>REPT(_xlfn.UNICHAR(8203),_xlfn.XLOOKUP(data[[#This Row],[Age group]],$S$23:$S$26,$T$23:$T$26))&amp;data[[#This Row],[Age group]]</f>
        <v>​​​101-500</v>
      </c>
    </row>
    <row r="3197" spans="2:12" x14ac:dyDescent="0.25">
      <c r="B3197" t="s">
        <v>68</v>
      </c>
      <c r="C3197">
        <v>11.200000000000001</v>
      </c>
      <c r="D3197">
        <v>1450</v>
      </c>
      <c r="E3197" s="27">
        <v>45565</v>
      </c>
      <c r="F3197">
        <v>2605.92</v>
      </c>
      <c r="G3197" t="s">
        <v>90</v>
      </c>
      <c r="H3197">
        <v>0</v>
      </c>
      <c r="I3197" t="str">
        <f>_xlfn.XLOOKUP(data[[#This Row],[flight_speed]],$S$4:$S$6,$T$4:$T$6,,-1)</f>
        <v>super fast</v>
      </c>
      <c r="J3197">
        <f>_xlfn.XLOOKUP(data[[#This Row],[Reindeer]],$S$14:$S$18,$T$14:$T$18)</f>
        <v>35</v>
      </c>
      <c r="K3197" t="str" cm="1">
        <f t="array" ref="K3197">_xlfn.IFS(data[[#This Row],[Age]]&lt;=100,"0-100",data[[#This Row],[Age]]&lt;=500,"101-500",data[[#This Row],[Age]]&lt;=1000,"501-1000",1,"&gt;1000")</f>
        <v>0-100</v>
      </c>
      <c r="L3197" t="str">
        <f>REPT(_xlfn.UNICHAR(8203),_xlfn.XLOOKUP(data[[#This Row],[Age group]],$S$23:$S$26,$T$23:$T$26))&amp;data[[#This Row],[Age group]]</f>
        <v>​​​​0-100</v>
      </c>
    </row>
    <row r="3198" spans="2:12" x14ac:dyDescent="0.25">
      <c r="B3198" t="s">
        <v>32</v>
      </c>
      <c r="C3198">
        <v>10.4</v>
      </c>
      <c r="D3198">
        <v>1260</v>
      </c>
      <c r="E3198" s="27">
        <v>45565</v>
      </c>
      <c r="F3198">
        <v>2989.77</v>
      </c>
      <c r="G3198" t="s">
        <v>91</v>
      </c>
      <c r="H3198">
        <v>0</v>
      </c>
      <c r="I3198" t="str">
        <f>_xlfn.XLOOKUP(data[[#This Row],[flight_speed]],$S$4:$S$6,$T$4:$T$6,,-1)</f>
        <v>super fast</v>
      </c>
      <c r="J3198">
        <f>_xlfn.XLOOKUP(data[[#This Row],[Reindeer]],$S$14:$S$18,$T$14:$T$18)</f>
        <v>98</v>
      </c>
      <c r="K3198" t="str" cm="1">
        <f t="array" ref="K3198">_xlfn.IFS(data[[#This Row],[Age]]&lt;=100,"0-100",data[[#This Row],[Age]]&lt;=500,"101-500",data[[#This Row],[Age]]&lt;=1000,"501-1000",1,"&gt;1000")</f>
        <v>0-100</v>
      </c>
      <c r="L3198" t="str">
        <f>REPT(_xlfn.UNICHAR(8203),_xlfn.XLOOKUP(data[[#This Row],[Age group]],$S$23:$S$26,$T$23:$T$26))&amp;data[[#This Row],[Age group]]</f>
        <v>​​​​0-100</v>
      </c>
    </row>
    <row r="3199" spans="2:12" x14ac:dyDescent="0.25">
      <c r="B3199" t="s">
        <v>33</v>
      </c>
      <c r="C3199">
        <v>8</v>
      </c>
      <c r="D3199">
        <v>770</v>
      </c>
      <c r="E3199" s="27">
        <v>45566</v>
      </c>
      <c r="F3199">
        <v>1714.62</v>
      </c>
      <c r="G3199" t="s">
        <v>90</v>
      </c>
      <c r="H3199">
        <v>0</v>
      </c>
      <c r="I3199" t="str">
        <f>_xlfn.XLOOKUP(data[[#This Row],[flight_speed]],$S$4:$S$6,$T$4:$T$6,,-1)</f>
        <v>fast</v>
      </c>
      <c r="J3199">
        <f>_xlfn.XLOOKUP(data[[#This Row],[Reindeer]],$S$14:$S$18,$T$14:$T$18)</f>
        <v>1200</v>
      </c>
      <c r="K3199" t="str" cm="1">
        <f t="array" ref="K3199">_xlfn.IFS(data[[#This Row],[Age]]&lt;=100,"0-100",data[[#This Row],[Age]]&lt;=500,"101-500",data[[#This Row],[Age]]&lt;=1000,"501-1000",1,"&gt;1000")</f>
        <v>&gt;1000</v>
      </c>
      <c r="L3199" t="str">
        <f>REPT(_xlfn.UNICHAR(8203),_xlfn.XLOOKUP(data[[#This Row],[Age group]],$S$23:$S$26,$T$23:$T$26))&amp;data[[#This Row],[Age group]]</f>
        <v>​&gt;1000</v>
      </c>
    </row>
    <row r="3200" spans="2:12" x14ac:dyDescent="0.25">
      <c r="B3200" t="s">
        <v>34</v>
      </c>
      <c r="C3200">
        <v>12</v>
      </c>
      <c r="D3200">
        <v>1160</v>
      </c>
      <c r="E3200" s="27">
        <v>45566</v>
      </c>
      <c r="F3200">
        <v>2186.91</v>
      </c>
      <c r="G3200" t="s">
        <v>91</v>
      </c>
      <c r="H3200">
        <v>0</v>
      </c>
      <c r="I3200" t="str">
        <f>_xlfn.XLOOKUP(data[[#This Row],[flight_speed]],$S$4:$S$6,$T$4:$T$6,,-1)</f>
        <v>super fast</v>
      </c>
      <c r="J3200">
        <f>_xlfn.XLOOKUP(data[[#This Row],[Reindeer]],$S$14:$S$18,$T$14:$T$18)</f>
        <v>815</v>
      </c>
      <c r="K3200" t="str" cm="1">
        <f t="array" ref="K3200">_xlfn.IFS(data[[#This Row],[Age]]&lt;=100,"0-100",data[[#This Row],[Age]]&lt;=500,"101-500",data[[#This Row],[Age]]&lt;=1000,"501-1000",1,"&gt;1000")</f>
        <v>501-1000</v>
      </c>
      <c r="L3200" t="str">
        <f>REPT(_xlfn.UNICHAR(8203),_xlfn.XLOOKUP(data[[#This Row],[Age group]],$S$23:$S$26,$T$23:$T$26))&amp;data[[#This Row],[Age group]]</f>
        <v>​​501-1000</v>
      </c>
    </row>
    <row r="3201" spans="2:12" x14ac:dyDescent="0.25">
      <c r="B3201" t="s">
        <v>35</v>
      </c>
      <c r="C3201">
        <v>4.8000000000000007</v>
      </c>
      <c r="D3201">
        <v>1430</v>
      </c>
      <c r="E3201" s="27">
        <v>45566</v>
      </c>
      <c r="F3201">
        <v>2016.1799999999998</v>
      </c>
      <c r="G3201" t="s">
        <v>91</v>
      </c>
      <c r="H3201">
        <v>0</v>
      </c>
      <c r="I3201" t="str">
        <f>_xlfn.XLOOKUP(data[[#This Row],[flight_speed]],$S$4:$S$6,$T$4:$T$6,,-1)</f>
        <v>super fast</v>
      </c>
      <c r="J3201">
        <f>_xlfn.XLOOKUP(data[[#This Row],[Reindeer]],$S$14:$S$18,$T$14:$T$18)</f>
        <v>261</v>
      </c>
      <c r="K3201" t="str" cm="1">
        <f t="array" ref="K3201">_xlfn.IFS(data[[#This Row],[Age]]&lt;=100,"0-100",data[[#This Row],[Age]]&lt;=500,"101-500",data[[#This Row],[Age]]&lt;=1000,"501-1000",1,"&gt;1000")</f>
        <v>101-500</v>
      </c>
      <c r="L3201" t="str">
        <f>REPT(_xlfn.UNICHAR(8203),_xlfn.XLOOKUP(data[[#This Row],[Age group]],$S$23:$S$26,$T$23:$T$26))&amp;data[[#This Row],[Age group]]</f>
        <v>​​​101-500</v>
      </c>
    </row>
    <row r="3202" spans="2:12" x14ac:dyDescent="0.25">
      <c r="B3202" t="s">
        <v>68</v>
      </c>
      <c r="C3202">
        <v>4</v>
      </c>
      <c r="D3202">
        <v>870</v>
      </c>
      <c r="E3202" s="27">
        <v>45566</v>
      </c>
      <c r="F3202">
        <v>1620.48</v>
      </c>
      <c r="G3202" t="s">
        <v>90</v>
      </c>
      <c r="H3202">
        <v>0</v>
      </c>
      <c r="I3202" t="str">
        <f>_xlfn.XLOOKUP(data[[#This Row],[flight_speed]],$S$4:$S$6,$T$4:$T$6,,-1)</f>
        <v>fast</v>
      </c>
      <c r="J3202">
        <f>_xlfn.XLOOKUP(data[[#This Row],[Reindeer]],$S$14:$S$18,$T$14:$T$18)</f>
        <v>35</v>
      </c>
      <c r="K3202" t="str" cm="1">
        <f t="array" ref="K3202">_xlfn.IFS(data[[#This Row],[Age]]&lt;=100,"0-100",data[[#This Row],[Age]]&lt;=500,"101-500",data[[#This Row],[Age]]&lt;=1000,"501-1000",1,"&gt;1000")</f>
        <v>0-100</v>
      </c>
      <c r="L3202" t="str">
        <f>REPT(_xlfn.UNICHAR(8203),_xlfn.XLOOKUP(data[[#This Row],[Age group]],$S$23:$S$26,$T$23:$T$26))&amp;data[[#This Row],[Age group]]</f>
        <v>​​​​0-100</v>
      </c>
    </row>
    <row r="3203" spans="2:12" x14ac:dyDescent="0.25">
      <c r="B3203" t="s">
        <v>32</v>
      </c>
      <c r="C3203">
        <v>4.8000000000000007</v>
      </c>
      <c r="D3203">
        <v>1480</v>
      </c>
      <c r="E3203" s="27">
        <v>45566</v>
      </c>
      <c r="F3203">
        <v>2519.8200000000002</v>
      </c>
      <c r="G3203" t="s">
        <v>91</v>
      </c>
      <c r="H3203">
        <v>0</v>
      </c>
      <c r="I3203" t="str">
        <f>_xlfn.XLOOKUP(data[[#This Row],[flight_speed]],$S$4:$S$6,$T$4:$T$6,,-1)</f>
        <v>super fast</v>
      </c>
      <c r="J3203">
        <f>_xlfn.XLOOKUP(data[[#This Row],[Reindeer]],$S$14:$S$18,$T$14:$T$18)</f>
        <v>98</v>
      </c>
      <c r="K3203" t="str" cm="1">
        <f t="array" ref="K3203">_xlfn.IFS(data[[#This Row],[Age]]&lt;=100,"0-100",data[[#This Row],[Age]]&lt;=500,"101-500",data[[#This Row],[Age]]&lt;=1000,"501-1000",1,"&gt;1000")</f>
        <v>0-100</v>
      </c>
      <c r="L3203" t="str">
        <f>REPT(_xlfn.UNICHAR(8203),_xlfn.XLOOKUP(data[[#This Row],[Age group]],$S$23:$S$26,$T$23:$T$26))&amp;data[[#This Row],[Age group]]</f>
        <v>​​​​0-100</v>
      </c>
    </row>
    <row r="3204" spans="2:12" x14ac:dyDescent="0.25">
      <c r="B3204" t="s">
        <v>33</v>
      </c>
      <c r="C3204">
        <v>11.200000000000001</v>
      </c>
      <c r="D3204">
        <v>1260</v>
      </c>
      <c r="E3204" s="27">
        <v>45567</v>
      </c>
      <c r="F3204">
        <v>2394.2400000000002</v>
      </c>
      <c r="G3204" t="s">
        <v>90</v>
      </c>
      <c r="H3204">
        <v>0</v>
      </c>
      <c r="I3204" t="str">
        <f>_xlfn.XLOOKUP(data[[#This Row],[flight_speed]],$S$4:$S$6,$T$4:$T$6,,-1)</f>
        <v>super fast</v>
      </c>
      <c r="J3204">
        <f>_xlfn.XLOOKUP(data[[#This Row],[Reindeer]],$S$14:$S$18,$T$14:$T$18)</f>
        <v>1200</v>
      </c>
      <c r="K3204" t="str" cm="1">
        <f t="array" ref="K3204">_xlfn.IFS(data[[#This Row],[Age]]&lt;=100,"0-100",data[[#This Row],[Age]]&lt;=500,"101-500",data[[#This Row],[Age]]&lt;=1000,"501-1000",1,"&gt;1000")</f>
        <v>&gt;1000</v>
      </c>
      <c r="L3204" t="str">
        <f>REPT(_xlfn.UNICHAR(8203),_xlfn.XLOOKUP(data[[#This Row],[Age group]],$S$23:$S$26,$T$23:$T$26))&amp;data[[#This Row],[Age group]]</f>
        <v>​&gt;1000</v>
      </c>
    </row>
    <row r="3205" spans="2:12" x14ac:dyDescent="0.25">
      <c r="B3205" t="s">
        <v>34</v>
      </c>
      <c r="C3205">
        <v>6.4</v>
      </c>
      <c r="D3205">
        <v>560</v>
      </c>
      <c r="E3205" s="27">
        <v>45567</v>
      </c>
      <c r="F3205">
        <v>2117.19</v>
      </c>
      <c r="G3205" t="s">
        <v>91</v>
      </c>
      <c r="H3205">
        <v>0</v>
      </c>
      <c r="I3205" t="str">
        <f>_xlfn.XLOOKUP(data[[#This Row],[flight_speed]],$S$4:$S$6,$T$4:$T$6,,-1)</f>
        <v>super fast</v>
      </c>
      <c r="J3205">
        <f>_xlfn.XLOOKUP(data[[#This Row],[Reindeer]],$S$14:$S$18,$T$14:$T$18)</f>
        <v>815</v>
      </c>
      <c r="K3205" t="str" cm="1">
        <f t="array" ref="K3205">_xlfn.IFS(data[[#This Row],[Age]]&lt;=100,"0-100",data[[#This Row],[Age]]&lt;=500,"101-500",data[[#This Row],[Age]]&lt;=1000,"501-1000",1,"&gt;1000")</f>
        <v>501-1000</v>
      </c>
      <c r="L3205" t="str">
        <f>REPT(_xlfn.UNICHAR(8203),_xlfn.XLOOKUP(data[[#This Row],[Age group]],$S$23:$S$26,$T$23:$T$26))&amp;data[[#This Row],[Age group]]</f>
        <v>​​501-1000</v>
      </c>
    </row>
    <row r="3206" spans="2:12" x14ac:dyDescent="0.25">
      <c r="B3206" t="s">
        <v>35</v>
      </c>
      <c r="C3206">
        <v>5.6000000000000005</v>
      </c>
      <c r="D3206">
        <v>1020</v>
      </c>
      <c r="E3206" s="27">
        <v>45567</v>
      </c>
      <c r="F3206">
        <v>1825.5</v>
      </c>
      <c r="G3206" t="s">
        <v>91</v>
      </c>
      <c r="H3206">
        <v>0</v>
      </c>
      <c r="I3206" t="str">
        <f>_xlfn.XLOOKUP(data[[#This Row],[flight_speed]],$S$4:$S$6,$T$4:$T$6,,-1)</f>
        <v>fast</v>
      </c>
      <c r="J3206">
        <f>_xlfn.XLOOKUP(data[[#This Row],[Reindeer]],$S$14:$S$18,$T$14:$T$18)</f>
        <v>261</v>
      </c>
      <c r="K3206" t="str" cm="1">
        <f t="array" ref="K3206">_xlfn.IFS(data[[#This Row],[Age]]&lt;=100,"0-100",data[[#This Row],[Age]]&lt;=500,"101-500",data[[#This Row],[Age]]&lt;=1000,"501-1000",1,"&gt;1000")</f>
        <v>101-500</v>
      </c>
      <c r="L3206" t="str">
        <f>REPT(_xlfn.UNICHAR(8203),_xlfn.XLOOKUP(data[[#This Row],[Age group]],$S$23:$S$26,$T$23:$T$26))&amp;data[[#This Row],[Age group]]</f>
        <v>​​​101-500</v>
      </c>
    </row>
    <row r="3207" spans="2:12" x14ac:dyDescent="0.25">
      <c r="B3207" t="s">
        <v>68</v>
      </c>
      <c r="C3207">
        <v>12</v>
      </c>
      <c r="D3207">
        <v>840</v>
      </c>
      <c r="E3207" s="27">
        <v>45567</v>
      </c>
      <c r="F3207">
        <v>136.47</v>
      </c>
      <c r="G3207" t="s">
        <v>90</v>
      </c>
      <c r="H3207">
        <v>0</v>
      </c>
      <c r="I3207" t="str">
        <f>_xlfn.XLOOKUP(data[[#This Row],[flight_speed]],$S$4:$S$6,$T$4:$T$6,,-1)</f>
        <v>casual</v>
      </c>
      <c r="J3207">
        <f>_xlfn.XLOOKUP(data[[#This Row],[Reindeer]],$S$14:$S$18,$T$14:$T$18)</f>
        <v>35</v>
      </c>
      <c r="K3207" t="str" cm="1">
        <f t="array" ref="K3207">_xlfn.IFS(data[[#This Row],[Age]]&lt;=100,"0-100",data[[#This Row],[Age]]&lt;=500,"101-500",data[[#This Row],[Age]]&lt;=1000,"501-1000",1,"&gt;1000")</f>
        <v>0-100</v>
      </c>
      <c r="L3207" t="str">
        <f>REPT(_xlfn.UNICHAR(8203),_xlfn.XLOOKUP(data[[#This Row],[Age group]],$S$23:$S$26,$T$23:$T$26))&amp;data[[#This Row],[Age group]]</f>
        <v>​​​​0-100</v>
      </c>
    </row>
    <row r="3208" spans="2:12" x14ac:dyDescent="0.25">
      <c r="B3208" t="s">
        <v>32</v>
      </c>
      <c r="C3208">
        <v>7.2</v>
      </c>
      <c r="D3208">
        <v>770</v>
      </c>
      <c r="E3208" s="27">
        <v>45567</v>
      </c>
      <c r="F3208">
        <v>2014.8600000000001</v>
      </c>
      <c r="G3208" t="s">
        <v>91</v>
      </c>
      <c r="H3208">
        <v>0</v>
      </c>
      <c r="I3208" t="str">
        <f>_xlfn.XLOOKUP(data[[#This Row],[flight_speed]],$S$4:$S$6,$T$4:$T$6,,-1)</f>
        <v>super fast</v>
      </c>
      <c r="J3208">
        <f>_xlfn.XLOOKUP(data[[#This Row],[Reindeer]],$S$14:$S$18,$T$14:$T$18)</f>
        <v>98</v>
      </c>
      <c r="K3208" t="str" cm="1">
        <f t="array" ref="K3208">_xlfn.IFS(data[[#This Row],[Age]]&lt;=100,"0-100",data[[#This Row],[Age]]&lt;=500,"101-500",data[[#This Row],[Age]]&lt;=1000,"501-1000",1,"&gt;1000")</f>
        <v>0-100</v>
      </c>
      <c r="L3208" t="str">
        <f>REPT(_xlfn.UNICHAR(8203),_xlfn.XLOOKUP(data[[#This Row],[Age group]],$S$23:$S$26,$T$23:$T$26))&amp;data[[#This Row],[Age group]]</f>
        <v>​​​​0-100</v>
      </c>
    </row>
    <row r="3209" spans="2:12" x14ac:dyDescent="0.25">
      <c r="B3209" t="s">
        <v>33</v>
      </c>
      <c r="C3209">
        <v>8</v>
      </c>
      <c r="D3209">
        <v>840</v>
      </c>
      <c r="E3209" s="27">
        <v>45568</v>
      </c>
      <c r="F3209">
        <v>2386.83</v>
      </c>
      <c r="G3209" t="s">
        <v>90</v>
      </c>
      <c r="H3209">
        <v>0</v>
      </c>
      <c r="I3209" t="str">
        <f>_xlfn.XLOOKUP(data[[#This Row],[flight_speed]],$S$4:$S$6,$T$4:$T$6,,-1)</f>
        <v>super fast</v>
      </c>
      <c r="J3209">
        <f>_xlfn.XLOOKUP(data[[#This Row],[Reindeer]],$S$14:$S$18,$T$14:$T$18)</f>
        <v>1200</v>
      </c>
      <c r="K3209" t="str" cm="1">
        <f t="array" ref="K3209">_xlfn.IFS(data[[#This Row],[Age]]&lt;=100,"0-100",data[[#This Row],[Age]]&lt;=500,"101-500",data[[#This Row],[Age]]&lt;=1000,"501-1000",1,"&gt;1000")</f>
        <v>&gt;1000</v>
      </c>
      <c r="L3209" t="str">
        <f>REPT(_xlfn.UNICHAR(8203),_xlfn.XLOOKUP(data[[#This Row],[Age group]],$S$23:$S$26,$T$23:$T$26))&amp;data[[#This Row],[Age group]]</f>
        <v>​&gt;1000</v>
      </c>
    </row>
    <row r="3210" spans="2:12" x14ac:dyDescent="0.25">
      <c r="B3210" t="s">
        <v>34</v>
      </c>
      <c r="C3210">
        <v>10.4</v>
      </c>
      <c r="D3210">
        <v>1190</v>
      </c>
      <c r="E3210" s="27">
        <v>45568</v>
      </c>
      <c r="F3210">
        <v>2951.2200000000003</v>
      </c>
      <c r="G3210" t="s">
        <v>91</v>
      </c>
      <c r="H3210">
        <v>0</v>
      </c>
      <c r="I3210" t="str">
        <f>_xlfn.XLOOKUP(data[[#This Row],[flight_speed]],$S$4:$S$6,$T$4:$T$6,,-1)</f>
        <v>super fast</v>
      </c>
      <c r="J3210">
        <f>_xlfn.XLOOKUP(data[[#This Row],[Reindeer]],$S$14:$S$18,$T$14:$T$18)</f>
        <v>815</v>
      </c>
      <c r="K3210" t="str" cm="1">
        <f t="array" ref="K3210">_xlfn.IFS(data[[#This Row],[Age]]&lt;=100,"0-100",data[[#This Row],[Age]]&lt;=500,"101-500",data[[#This Row],[Age]]&lt;=1000,"501-1000",1,"&gt;1000")</f>
        <v>501-1000</v>
      </c>
      <c r="L3210" t="str">
        <f>REPT(_xlfn.UNICHAR(8203),_xlfn.XLOOKUP(data[[#This Row],[Age group]],$S$23:$S$26,$T$23:$T$26))&amp;data[[#This Row],[Age group]]</f>
        <v>​​501-1000</v>
      </c>
    </row>
    <row r="3211" spans="2:12" x14ac:dyDescent="0.25">
      <c r="B3211" t="s">
        <v>35</v>
      </c>
      <c r="C3211">
        <v>8.8000000000000007</v>
      </c>
      <c r="D3211">
        <v>1050</v>
      </c>
      <c r="E3211" s="27">
        <v>45568</v>
      </c>
      <c r="F3211">
        <v>1416.6</v>
      </c>
      <c r="G3211" t="s">
        <v>91</v>
      </c>
      <c r="H3211">
        <v>0</v>
      </c>
      <c r="I3211" t="str">
        <f>_xlfn.XLOOKUP(data[[#This Row],[flight_speed]],$S$4:$S$6,$T$4:$T$6,,-1)</f>
        <v>fast</v>
      </c>
      <c r="J3211">
        <f>_xlfn.XLOOKUP(data[[#This Row],[Reindeer]],$S$14:$S$18,$T$14:$T$18)</f>
        <v>261</v>
      </c>
      <c r="K3211" t="str" cm="1">
        <f t="array" ref="K3211">_xlfn.IFS(data[[#This Row],[Age]]&lt;=100,"0-100",data[[#This Row],[Age]]&lt;=500,"101-500",data[[#This Row],[Age]]&lt;=1000,"501-1000",1,"&gt;1000")</f>
        <v>101-500</v>
      </c>
      <c r="L3211" t="str">
        <f>REPT(_xlfn.UNICHAR(8203),_xlfn.XLOOKUP(data[[#This Row],[Age group]],$S$23:$S$26,$T$23:$T$26))&amp;data[[#This Row],[Age group]]</f>
        <v>​​​101-500</v>
      </c>
    </row>
    <row r="3212" spans="2:12" x14ac:dyDescent="0.25">
      <c r="B3212" t="s">
        <v>68</v>
      </c>
      <c r="C3212">
        <v>4.8000000000000007</v>
      </c>
      <c r="D3212">
        <v>520</v>
      </c>
      <c r="E3212" s="27">
        <v>45568</v>
      </c>
      <c r="F3212">
        <v>2775.18</v>
      </c>
      <c r="G3212" t="s">
        <v>90</v>
      </c>
      <c r="H3212">
        <v>0</v>
      </c>
      <c r="I3212" t="str">
        <f>_xlfn.XLOOKUP(data[[#This Row],[flight_speed]],$S$4:$S$6,$T$4:$T$6,,-1)</f>
        <v>super fast</v>
      </c>
      <c r="J3212">
        <f>_xlfn.XLOOKUP(data[[#This Row],[Reindeer]],$S$14:$S$18,$T$14:$T$18)</f>
        <v>35</v>
      </c>
      <c r="K3212" t="str" cm="1">
        <f t="array" ref="K3212">_xlfn.IFS(data[[#This Row],[Age]]&lt;=100,"0-100",data[[#This Row],[Age]]&lt;=500,"101-500",data[[#This Row],[Age]]&lt;=1000,"501-1000",1,"&gt;1000")</f>
        <v>0-100</v>
      </c>
      <c r="L3212" t="str">
        <f>REPT(_xlfn.UNICHAR(8203),_xlfn.XLOOKUP(data[[#This Row],[Age group]],$S$23:$S$26,$T$23:$T$26))&amp;data[[#This Row],[Age group]]</f>
        <v>​​​​0-100</v>
      </c>
    </row>
    <row r="3213" spans="2:12" x14ac:dyDescent="0.25">
      <c r="B3213" t="s">
        <v>32</v>
      </c>
      <c r="C3213">
        <v>11.200000000000001</v>
      </c>
      <c r="D3213">
        <v>560</v>
      </c>
      <c r="E3213" s="27">
        <v>45568</v>
      </c>
      <c r="F3213">
        <v>2596.83</v>
      </c>
      <c r="G3213" t="s">
        <v>91</v>
      </c>
      <c r="H3213">
        <v>0</v>
      </c>
      <c r="I3213" t="str">
        <f>_xlfn.XLOOKUP(data[[#This Row],[flight_speed]],$S$4:$S$6,$T$4:$T$6,,-1)</f>
        <v>super fast</v>
      </c>
      <c r="J3213">
        <f>_xlfn.XLOOKUP(data[[#This Row],[Reindeer]],$S$14:$S$18,$T$14:$T$18)</f>
        <v>98</v>
      </c>
      <c r="K3213" t="str" cm="1">
        <f t="array" ref="K3213">_xlfn.IFS(data[[#This Row],[Age]]&lt;=100,"0-100",data[[#This Row],[Age]]&lt;=500,"101-500",data[[#This Row],[Age]]&lt;=1000,"501-1000",1,"&gt;1000")</f>
        <v>0-100</v>
      </c>
      <c r="L3213" t="str">
        <f>REPT(_xlfn.UNICHAR(8203),_xlfn.XLOOKUP(data[[#This Row],[Age group]],$S$23:$S$26,$T$23:$T$26))&amp;data[[#This Row],[Age group]]</f>
        <v>​​​​0-100</v>
      </c>
    </row>
    <row r="3214" spans="2:12" x14ac:dyDescent="0.25">
      <c r="B3214" t="s">
        <v>33</v>
      </c>
      <c r="C3214">
        <v>8</v>
      </c>
      <c r="D3214">
        <v>860</v>
      </c>
      <c r="E3214" s="27">
        <v>45569</v>
      </c>
      <c r="F3214">
        <v>122.07</v>
      </c>
      <c r="G3214" t="s">
        <v>90</v>
      </c>
      <c r="H3214">
        <v>0</v>
      </c>
      <c r="I3214" t="str">
        <f>_xlfn.XLOOKUP(data[[#This Row],[flight_speed]],$S$4:$S$6,$T$4:$T$6,,-1)</f>
        <v>casual</v>
      </c>
      <c r="J3214">
        <f>_xlfn.XLOOKUP(data[[#This Row],[Reindeer]],$S$14:$S$18,$T$14:$T$18)</f>
        <v>1200</v>
      </c>
      <c r="K3214" t="str" cm="1">
        <f t="array" ref="K3214">_xlfn.IFS(data[[#This Row],[Age]]&lt;=100,"0-100",data[[#This Row],[Age]]&lt;=500,"101-500",data[[#This Row],[Age]]&lt;=1000,"501-1000",1,"&gt;1000")</f>
        <v>&gt;1000</v>
      </c>
      <c r="L3214" t="str">
        <f>REPT(_xlfn.UNICHAR(8203),_xlfn.XLOOKUP(data[[#This Row],[Age group]],$S$23:$S$26,$T$23:$T$26))&amp;data[[#This Row],[Age group]]</f>
        <v>​&gt;1000</v>
      </c>
    </row>
    <row r="3215" spans="2:12" x14ac:dyDescent="0.25">
      <c r="B3215" t="s">
        <v>34</v>
      </c>
      <c r="C3215">
        <v>6.4</v>
      </c>
      <c r="D3215">
        <v>670</v>
      </c>
      <c r="E3215" s="27">
        <v>45569</v>
      </c>
      <c r="F3215">
        <v>923.61</v>
      </c>
      <c r="G3215" t="s">
        <v>91</v>
      </c>
      <c r="H3215">
        <v>0</v>
      </c>
      <c r="I3215" t="str">
        <f>_xlfn.XLOOKUP(data[[#This Row],[flight_speed]],$S$4:$S$6,$T$4:$T$6,,-1)</f>
        <v>fast</v>
      </c>
      <c r="J3215">
        <f>_xlfn.XLOOKUP(data[[#This Row],[Reindeer]],$S$14:$S$18,$T$14:$T$18)</f>
        <v>815</v>
      </c>
      <c r="K3215" t="str" cm="1">
        <f t="array" ref="K3215">_xlfn.IFS(data[[#This Row],[Age]]&lt;=100,"0-100",data[[#This Row],[Age]]&lt;=500,"101-500",data[[#This Row],[Age]]&lt;=1000,"501-1000",1,"&gt;1000")</f>
        <v>501-1000</v>
      </c>
      <c r="L3215" t="str">
        <f>REPT(_xlfn.UNICHAR(8203),_xlfn.XLOOKUP(data[[#This Row],[Age group]],$S$23:$S$26,$T$23:$T$26))&amp;data[[#This Row],[Age group]]</f>
        <v>​​501-1000</v>
      </c>
    </row>
    <row r="3216" spans="2:12" x14ac:dyDescent="0.25">
      <c r="B3216" t="s">
        <v>35</v>
      </c>
      <c r="C3216">
        <v>8</v>
      </c>
      <c r="D3216">
        <v>670</v>
      </c>
      <c r="E3216" s="27">
        <v>45569</v>
      </c>
      <c r="F3216">
        <v>1928.6100000000001</v>
      </c>
      <c r="G3216" t="s">
        <v>91</v>
      </c>
      <c r="H3216">
        <v>0</v>
      </c>
      <c r="I3216" t="str">
        <f>_xlfn.XLOOKUP(data[[#This Row],[flight_speed]],$S$4:$S$6,$T$4:$T$6,,-1)</f>
        <v>fast</v>
      </c>
      <c r="J3216">
        <f>_xlfn.XLOOKUP(data[[#This Row],[Reindeer]],$S$14:$S$18,$T$14:$T$18)</f>
        <v>261</v>
      </c>
      <c r="K3216" t="str" cm="1">
        <f t="array" ref="K3216">_xlfn.IFS(data[[#This Row],[Age]]&lt;=100,"0-100",data[[#This Row],[Age]]&lt;=500,"101-500",data[[#This Row],[Age]]&lt;=1000,"501-1000",1,"&gt;1000")</f>
        <v>101-500</v>
      </c>
      <c r="L3216" t="str">
        <f>REPT(_xlfn.UNICHAR(8203),_xlfn.XLOOKUP(data[[#This Row],[Age group]],$S$23:$S$26,$T$23:$T$26))&amp;data[[#This Row],[Age group]]</f>
        <v>​​​101-500</v>
      </c>
    </row>
    <row r="3217" spans="2:12" x14ac:dyDescent="0.25">
      <c r="B3217" t="s">
        <v>68</v>
      </c>
      <c r="C3217">
        <v>9.6000000000000014</v>
      </c>
      <c r="D3217">
        <v>1380</v>
      </c>
      <c r="E3217" s="27">
        <v>45569</v>
      </c>
      <c r="F3217">
        <v>2383.44</v>
      </c>
      <c r="G3217" t="s">
        <v>90</v>
      </c>
      <c r="H3217">
        <v>0</v>
      </c>
      <c r="I3217" t="str">
        <f>_xlfn.XLOOKUP(data[[#This Row],[flight_speed]],$S$4:$S$6,$T$4:$T$6,,-1)</f>
        <v>super fast</v>
      </c>
      <c r="J3217">
        <f>_xlfn.XLOOKUP(data[[#This Row],[Reindeer]],$S$14:$S$18,$T$14:$T$18)</f>
        <v>35</v>
      </c>
      <c r="K3217" t="str" cm="1">
        <f t="array" ref="K3217">_xlfn.IFS(data[[#This Row],[Age]]&lt;=100,"0-100",data[[#This Row],[Age]]&lt;=500,"101-500",data[[#This Row],[Age]]&lt;=1000,"501-1000",1,"&gt;1000")</f>
        <v>0-100</v>
      </c>
      <c r="L3217" t="str">
        <f>REPT(_xlfn.UNICHAR(8203),_xlfn.XLOOKUP(data[[#This Row],[Age group]],$S$23:$S$26,$T$23:$T$26))&amp;data[[#This Row],[Age group]]</f>
        <v>​​​​0-100</v>
      </c>
    </row>
    <row r="3218" spans="2:12" x14ac:dyDescent="0.25">
      <c r="B3218" t="s">
        <v>32</v>
      </c>
      <c r="C3218">
        <v>12</v>
      </c>
      <c r="D3218">
        <v>1460</v>
      </c>
      <c r="E3218" s="27">
        <v>45569</v>
      </c>
      <c r="F3218">
        <v>870.78</v>
      </c>
      <c r="G3218" t="s">
        <v>91</v>
      </c>
      <c r="H3218">
        <v>0</v>
      </c>
      <c r="I3218" t="str">
        <f>_xlfn.XLOOKUP(data[[#This Row],[flight_speed]],$S$4:$S$6,$T$4:$T$6,,-1)</f>
        <v>fast</v>
      </c>
      <c r="J3218">
        <f>_xlfn.XLOOKUP(data[[#This Row],[Reindeer]],$S$14:$S$18,$T$14:$T$18)</f>
        <v>98</v>
      </c>
      <c r="K3218" t="str" cm="1">
        <f t="array" ref="K3218">_xlfn.IFS(data[[#This Row],[Age]]&lt;=100,"0-100",data[[#This Row],[Age]]&lt;=500,"101-500",data[[#This Row],[Age]]&lt;=1000,"501-1000",1,"&gt;1000")</f>
        <v>0-100</v>
      </c>
      <c r="L3218" t="str">
        <f>REPT(_xlfn.UNICHAR(8203),_xlfn.XLOOKUP(data[[#This Row],[Age group]],$S$23:$S$26,$T$23:$T$26))&amp;data[[#This Row],[Age group]]</f>
        <v>​​​​0-100</v>
      </c>
    </row>
    <row r="3219" spans="2:12" x14ac:dyDescent="0.25">
      <c r="B3219" t="s">
        <v>33</v>
      </c>
      <c r="C3219">
        <v>7.2</v>
      </c>
      <c r="D3219">
        <v>790</v>
      </c>
      <c r="E3219" s="27">
        <v>45570</v>
      </c>
      <c r="F3219">
        <v>2728.77</v>
      </c>
      <c r="G3219" t="s">
        <v>90</v>
      </c>
      <c r="H3219">
        <v>0</v>
      </c>
      <c r="I3219" t="str">
        <f>_xlfn.XLOOKUP(data[[#This Row],[flight_speed]],$S$4:$S$6,$T$4:$T$6,,-1)</f>
        <v>super fast</v>
      </c>
      <c r="J3219">
        <f>_xlfn.XLOOKUP(data[[#This Row],[Reindeer]],$S$14:$S$18,$T$14:$T$18)</f>
        <v>1200</v>
      </c>
      <c r="K3219" t="str" cm="1">
        <f t="array" ref="K3219">_xlfn.IFS(data[[#This Row],[Age]]&lt;=100,"0-100",data[[#This Row],[Age]]&lt;=500,"101-500",data[[#This Row],[Age]]&lt;=1000,"501-1000",1,"&gt;1000")</f>
        <v>&gt;1000</v>
      </c>
      <c r="L3219" t="str">
        <f>REPT(_xlfn.UNICHAR(8203),_xlfn.XLOOKUP(data[[#This Row],[Age group]],$S$23:$S$26,$T$23:$T$26))&amp;data[[#This Row],[Age group]]</f>
        <v>​&gt;1000</v>
      </c>
    </row>
    <row r="3220" spans="2:12" x14ac:dyDescent="0.25">
      <c r="B3220" t="s">
        <v>34</v>
      </c>
      <c r="C3220">
        <v>11.200000000000001</v>
      </c>
      <c r="D3220">
        <v>1410</v>
      </c>
      <c r="E3220" s="27">
        <v>45570</v>
      </c>
      <c r="F3220">
        <v>241.26</v>
      </c>
      <c r="G3220" t="s">
        <v>91</v>
      </c>
      <c r="H3220">
        <v>0</v>
      </c>
      <c r="I3220" t="str">
        <f>_xlfn.XLOOKUP(data[[#This Row],[flight_speed]],$S$4:$S$6,$T$4:$T$6,,-1)</f>
        <v>casual</v>
      </c>
      <c r="J3220">
        <f>_xlfn.XLOOKUP(data[[#This Row],[Reindeer]],$S$14:$S$18,$T$14:$T$18)</f>
        <v>815</v>
      </c>
      <c r="K3220" t="str" cm="1">
        <f t="array" ref="K3220">_xlfn.IFS(data[[#This Row],[Age]]&lt;=100,"0-100",data[[#This Row],[Age]]&lt;=500,"101-500",data[[#This Row],[Age]]&lt;=1000,"501-1000",1,"&gt;1000")</f>
        <v>501-1000</v>
      </c>
      <c r="L3220" t="str">
        <f>REPT(_xlfn.UNICHAR(8203),_xlfn.XLOOKUP(data[[#This Row],[Age group]],$S$23:$S$26,$T$23:$T$26))&amp;data[[#This Row],[Age group]]</f>
        <v>​​501-1000</v>
      </c>
    </row>
    <row r="3221" spans="2:12" x14ac:dyDescent="0.25">
      <c r="B3221" t="s">
        <v>35</v>
      </c>
      <c r="C3221">
        <v>8.8000000000000007</v>
      </c>
      <c r="D3221">
        <v>1160</v>
      </c>
      <c r="E3221" s="27">
        <v>45570</v>
      </c>
      <c r="F3221">
        <v>281.67</v>
      </c>
      <c r="G3221" t="s">
        <v>91</v>
      </c>
      <c r="H3221">
        <v>0</v>
      </c>
      <c r="I3221" t="str">
        <f>_xlfn.XLOOKUP(data[[#This Row],[flight_speed]],$S$4:$S$6,$T$4:$T$6,,-1)</f>
        <v>casual</v>
      </c>
      <c r="J3221">
        <f>_xlfn.XLOOKUP(data[[#This Row],[Reindeer]],$S$14:$S$18,$T$14:$T$18)</f>
        <v>261</v>
      </c>
      <c r="K3221" t="str" cm="1">
        <f t="array" ref="K3221">_xlfn.IFS(data[[#This Row],[Age]]&lt;=100,"0-100",data[[#This Row],[Age]]&lt;=500,"101-500",data[[#This Row],[Age]]&lt;=1000,"501-1000",1,"&gt;1000")</f>
        <v>101-500</v>
      </c>
      <c r="L3221" t="str">
        <f>REPT(_xlfn.UNICHAR(8203),_xlfn.XLOOKUP(data[[#This Row],[Age group]],$S$23:$S$26,$T$23:$T$26))&amp;data[[#This Row],[Age group]]</f>
        <v>​​​101-500</v>
      </c>
    </row>
    <row r="3222" spans="2:12" x14ac:dyDescent="0.25">
      <c r="B3222" t="s">
        <v>68</v>
      </c>
      <c r="C3222">
        <v>7.2</v>
      </c>
      <c r="D3222">
        <v>1250</v>
      </c>
      <c r="E3222" s="27">
        <v>45570</v>
      </c>
      <c r="F3222">
        <v>2142.96</v>
      </c>
      <c r="G3222" t="s">
        <v>90</v>
      </c>
      <c r="H3222">
        <v>0</v>
      </c>
      <c r="I3222" t="str">
        <f>_xlfn.XLOOKUP(data[[#This Row],[flight_speed]],$S$4:$S$6,$T$4:$T$6,,-1)</f>
        <v>super fast</v>
      </c>
      <c r="J3222">
        <f>_xlfn.XLOOKUP(data[[#This Row],[Reindeer]],$S$14:$S$18,$T$14:$T$18)</f>
        <v>35</v>
      </c>
      <c r="K3222" t="str" cm="1">
        <f t="array" ref="K3222">_xlfn.IFS(data[[#This Row],[Age]]&lt;=100,"0-100",data[[#This Row],[Age]]&lt;=500,"101-500",data[[#This Row],[Age]]&lt;=1000,"501-1000",1,"&gt;1000")</f>
        <v>0-100</v>
      </c>
      <c r="L3222" t="str">
        <f>REPT(_xlfn.UNICHAR(8203),_xlfn.XLOOKUP(data[[#This Row],[Age group]],$S$23:$S$26,$T$23:$T$26))&amp;data[[#This Row],[Age group]]</f>
        <v>​​​​0-100</v>
      </c>
    </row>
    <row r="3223" spans="2:12" x14ac:dyDescent="0.25">
      <c r="B3223" t="s">
        <v>32</v>
      </c>
      <c r="C3223">
        <v>7.2</v>
      </c>
      <c r="D3223">
        <v>1070</v>
      </c>
      <c r="E3223" s="27">
        <v>45570</v>
      </c>
      <c r="F3223">
        <v>1589.13</v>
      </c>
      <c r="G3223" t="s">
        <v>91</v>
      </c>
      <c r="H3223">
        <v>0</v>
      </c>
      <c r="I3223" t="str">
        <f>_xlfn.XLOOKUP(data[[#This Row],[flight_speed]],$S$4:$S$6,$T$4:$T$6,,-1)</f>
        <v>fast</v>
      </c>
      <c r="J3223">
        <f>_xlfn.XLOOKUP(data[[#This Row],[Reindeer]],$S$14:$S$18,$T$14:$T$18)</f>
        <v>98</v>
      </c>
      <c r="K3223" t="str" cm="1">
        <f t="array" ref="K3223">_xlfn.IFS(data[[#This Row],[Age]]&lt;=100,"0-100",data[[#This Row],[Age]]&lt;=500,"101-500",data[[#This Row],[Age]]&lt;=1000,"501-1000",1,"&gt;1000")</f>
        <v>0-100</v>
      </c>
      <c r="L3223" t="str">
        <f>REPT(_xlfn.UNICHAR(8203),_xlfn.XLOOKUP(data[[#This Row],[Age group]],$S$23:$S$26,$T$23:$T$26))&amp;data[[#This Row],[Age group]]</f>
        <v>​​​​0-100</v>
      </c>
    </row>
    <row r="3224" spans="2:12" x14ac:dyDescent="0.25">
      <c r="B3224" t="s">
        <v>33</v>
      </c>
      <c r="C3224">
        <v>10.4</v>
      </c>
      <c r="D3224">
        <v>790</v>
      </c>
      <c r="E3224" s="27">
        <v>45571</v>
      </c>
      <c r="F3224">
        <v>306.36</v>
      </c>
      <c r="G3224" t="s">
        <v>90</v>
      </c>
      <c r="H3224">
        <v>0</v>
      </c>
      <c r="I3224" t="str">
        <f>_xlfn.XLOOKUP(data[[#This Row],[flight_speed]],$S$4:$S$6,$T$4:$T$6,,-1)</f>
        <v>casual</v>
      </c>
      <c r="J3224">
        <f>_xlfn.XLOOKUP(data[[#This Row],[Reindeer]],$S$14:$S$18,$T$14:$T$18)</f>
        <v>1200</v>
      </c>
      <c r="K3224" t="str" cm="1">
        <f t="array" ref="K3224">_xlfn.IFS(data[[#This Row],[Age]]&lt;=100,"0-100",data[[#This Row],[Age]]&lt;=500,"101-500",data[[#This Row],[Age]]&lt;=1000,"501-1000",1,"&gt;1000")</f>
        <v>&gt;1000</v>
      </c>
      <c r="L3224" t="str">
        <f>REPT(_xlfn.UNICHAR(8203),_xlfn.XLOOKUP(data[[#This Row],[Age group]],$S$23:$S$26,$T$23:$T$26))&amp;data[[#This Row],[Age group]]</f>
        <v>​&gt;1000</v>
      </c>
    </row>
    <row r="3225" spans="2:12" x14ac:dyDescent="0.25">
      <c r="B3225" t="s">
        <v>34</v>
      </c>
      <c r="C3225">
        <v>7.2</v>
      </c>
      <c r="D3225">
        <v>840</v>
      </c>
      <c r="E3225" s="27">
        <v>45571</v>
      </c>
      <c r="F3225">
        <v>1499.58</v>
      </c>
      <c r="G3225" t="s">
        <v>91</v>
      </c>
      <c r="H3225">
        <v>0</v>
      </c>
      <c r="I3225" t="str">
        <f>_xlfn.XLOOKUP(data[[#This Row],[flight_speed]],$S$4:$S$6,$T$4:$T$6,,-1)</f>
        <v>fast</v>
      </c>
      <c r="J3225">
        <f>_xlfn.XLOOKUP(data[[#This Row],[Reindeer]],$S$14:$S$18,$T$14:$T$18)</f>
        <v>815</v>
      </c>
      <c r="K3225" t="str" cm="1">
        <f t="array" ref="K3225">_xlfn.IFS(data[[#This Row],[Age]]&lt;=100,"0-100",data[[#This Row],[Age]]&lt;=500,"101-500",data[[#This Row],[Age]]&lt;=1000,"501-1000",1,"&gt;1000")</f>
        <v>501-1000</v>
      </c>
      <c r="L3225" t="str">
        <f>REPT(_xlfn.UNICHAR(8203),_xlfn.XLOOKUP(data[[#This Row],[Age group]],$S$23:$S$26,$T$23:$T$26))&amp;data[[#This Row],[Age group]]</f>
        <v>​​501-1000</v>
      </c>
    </row>
    <row r="3226" spans="2:12" x14ac:dyDescent="0.25">
      <c r="B3226" t="s">
        <v>35</v>
      </c>
      <c r="C3226">
        <v>9.6000000000000014</v>
      </c>
      <c r="D3226">
        <v>1240</v>
      </c>
      <c r="E3226" s="27">
        <v>45571</v>
      </c>
      <c r="F3226">
        <v>676.05</v>
      </c>
      <c r="G3226" t="s">
        <v>91</v>
      </c>
      <c r="H3226">
        <v>0</v>
      </c>
      <c r="I3226" t="str">
        <f>_xlfn.XLOOKUP(data[[#This Row],[flight_speed]],$S$4:$S$6,$T$4:$T$6,,-1)</f>
        <v>fast</v>
      </c>
      <c r="J3226">
        <f>_xlfn.XLOOKUP(data[[#This Row],[Reindeer]],$S$14:$S$18,$T$14:$T$18)</f>
        <v>261</v>
      </c>
      <c r="K3226" t="str" cm="1">
        <f t="array" ref="K3226">_xlfn.IFS(data[[#This Row],[Age]]&lt;=100,"0-100",data[[#This Row],[Age]]&lt;=500,"101-500",data[[#This Row],[Age]]&lt;=1000,"501-1000",1,"&gt;1000")</f>
        <v>101-500</v>
      </c>
      <c r="L3226" t="str">
        <f>REPT(_xlfn.UNICHAR(8203),_xlfn.XLOOKUP(data[[#This Row],[Age group]],$S$23:$S$26,$T$23:$T$26))&amp;data[[#This Row],[Age group]]</f>
        <v>​​​101-500</v>
      </c>
    </row>
    <row r="3227" spans="2:12" x14ac:dyDescent="0.25">
      <c r="B3227" t="s">
        <v>68</v>
      </c>
      <c r="C3227">
        <v>10.4</v>
      </c>
      <c r="D3227">
        <v>1220</v>
      </c>
      <c r="E3227" s="27">
        <v>45571</v>
      </c>
      <c r="F3227">
        <v>1747.77</v>
      </c>
      <c r="G3227" t="s">
        <v>90</v>
      </c>
      <c r="H3227">
        <v>0</v>
      </c>
      <c r="I3227" t="str">
        <f>_xlfn.XLOOKUP(data[[#This Row],[flight_speed]],$S$4:$S$6,$T$4:$T$6,,-1)</f>
        <v>fast</v>
      </c>
      <c r="J3227">
        <f>_xlfn.XLOOKUP(data[[#This Row],[Reindeer]],$S$14:$S$18,$T$14:$T$18)</f>
        <v>35</v>
      </c>
      <c r="K3227" t="str" cm="1">
        <f t="array" ref="K3227">_xlfn.IFS(data[[#This Row],[Age]]&lt;=100,"0-100",data[[#This Row],[Age]]&lt;=500,"101-500",data[[#This Row],[Age]]&lt;=1000,"501-1000",1,"&gt;1000")</f>
        <v>0-100</v>
      </c>
      <c r="L3227" t="str">
        <f>REPT(_xlfn.UNICHAR(8203),_xlfn.XLOOKUP(data[[#This Row],[Age group]],$S$23:$S$26,$T$23:$T$26))&amp;data[[#This Row],[Age group]]</f>
        <v>​​​​0-100</v>
      </c>
    </row>
    <row r="3228" spans="2:12" x14ac:dyDescent="0.25">
      <c r="B3228" t="s">
        <v>32</v>
      </c>
      <c r="C3228">
        <v>11.200000000000001</v>
      </c>
      <c r="D3228">
        <v>1380</v>
      </c>
      <c r="E3228" s="27">
        <v>45571</v>
      </c>
      <c r="F3228">
        <v>1043.0999999999999</v>
      </c>
      <c r="G3228" t="s">
        <v>91</v>
      </c>
      <c r="H3228">
        <v>0</v>
      </c>
      <c r="I3228" t="str">
        <f>_xlfn.XLOOKUP(data[[#This Row],[flight_speed]],$S$4:$S$6,$T$4:$T$6,,-1)</f>
        <v>fast</v>
      </c>
      <c r="J3228">
        <f>_xlfn.XLOOKUP(data[[#This Row],[Reindeer]],$S$14:$S$18,$T$14:$T$18)</f>
        <v>98</v>
      </c>
      <c r="K3228" t="str" cm="1">
        <f t="array" ref="K3228">_xlfn.IFS(data[[#This Row],[Age]]&lt;=100,"0-100",data[[#This Row],[Age]]&lt;=500,"101-500",data[[#This Row],[Age]]&lt;=1000,"501-1000",1,"&gt;1000")</f>
        <v>0-100</v>
      </c>
      <c r="L3228" t="str">
        <f>REPT(_xlfn.UNICHAR(8203),_xlfn.XLOOKUP(data[[#This Row],[Age group]],$S$23:$S$26,$T$23:$T$26))&amp;data[[#This Row],[Age group]]</f>
        <v>​​​​0-100</v>
      </c>
    </row>
    <row r="3229" spans="2:12" x14ac:dyDescent="0.25">
      <c r="B3229" t="s">
        <v>33</v>
      </c>
      <c r="C3229">
        <v>11.200000000000001</v>
      </c>
      <c r="D3229">
        <v>640</v>
      </c>
      <c r="E3229" s="27">
        <v>45572</v>
      </c>
      <c r="F3229">
        <v>1428.48</v>
      </c>
      <c r="G3229" t="s">
        <v>90</v>
      </c>
      <c r="H3229">
        <v>0</v>
      </c>
      <c r="I3229" t="str">
        <f>_xlfn.XLOOKUP(data[[#This Row],[flight_speed]],$S$4:$S$6,$T$4:$T$6,,-1)</f>
        <v>fast</v>
      </c>
      <c r="J3229">
        <f>_xlfn.XLOOKUP(data[[#This Row],[Reindeer]],$S$14:$S$18,$T$14:$T$18)</f>
        <v>1200</v>
      </c>
      <c r="K3229" t="str" cm="1">
        <f t="array" ref="K3229">_xlfn.IFS(data[[#This Row],[Age]]&lt;=100,"0-100",data[[#This Row],[Age]]&lt;=500,"101-500",data[[#This Row],[Age]]&lt;=1000,"501-1000",1,"&gt;1000")</f>
        <v>&gt;1000</v>
      </c>
      <c r="L3229" t="str">
        <f>REPT(_xlfn.UNICHAR(8203),_xlfn.XLOOKUP(data[[#This Row],[Age group]],$S$23:$S$26,$T$23:$T$26))&amp;data[[#This Row],[Age group]]</f>
        <v>​&gt;1000</v>
      </c>
    </row>
    <row r="3230" spans="2:12" x14ac:dyDescent="0.25">
      <c r="B3230" t="s">
        <v>34</v>
      </c>
      <c r="C3230">
        <v>12</v>
      </c>
      <c r="D3230">
        <v>840</v>
      </c>
      <c r="E3230" s="27">
        <v>45572</v>
      </c>
      <c r="F3230">
        <v>1146.21</v>
      </c>
      <c r="G3230" t="s">
        <v>91</v>
      </c>
      <c r="H3230">
        <v>0</v>
      </c>
      <c r="I3230" t="str">
        <f>_xlfn.XLOOKUP(data[[#This Row],[flight_speed]],$S$4:$S$6,$T$4:$T$6,,-1)</f>
        <v>fast</v>
      </c>
      <c r="J3230">
        <f>_xlfn.XLOOKUP(data[[#This Row],[Reindeer]],$S$14:$S$18,$T$14:$T$18)</f>
        <v>815</v>
      </c>
      <c r="K3230" t="str" cm="1">
        <f t="array" ref="K3230">_xlfn.IFS(data[[#This Row],[Age]]&lt;=100,"0-100",data[[#This Row],[Age]]&lt;=500,"101-500",data[[#This Row],[Age]]&lt;=1000,"501-1000",1,"&gt;1000")</f>
        <v>501-1000</v>
      </c>
      <c r="L3230" t="str">
        <f>REPT(_xlfn.UNICHAR(8203),_xlfn.XLOOKUP(data[[#This Row],[Age group]],$S$23:$S$26,$T$23:$T$26))&amp;data[[#This Row],[Age group]]</f>
        <v>​​501-1000</v>
      </c>
    </row>
    <row r="3231" spans="2:12" x14ac:dyDescent="0.25">
      <c r="B3231" t="s">
        <v>35</v>
      </c>
      <c r="C3231">
        <v>4.8000000000000007</v>
      </c>
      <c r="D3231">
        <v>1340</v>
      </c>
      <c r="E3231" s="27">
        <v>45572</v>
      </c>
      <c r="F3231">
        <v>372</v>
      </c>
      <c r="G3231" t="s">
        <v>91</v>
      </c>
      <c r="H3231">
        <v>0</v>
      </c>
      <c r="I3231" t="str">
        <f>_xlfn.XLOOKUP(data[[#This Row],[flight_speed]],$S$4:$S$6,$T$4:$T$6,,-1)</f>
        <v>casual</v>
      </c>
      <c r="J3231">
        <f>_xlfn.XLOOKUP(data[[#This Row],[Reindeer]],$S$14:$S$18,$T$14:$T$18)</f>
        <v>261</v>
      </c>
      <c r="K3231" t="str" cm="1">
        <f t="array" ref="K3231">_xlfn.IFS(data[[#This Row],[Age]]&lt;=100,"0-100",data[[#This Row],[Age]]&lt;=500,"101-500",data[[#This Row],[Age]]&lt;=1000,"501-1000",1,"&gt;1000")</f>
        <v>101-500</v>
      </c>
      <c r="L3231" t="str">
        <f>REPT(_xlfn.UNICHAR(8203),_xlfn.XLOOKUP(data[[#This Row],[Age group]],$S$23:$S$26,$T$23:$T$26))&amp;data[[#This Row],[Age group]]</f>
        <v>​​​101-500</v>
      </c>
    </row>
    <row r="3232" spans="2:12" x14ac:dyDescent="0.25">
      <c r="B3232" t="s">
        <v>68</v>
      </c>
      <c r="C3232">
        <v>10.4</v>
      </c>
      <c r="D3232">
        <v>660</v>
      </c>
      <c r="E3232" s="27">
        <v>45572</v>
      </c>
      <c r="F3232">
        <v>2041.5</v>
      </c>
      <c r="G3232" t="s">
        <v>90</v>
      </c>
      <c r="H3232">
        <v>0</v>
      </c>
      <c r="I3232" t="str">
        <f>_xlfn.XLOOKUP(data[[#This Row],[flight_speed]],$S$4:$S$6,$T$4:$T$6,,-1)</f>
        <v>super fast</v>
      </c>
      <c r="J3232">
        <f>_xlfn.XLOOKUP(data[[#This Row],[Reindeer]],$S$14:$S$18,$T$14:$T$18)</f>
        <v>35</v>
      </c>
      <c r="K3232" t="str" cm="1">
        <f t="array" ref="K3232">_xlfn.IFS(data[[#This Row],[Age]]&lt;=100,"0-100",data[[#This Row],[Age]]&lt;=500,"101-500",data[[#This Row],[Age]]&lt;=1000,"501-1000",1,"&gt;1000")</f>
        <v>0-100</v>
      </c>
      <c r="L3232" t="str">
        <f>REPT(_xlfn.UNICHAR(8203),_xlfn.XLOOKUP(data[[#This Row],[Age group]],$S$23:$S$26,$T$23:$T$26))&amp;data[[#This Row],[Age group]]</f>
        <v>​​​​0-100</v>
      </c>
    </row>
    <row r="3233" spans="2:12" x14ac:dyDescent="0.25">
      <c r="B3233" t="s">
        <v>32</v>
      </c>
      <c r="C3233">
        <v>5.6000000000000005</v>
      </c>
      <c r="D3233">
        <v>1330</v>
      </c>
      <c r="E3233" s="27">
        <v>45572</v>
      </c>
      <c r="F3233">
        <v>2762.16</v>
      </c>
      <c r="G3233" t="s">
        <v>91</v>
      </c>
      <c r="H3233">
        <v>0</v>
      </c>
      <c r="I3233" t="str">
        <f>_xlfn.XLOOKUP(data[[#This Row],[flight_speed]],$S$4:$S$6,$T$4:$T$6,,-1)</f>
        <v>super fast</v>
      </c>
      <c r="J3233">
        <f>_xlfn.XLOOKUP(data[[#This Row],[Reindeer]],$S$14:$S$18,$T$14:$T$18)</f>
        <v>98</v>
      </c>
      <c r="K3233" t="str" cm="1">
        <f t="array" ref="K3233">_xlfn.IFS(data[[#This Row],[Age]]&lt;=100,"0-100",data[[#This Row],[Age]]&lt;=500,"101-500",data[[#This Row],[Age]]&lt;=1000,"501-1000",1,"&gt;1000")</f>
        <v>0-100</v>
      </c>
      <c r="L3233" t="str">
        <f>REPT(_xlfn.UNICHAR(8203),_xlfn.XLOOKUP(data[[#This Row],[Age group]],$S$23:$S$26,$T$23:$T$26))&amp;data[[#This Row],[Age group]]</f>
        <v>​​​​0-100</v>
      </c>
    </row>
    <row r="3234" spans="2:12" x14ac:dyDescent="0.25">
      <c r="B3234" t="s">
        <v>33</v>
      </c>
      <c r="C3234">
        <v>9.6000000000000014</v>
      </c>
      <c r="D3234">
        <v>770</v>
      </c>
      <c r="E3234" s="27">
        <v>45573</v>
      </c>
      <c r="F3234">
        <v>1168.32</v>
      </c>
      <c r="G3234" t="s">
        <v>90</v>
      </c>
      <c r="H3234">
        <v>0</v>
      </c>
      <c r="I3234" t="str">
        <f>_xlfn.XLOOKUP(data[[#This Row],[flight_speed]],$S$4:$S$6,$T$4:$T$6,,-1)</f>
        <v>fast</v>
      </c>
      <c r="J3234">
        <f>_xlfn.XLOOKUP(data[[#This Row],[Reindeer]],$S$14:$S$18,$T$14:$T$18)</f>
        <v>1200</v>
      </c>
      <c r="K3234" t="str" cm="1">
        <f t="array" ref="K3234">_xlfn.IFS(data[[#This Row],[Age]]&lt;=100,"0-100",data[[#This Row],[Age]]&lt;=500,"101-500",data[[#This Row],[Age]]&lt;=1000,"501-1000",1,"&gt;1000")</f>
        <v>&gt;1000</v>
      </c>
      <c r="L3234" t="str">
        <f>REPT(_xlfn.UNICHAR(8203),_xlfn.XLOOKUP(data[[#This Row],[Age group]],$S$23:$S$26,$T$23:$T$26))&amp;data[[#This Row],[Age group]]</f>
        <v>​&gt;1000</v>
      </c>
    </row>
    <row r="3235" spans="2:12" x14ac:dyDescent="0.25">
      <c r="B3235" t="s">
        <v>34</v>
      </c>
      <c r="C3235">
        <v>4</v>
      </c>
      <c r="D3235">
        <v>1200</v>
      </c>
      <c r="E3235" s="27">
        <v>45573</v>
      </c>
      <c r="F3235">
        <v>2888.25</v>
      </c>
      <c r="G3235" t="s">
        <v>91</v>
      </c>
      <c r="H3235">
        <v>0</v>
      </c>
      <c r="I3235" t="str">
        <f>_xlfn.XLOOKUP(data[[#This Row],[flight_speed]],$S$4:$S$6,$T$4:$T$6,,-1)</f>
        <v>super fast</v>
      </c>
      <c r="J3235">
        <f>_xlfn.XLOOKUP(data[[#This Row],[Reindeer]],$S$14:$S$18,$T$14:$T$18)</f>
        <v>815</v>
      </c>
      <c r="K3235" t="str" cm="1">
        <f t="array" ref="K3235">_xlfn.IFS(data[[#This Row],[Age]]&lt;=100,"0-100",data[[#This Row],[Age]]&lt;=500,"101-500",data[[#This Row],[Age]]&lt;=1000,"501-1000",1,"&gt;1000")</f>
        <v>501-1000</v>
      </c>
      <c r="L3235" t="str">
        <f>REPT(_xlfn.UNICHAR(8203),_xlfn.XLOOKUP(data[[#This Row],[Age group]],$S$23:$S$26,$T$23:$T$26))&amp;data[[#This Row],[Age group]]</f>
        <v>​​501-1000</v>
      </c>
    </row>
    <row r="3236" spans="2:12" x14ac:dyDescent="0.25">
      <c r="B3236" t="s">
        <v>35</v>
      </c>
      <c r="C3236">
        <v>6.4</v>
      </c>
      <c r="D3236">
        <v>1020</v>
      </c>
      <c r="E3236" s="27">
        <v>45573</v>
      </c>
      <c r="F3236">
        <v>1816.8000000000002</v>
      </c>
      <c r="G3236" t="s">
        <v>91</v>
      </c>
      <c r="H3236">
        <v>0</v>
      </c>
      <c r="I3236" t="str">
        <f>_xlfn.XLOOKUP(data[[#This Row],[flight_speed]],$S$4:$S$6,$T$4:$T$6,,-1)</f>
        <v>fast</v>
      </c>
      <c r="J3236">
        <f>_xlfn.XLOOKUP(data[[#This Row],[Reindeer]],$S$14:$S$18,$T$14:$T$18)</f>
        <v>261</v>
      </c>
      <c r="K3236" t="str" cm="1">
        <f t="array" ref="K3236">_xlfn.IFS(data[[#This Row],[Age]]&lt;=100,"0-100",data[[#This Row],[Age]]&lt;=500,"101-500",data[[#This Row],[Age]]&lt;=1000,"501-1000",1,"&gt;1000")</f>
        <v>101-500</v>
      </c>
      <c r="L3236" t="str">
        <f>REPT(_xlfn.UNICHAR(8203),_xlfn.XLOOKUP(data[[#This Row],[Age group]],$S$23:$S$26,$T$23:$T$26))&amp;data[[#This Row],[Age group]]</f>
        <v>​​​101-500</v>
      </c>
    </row>
    <row r="3237" spans="2:12" x14ac:dyDescent="0.25">
      <c r="B3237" t="s">
        <v>68</v>
      </c>
      <c r="C3237">
        <v>9.6000000000000014</v>
      </c>
      <c r="D3237">
        <v>830</v>
      </c>
      <c r="E3237" s="27">
        <v>45573</v>
      </c>
      <c r="F3237">
        <v>739.34999999999991</v>
      </c>
      <c r="G3237" t="s">
        <v>90</v>
      </c>
      <c r="H3237">
        <v>0</v>
      </c>
      <c r="I3237" t="str">
        <f>_xlfn.XLOOKUP(data[[#This Row],[flight_speed]],$S$4:$S$6,$T$4:$T$6,,-1)</f>
        <v>fast</v>
      </c>
      <c r="J3237">
        <f>_xlfn.XLOOKUP(data[[#This Row],[Reindeer]],$S$14:$S$18,$T$14:$T$18)</f>
        <v>35</v>
      </c>
      <c r="K3237" t="str" cm="1">
        <f t="array" ref="K3237">_xlfn.IFS(data[[#This Row],[Age]]&lt;=100,"0-100",data[[#This Row],[Age]]&lt;=500,"101-500",data[[#This Row],[Age]]&lt;=1000,"501-1000",1,"&gt;1000")</f>
        <v>0-100</v>
      </c>
      <c r="L3237" t="str">
        <f>REPT(_xlfn.UNICHAR(8203),_xlfn.XLOOKUP(data[[#This Row],[Age group]],$S$23:$S$26,$T$23:$T$26))&amp;data[[#This Row],[Age group]]</f>
        <v>​​​​0-100</v>
      </c>
    </row>
    <row r="3238" spans="2:12" x14ac:dyDescent="0.25">
      <c r="B3238" t="s">
        <v>32</v>
      </c>
      <c r="C3238">
        <v>6.4</v>
      </c>
      <c r="D3238">
        <v>1410</v>
      </c>
      <c r="E3238" s="27">
        <v>45573</v>
      </c>
      <c r="F3238">
        <v>878.76</v>
      </c>
      <c r="G3238" t="s">
        <v>91</v>
      </c>
      <c r="H3238">
        <v>0</v>
      </c>
      <c r="I3238" t="str">
        <f>_xlfn.XLOOKUP(data[[#This Row],[flight_speed]],$S$4:$S$6,$T$4:$T$6,,-1)</f>
        <v>fast</v>
      </c>
      <c r="J3238">
        <f>_xlfn.XLOOKUP(data[[#This Row],[Reindeer]],$S$14:$S$18,$T$14:$T$18)</f>
        <v>98</v>
      </c>
      <c r="K3238" t="str" cm="1">
        <f t="array" ref="K3238">_xlfn.IFS(data[[#This Row],[Age]]&lt;=100,"0-100",data[[#This Row],[Age]]&lt;=500,"101-500",data[[#This Row],[Age]]&lt;=1000,"501-1000",1,"&gt;1000")</f>
        <v>0-100</v>
      </c>
      <c r="L3238" t="str">
        <f>REPT(_xlfn.UNICHAR(8203),_xlfn.XLOOKUP(data[[#This Row],[Age group]],$S$23:$S$26,$T$23:$T$26))&amp;data[[#This Row],[Age group]]</f>
        <v>​​​​0-100</v>
      </c>
    </row>
    <row r="3239" spans="2:12" x14ac:dyDescent="0.25">
      <c r="B3239" t="s">
        <v>33</v>
      </c>
      <c r="C3239">
        <v>12</v>
      </c>
      <c r="D3239">
        <v>910</v>
      </c>
      <c r="E3239" s="27">
        <v>45574</v>
      </c>
      <c r="F3239">
        <v>2952.57</v>
      </c>
      <c r="G3239" t="s">
        <v>90</v>
      </c>
      <c r="H3239">
        <v>0</v>
      </c>
      <c r="I3239" t="str">
        <f>_xlfn.XLOOKUP(data[[#This Row],[flight_speed]],$S$4:$S$6,$T$4:$T$6,,-1)</f>
        <v>super fast</v>
      </c>
      <c r="J3239">
        <f>_xlfn.XLOOKUP(data[[#This Row],[Reindeer]],$S$14:$S$18,$T$14:$T$18)</f>
        <v>1200</v>
      </c>
      <c r="K3239" t="str" cm="1">
        <f t="array" ref="K3239">_xlfn.IFS(data[[#This Row],[Age]]&lt;=100,"0-100",data[[#This Row],[Age]]&lt;=500,"101-500",data[[#This Row],[Age]]&lt;=1000,"501-1000",1,"&gt;1000")</f>
        <v>&gt;1000</v>
      </c>
      <c r="L3239" t="str">
        <f>REPT(_xlfn.UNICHAR(8203),_xlfn.XLOOKUP(data[[#This Row],[Age group]],$S$23:$S$26,$T$23:$T$26))&amp;data[[#This Row],[Age group]]</f>
        <v>​&gt;1000</v>
      </c>
    </row>
    <row r="3240" spans="2:12" x14ac:dyDescent="0.25">
      <c r="B3240" t="s">
        <v>34</v>
      </c>
      <c r="C3240">
        <v>9.6000000000000014</v>
      </c>
      <c r="D3240">
        <v>820</v>
      </c>
      <c r="E3240" s="27">
        <v>45574</v>
      </c>
      <c r="F3240">
        <v>925.71</v>
      </c>
      <c r="G3240" t="s">
        <v>91</v>
      </c>
      <c r="H3240">
        <v>0</v>
      </c>
      <c r="I3240" t="str">
        <f>_xlfn.XLOOKUP(data[[#This Row],[flight_speed]],$S$4:$S$6,$T$4:$T$6,,-1)</f>
        <v>fast</v>
      </c>
      <c r="J3240">
        <f>_xlfn.XLOOKUP(data[[#This Row],[Reindeer]],$S$14:$S$18,$T$14:$T$18)</f>
        <v>815</v>
      </c>
      <c r="K3240" t="str" cm="1">
        <f t="array" ref="K3240">_xlfn.IFS(data[[#This Row],[Age]]&lt;=100,"0-100",data[[#This Row],[Age]]&lt;=500,"101-500",data[[#This Row],[Age]]&lt;=1000,"501-1000",1,"&gt;1000")</f>
        <v>501-1000</v>
      </c>
      <c r="L3240" t="str">
        <f>REPT(_xlfn.UNICHAR(8203),_xlfn.XLOOKUP(data[[#This Row],[Age group]],$S$23:$S$26,$T$23:$T$26))&amp;data[[#This Row],[Age group]]</f>
        <v>​​501-1000</v>
      </c>
    </row>
    <row r="3241" spans="2:12" x14ac:dyDescent="0.25">
      <c r="B3241" t="s">
        <v>35</v>
      </c>
      <c r="C3241">
        <v>12</v>
      </c>
      <c r="D3241">
        <v>960</v>
      </c>
      <c r="E3241" s="27">
        <v>45574</v>
      </c>
      <c r="F3241">
        <v>1174.02</v>
      </c>
      <c r="G3241" t="s">
        <v>91</v>
      </c>
      <c r="H3241">
        <v>0</v>
      </c>
      <c r="I3241" t="str">
        <f>_xlfn.XLOOKUP(data[[#This Row],[flight_speed]],$S$4:$S$6,$T$4:$T$6,,-1)</f>
        <v>fast</v>
      </c>
      <c r="J3241">
        <f>_xlfn.XLOOKUP(data[[#This Row],[Reindeer]],$S$14:$S$18,$T$14:$T$18)</f>
        <v>261</v>
      </c>
      <c r="K3241" t="str" cm="1">
        <f t="array" ref="K3241">_xlfn.IFS(data[[#This Row],[Age]]&lt;=100,"0-100",data[[#This Row],[Age]]&lt;=500,"101-500",data[[#This Row],[Age]]&lt;=1000,"501-1000",1,"&gt;1000")</f>
        <v>101-500</v>
      </c>
      <c r="L3241" t="str">
        <f>REPT(_xlfn.UNICHAR(8203),_xlfn.XLOOKUP(data[[#This Row],[Age group]],$S$23:$S$26,$T$23:$T$26))&amp;data[[#This Row],[Age group]]</f>
        <v>​​​101-500</v>
      </c>
    </row>
    <row r="3242" spans="2:12" x14ac:dyDescent="0.25">
      <c r="B3242" t="s">
        <v>68</v>
      </c>
      <c r="C3242">
        <v>4.8000000000000007</v>
      </c>
      <c r="D3242">
        <v>740</v>
      </c>
      <c r="E3242" s="27">
        <v>45574</v>
      </c>
      <c r="F3242">
        <v>1646.73</v>
      </c>
      <c r="G3242" t="s">
        <v>90</v>
      </c>
      <c r="H3242">
        <v>0</v>
      </c>
      <c r="I3242" t="str">
        <f>_xlfn.XLOOKUP(data[[#This Row],[flight_speed]],$S$4:$S$6,$T$4:$T$6,,-1)</f>
        <v>fast</v>
      </c>
      <c r="J3242">
        <f>_xlfn.XLOOKUP(data[[#This Row],[Reindeer]],$S$14:$S$18,$T$14:$T$18)</f>
        <v>35</v>
      </c>
      <c r="K3242" t="str" cm="1">
        <f t="array" ref="K3242">_xlfn.IFS(data[[#This Row],[Age]]&lt;=100,"0-100",data[[#This Row],[Age]]&lt;=500,"101-500",data[[#This Row],[Age]]&lt;=1000,"501-1000",1,"&gt;1000")</f>
        <v>0-100</v>
      </c>
      <c r="L3242" t="str">
        <f>REPT(_xlfn.UNICHAR(8203),_xlfn.XLOOKUP(data[[#This Row],[Age group]],$S$23:$S$26,$T$23:$T$26))&amp;data[[#This Row],[Age group]]</f>
        <v>​​​​0-100</v>
      </c>
    </row>
    <row r="3243" spans="2:12" x14ac:dyDescent="0.25">
      <c r="B3243" t="s">
        <v>32</v>
      </c>
      <c r="C3243">
        <v>12</v>
      </c>
      <c r="D3243">
        <v>1310</v>
      </c>
      <c r="E3243" s="27">
        <v>45574</v>
      </c>
      <c r="F3243">
        <v>2446.17</v>
      </c>
      <c r="G3243" t="s">
        <v>91</v>
      </c>
      <c r="H3243">
        <v>0</v>
      </c>
      <c r="I3243" t="str">
        <f>_xlfn.XLOOKUP(data[[#This Row],[flight_speed]],$S$4:$S$6,$T$4:$T$6,,-1)</f>
        <v>super fast</v>
      </c>
      <c r="J3243">
        <f>_xlfn.XLOOKUP(data[[#This Row],[Reindeer]],$S$14:$S$18,$T$14:$T$18)</f>
        <v>98</v>
      </c>
      <c r="K3243" t="str" cm="1">
        <f t="array" ref="K3243">_xlfn.IFS(data[[#This Row],[Age]]&lt;=100,"0-100",data[[#This Row],[Age]]&lt;=500,"101-500",data[[#This Row],[Age]]&lt;=1000,"501-1000",1,"&gt;1000")</f>
        <v>0-100</v>
      </c>
      <c r="L3243" t="str">
        <f>REPT(_xlfn.UNICHAR(8203),_xlfn.XLOOKUP(data[[#This Row],[Age group]],$S$23:$S$26,$T$23:$T$26))&amp;data[[#This Row],[Age group]]</f>
        <v>​​​​0-100</v>
      </c>
    </row>
    <row r="3244" spans="2:12" x14ac:dyDescent="0.25">
      <c r="B3244" t="s">
        <v>33</v>
      </c>
      <c r="C3244">
        <v>9.6000000000000014</v>
      </c>
      <c r="D3244">
        <v>1430</v>
      </c>
      <c r="E3244" s="27">
        <v>45575</v>
      </c>
      <c r="F3244">
        <v>2726.64</v>
      </c>
      <c r="G3244" t="s">
        <v>90</v>
      </c>
      <c r="H3244">
        <v>0</v>
      </c>
      <c r="I3244" t="str">
        <f>_xlfn.XLOOKUP(data[[#This Row],[flight_speed]],$S$4:$S$6,$T$4:$T$6,,-1)</f>
        <v>super fast</v>
      </c>
      <c r="J3244">
        <f>_xlfn.XLOOKUP(data[[#This Row],[Reindeer]],$S$14:$S$18,$T$14:$T$18)</f>
        <v>1200</v>
      </c>
      <c r="K3244" t="str" cm="1">
        <f t="array" ref="K3244">_xlfn.IFS(data[[#This Row],[Age]]&lt;=100,"0-100",data[[#This Row],[Age]]&lt;=500,"101-500",data[[#This Row],[Age]]&lt;=1000,"501-1000",1,"&gt;1000")</f>
        <v>&gt;1000</v>
      </c>
      <c r="L3244" t="str">
        <f>REPT(_xlfn.UNICHAR(8203),_xlfn.XLOOKUP(data[[#This Row],[Age group]],$S$23:$S$26,$T$23:$T$26))&amp;data[[#This Row],[Age group]]</f>
        <v>​&gt;1000</v>
      </c>
    </row>
    <row r="3245" spans="2:12" x14ac:dyDescent="0.25">
      <c r="B3245" t="s">
        <v>34</v>
      </c>
      <c r="C3245">
        <v>8</v>
      </c>
      <c r="D3245">
        <v>1460</v>
      </c>
      <c r="E3245" s="27">
        <v>45575</v>
      </c>
      <c r="F3245">
        <v>1624.53</v>
      </c>
      <c r="G3245" t="s">
        <v>91</v>
      </c>
      <c r="H3245">
        <v>0</v>
      </c>
      <c r="I3245" t="str">
        <f>_xlfn.XLOOKUP(data[[#This Row],[flight_speed]],$S$4:$S$6,$T$4:$T$6,,-1)</f>
        <v>fast</v>
      </c>
      <c r="J3245">
        <f>_xlfn.XLOOKUP(data[[#This Row],[Reindeer]],$S$14:$S$18,$T$14:$T$18)</f>
        <v>815</v>
      </c>
      <c r="K3245" t="str" cm="1">
        <f t="array" ref="K3245">_xlfn.IFS(data[[#This Row],[Age]]&lt;=100,"0-100",data[[#This Row],[Age]]&lt;=500,"101-500",data[[#This Row],[Age]]&lt;=1000,"501-1000",1,"&gt;1000")</f>
        <v>501-1000</v>
      </c>
      <c r="L3245" t="str">
        <f>REPT(_xlfn.UNICHAR(8203),_xlfn.XLOOKUP(data[[#This Row],[Age group]],$S$23:$S$26,$T$23:$T$26))&amp;data[[#This Row],[Age group]]</f>
        <v>​​501-1000</v>
      </c>
    </row>
    <row r="3246" spans="2:12" x14ac:dyDescent="0.25">
      <c r="B3246" t="s">
        <v>35</v>
      </c>
      <c r="C3246">
        <v>10.4</v>
      </c>
      <c r="D3246">
        <v>1160</v>
      </c>
      <c r="E3246" s="27">
        <v>45575</v>
      </c>
      <c r="F3246">
        <v>1757.67</v>
      </c>
      <c r="G3246" t="s">
        <v>91</v>
      </c>
      <c r="H3246">
        <v>0</v>
      </c>
      <c r="I3246" t="str">
        <f>_xlfn.XLOOKUP(data[[#This Row],[flight_speed]],$S$4:$S$6,$T$4:$T$6,,-1)</f>
        <v>fast</v>
      </c>
      <c r="J3246">
        <f>_xlfn.XLOOKUP(data[[#This Row],[Reindeer]],$S$14:$S$18,$T$14:$T$18)</f>
        <v>261</v>
      </c>
      <c r="K3246" t="str" cm="1">
        <f t="array" ref="K3246">_xlfn.IFS(data[[#This Row],[Age]]&lt;=100,"0-100",data[[#This Row],[Age]]&lt;=500,"101-500",data[[#This Row],[Age]]&lt;=1000,"501-1000",1,"&gt;1000")</f>
        <v>101-500</v>
      </c>
      <c r="L3246" t="str">
        <f>REPT(_xlfn.UNICHAR(8203),_xlfn.XLOOKUP(data[[#This Row],[Age group]],$S$23:$S$26,$T$23:$T$26))&amp;data[[#This Row],[Age group]]</f>
        <v>​​​101-500</v>
      </c>
    </row>
    <row r="3247" spans="2:12" x14ac:dyDescent="0.25">
      <c r="B3247" t="s">
        <v>68</v>
      </c>
      <c r="C3247">
        <v>4.8000000000000007</v>
      </c>
      <c r="D3247">
        <v>790</v>
      </c>
      <c r="E3247" s="27">
        <v>45575</v>
      </c>
      <c r="F3247">
        <v>2458.6499999999996</v>
      </c>
      <c r="G3247" t="s">
        <v>90</v>
      </c>
      <c r="H3247">
        <v>0</v>
      </c>
      <c r="I3247" t="str">
        <f>_xlfn.XLOOKUP(data[[#This Row],[flight_speed]],$S$4:$S$6,$T$4:$T$6,,-1)</f>
        <v>super fast</v>
      </c>
      <c r="J3247">
        <f>_xlfn.XLOOKUP(data[[#This Row],[Reindeer]],$S$14:$S$18,$T$14:$T$18)</f>
        <v>35</v>
      </c>
      <c r="K3247" t="str" cm="1">
        <f t="array" ref="K3247">_xlfn.IFS(data[[#This Row],[Age]]&lt;=100,"0-100",data[[#This Row],[Age]]&lt;=500,"101-500",data[[#This Row],[Age]]&lt;=1000,"501-1000",1,"&gt;1000")</f>
        <v>0-100</v>
      </c>
      <c r="L3247" t="str">
        <f>REPT(_xlfn.UNICHAR(8203),_xlfn.XLOOKUP(data[[#This Row],[Age group]],$S$23:$S$26,$T$23:$T$26))&amp;data[[#This Row],[Age group]]</f>
        <v>​​​​0-100</v>
      </c>
    </row>
    <row r="3248" spans="2:12" x14ac:dyDescent="0.25">
      <c r="B3248" t="s">
        <v>32</v>
      </c>
      <c r="C3248">
        <v>11.200000000000001</v>
      </c>
      <c r="D3248">
        <v>1120</v>
      </c>
      <c r="E3248" s="27">
        <v>45575</v>
      </c>
      <c r="F3248">
        <v>2421.48</v>
      </c>
      <c r="G3248" t="s">
        <v>91</v>
      </c>
      <c r="H3248">
        <v>0</v>
      </c>
      <c r="I3248" t="str">
        <f>_xlfn.XLOOKUP(data[[#This Row],[flight_speed]],$S$4:$S$6,$T$4:$T$6,,-1)</f>
        <v>super fast</v>
      </c>
      <c r="J3248">
        <f>_xlfn.XLOOKUP(data[[#This Row],[Reindeer]],$S$14:$S$18,$T$14:$T$18)</f>
        <v>98</v>
      </c>
      <c r="K3248" t="str" cm="1">
        <f t="array" ref="K3248">_xlfn.IFS(data[[#This Row],[Age]]&lt;=100,"0-100",data[[#This Row],[Age]]&lt;=500,"101-500",data[[#This Row],[Age]]&lt;=1000,"501-1000",1,"&gt;1000")</f>
        <v>0-100</v>
      </c>
      <c r="L3248" t="str">
        <f>REPT(_xlfn.UNICHAR(8203),_xlfn.XLOOKUP(data[[#This Row],[Age group]],$S$23:$S$26,$T$23:$T$26))&amp;data[[#This Row],[Age group]]</f>
        <v>​​​​0-100</v>
      </c>
    </row>
    <row r="3249" spans="2:12" x14ac:dyDescent="0.25">
      <c r="B3249" t="s">
        <v>33</v>
      </c>
      <c r="C3249">
        <v>5.6000000000000005</v>
      </c>
      <c r="D3249">
        <v>1290</v>
      </c>
      <c r="E3249" s="27">
        <v>45576</v>
      </c>
      <c r="F3249">
        <v>1131.72</v>
      </c>
      <c r="G3249" t="s">
        <v>90</v>
      </c>
      <c r="H3249">
        <v>0</v>
      </c>
      <c r="I3249" t="str">
        <f>_xlfn.XLOOKUP(data[[#This Row],[flight_speed]],$S$4:$S$6,$T$4:$T$6,,-1)</f>
        <v>fast</v>
      </c>
      <c r="J3249">
        <f>_xlfn.XLOOKUP(data[[#This Row],[Reindeer]],$S$14:$S$18,$T$14:$T$18)</f>
        <v>1200</v>
      </c>
      <c r="K3249" t="str" cm="1">
        <f t="array" ref="K3249">_xlfn.IFS(data[[#This Row],[Age]]&lt;=100,"0-100",data[[#This Row],[Age]]&lt;=500,"101-500",data[[#This Row],[Age]]&lt;=1000,"501-1000",1,"&gt;1000")</f>
        <v>&gt;1000</v>
      </c>
      <c r="L3249" t="str">
        <f>REPT(_xlfn.UNICHAR(8203),_xlfn.XLOOKUP(data[[#This Row],[Age group]],$S$23:$S$26,$T$23:$T$26))&amp;data[[#This Row],[Age group]]</f>
        <v>​&gt;1000</v>
      </c>
    </row>
    <row r="3250" spans="2:12" x14ac:dyDescent="0.25">
      <c r="B3250" t="s">
        <v>34</v>
      </c>
      <c r="C3250">
        <v>6.4</v>
      </c>
      <c r="D3250">
        <v>1460</v>
      </c>
      <c r="E3250" s="27">
        <v>45576</v>
      </c>
      <c r="F3250">
        <v>1963.1100000000001</v>
      </c>
      <c r="G3250" t="s">
        <v>91</v>
      </c>
      <c r="H3250">
        <v>0</v>
      </c>
      <c r="I3250" t="str">
        <f>_xlfn.XLOOKUP(data[[#This Row],[flight_speed]],$S$4:$S$6,$T$4:$T$6,,-1)</f>
        <v>fast</v>
      </c>
      <c r="J3250">
        <f>_xlfn.XLOOKUP(data[[#This Row],[Reindeer]],$S$14:$S$18,$T$14:$T$18)</f>
        <v>815</v>
      </c>
      <c r="K3250" t="str" cm="1">
        <f t="array" ref="K3250">_xlfn.IFS(data[[#This Row],[Age]]&lt;=100,"0-100",data[[#This Row],[Age]]&lt;=500,"101-500",data[[#This Row],[Age]]&lt;=1000,"501-1000",1,"&gt;1000")</f>
        <v>501-1000</v>
      </c>
      <c r="L3250" t="str">
        <f>REPT(_xlfn.UNICHAR(8203),_xlfn.XLOOKUP(data[[#This Row],[Age group]],$S$23:$S$26,$T$23:$T$26))&amp;data[[#This Row],[Age group]]</f>
        <v>​​501-1000</v>
      </c>
    </row>
    <row r="3251" spans="2:12" x14ac:dyDescent="0.25">
      <c r="B3251" t="s">
        <v>35</v>
      </c>
      <c r="C3251">
        <v>8</v>
      </c>
      <c r="D3251">
        <v>950</v>
      </c>
      <c r="E3251" s="27">
        <v>45576</v>
      </c>
      <c r="F3251">
        <v>334.83</v>
      </c>
      <c r="G3251" t="s">
        <v>91</v>
      </c>
      <c r="H3251">
        <v>0</v>
      </c>
      <c r="I3251" t="str">
        <f>_xlfn.XLOOKUP(data[[#This Row],[flight_speed]],$S$4:$S$6,$T$4:$T$6,,-1)</f>
        <v>casual</v>
      </c>
      <c r="J3251">
        <f>_xlfn.XLOOKUP(data[[#This Row],[Reindeer]],$S$14:$S$18,$T$14:$T$18)</f>
        <v>261</v>
      </c>
      <c r="K3251" t="str" cm="1">
        <f t="array" ref="K3251">_xlfn.IFS(data[[#This Row],[Age]]&lt;=100,"0-100",data[[#This Row],[Age]]&lt;=500,"101-500",data[[#This Row],[Age]]&lt;=1000,"501-1000",1,"&gt;1000")</f>
        <v>101-500</v>
      </c>
      <c r="L3251" t="str">
        <f>REPT(_xlfn.UNICHAR(8203),_xlfn.XLOOKUP(data[[#This Row],[Age group]],$S$23:$S$26,$T$23:$T$26))&amp;data[[#This Row],[Age group]]</f>
        <v>​​​101-500</v>
      </c>
    </row>
    <row r="3252" spans="2:12" x14ac:dyDescent="0.25">
      <c r="B3252" t="s">
        <v>68</v>
      </c>
      <c r="C3252">
        <v>12</v>
      </c>
      <c r="D3252">
        <v>1190</v>
      </c>
      <c r="E3252" s="27">
        <v>45576</v>
      </c>
      <c r="F3252">
        <v>1198.3499999999999</v>
      </c>
      <c r="G3252" t="s">
        <v>90</v>
      </c>
      <c r="H3252">
        <v>0</v>
      </c>
      <c r="I3252" t="str">
        <f>_xlfn.XLOOKUP(data[[#This Row],[flight_speed]],$S$4:$S$6,$T$4:$T$6,,-1)</f>
        <v>fast</v>
      </c>
      <c r="J3252">
        <f>_xlfn.XLOOKUP(data[[#This Row],[Reindeer]],$S$14:$S$18,$T$14:$T$18)</f>
        <v>35</v>
      </c>
      <c r="K3252" t="str" cm="1">
        <f t="array" ref="K3252">_xlfn.IFS(data[[#This Row],[Age]]&lt;=100,"0-100",data[[#This Row],[Age]]&lt;=500,"101-500",data[[#This Row],[Age]]&lt;=1000,"501-1000",1,"&gt;1000")</f>
        <v>0-100</v>
      </c>
      <c r="L3252" t="str">
        <f>REPT(_xlfn.UNICHAR(8203),_xlfn.XLOOKUP(data[[#This Row],[Age group]],$S$23:$S$26,$T$23:$T$26))&amp;data[[#This Row],[Age group]]</f>
        <v>​​​​0-100</v>
      </c>
    </row>
    <row r="3253" spans="2:12" x14ac:dyDescent="0.25">
      <c r="B3253" t="s">
        <v>32</v>
      </c>
      <c r="C3253">
        <v>6.4</v>
      </c>
      <c r="D3253">
        <v>1080</v>
      </c>
      <c r="E3253" s="27">
        <v>45576</v>
      </c>
      <c r="F3253">
        <v>1297.68</v>
      </c>
      <c r="G3253" t="s">
        <v>91</v>
      </c>
      <c r="H3253">
        <v>0</v>
      </c>
      <c r="I3253" t="str">
        <f>_xlfn.XLOOKUP(data[[#This Row],[flight_speed]],$S$4:$S$6,$T$4:$T$6,,-1)</f>
        <v>fast</v>
      </c>
      <c r="J3253">
        <f>_xlfn.XLOOKUP(data[[#This Row],[Reindeer]],$S$14:$S$18,$T$14:$T$18)</f>
        <v>98</v>
      </c>
      <c r="K3253" t="str" cm="1">
        <f t="array" ref="K3253">_xlfn.IFS(data[[#This Row],[Age]]&lt;=100,"0-100",data[[#This Row],[Age]]&lt;=500,"101-500",data[[#This Row],[Age]]&lt;=1000,"501-1000",1,"&gt;1000")</f>
        <v>0-100</v>
      </c>
      <c r="L3253" t="str">
        <f>REPT(_xlfn.UNICHAR(8203),_xlfn.XLOOKUP(data[[#This Row],[Age group]],$S$23:$S$26,$T$23:$T$26))&amp;data[[#This Row],[Age group]]</f>
        <v>​​​​0-100</v>
      </c>
    </row>
    <row r="3254" spans="2:12" x14ac:dyDescent="0.25">
      <c r="B3254" t="s">
        <v>33</v>
      </c>
      <c r="C3254">
        <v>5.6000000000000005</v>
      </c>
      <c r="D3254">
        <v>1020</v>
      </c>
      <c r="E3254" s="27">
        <v>45577</v>
      </c>
      <c r="F3254">
        <v>649.11</v>
      </c>
      <c r="G3254" t="s">
        <v>90</v>
      </c>
      <c r="H3254">
        <v>0</v>
      </c>
      <c r="I3254" t="str">
        <f>_xlfn.XLOOKUP(data[[#This Row],[flight_speed]],$S$4:$S$6,$T$4:$T$6,,-1)</f>
        <v>fast</v>
      </c>
      <c r="J3254">
        <f>_xlfn.XLOOKUP(data[[#This Row],[Reindeer]],$S$14:$S$18,$T$14:$T$18)</f>
        <v>1200</v>
      </c>
      <c r="K3254" t="str" cm="1">
        <f t="array" ref="K3254">_xlfn.IFS(data[[#This Row],[Age]]&lt;=100,"0-100",data[[#This Row],[Age]]&lt;=500,"101-500",data[[#This Row],[Age]]&lt;=1000,"501-1000",1,"&gt;1000")</f>
        <v>&gt;1000</v>
      </c>
      <c r="L3254" t="str">
        <f>REPT(_xlfn.UNICHAR(8203),_xlfn.XLOOKUP(data[[#This Row],[Age group]],$S$23:$S$26,$T$23:$T$26))&amp;data[[#This Row],[Age group]]</f>
        <v>​&gt;1000</v>
      </c>
    </row>
    <row r="3255" spans="2:12" x14ac:dyDescent="0.25">
      <c r="B3255" t="s">
        <v>34</v>
      </c>
      <c r="C3255">
        <v>8</v>
      </c>
      <c r="D3255">
        <v>840</v>
      </c>
      <c r="E3255" s="27">
        <v>45577</v>
      </c>
      <c r="F3255">
        <v>1878.66</v>
      </c>
      <c r="G3255" t="s">
        <v>91</v>
      </c>
      <c r="H3255">
        <v>0</v>
      </c>
      <c r="I3255" t="str">
        <f>_xlfn.XLOOKUP(data[[#This Row],[flight_speed]],$S$4:$S$6,$T$4:$T$6,,-1)</f>
        <v>fast</v>
      </c>
      <c r="J3255">
        <f>_xlfn.XLOOKUP(data[[#This Row],[Reindeer]],$S$14:$S$18,$T$14:$T$18)</f>
        <v>815</v>
      </c>
      <c r="K3255" t="str" cm="1">
        <f t="array" ref="K3255">_xlfn.IFS(data[[#This Row],[Age]]&lt;=100,"0-100",data[[#This Row],[Age]]&lt;=500,"101-500",data[[#This Row],[Age]]&lt;=1000,"501-1000",1,"&gt;1000")</f>
        <v>501-1000</v>
      </c>
      <c r="L3255" t="str">
        <f>REPT(_xlfn.UNICHAR(8203),_xlfn.XLOOKUP(data[[#This Row],[Age group]],$S$23:$S$26,$T$23:$T$26))&amp;data[[#This Row],[Age group]]</f>
        <v>​​501-1000</v>
      </c>
    </row>
    <row r="3256" spans="2:12" x14ac:dyDescent="0.25">
      <c r="B3256" t="s">
        <v>35</v>
      </c>
      <c r="C3256">
        <v>8</v>
      </c>
      <c r="D3256">
        <v>1370</v>
      </c>
      <c r="E3256" s="27">
        <v>45577</v>
      </c>
      <c r="F3256">
        <v>2892.93</v>
      </c>
      <c r="G3256" t="s">
        <v>91</v>
      </c>
      <c r="H3256">
        <v>0</v>
      </c>
      <c r="I3256" t="str">
        <f>_xlfn.XLOOKUP(data[[#This Row],[flight_speed]],$S$4:$S$6,$T$4:$T$6,,-1)</f>
        <v>super fast</v>
      </c>
      <c r="J3256">
        <f>_xlfn.XLOOKUP(data[[#This Row],[Reindeer]],$S$14:$S$18,$T$14:$T$18)</f>
        <v>261</v>
      </c>
      <c r="K3256" t="str" cm="1">
        <f t="array" ref="K3256">_xlfn.IFS(data[[#This Row],[Age]]&lt;=100,"0-100",data[[#This Row],[Age]]&lt;=500,"101-500",data[[#This Row],[Age]]&lt;=1000,"501-1000",1,"&gt;1000")</f>
        <v>101-500</v>
      </c>
      <c r="L3256" t="str">
        <f>REPT(_xlfn.UNICHAR(8203),_xlfn.XLOOKUP(data[[#This Row],[Age group]],$S$23:$S$26,$T$23:$T$26))&amp;data[[#This Row],[Age group]]</f>
        <v>​​​101-500</v>
      </c>
    </row>
    <row r="3257" spans="2:12" x14ac:dyDescent="0.25">
      <c r="B3257" t="s">
        <v>68</v>
      </c>
      <c r="C3257">
        <v>5.6000000000000005</v>
      </c>
      <c r="D3257">
        <v>980</v>
      </c>
      <c r="E3257" s="27">
        <v>45577</v>
      </c>
      <c r="F3257">
        <v>67.260000000000005</v>
      </c>
      <c r="G3257" t="s">
        <v>90</v>
      </c>
      <c r="H3257">
        <v>0</v>
      </c>
      <c r="I3257" t="str">
        <f>_xlfn.XLOOKUP(data[[#This Row],[flight_speed]],$S$4:$S$6,$T$4:$T$6,,-1)</f>
        <v>casual</v>
      </c>
      <c r="J3257">
        <f>_xlfn.XLOOKUP(data[[#This Row],[Reindeer]],$S$14:$S$18,$T$14:$T$18)</f>
        <v>35</v>
      </c>
      <c r="K3257" t="str" cm="1">
        <f t="array" ref="K3257">_xlfn.IFS(data[[#This Row],[Age]]&lt;=100,"0-100",data[[#This Row],[Age]]&lt;=500,"101-500",data[[#This Row],[Age]]&lt;=1000,"501-1000",1,"&gt;1000")</f>
        <v>0-100</v>
      </c>
      <c r="L3257" t="str">
        <f>REPT(_xlfn.UNICHAR(8203),_xlfn.XLOOKUP(data[[#This Row],[Age group]],$S$23:$S$26,$T$23:$T$26))&amp;data[[#This Row],[Age group]]</f>
        <v>​​​​0-100</v>
      </c>
    </row>
    <row r="3258" spans="2:12" x14ac:dyDescent="0.25">
      <c r="B3258" t="s">
        <v>32</v>
      </c>
      <c r="C3258">
        <v>12</v>
      </c>
      <c r="D3258">
        <v>1100</v>
      </c>
      <c r="E3258" s="27">
        <v>45577</v>
      </c>
      <c r="F3258">
        <v>453.39</v>
      </c>
      <c r="G3258" t="s">
        <v>91</v>
      </c>
      <c r="H3258">
        <v>0</v>
      </c>
      <c r="I3258" t="str">
        <f>_xlfn.XLOOKUP(data[[#This Row],[flight_speed]],$S$4:$S$6,$T$4:$T$6,,-1)</f>
        <v>casual</v>
      </c>
      <c r="J3258">
        <f>_xlfn.XLOOKUP(data[[#This Row],[Reindeer]],$S$14:$S$18,$T$14:$T$18)</f>
        <v>98</v>
      </c>
      <c r="K3258" t="str" cm="1">
        <f t="array" ref="K3258">_xlfn.IFS(data[[#This Row],[Age]]&lt;=100,"0-100",data[[#This Row],[Age]]&lt;=500,"101-500",data[[#This Row],[Age]]&lt;=1000,"501-1000",1,"&gt;1000")</f>
        <v>0-100</v>
      </c>
      <c r="L3258" t="str">
        <f>REPT(_xlfn.UNICHAR(8203),_xlfn.XLOOKUP(data[[#This Row],[Age group]],$S$23:$S$26,$T$23:$T$26))&amp;data[[#This Row],[Age group]]</f>
        <v>​​​​0-100</v>
      </c>
    </row>
    <row r="3259" spans="2:12" x14ac:dyDescent="0.25">
      <c r="B3259" t="s">
        <v>33</v>
      </c>
      <c r="C3259">
        <v>5.6000000000000005</v>
      </c>
      <c r="D3259">
        <v>1350</v>
      </c>
      <c r="E3259" s="27">
        <v>45578</v>
      </c>
      <c r="F3259">
        <v>320.39999999999998</v>
      </c>
      <c r="G3259" t="s">
        <v>90</v>
      </c>
      <c r="H3259">
        <v>0</v>
      </c>
      <c r="I3259" t="str">
        <f>_xlfn.XLOOKUP(data[[#This Row],[flight_speed]],$S$4:$S$6,$T$4:$T$6,,-1)</f>
        <v>casual</v>
      </c>
      <c r="J3259">
        <f>_xlfn.XLOOKUP(data[[#This Row],[Reindeer]],$S$14:$S$18,$T$14:$T$18)</f>
        <v>1200</v>
      </c>
      <c r="K3259" t="str" cm="1">
        <f t="array" ref="K3259">_xlfn.IFS(data[[#This Row],[Age]]&lt;=100,"0-100",data[[#This Row],[Age]]&lt;=500,"101-500",data[[#This Row],[Age]]&lt;=1000,"501-1000",1,"&gt;1000")</f>
        <v>&gt;1000</v>
      </c>
      <c r="L3259" t="str">
        <f>REPT(_xlfn.UNICHAR(8203),_xlfn.XLOOKUP(data[[#This Row],[Age group]],$S$23:$S$26,$T$23:$T$26))&amp;data[[#This Row],[Age group]]</f>
        <v>​&gt;1000</v>
      </c>
    </row>
    <row r="3260" spans="2:12" x14ac:dyDescent="0.25">
      <c r="B3260" t="s">
        <v>34</v>
      </c>
      <c r="C3260">
        <v>6.4</v>
      </c>
      <c r="D3260">
        <v>850</v>
      </c>
      <c r="E3260" s="27">
        <v>45578</v>
      </c>
      <c r="F3260">
        <v>1665.5099999999998</v>
      </c>
      <c r="G3260" t="s">
        <v>91</v>
      </c>
      <c r="H3260">
        <v>0</v>
      </c>
      <c r="I3260" t="str">
        <f>_xlfn.XLOOKUP(data[[#This Row],[flight_speed]],$S$4:$S$6,$T$4:$T$6,,-1)</f>
        <v>fast</v>
      </c>
      <c r="J3260">
        <f>_xlfn.XLOOKUP(data[[#This Row],[Reindeer]],$S$14:$S$18,$T$14:$T$18)</f>
        <v>815</v>
      </c>
      <c r="K3260" t="str" cm="1">
        <f t="array" ref="K3260">_xlfn.IFS(data[[#This Row],[Age]]&lt;=100,"0-100",data[[#This Row],[Age]]&lt;=500,"101-500",data[[#This Row],[Age]]&lt;=1000,"501-1000",1,"&gt;1000")</f>
        <v>501-1000</v>
      </c>
      <c r="L3260" t="str">
        <f>REPT(_xlfn.UNICHAR(8203),_xlfn.XLOOKUP(data[[#This Row],[Age group]],$S$23:$S$26,$T$23:$T$26))&amp;data[[#This Row],[Age group]]</f>
        <v>​​501-1000</v>
      </c>
    </row>
    <row r="3261" spans="2:12" x14ac:dyDescent="0.25">
      <c r="B3261" t="s">
        <v>35</v>
      </c>
      <c r="C3261">
        <v>4.8000000000000007</v>
      </c>
      <c r="D3261">
        <v>1380</v>
      </c>
      <c r="E3261" s="27">
        <v>45578</v>
      </c>
      <c r="F3261">
        <v>1166.73</v>
      </c>
      <c r="G3261" t="s">
        <v>91</v>
      </c>
      <c r="H3261">
        <v>0</v>
      </c>
      <c r="I3261" t="str">
        <f>_xlfn.XLOOKUP(data[[#This Row],[flight_speed]],$S$4:$S$6,$T$4:$T$6,,-1)</f>
        <v>fast</v>
      </c>
      <c r="J3261">
        <f>_xlfn.XLOOKUP(data[[#This Row],[Reindeer]],$S$14:$S$18,$T$14:$T$18)</f>
        <v>261</v>
      </c>
      <c r="K3261" t="str" cm="1">
        <f t="array" ref="K3261">_xlfn.IFS(data[[#This Row],[Age]]&lt;=100,"0-100",data[[#This Row],[Age]]&lt;=500,"101-500",data[[#This Row],[Age]]&lt;=1000,"501-1000",1,"&gt;1000")</f>
        <v>101-500</v>
      </c>
      <c r="L3261" t="str">
        <f>REPT(_xlfn.UNICHAR(8203),_xlfn.XLOOKUP(data[[#This Row],[Age group]],$S$23:$S$26,$T$23:$T$26))&amp;data[[#This Row],[Age group]]</f>
        <v>​​​101-500</v>
      </c>
    </row>
    <row r="3262" spans="2:12" x14ac:dyDescent="0.25">
      <c r="B3262" t="s">
        <v>68</v>
      </c>
      <c r="C3262">
        <v>6.4</v>
      </c>
      <c r="D3262">
        <v>570</v>
      </c>
      <c r="E3262" s="27">
        <v>45578</v>
      </c>
      <c r="F3262">
        <v>1656.06</v>
      </c>
      <c r="G3262" t="s">
        <v>90</v>
      </c>
      <c r="H3262">
        <v>0</v>
      </c>
      <c r="I3262" t="str">
        <f>_xlfn.XLOOKUP(data[[#This Row],[flight_speed]],$S$4:$S$6,$T$4:$T$6,,-1)</f>
        <v>fast</v>
      </c>
      <c r="J3262">
        <f>_xlfn.XLOOKUP(data[[#This Row],[Reindeer]],$S$14:$S$18,$T$14:$T$18)</f>
        <v>35</v>
      </c>
      <c r="K3262" t="str" cm="1">
        <f t="array" ref="K3262">_xlfn.IFS(data[[#This Row],[Age]]&lt;=100,"0-100",data[[#This Row],[Age]]&lt;=500,"101-500",data[[#This Row],[Age]]&lt;=1000,"501-1000",1,"&gt;1000")</f>
        <v>0-100</v>
      </c>
      <c r="L3262" t="str">
        <f>REPT(_xlfn.UNICHAR(8203),_xlfn.XLOOKUP(data[[#This Row],[Age group]],$S$23:$S$26,$T$23:$T$26))&amp;data[[#This Row],[Age group]]</f>
        <v>​​​​0-100</v>
      </c>
    </row>
    <row r="3263" spans="2:12" x14ac:dyDescent="0.25">
      <c r="B3263" t="s">
        <v>32</v>
      </c>
      <c r="C3263">
        <v>8</v>
      </c>
      <c r="D3263">
        <v>1490</v>
      </c>
      <c r="E3263" s="27">
        <v>45578</v>
      </c>
      <c r="F3263">
        <v>276.18</v>
      </c>
      <c r="G3263" t="s">
        <v>91</v>
      </c>
      <c r="H3263">
        <v>0</v>
      </c>
      <c r="I3263" t="str">
        <f>_xlfn.XLOOKUP(data[[#This Row],[flight_speed]],$S$4:$S$6,$T$4:$T$6,,-1)</f>
        <v>casual</v>
      </c>
      <c r="J3263">
        <f>_xlfn.XLOOKUP(data[[#This Row],[Reindeer]],$S$14:$S$18,$T$14:$T$18)</f>
        <v>98</v>
      </c>
      <c r="K3263" t="str" cm="1">
        <f t="array" ref="K3263">_xlfn.IFS(data[[#This Row],[Age]]&lt;=100,"0-100",data[[#This Row],[Age]]&lt;=500,"101-500",data[[#This Row],[Age]]&lt;=1000,"501-1000",1,"&gt;1000")</f>
        <v>0-100</v>
      </c>
      <c r="L3263" t="str">
        <f>REPT(_xlfn.UNICHAR(8203),_xlfn.XLOOKUP(data[[#This Row],[Age group]],$S$23:$S$26,$T$23:$T$26))&amp;data[[#This Row],[Age group]]</f>
        <v>​​​​0-100</v>
      </c>
    </row>
    <row r="3264" spans="2:12" x14ac:dyDescent="0.25">
      <c r="B3264" t="s">
        <v>33</v>
      </c>
      <c r="C3264">
        <v>4.8000000000000007</v>
      </c>
      <c r="D3264">
        <v>820</v>
      </c>
      <c r="E3264" s="27">
        <v>45579</v>
      </c>
      <c r="F3264">
        <v>741.36</v>
      </c>
      <c r="G3264" t="s">
        <v>90</v>
      </c>
      <c r="H3264">
        <v>0</v>
      </c>
      <c r="I3264" t="str">
        <f>_xlfn.XLOOKUP(data[[#This Row],[flight_speed]],$S$4:$S$6,$T$4:$T$6,,-1)</f>
        <v>fast</v>
      </c>
      <c r="J3264">
        <f>_xlfn.XLOOKUP(data[[#This Row],[Reindeer]],$S$14:$S$18,$T$14:$T$18)</f>
        <v>1200</v>
      </c>
      <c r="K3264" t="str" cm="1">
        <f t="array" ref="K3264">_xlfn.IFS(data[[#This Row],[Age]]&lt;=100,"0-100",data[[#This Row],[Age]]&lt;=500,"101-500",data[[#This Row],[Age]]&lt;=1000,"501-1000",1,"&gt;1000")</f>
        <v>&gt;1000</v>
      </c>
      <c r="L3264" t="str">
        <f>REPT(_xlfn.UNICHAR(8203),_xlfn.XLOOKUP(data[[#This Row],[Age group]],$S$23:$S$26,$T$23:$T$26))&amp;data[[#This Row],[Age group]]</f>
        <v>​&gt;1000</v>
      </c>
    </row>
    <row r="3265" spans="2:12" x14ac:dyDescent="0.25">
      <c r="B3265" t="s">
        <v>34</v>
      </c>
      <c r="C3265">
        <v>8</v>
      </c>
      <c r="D3265">
        <v>1060</v>
      </c>
      <c r="E3265" s="27">
        <v>45579</v>
      </c>
      <c r="F3265">
        <v>1018.8000000000001</v>
      </c>
      <c r="G3265" t="s">
        <v>91</v>
      </c>
      <c r="H3265">
        <v>0</v>
      </c>
      <c r="I3265" t="str">
        <f>_xlfn.XLOOKUP(data[[#This Row],[flight_speed]],$S$4:$S$6,$T$4:$T$6,,-1)</f>
        <v>fast</v>
      </c>
      <c r="J3265">
        <f>_xlfn.XLOOKUP(data[[#This Row],[Reindeer]],$S$14:$S$18,$T$14:$T$18)</f>
        <v>815</v>
      </c>
      <c r="K3265" t="str" cm="1">
        <f t="array" ref="K3265">_xlfn.IFS(data[[#This Row],[Age]]&lt;=100,"0-100",data[[#This Row],[Age]]&lt;=500,"101-500",data[[#This Row],[Age]]&lt;=1000,"501-1000",1,"&gt;1000")</f>
        <v>501-1000</v>
      </c>
      <c r="L3265" t="str">
        <f>REPT(_xlfn.UNICHAR(8203),_xlfn.XLOOKUP(data[[#This Row],[Age group]],$S$23:$S$26,$T$23:$T$26))&amp;data[[#This Row],[Age group]]</f>
        <v>​​501-1000</v>
      </c>
    </row>
    <row r="3266" spans="2:12" x14ac:dyDescent="0.25">
      <c r="B3266" t="s">
        <v>35</v>
      </c>
      <c r="C3266">
        <v>11.200000000000001</v>
      </c>
      <c r="D3266">
        <v>1140</v>
      </c>
      <c r="E3266" s="27">
        <v>45579</v>
      </c>
      <c r="F3266">
        <v>1839.3600000000001</v>
      </c>
      <c r="G3266" t="s">
        <v>91</v>
      </c>
      <c r="H3266">
        <v>0</v>
      </c>
      <c r="I3266" t="str">
        <f>_xlfn.XLOOKUP(data[[#This Row],[flight_speed]],$S$4:$S$6,$T$4:$T$6,,-1)</f>
        <v>fast</v>
      </c>
      <c r="J3266">
        <f>_xlfn.XLOOKUP(data[[#This Row],[Reindeer]],$S$14:$S$18,$T$14:$T$18)</f>
        <v>261</v>
      </c>
      <c r="K3266" t="str" cm="1">
        <f t="array" ref="K3266">_xlfn.IFS(data[[#This Row],[Age]]&lt;=100,"0-100",data[[#This Row],[Age]]&lt;=500,"101-500",data[[#This Row],[Age]]&lt;=1000,"501-1000",1,"&gt;1000")</f>
        <v>101-500</v>
      </c>
      <c r="L3266" t="str">
        <f>REPT(_xlfn.UNICHAR(8203),_xlfn.XLOOKUP(data[[#This Row],[Age group]],$S$23:$S$26,$T$23:$T$26))&amp;data[[#This Row],[Age group]]</f>
        <v>​​​101-500</v>
      </c>
    </row>
    <row r="3267" spans="2:12" x14ac:dyDescent="0.25">
      <c r="B3267" t="s">
        <v>68</v>
      </c>
      <c r="C3267">
        <v>4</v>
      </c>
      <c r="D3267">
        <v>860</v>
      </c>
      <c r="E3267" s="27">
        <v>45579</v>
      </c>
      <c r="F3267">
        <v>2349.75</v>
      </c>
      <c r="G3267" t="s">
        <v>90</v>
      </c>
      <c r="H3267">
        <v>0</v>
      </c>
      <c r="I3267" t="str">
        <f>_xlfn.XLOOKUP(data[[#This Row],[flight_speed]],$S$4:$S$6,$T$4:$T$6,,-1)</f>
        <v>super fast</v>
      </c>
      <c r="J3267">
        <f>_xlfn.XLOOKUP(data[[#This Row],[Reindeer]],$S$14:$S$18,$T$14:$T$18)</f>
        <v>35</v>
      </c>
      <c r="K3267" t="str" cm="1">
        <f t="array" ref="K3267">_xlfn.IFS(data[[#This Row],[Age]]&lt;=100,"0-100",data[[#This Row],[Age]]&lt;=500,"101-500",data[[#This Row],[Age]]&lt;=1000,"501-1000",1,"&gt;1000")</f>
        <v>0-100</v>
      </c>
      <c r="L3267" t="str">
        <f>REPT(_xlfn.UNICHAR(8203),_xlfn.XLOOKUP(data[[#This Row],[Age group]],$S$23:$S$26,$T$23:$T$26))&amp;data[[#This Row],[Age group]]</f>
        <v>​​​​0-100</v>
      </c>
    </row>
    <row r="3268" spans="2:12" x14ac:dyDescent="0.25">
      <c r="B3268" t="s">
        <v>32</v>
      </c>
      <c r="C3268">
        <v>5.6000000000000005</v>
      </c>
      <c r="D3268">
        <v>1500</v>
      </c>
      <c r="E3268" s="27">
        <v>45579</v>
      </c>
      <c r="F3268">
        <v>2066.9700000000003</v>
      </c>
      <c r="G3268" t="s">
        <v>91</v>
      </c>
      <c r="H3268">
        <v>0</v>
      </c>
      <c r="I3268" t="str">
        <f>_xlfn.XLOOKUP(data[[#This Row],[flight_speed]],$S$4:$S$6,$T$4:$T$6,,-1)</f>
        <v>super fast</v>
      </c>
      <c r="J3268">
        <f>_xlfn.XLOOKUP(data[[#This Row],[Reindeer]],$S$14:$S$18,$T$14:$T$18)</f>
        <v>98</v>
      </c>
      <c r="K3268" t="str" cm="1">
        <f t="array" ref="K3268">_xlfn.IFS(data[[#This Row],[Age]]&lt;=100,"0-100",data[[#This Row],[Age]]&lt;=500,"101-500",data[[#This Row],[Age]]&lt;=1000,"501-1000",1,"&gt;1000")</f>
        <v>0-100</v>
      </c>
      <c r="L3268" t="str">
        <f>REPT(_xlfn.UNICHAR(8203),_xlfn.XLOOKUP(data[[#This Row],[Age group]],$S$23:$S$26,$T$23:$T$26))&amp;data[[#This Row],[Age group]]</f>
        <v>​​​​0-100</v>
      </c>
    </row>
    <row r="3269" spans="2:12" x14ac:dyDescent="0.25">
      <c r="B3269" t="s">
        <v>33</v>
      </c>
      <c r="C3269">
        <v>6.4</v>
      </c>
      <c r="D3269">
        <v>1380</v>
      </c>
      <c r="E3269" s="27">
        <v>45580</v>
      </c>
      <c r="F3269">
        <v>1747.47</v>
      </c>
      <c r="G3269" t="s">
        <v>90</v>
      </c>
      <c r="H3269">
        <v>0</v>
      </c>
      <c r="I3269" t="str">
        <f>_xlfn.XLOOKUP(data[[#This Row],[flight_speed]],$S$4:$S$6,$T$4:$T$6,,-1)</f>
        <v>fast</v>
      </c>
      <c r="J3269">
        <f>_xlfn.XLOOKUP(data[[#This Row],[Reindeer]],$S$14:$S$18,$T$14:$T$18)</f>
        <v>1200</v>
      </c>
      <c r="K3269" t="str" cm="1">
        <f t="array" ref="K3269">_xlfn.IFS(data[[#This Row],[Age]]&lt;=100,"0-100",data[[#This Row],[Age]]&lt;=500,"101-500",data[[#This Row],[Age]]&lt;=1000,"501-1000",1,"&gt;1000")</f>
        <v>&gt;1000</v>
      </c>
      <c r="L3269" t="str">
        <f>REPT(_xlfn.UNICHAR(8203),_xlfn.XLOOKUP(data[[#This Row],[Age group]],$S$23:$S$26,$T$23:$T$26))&amp;data[[#This Row],[Age group]]</f>
        <v>​&gt;1000</v>
      </c>
    </row>
    <row r="3270" spans="2:12" x14ac:dyDescent="0.25">
      <c r="B3270" t="s">
        <v>34</v>
      </c>
      <c r="C3270">
        <v>10.4</v>
      </c>
      <c r="D3270">
        <v>1240</v>
      </c>
      <c r="E3270" s="27">
        <v>45580</v>
      </c>
      <c r="F3270">
        <v>307.53000000000003</v>
      </c>
      <c r="G3270" t="s">
        <v>91</v>
      </c>
      <c r="H3270">
        <v>0</v>
      </c>
      <c r="I3270" t="str">
        <f>_xlfn.XLOOKUP(data[[#This Row],[flight_speed]],$S$4:$S$6,$T$4:$T$6,,-1)</f>
        <v>casual</v>
      </c>
      <c r="J3270">
        <f>_xlfn.XLOOKUP(data[[#This Row],[Reindeer]],$S$14:$S$18,$T$14:$T$18)</f>
        <v>815</v>
      </c>
      <c r="K3270" t="str" cm="1">
        <f t="array" ref="K3270">_xlfn.IFS(data[[#This Row],[Age]]&lt;=100,"0-100",data[[#This Row],[Age]]&lt;=500,"101-500",data[[#This Row],[Age]]&lt;=1000,"501-1000",1,"&gt;1000")</f>
        <v>501-1000</v>
      </c>
      <c r="L3270" t="str">
        <f>REPT(_xlfn.UNICHAR(8203),_xlfn.XLOOKUP(data[[#This Row],[Age group]],$S$23:$S$26,$T$23:$T$26))&amp;data[[#This Row],[Age group]]</f>
        <v>​​501-1000</v>
      </c>
    </row>
    <row r="3271" spans="2:12" x14ac:dyDescent="0.25">
      <c r="B3271" t="s">
        <v>35</v>
      </c>
      <c r="C3271">
        <v>6.4</v>
      </c>
      <c r="D3271">
        <v>1440</v>
      </c>
      <c r="E3271" s="27">
        <v>45580</v>
      </c>
      <c r="F3271">
        <v>1731.75</v>
      </c>
      <c r="G3271" t="s">
        <v>91</v>
      </c>
      <c r="H3271">
        <v>0</v>
      </c>
      <c r="I3271" t="str">
        <f>_xlfn.XLOOKUP(data[[#This Row],[flight_speed]],$S$4:$S$6,$T$4:$T$6,,-1)</f>
        <v>fast</v>
      </c>
      <c r="J3271">
        <f>_xlfn.XLOOKUP(data[[#This Row],[Reindeer]],$S$14:$S$18,$T$14:$T$18)</f>
        <v>261</v>
      </c>
      <c r="K3271" t="str" cm="1">
        <f t="array" ref="K3271">_xlfn.IFS(data[[#This Row],[Age]]&lt;=100,"0-100",data[[#This Row],[Age]]&lt;=500,"101-500",data[[#This Row],[Age]]&lt;=1000,"501-1000",1,"&gt;1000")</f>
        <v>101-500</v>
      </c>
      <c r="L3271" t="str">
        <f>REPT(_xlfn.UNICHAR(8203),_xlfn.XLOOKUP(data[[#This Row],[Age group]],$S$23:$S$26,$T$23:$T$26))&amp;data[[#This Row],[Age group]]</f>
        <v>​​​101-500</v>
      </c>
    </row>
    <row r="3272" spans="2:12" x14ac:dyDescent="0.25">
      <c r="B3272" t="s">
        <v>68</v>
      </c>
      <c r="C3272">
        <v>11.200000000000001</v>
      </c>
      <c r="D3272">
        <v>1340</v>
      </c>
      <c r="E3272" s="27">
        <v>45580</v>
      </c>
      <c r="F3272">
        <v>2219.91</v>
      </c>
      <c r="G3272" t="s">
        <v>90</v>
      </c>
      <c r="H3272">
        <v>0</v>
      </c>
      <c r="I3272" t="str">
        <f>_xlfn.XLOOKUP(data[[#This Row],[flight_speed]],$S$4:$S$6,$T$4:$T$6,,-1)</f>
        <v>super fast</v>
      </c>
      <c r="J3272">
        <f>_xlfn.XLOOKUP(data[[#This Row],[Reindeer]],$S$14:$S$18,$T$14:$T$18)</f>
        <v>35</v>
      </c>
      <c r="K3272" t="str" cm="1">
        <f t="array" ref="K3272">_xlfn.IFS(data[[#This Row],[Age]]&lt;=100,"0-100",data[[#This Row],[Age]]&lt;=500,"101-500",data[[#This Row],[Age]]&lt;=1000,"501-1000",1,"&gt;1000")</f>
        <v>0-100</v>
      </c>
      <c r="L3272" t="str">
        <f>REPT(_xlfn.UNICHAR(8203),_xlfn.XLOOKUP(data[[#This Row],[Age group]],$S$23:$S$26,$T$23:$T$26))&amp;data[[#This Row],[Age group]]</f>
        <v>​​​​0-100</v>
      </c>
    </row>
    <row r="3273" spans="2:12" x14ac:dyDescent="0.25">
      <c r="B3273" t="s">
        <v>32</v>
      </c>
      <c r="C3273">
        <v>8.8000000000000007</v>
      </c>
      <c r="D3273">
        <v>1100</v>
      </c>
      <c r="E3273" s="27">
        <v>45580</v>
      </c>
      <c r="F3273">
        <v>416.40000000000003</v>
      </c>
      <c r="G3273" t="s">
        <v>91</v>
      </c>
      <c r="H3273">
        <v>0</v>
      </c>
      <c r="I3273" t="str">
        <f>_xlfn.XLOOKUP(data[[#This Row],[flight_speed]],$S$4:$S$6,$T$4:$T$6,,-1)</f>
        <v>casual</v>
      </c>
      <c r="J3273">
        <f>_xlfn.XLOOKUP(data[[#This Row],[Reindeer]],$S$14:$S$18,$T$14:$T$18)</f>
        <v>98</v>
      </c>
      <c r="K3273" t="str" cm="1">
        <f t="array" ref="K3273">_xlfn.IFS(data[[#This Row],[Age]]&lt;=100,"0-100",data[[#This Row],[Age]]&lt;=500,"101-500",data[[#This Row],[Age]]&lt;=1000,"501-1000",1,"&gt;1000")</f>
        <v>0-100</v>
      </c>
      <c r="L3273" t="str">
        <f>REPT(_xlfn.UNICHAR(8203),_xlfn.XLOOKUP(data[[#This Row],[Age group]],$S$23:$S$26,$T$23:$T$26))&amp;data[[#This Row],[Age group]]</f>
        <v>​​​​0-100</v>
      </c>
    </row>
    <row r="3274" spans="2:12" x14ac:dyDescent="0.25">
      <c r="B3274" t="s">
        <v>33</v>
      </c>
      <c r="C3274">
        <v>12</v>
      </c>
      <c r="D3274">
        <v>1080</v>
      </c>
      <c r="E3274" s="27">
        <v>45581</v>
      </c>
      <c r="F3274">
        <v>1933.9499999999998</v>
      </c>
      <c r="G3274" t="s">
        <v>90</v>
      </c>
      <c r="H3274">
        <v>0</v>
      </c>
      <c r="I3274" t="str">
        <f>_xlfn.XLOOKUP(data[[#This Row],[flight_speed]],$S$4:$S$6,$T$4:$T$6,,-1)</f>
        <v>fast</v>
      </c>
      <c r="J3274">
        <f>_xlfn.XLOOKUP(data[[#This Row],[Reindeer]],$S$14:$S$18,$T$14:$T$18)</f>
        <v>1200</v>
      </c>
      <c r="K3274" t="str" cm="1">
        <f t="array" ref="K3274">_xlfn.IFS(data[[#This Row],[Age]]&lt;=100,"0-100",data[[#This Row],[Age]]&lt;=500,"101-500",data[[#This Row],[Age]]&lt;=1000,"501-1000",1,"&gt;1000")</f>
        <v>&gt;1000</v>
      </c>
      <c r="L3274" t="str">
        <f>REPT(_xlfn.UNICHAR(8203),_xlfn.XLOOKUP(data[[#This Row],[Age group]],$S$23:$S$26,$T$23:$T$26))&amp;data[[#This Row],[Age group]]</f>
        <v>​&gt;1000</v>
      </c>
    </row>
    <row r="3275" spans="2:12" x14ac:dyDescent="0.25">
      <c r="B3275" t="s">
        <v>34</v>
      </c>
      <c r="C3275">
        <v>8.8000000000000007</v>
      </c>
      <c r="D3275">
        <v>1230</v>
      </c>
      <c r="E3275" s="27">
        <v>45581</v>
      </c>
      <c r="F3275">
        <v>2382</v>
      </c>
      <c r="G3275" t="s">
        <v>91</v>
      </c>
      <c r="H3275">
        <v>0</v>
      </c>
      <c r="I3275" t="str">
        <f>_xlfn.XLOOKUP(data[[#This Row],[flight_speed]],$S$4:$S$6,$T$4:$T$6,,-1)</f>
        <v>super fast</v>
      </c>
      <c r="J3275">
        <f>_xlfn.XLOOKUP(data[[#This Row],[Reindeer]],$S$14:$S$18,$T$14:$T$18)</f>
        <v>815</v>
      </c>
      <c r="K3275" t="str" cm="1">
        <f t="array" ref="K3275">_xlfn.IFS(data[[#This Row],[Age]]&lt;=100,"0-100",data[[#This Row],[Age]]&lt;=500,"101-500",data[[#This Row],[Age]]&lt;=1000,"501-1000",1,"&gt;1000")</f>
        <v>501-1000</v>
      </c>
      <c r="L3275" t="str">
        <f>REPT(_xlfn.UNICHAR(8203),_xlfn.XLOOKUP(data[[#This Row],[Age group]],$S$23:$S$26,$T$23:$T$26))&amp;data[[#This Row],[Age group]]</f>
        <v>​​501-1000</v>
      </c>
    </row>
    <row r="3276" spans="2:12" x14ac:dyDescent="0.25">
      <c r="B3276" t="s">
        <v>35</v>
      </c>
      <c r="C3276">
        <v>9.6000000000000014</v>
      </c>
      <c r="D3276">
        <v>760</v>
      </c>
      <c r="E3276" s="27">
        <v>45581</v>
      </c>
      <c r="F3276">
        <v>970.05000000000007</v>
      </c>
      <c r="G3276" t="s">
        <v>91</v>
      </c>
      <c r="H3276">
        <v>0</v>
      </c>
      <c r="I3276" t="str">
        <f>_xlfn.XLOOKUP(data[[#This Row],[flight_speed]],$S$4:$S$6,$T$4:$T$6,,-1)</f>
        <v>fast</v>
      </c>
      <c r="J3276">
        <f>_xlfn.XLOOKUP(data[[#This Row],[Reindeer]],$S$14:$S$18,$T$14:$T$18)</f>
        <v>261</v>
      </c>
      <c r="K3276" t="str" cm="1">
        <f t="array" ref="K3276">_xlfn.IFS(data[[#This Row],[Age]]&lt;=100,"0-100",data[[#This Row],[Age]]&lt;=500,"101-500",data[[#This Row],[Age]]&lt;=1000,"501-1000",1,"&gt;1000")</f>
        <v>101-500</v>
      </c>
      <c r="L3276" t="str">
        <f>REPT(_xlfn.UNICHAR(8203),_xlfn.XLOOKUP(data[[#This Row],[Age group]],$S$23:$S$26,$T$23:$T$26))&amp;data[[#This Row],[Age group]]</f>
        <v>​​​101-500</v>
      </c>
    </row>
    <row r="3277" spans="2:12" x14ac:dyDescent="0.25">
      <c r="B3277" t="s">
        <v>68</v>
      </c>
      <c r="C3277">
        <v>8.8000000000000007</v>
      </c>
      <c r="D3277">
        <v>660</v>
      </c>
      <c r="E3277" s="27">
        <v>45581</v>
      </c>
      <c r="F3277">
        <v>2996.2200000000003</v>
      </c>
      <c r="G3277" t="s">
        <v>90</v>
      </c>
      <c r="H3277">
        <v>0</v>
      </c>
      <c r="I3277" t="str">
        <f>_xlfn.XLOOKUP(data[[#This Row],[flight_speed]],$S$4:$S$6,$T$4:$T$6,,-1)</f>
        <v>super fast</v>
      </c>
      <c r="J3277">
        <f>_xlfn.XLOOKUP(data[[#This Row],[Reindeer]],$S$14:$S$18,$T$14:$T$18)</f>
        <v>35</v>
      </c>
      <c r="K3277" t="str" cm="1">
        <f t="array" ref="K3277">_xlfn.IFS(data[[#This Row],[Age]]&lt;=100,"0-100",data[[#This Row],[Age]]&lt;=500,"101-500",data[[#This Row],[Age]]&lt;=1000,"501-1000",1,"&gt;1000")</f>
        <v>0-100</v>
      </c>
      <c r="L3277" t="str">
        <f>REPT(_xlfn.UNICHAR(8203),_xlfn.XLOOKUP(data[[#This Row],[Age group]],$S$23:$S$26,$T$23:$T$26))&amp;data[[#This Row],[Age group]]</f>
        <v>​​​​0-100</v>
      </c>
    </row>
    <row r="3278" spans="2:12" x14ac:dyDescent="0.25">
      <c r="B3278" t="s">
        <v>32</v>
      </c>
      <c r="C3278">
        <v>7.2</v>
      </c>
      <c r="D3278">
        <v>1160</v>
      </c>
      <c r="E3278" s="27">
        <v>45581</v>
      </c>
      <c r="F3278">
        <v>1318.77</v>
      </c>
      <c r="G3278" t="s">
        <v>91</v>
      </c>
      <c r="H3278">
        <v>0</v>
      </c>
      <c r="I3278" t="str">
        <f>_xlfn.XLOOKUP(data[[#This Row],[flight_speed]],$S$4:$S$6,$T$4:$T$6,,-1)</f>
        <v>fast</v>
      </c>
      <c r="J3278">
        <f>_xlfn.XLOOKUP(data[[#This Row],[Reindeer]],$S$14:$S$18,$T$14:$T$18)</f>
        <v>98</v>
      </c>
      <c r="K3278" t="str" cm="1">
        <f t="array" ref="K3278">_xlfn.IFS(data[[#This Row],[Age]]&lt;=100,"0-100",data[[#This Row],[Age]]&lt;=500,"101-500",data[[#This Row],[Age]]&lt;=1000,"501-1000",1,"&gt;1000")</f>
        <v>0-100</v>
      </c>
      <c r="L3278" t="str">
        <f>REPT(_xlfn.UNICHAR(8203),_xlfn.XLOOKUP(data[[#This Row],[Age group]],$S$23:$S$26,$T$23:$T$26))&amp;data[[#This Row],[Age group]]</f>
        <v>​​​​0-100</v>
      </c>
    </row>
    <row r="3279" spans="2:12" x14ac:dyDescent="0.25">
      <c r="B3279" t="s">
        <v>33</v>
      </c>
      <c r="C3279">
        <v>5.6000000000000005</v>
      </c>
      <c r="D3279">
        <v>1450</v>
      </c>
      <c r="E3279" s="27">
        <v>45582</v>
      </c>
      <c r="F3279">
        <v>980.33999999999992</v>
      </c>
      <c r="G3279" t="s">
        <v>90</v>
      </c>
      <c r="H3279">
        <v>0</v>
      </c>
      <c r="I3279" t="str">
        <f>_xlfn.XLOOKUP(data[[#This Row],[flight_speed]],$S$4:$S$6,$T$4:$T$6,,-1)</f>
        <v>fast</v>
      </c>
      <c r="J3279">
        <f>_xlfn.XLOOKUP(data[[#This Row],[Reindeer]],$S$14:$S$18,$T$14:$T$18)</f>
        <v>1200</v>
      </c>
      <c r="K3279" t="str" cm="1">
        <f t="array" ref="K3279">_xlfn.IFS(data[[#This Row],[Age]]&lt;=100,"0-100",data[[#This Row],[Age]]&lt;=500,"101-500",data[[#This Row],[Age]]&lt;=1000,"501-1000",1,"&gt;1000")</f>
        <v>&gt;1000</v>
      </c>
      <c r="L3279" t="str">
        <f>REPT(_xlfn.UNICHAR(8203),_xlfn.XLOOKUP(data[[#This Row],[Age group]],$S$23:$S$26,$T$23:$T$26))&amp;data[[#This Row],[Age group]]</f>
        <v>​&gt;1000</v>
      </c>
    </row>
    <row r="3280" spans="2:12" x14ac:dyDescent="0.25">
      <c r="B3280" t="s">
        <v>34</v>
      </c>
      <c r="C3280">
        <v>6.4</v>
      </c>
      <c r="D3280">
        <v>770</v>
      </c>
      <c r="E3280" s="27">
        <v>45582</v>
      </c>
      <c r="F3280">
        <v>264.51</v>
      </c>
      <c r="G3280" t="s">
        <v>91</v>
      </c>
      <c r="H3280">
        <v>0</v>
      </c>
      <c r="I3280" t="str">
        <f>_xlfn.XLOOKUP(data[[#This Row],[flight_speed]],$S$4:$S$6,$T$4:$T$6,,-1)</f>
        <v>casual</v>
      </c>
      <c r="J3280">
        <f>_xlfn.XLOOKUP(data[[#This Row],[Reindeer]],$S$14:$S$18,$T$14:$T$18)</f>
        <v>815</v>
      </c>
      <c r="K3280" t="str" cm="1">
        <f t="array" ref="K3280">_xlfn.IFS(data[[#This Row],[Age]]&lt;=100,"0-100",data[[#This Row],[Age]]&lt;=500,"101-500",data[[#This Row],[Age]]&lt;=1000,"501-1000",1,"&gt;1000")</f>
        <v>501-1000</v>
      </c>
      <c r="L3280" t="str">
        <f>REPT(_xlfn.UNICHAR(8203),_xlfn.XLOOKUP(data[[#This Row],[Age group]],$S$23:$S$26,$T$23:$T$26))&amp;data[[#This Row],[Age group]]</f>
        <v>​​501-1000</v>
      </c>
    </row>
    <row r="3281" spans="2:12" x14ac:dyDescent="0.25">
      <c r="B3281" t="s">
        <v>35</v>
      </c>
      <c r="C3281">
        <v>4.8000000000000007</v>
      </c>
      <c r="D3281">
        <v>680</v>
      </c>
      <c r="E3281" s="27">
        <v>45582</v>
      </c>
      <c r="F3281">
        <v>54.54</v>
      </c>
      <c r="G3281" t="s">
        <v>91</v>
      </c>
      <c r="H3281">
        <v>0</v>
      </c>
      <c r="I3281" t="str">
        <f>_xlfn.XLOOKUP(data[[#This Row],[flight_speed]],$S$4:$S$6,$T$4:$T$6,,-1)</f>
        <v>casual</v>
      </c>
      <c r="J3281">
        <f>_xlfn.XLOOKUP(data[[#This Row],[Reindeer]],$S$14:$S$18,$T$14:$T$18)</f>
        <v>261</v>
      </c>
      <c r="K3281" t="str" cm="1">
        <f t="array" ref="K3281">_xlfn.IFS(data[[#This Row],[Age]]&lt;=100,"0-100",data[[#This Row],[Age]]&lt;=500,"101-500",data[[#This Row],[Age]]&lt;=1000,"501-1000",1,"&gt;1000")</f>
        <v>101-500</v>
      </c>
      <c r="L3281" t="str">
        <f>REPT(_xlfn.UNICHAR(8203),_xlfn.XLOOKUP(data[[#This Row],[Age group]],$S$23:$S$26,$T$23:$T$26))&amp;data[[#This Row],[Age group]]</f>
        <v>​​​101-500</v>
      </c>
    </row>
    <row r="3282" spans="2:12" x14ac:dyDescent="0.25">
      <c r="B3282" t="s">
        <v>68</v>
      </c>
      <c r="C3282">
        <v>9.6000000000000014</v>
      </c>
      <c r="D3282">
        <v>590</v>
      </c>
      <c r="E3282" s="27">
        <v>45582</v>
      </c>
      <c r="F3282">
        <v>2091.9299999999998</v>
      </c>
      <c r="G3282" t="s">
        <v>90</v>
      </c>
      <c r="H3282">
        <v>0</v>
      </c>
      <c r="I3282" t="str">
        <f>_xlfn.XLOOKUP(data[[#This Row],[flight_speed]],$S$4:$S$6,$T$4:$T$6,,-1)</f>
        <v>super fast</v>
      </c>
      <c r="J3282">
        <f>_xlfn.XLOOKUP(data[[#This Row],[Reindeer]],$S$14:$S$18,$T$14:$T$18)</f>
        <v>35</v>
      </c>
      <c r="K3282" t="str" cm="1">
        <f t="array" ref="K3282">_xlfn.IFS(data[[#This Row],[Age]]&lt;=100,"0-100",data[[#This Row],[Age]]&lt;=500,"101-500",data[[#This Row],[Age]]&lt;=1000,"501-1000",1,"&gt;1000")</f>
        <v>0-100</v>
      </c>
      <c r="L3282" t="str">
        <f>REPT(_xlfn.UNICHAR(8203),_xlfn.XLOOKUP(data[[#This Row],[Age group]],$S$23:$S$26,$T$23:$T$26))&amp;data[[#This Row],[Age group]]</f>
        <v>​​​​0-100</v>
      </c>
    </row>
    <row r="3283" spans="2:12" x14ac:dyDescent="0.25">
      <c r="B3283" t="s">
        <v>32</v>
      </c>
      <c r="C3283">
        <v>8</v>
      </c>
      <c r="D3283">
        <v>1420</v>
      </c>
      <c r="E3283" s="27">
        <v>45582</v>
      </c>
      <c r="F3283">
        <v>366</v>
      </c>
      <c r="G3283" t="s">
        <v>91</v>
      </c>
      <c r="H3283">
        <v>0</v>
      </c>
      <c r="I3283" t="str">
        <f>_xlfn.XLOOKUP(data[[#This Row],[flight_speed]],$S$4:$S$6,$T$4:$T$6,,-1)</f>
        <v>casual</v>
      </c>
      <c r="J3283">
        <f>_xlfn.XLOOKUP(data[[#This Row],[Reindeer]],$S$14:$S$18,$T$14:$T$18)</f>
        <v>98</v>
      </c>
      <c r="K3283" t="str" cm="1">
        <f t="array" ref="K3283">_xlfn.IFS(data[[#This Row],[Age]]&lt;=100,"0-100",data[[#This Row],[Age]]&lt;=500,"101-500",data[[#This Row],[Age]]&lt;=1000,"501-1000",1,"&gt;1000")</f>
        <v>0-100</v>
      </c>
      <c r="L3283" t="str">
        <f>REPT(_xlfn.UNICHAR(8203),_xlfn.XLOOKUP(data[[#This Row],[Age group]],$S$23:$S$26,$T$23:$T$26))&amp;data[[#This Row],[Age group]]</f>
        <v>​​​​0-100</v>
      </c>
    </row>
    <row r="3284" spans="2:12" x14ac:dyDescent="0.25">
      <c r="B3284" t="s">
        <v>33</v>
      </c>
      <c r="C3284">
        <v>5.6000000000000005</v>
      </c>
      <c r="D3284">
        <v>1240</v>
      </c>
      <c r="E3284" s="27">
        <v>45583</v>
      </c>
      <c r="F3284">
        <v>2883.18</v>
      </c>
      <c r="G3284" t="s">
        <v>90</v>
      </c>
      <c r="H3284">
        <v>0</v>
      </c>
      <c r="I3284" t="str">
        <f>_xlfn.XLOOKUP(data[[#This Row],[flight_speed]],$S$4:$S$6,$T$4:$T$6,,-1)</f>
        <v>super fast</v>
      </c>
      <c r="J3284">
        <f>_xlfn.XLOOKUP(data[[#This Row],[Reindeer]],$S$14:$S$18,$T$14:$T$18)</f>
        <v>1200</v>
      </c>
      <c r="K3284" t="str" cm="1">
        <f t="array" ref="K3284">_xlfn.IFS(data[[#This Row],[Age]]&lt;=100,"0-100",data[[#This Row],[Age]]&lt;=500,"101-500",data[[#This Row],[Age]]&lt;=1000,"501-1000",1,"&gt;1000")</f>
        <v>&gt;1000</v>
      </c>
      <c r="L3284" t="str">
        <f>REPT(_xlfn.UNICHAR(8203),_xlfn.XLOOKUP(data[[#This Row],[Age group]],$S$23:$S$26,$T$23:$T$26))&amp;data[[#This Row],[Age group]]</f>
        <v>​&gt;1000</v>
      </c>
    </row>
    <row r="3285" spans="2:12" x14ac:dyDescent="0.25">
      <c r="B3285" t="s">
        <v>34</v>
      </c>
      <c r="C3285">
        <v>12</v>
      </c>
      <c r="D3285">
        <v>1070</v>
      </c>
      <c r="E3285" s="27">
        <v>45583</v>
      </c>
      <c r="F3285">
        <v>686.58</v>
      </c>
      <c r="G3285" t="s">
        <v>91</v>
      </c>
      <c r="H3285">
        <v>0</v>
      </c>
      <c r="I3285" t="str">
        <f>_xlfn.XLOOKUP(data[[#This Row],[flight_speed]],$S$4:$S$6,$T$4:$T$6,,-1)</f>
        <v>fast</v>
      </c>
      <c r="J3285">
        <f>_xlfn.XLOOKUP(data[[#This Row],[Reindeer]],$S$14:$S$18,$T$14:$T$18)</f>
        <v>815</v>
      </c>
      <c r="K3285" t="str" cm="1">
        <f t="array" ref="K3285">_xlfn.IFS(data[[#This Row],[Age]]&lt;=100,"0-100",data[[#This Row],[Age]]&lt;=500,"101-500",data[[#This Row],[Age]]&lt;=1000,"501-1000",1,"&gt;1000")</f>
        <v>501-1000</v>
      </c>
      <c r="L3285" t="str">
        <f>REPT(_xlfn.UNICHAR(8203),_xlfn.XLOOKUP(data[[#This Row],[Age group]],$S$23:$S$26,$T$23:$T$26))&amp;data[[#This Row],[Age group]]</f>
        <v>​​501-1000</v>
      </c>
    </row>
    <row r="3286" spans="2:12" x14ac:dyDescent="0.25">
      <c r="B3286" t="s">
        <v>35</v>
      </c>
      <c r="C3286">
        <v>8.8000000000000007</v>
      </c>
      <c r="D3286">
        <v>570</v>
      </c>
      <c r="E3286" s="27">
        <v>45583</v>
      </c>
      <c r="F3286">
        <v>2578.3200000000002</v>
      </c>
      <c r="G3286" t="s">
        <v>91</v>
      </c>
      <c r="H3286">
        <v>0</v>
      </c>
      <c r="I3286" t="str">
        <f>_xlfn.XLOOKUP(data[[#This Row],[flight_speed]],$S$4:$S$6,$T$4:$T$6,,-1)</f>
        <v>super fast</v>
      </c>
      <c r="J3286">
        <f>_xlfn.XLOOKUP(data[[#This Row],[Reindeer]],$S$14:$S$18,$T$14:$T$18)</f>
        <v>261</v>
      </c>
      <c r="K3286" t="str" cm="1">
        <f t="array" ref="K3286">_xlfn.IFS(data[[#This Row],[Age]]&lt;=100,"0-100",data[[#This Row],[Age]]&lt;=500,"101-500",data[[#This Row],[Age]]&lt;=1000,"501-1000",1,"&gt;1000")</f>
        <v>101-500</v>
      </c>
      <c r="L3286" t="str">
        <f>REPT(_xlfn.UNICHAR(8203),_xlfn.XLOOKUP(data[[#This Row],[Age group]],$S$23:$S$26,$T$23:$T$26))&amp;data[[#This Row],[Age group]]</f>
        <v>​​​101-500</v>
      </c>
    </row>
    <row r="3287" spans="2:12" x14ac:dyDescent="0.25">
      <c r="B3287" t="s">
        <v>68</v>
      </c>
      <c r="C3287">
        <v>6.4</v>
      </c>
      <c r="D3287">
        <v>530</v>
      </c>
      <c r="E3287" s="27">
        <v>45583</v>
      </c>
      <c r="F3287">
        <v>1386</v>
      </c>
      <c r="G3287" t="s">
        <v>90</v>
      </c>
      <c r="H3287">
        <v>0</v>
      </c>
      <c r="I3287" t="str">
        <f>_xlfn.XLOOKUP(data[[#This Row],[flight_speed]],$S$4:$S$6,$T$4:$T$6,,-1)</f>
        <v>fast</v>
      </c>
      <c r="J3287">
        <f>_xlfn.XLOOKUP(data[[#This Row],[Reindeer]],$S$14:$S$18,$T$14:$T$18)</f>
        <v>35</v>
      </c>
      <c r="K3287" t="str" cm="1">
        <f t="array" ref="K3287">_xlfn.IFS(data[[#This Row],[Age]]&lt;=100,"0-100",data[[#This Row],[Age]]&lt;=500,"101-500",data[[#This Row],[Age]]&lt;=1000,"501-1000",1,"&gt;1000")</f>
        <v>0-100</v>
      </c>
      <c r="L3287" t="str">
        <f>REPT(_xlfn.UNICHAR(8203),_xlfn.XLOOKUP(data[[#This Row],[Age group]],$S$23:$S$26,$T$23:$T$26))&amp;data[[#This Row],[Age group]]</f>
        <v>​​​​0-100</v>
      </c>
    </row>
    <row r="3288" spans="2:12" x14ac:dyDescent="0.25">
      <c r="B3288" t="s">
        <v>32</v>
      </c>
      <c r="C3288">
        <v>12</v>
      </c>
      <c r="D3288">
        <v>1010</v>
      </c>
      <c r="E3288" s="27">
        <v>45583</v>
      </c>
      <c r="F3288">
        <v>607.86</v>
      </c>
      <c r="G3288" t="s">
        <v>91</v>
      </c>
      <c r="H3288">
        <v>0</v>
      </c>
      <c r="I3288" t="str">
        <f>_xlfn.XLOOKUP(data[[#This Row],[flight_speed]],$S$4:$S$6,$T$4:$T$6,,-1)</f>
        <v>fast</v>
      </c>
      <c r="J3288">
        <f>_xlfn.XLOOKUP(data[[#This Row],[Reindeer]],$S$14:$S$18,$T$14:$T$18)</f>
        <v>98</v>
      </c>
      <c r="K3288" t="str" cm="1">
        <f t="array" ref="K3288">_xlfn.IFS(data[[#This Row],[Age]]&lt;=100,"0-100",data[[#This Row],[Age]]&lt;=500,"101-500",data[[#This Row],[Age]]&lt;=1000,"501-1000",1,"&gt;1000")</f>
        <v>0-100</v>
      </c>
      <c r="L3288" t="str">
        <f>REPT(_xlfn.UNICHAR(8203),_xlfn.XLOOKUP(data[[#This Row],[Age group]],$S$23:$S$26,$T$23:$T$26))&amp;data[[#This Row],[Age group]]</f>
        <v>​​​​0-100</v>
      </c>
    </row>
    <row r="3289" spans="2:12" x14ac:dyDescent="0.25">
      <c r="B3289" t="s">
        <v>33</v>
      </c>
      <c r="C3289">
        <v>8</v>
      </c>
      <c r="D3289">
        <v>500</v>
      </c>
      <c r="E3289" s="27">
        <v>45584</v>
      </c>
      <c r="F3289">
        <v>422.54999999999995</v>
      </c>
      <c r="G3289" t="s">
        <v>90</v>
      </c>
      <c r="H3289">
        <v>0</v>
      </c>
      <c r="I3289" t="str">
        <f>_xlfn.XLOOKUP(data[[#This Row],[flight_speed]],$S$4:$S$6,$T$4:$T$6,,-1)</f>
        <v>casual</v>
      </c>
      <c r="J3289">
        <f>_xlfn.XLOOKUP(data[[#This Row],[Reindeer]],$S$14:$S$18,$T$14:$T$18)</f>
        <v>1200</v>
      </c>
      <c r="K3289" t="str" cm="1">
        <f t="array" ref="K3289">_xlfn.IFS(data[[#This Row],[Age]]&lt;=100,"0-100",data[[#This Row],[Age]]&lt;=500,"101-500",data[[#This Row],[Age]]&lt;=1000,"501-1000",1,"&gt;1000")</f>
        <v>&gt;1000</v>
      </c>
      <c r="L3289" t="str">
        <f>REPT(_xlfn.UNICHAR(8203),_xlfn.XLOOKUP(data[[#This Row],[Age group]],$S$23:$S$26,$T$23:$T$26))&amp;data[[#This Row],[Age group]]</f>
        <v>​&gt;1000</v>
      </c>
    </row>
    <row r="3290" spans="2:12" x14ac:dyDescent="0.25">
      <c r="B3290" t="s">
        <v>34</v>
      </c>
      <c r="C3290">
        <v>5.6000000000000005</v>
      </c>
      <c r="D3290">
        <v>930</v>
      </c>
      <c r="E3290" s="27">
        <v>45584</v>
      </c>
      <c r="F3290">
        <v>2469.81</v>
      </c>
      <c r="G3290" t="s">
        <v>91</v>
      </c>
      <c r="H3290">
        <v>0</v>
      </c>
      <c r="I3290" t="str">
        <f>_xlfn.XLOOKUP(data[[#This Row],[flight_speed]],$S$4:$S$6,$T$4:$T$6,,-1)</f>
        <v>super fast</v>
      </c>
      <c r="J3290">
        <f>_xlfn.XLOOKUP(data[[#This Row],[Reindeer]],$S$14:$S$18,$T$14:$T$18)</f>
        <v>815</v>
      </c>
      <c r="K3290" t="str" cm="1">
        <f t="array" ref="K3290">_xlfn.IFS(data[[#This Row],[Age]]&lt;=100,"0-100",data[[#This Row],[Age]]&lt;=500,"101-500",data[[#This Row],[Age]]&lt;=1000,"501-1000",1,"&gt;1000")</f>
        <v>501-1000</v>
      </c>
      <c r="L3290" t="str">
        <f>REPT(_xlfn.UNICHAR(8203),_xlfn.XLOOKUP(data[[#This Row],[Age group]],$S$23:$S$26,$T$23:$T$26))&amp;data[[#This Row],[Age group]]</f>
        <v>​​501-1000</v>
      </c>
    </row>
    <row r="3291" spans="2:12" x14ac:dyDescent="0.25">
      <c r="B3291" t="s">
        <v>35</v>
      </c>
      <c r="C3291">
        <v>7.2</v>
      </c>
      <c r="D3291">
        <v>920</v>
      </c>
      <c r="E3291" s="27">
        <v>45584</v>
      </c>
      <c r="F3291">
        <v>2520.42</v>
      </c>
      <c r="G3291" t="s">
        <v>91</v>
      </c>
      <c r="H3291">
        <v>0</v>
      </c>
      <c r="I3291" t="str">
        <f>_xlfn.XLOOKUP(data[[#This Row],[flight_speed]],$S$4:$S$6,$T$4:$T$6,,-1)</f>
        <v>super fast</v>
      </c>
      <c r="J3291">
        <f>_xlfn.XLOOKUP(data[[#This Row],[Reindeer]],$S$14:$S$18,$T$14:$T$18)</f>
        <v>261</v>
      </c>
      <c r="K3291" t="str" cm="1">
        <f t="array" ref="K3291">_xlfn.IFS(data[[#This Row],[Age]]&lt;=100,"0-100",data[[#This Row],[Age]]&lt;=500,"101-500",data[[#This Row],[Age]]&lt;=1000,"501-1000",1,"&gt;1000")</f>
        <v>101-500</v>
      </c>
      <c r="L3291" t="str">
        <f>REPT(_xlfn.UNICHAR(8203),_xlfn.XLOOKUP(data[[#This Row],[Age group]],$S$23:$S$26,$T$23:$T$26))&amp;data[[#This Row],[Age group]]</f>
        <v>​​​101-500</v>
      </c>
    </row>
    <row r="3292" spans="2:12" x14ac:dyDescent="0.25">
      <c r="B3292" t="s">
        <v>68</v>
      </c>
      <c r="C3292">
        <v>10.4</v>
      </c>
      <c r="D3292">
        <v>680</v>
      </c>
      <c r="E3292" s="27">
        <v>45584</v>
      </c>
      <c r="F3292">
        <v>2283.7200000000003</v>
      </c>
      <c r="G3292" t="s">
        <v>90</v>
      </c>
      <c r="H3292">
        <v>0</v>
      </c>
      <c r="I3292" t="str">
        <f>_xlfn.XLOOKUP(data[[#This Row],[flight_speed]],$S$4:$S$6,$T$4:$T$6,,-1)</f>
        <v>super fast</v>
      </c>
      <c r="J3292">
        <f>_xlfn.XLOOKUP(data[[#This Row],[Reindeer]],$S$14:$S$18,$T$14:$T$18)</f>
        <v>35</v>
      </c>
      <c r="K3292" t="str" cm="1">
        <f t="array" ref="K3292">_xlfn.IFS(data[[#This Row],[Age]]&lt;=100,"0-100",data[[#This Row],[Age]]&lt;=500,"101-500",data[[#This Row],[Age]]&lt;=1000,"501-1000",1,"&gt;1000")</f>
        <v>0-100</v>
      </c>
      <c r="L3292" t="str">
        <f>REPT(_xlfn.UNICHAR(8203),_xlfn.XLOOKUP(data[[#This Row],[Age group]],$S$23:$S$26,$T$23:$T$26))&amp;data[[#This Row],[Age group]]</f>
        <v>​​​​0-100</v>
      </c>
    </row>
    <row r="3293" spans="2:12" x14ac:dyDescent="0.25">
      <c r="B3293" t="s">
        <v>32</v>
      </c>
      <c r="C3293">
        <v>4</v>
      </c>
      <c r="D3293">
        <v>1050</v>
      </c>
      <c r="E3293" s="27">
        <v>45584</v>
      </c>
      <c r="F3293">
        <v>197.49</v>
      </c>
      <c r="G3293" t="s">
        <v>91</v>
      </c>
      <c r="H3293">
        <v>0</v>
      </c>
      <c r="I3293" t="str">
        <f>_xlfn.XLOOKUP(data[[#This Row],[flight_speed]],$S$4:$S$6,$T$4:$T$6,,-1)</f>
        <v>casual</v>
      </c>
      <c r="J3293">
        <f>_xlfn.XLOOKUP(data[[#This Row],[Reindeer]],$S$14:$S$18,$T$14:$T$18)</f>
        <v>98</v>
      </c>
      <c r="K3293" t="str" cm="1">
        <f t="array" ref="K3293">_xlfn.IFS(data[[#This Row],[Age]]&lt;=100,"0-100",data[[#This Row],[Age]]&lt;=500,"101-500",data[[#This Row],[Age]]&lt;=1000,"501-1000",1,"&gt;1000")</f>
        <v>0-100</v>
      </c>
      <c r="L3293" t="str">
        <f>REPT(_xlfn.UNICHAR(8203),_xlfn.XLOOKUP(data[[#This Row],[Age group]],$S$23:$S$26,$T$23:$T$26))&amp;data[[#This Row],[Age group]]</f>
        <v>​​​​0-100</v>
      </c>
    </row>
    <row r="3294" spans="2:12" x14ac:dyDescent="0.25">
      <c r="B3294" t="s">
        <v>33</v>
      </c>
      <c r="C3294">
        <v>12</v>
      </c>
      <c r="D3294">
        <v>1110</v>
      </c>
      <c r="E3294" s="27">
        <v>45585</v>
      </c>
      <c r="F3294">
        <v>2004.5700000000002</v>
      </c>
      <c r="G3294" t="s">
        <v>90</v>
      </c>
      <c r="H3294">
        <v>0</v>
      </c>
      <c r="I3294" t="str">
        <f>_xlfn.XLOOKUP(data[[#This Row],[flight_speed]],$S$4:$S$6,$T$4:$T$6,,-1)</f>
        <v>super fast</v>
      </c>
      <c r="J3294">
        <f>_xlfn.XLOOKUP(data[[#This Row],[Reindeer]],$S$14:$S$18,$T$14:$T$18)</f>
        <v>1200</v>
      </c>
      <c r="K3294" t="str" cm="1">
        <f t="array" ref="K3294">_xlfn.IFS(data[[#This Row],[Age]]&lt;=100,"0-100",data[[#This Row],[Age]]&lt;=500,"101-500",data[[#This Row],[Age]]&lt;=1000,"501-1000",1,"&gt;1000")</f>
        <v>&gt;1000</v>
      </c>
      <c r="L3294" t="str">
        <f>REPT(_xlfn.UNICHAR(8203),_xlfn.XLOOKUP(data[[#This Row],[Age group]],$S$23:$S$26,$T$23:$T$26))&amp;data[[#This Row],[Age group]]</f>
        <v>​&gt;1000</v>
      </c>
    </row>
    <row r="3295" spans="2:12" x14ac:dyDescent="0.25">
      <c r="B3295" t="s">
        <v>34</v>
      </c>
      <c r="C3295">
        <v>11.200000000000001</v>
      </c>
      <c r="D3295">
        <v>1090</v>
      </c>
      <c r="E3295" s="27">
        <v>45585</v>
      </c>
      <c r="F3295">
        <v>355.77</v>
      </c>
      <c r="G3295" t="s">
        <v>91</v>
      </c>
      <c r="H3295">
        <v>0</v>
      </c>
      <c r="I3295" t="str">
        <f>_xlfn.XLOOKUP(data[[#This Row],[flight_speed]],$S$4:$S$6,$T$4:$T$6,,-1)</f>
        <v>casual</v>
      </c>
      <c r="J3295">
        <f>_xlfn.XLOOKUP(data[[#This Row],[Reindeer]],$S$14:$S$18,$T$14:$T$18)</f>
        <v>815</v>
      </c>
      <c r="K3295" t="str" cm="1">
        <f t="array" ref="K3295">_xlfn.IFS(data[[#This Row],[Age]]&lt;=100,"0-100",data[[#This Row],[Age]]&lt;=500,"101-500",data[[#This Row],[Age]]&lt;=1000,"501-1000",1,"&gt;1000")</f>
        <v>501-1000</v>
      </c>
      <c r="L3295" t="str">
        <f>REPT(_xlfn.UNICHAR(8203),_xlfn.XLOOKUP(data[[#This Row],[Age group]],$S$23:$S$26,$T$23:$T$26))&amp;data[[#This Row],[Age group]]</f>
        <v>​​501-1000</v>
      </c>
    </row>
    <row r="3296" spans="2:12" x14ac:dyDescent="0.25">
      <c r="B3296" t="s">
        <v>35</v>
      </c>
      <c r="C3296">
        <v>9.6000000000000014</v>
      </c>
      <c r="D3296">
        <v>1350</v>
      </c>
      <c r="E3296" s="27">
        <v>45585</v>
      </c>
      <c r="F3296">
        <v>579.84</v>
      </c>
      <c r="G3296" t="s">
        <v>91</v>
      </c>
      <c r="H3296">
        <v>0</v>
      </c>
      <c r="I3296" t="str">
        <f>_xlfn.XLOOKUP(data[[#This Row],[flight_speed]],$S$4:$S$6,$T$4:$T$6,,-1)</f>
        <v>casual</v>
      </c>
      <c r="J3296">
        <f>_xlfn.XLOOKUP(data[[#This Row],[Reindeer]],$S$14:$S$18,$T$14:$T$18)</f>
        <v>261</v>
      </c>
      <c r="K3296" t="str" cm="1">
        <f t="array" ref="K3296">_xlfn.IFS(data[[#This Row],[Age]]&lt;=100,"0-100",data[[#This Row],[Age]]&lt;=500,"101-500",data[[#This Row],[Age]]&lt;=1000,"501-1000",1,"&gt;1000")</f>
        <v>101-500</v>
      </c>
      <c r="L3296" t="str">
        <f>REPT(_xlfn.UNICHAR(8203),_xlfn.XLOOKUP(data[[#This Row],[Age group]],$S$23:$S$26,$T$23:$T$26))&amp;data[[#This Row],[Age group]]</f>
        <v>​​​101-500</v>
      </c>
    </row>
    <row r="3297" spans="2:12" x14ac:dyDescent="0.25">
      <c r="B3297" t="s">
        <v>68</v>
      </c>
      <c r="C3297">
        <v>12</v>
      </c>
      <c r="D3297">
        <v>890</v>
      </c>
      <c r="E3297" s="27">
        <v>45585</v>
      </c>
      <c r="F3297">
        <v>1051.44</v>
      </c>
      <c r="G3297" t="s">
        <v>90</v>
      </c>
      <c r="H3297">
        <v>0</v>
      </c>
      <c r="I3297" t="str">
        <f>_xlfn.XLOOKUP(data[[#This Row],[flight_speed]],$S$4:$S$6,$T$4:$T$6,,-1)</f>
        <v>fast</v>
      </c>
      <c r="J3297">
        <f>_xlfn.XLOOKUP(data[[#This Row],[Reindeer]],$S$14:$S$18,$T$14:$T$18)</f>
        <v>35</v>
      </c>
      <c r="K3297" t="str" cm="1">
        <f t="array" ref="K3297">_xlfn.IFS(data[[#This Row],[Age]]&lt;=100,"0-100",data[[#This Row],[Age]]&lt;=500,"101-500",data[[#This Row],[Age]]&lt;=1000,"501-1000",1,"&gt;1000")</f>
        <v>0-100</v>
      </c>
      <c r="L3297" t="str">
        <f>REPT(_xlfn.UNICHAR(8203),_xlfn.XLOOKUP(data[[#This Row],[Age group]],$S$23:$S$26,$T$23:$T$26))&amp;data[[#This Row],[Age group]]</f>
        <v>​​​​0-100</v>
      </c>
    </row>
    <row r="3298" spans="2:12" x14ac:dyDescent="0.25">
      <c r="B3298" t="s">
        <v>32</v>
      </c>
      <c r="C3298">
        <v>9.6000000000000014</v>
      </c>
      <c r="D3298">
        <v>1210</v>
      </c>
      <c r="E3298" s="27">
        <v>45585</v>
      </c>
      <c r="F3298">
        <v>1851.81</v>
      </c>
      <c r="G3298" t="s">
        <v>91</v>
      </c>
      <c r="H3298">
        <v>0</v>
      </c>
      <c r="I3298" t="str">
        <f>_xlfn.XLOOKUP(data[[#This Row],[flight_speed]],$S$4:$S$6,$T$4:$T$6,,-1)</f>
        <v>fast</v>
      </c>
      <c r="J3298">
        <f>_xlfn.XLOOKUP(data[[#This Row],[Reindeer]],$S$14:$S$18,$T$14:$T$18)</f>
        <v>98</v>
      </c>
      <c r="K3298" t="str" cm="1">
        <f t="array" ref="K3298">_xlfn.IFS(data[[#This Row],[Age]]&lt;=100,"0-100",data[[#This Row],[Age]]&lt;=500,"101-500",data[[#This Row],[Age]]&lt;=1000,"501-1000",1,"&gt;1000")</f>
        <v>0-100</v>
      </c>
      <c r="L3298" t="str">
        <f>REPT(_xlfn.UNICHAR(8203),_xlfn.XLOOKUP(data[[#This Row],[Age group]],$S$23:$S$26,$T$23:$T$26))&amp;data[[#This Row],[Age group]]</f>
        <v>​​​​0-100</v>
      </c>
    </row>
    <row r="3299" spans="2:12" x14ac:dyDescent="0.25">
      <c r="B3299" t="s">
        <v>33</v>
      </c>
      <c r="C3299">
        <v>5.6000000000000005</v>
      </c>
      <c r="D3299">
        <v>520</v>
      </c>
      <c r="E3299" s="27">
        <v>45586</v>
      </c>
      <c r="F3299">
        <v>1009.4100000000001</v>
      </c>
      <c r="G3299" t="s">
        <v>90</v>
      </c>
      <c r="H3299">
        <v>0</v>
      </c>
      <c r="I3299" t="str">
        <f>_xlfn.XLOOKUP(data[[#This Row],[flight_speed]],$S$4:$S$6,$T$4:$T$6,,-1)</f>
        <v>fast</v>
      </c>
      <c r="J3299">
        <f>_xlfn.XLOOKUP(data[[#This Row],[Reindeer]],$S$14:$S$18,$T$14:$T$18)</f>
        <v>1200</v>
      </c>
      <c r="K3299" t="str" cm="1">
        <f t="array" ref="K3299">_xlfn.IFS(data[[#This Row],[Age]]&lt;=100,"0-100",data[[#This Row],[Age]]&lt;=500,"101-500",data[[#This Row],[Age]]&lt;=1000,"501-1000",1,"&gt;1000")</f>
        <v>&gt;1000</v>
      </c>
      <c r="L3299" t="str">
        <f>REPT(_xlfn.UNICHAR(8203),_xlfn.XLOOKUP(data[[#This Row],[Age group]],$S$23:$S$26,$T$23:$T$26))&amp;data[[#This Row],[Age group]]</f>
        <v>​&gt;1000</v>
      </c>
    </row>
    <row r="3300" spans="2:12" x14ac:dyDescent="0.25">
      <c r="B3300" t="s">
        <v>34</v>
      </c>
      <c r="C3300">
        <v>9.6000000000000014</v>
      </c>
      <c r="D3300">
        <v>870</v>
      </c>
      <c r="E3300" s="27">
        <v>45586</v>
      </c>
      <c r="F3300">
        <v>581.49</v>
      </c>
      <c r="G3300" t="s">
        <v>91</v>
      </c>
      <c r="H3300">
        <v>0</v>
      </c>
      <c r="I3300" t="str">
        <f>_xlfn.XLOOKUP(data[[#This Row],[flight_speed]],$S$4:$S$6,$T$4:$T$6,,-1)</f>
        <v>casual</v>
      </c>
      <c r="J3300">
        <f>_xlfn.XLOOKUP(data[[#This Row],[Reindeer]],$S$14:$S$18,$T$14:$T$18)</f>
        <v>815</v>
      </c>
      <c r="K3300" t="str" cm="1">
        <f t="array" ref="K3300">_xlfn.IFS(data[[#This Row],[Age]]&lt;=100,"0-100",data[[#This Row],[Age]]&lt;=500,"101-500",data[[#This Row],[Age]]&lt;=1000,"501-1000",1,"&gt;1000")</f>
        <v>501-1000</v>
      </c>
      <c r="L3300" t="str">
        <f>REPT(_xlfn.UNICHAR(8203),_xlfn.XLOOKUP(data[[#This Row],[Age group]],$S$23:$S$26,$T$23:$T$26))&amp;data[[#This Row],[Age group]]</f>
        <v>​​501-1000</v>
      </c>
    </row>
    <row r="3301" spans="2:12" x14ac:dyDescent="0.25">
      <c r="B3301" t="s">
        <v>35</v>
      </c>
      <c r="C3301">
        <v>6.4</v>
      </c>
      <c r="D3301">
        <v>1450</v>
      </c>
      <c r="E3301" s="27">
        <v>45586</v>
      </c>
      <c r="F3301">
        <v>1562.52</v>
      </c>
      <c r="G3301" t="s">
        <v>91</v>
      </c>
      <c r="H3301">
        <v>0</v>
      </c>
      <c r="I3301" t="str">
        <f>_xlfn.XLOOKUP(data[[#This Row],[flight_speed]],$S$4:$S$6,$T$4:$T$6,,-1)</f>
        <v>fast</v>
      </c>
      <c r="J3301">
        <f>_xlfn.XLOOKUP(data[[#This Row],[Reindeer]],$S$14:$S$18,$T$14:$T$18)</f>
        <v>261</v>
      </c>
      <c r="K3301" t="str" cm="1">
        <f t="array" ref="K3301">_xlfn.IFS(data[[#This Row],[Age]]&lt;=100,"0-100",data[[#This Row],[Age]]&lt;=500,"101-500",data[[#This Row],[Age]]&lt;=1000,"501-1000",1,"&gt;1000")</f>
        <v>101-500</v>
      </c>
      <c r="L3301" t="str">
        <f>REPT(_xlfn.UNICHAR(8203),_xlfn.XLOOKUP(data[[#This Row],[Age group]],$S$23:$S$26,$T$23:$T$26))&amp;data[[#This Row],[Age group]]</f>
        <v>​​​101-500</v>
      </c>
    </row>
    <row r="3302" spans="2:12" x14ac:dyDescent="0.25">
      <c r="B3302" t="s">
        <v>68</v>
      </c>
      <c r="C3302">
        <v>4.8000000000000007</v>
      </c>
      <c r="D3302">
        <v>820</v>
      </c>
      <c r="E3302" s="27">
        <v>45586</v>
      </c>
      <c r="F3302">
        <v>2616.1799999999998</v>
      </c>
      <c r="G3302" t="s">
        <v>90</v>
      </c>
      <c r="H3302">
        <v>0</v>
      </c>
      <c r="I3302" t="str">
        <f>_xlfn.XLOOKUP(data[[#This Row],[flight_speed]],$S$4:$S$6,$T$4:$T$6,,-1)</f>
        <v>super fast</v>
      </c>
      <c r="J3302">
        <f>_xlfn.XLOOKUP(data[[#This Row],[Reindeer]],$S$14:$S$18,$T$14:$T$18)</f>
        <v>35</v>
      </c>
      <c r="K3302" t="str" cm="1">
        <f t="array" ref="K3302">_xlfn.IFS(data[[#This Row],[Age]]&lt;=100,"0-100",data[[#This Row],[Age]]&lt;=500,"101-500",data[[#This Row],[Age]]&lt;=1000,"501-1000",1,"&gt;1000")</f>
        <v>0-100</v>
      </c>
      <c r="L3302" t="str">
        <f>REPT(_xlfn.UNICHAR(8203),_xlfn.XLOOKUP(data[[#This Row],[Age group]],$S$23:$S$26,$T$23:$T$26))&amp;data[[#This Row],[Age group]]</f>
        <v>​​​​0-100</v>
      </c>
    </row>
    <row r="3303" spans="2:12" x14ac:dyDescent="0.25">
      <c r="B3303" t="s">
        <v>32</v>
      </c>
      <c r="C3303">
        <v>9.6000000000000014</v>
      </c>
      <c r="D3303">
        <v>870</v>
      </c>
      <c r="E3303" s="27">
        <v>45586</v>
      </c>
      <c r="F3303">
        <v>1466.67</v>
      </c>
      <c r="G3303" t="s">
        <v>91</v>
      </c>
      <c r="H3303">
        <v>0</v>
      </c>
      <c r="I3303" t="str">
        <f>_xlfn.XLOOKUP(data[[#This Row],[flight_speed]],$S$4:$S$6,$T$4:$T$6,,-1)</f>
        <v>fast</v>
      </c>
      <c r="J3303">
        <f>_xlfn.XLOOKUP(data[[#This Row],[Reindeer]],$S$14:$S$18,$T$14:$T$18)</f>
        <v>98</v>
      </c>
      <c r="K3303" t="str" cm="1">
        <f t="array" ref="K3303">_xlfn.IFS(data[[#This Row],[Age]]&lt;=100,"0-100",data[[#This Row],[Age]]&lt;=500,"101-500",data[[#This Row],[Age]]&lt;=1000,"501-1000",1,"&gt;1000")</f>
        <v>0-100</v>
      </c>
      <c r="L3303" t="str">
        <f>REPT(_xlfn.UNICHAR(8203),_xlfn.XLOOKUP(data[[#This Row],[Age group]],$S$23:$S$26,$T$23:$T$26))&amp;data[[#This Row],[Age group]]</f>
        <v>​​​​0-100</v>
      </c>
    </row>
    <row r="3304" spans="2:12" x14ac:dyDescent="0.25">
      <c r="B3304" t="s">
        <v>33</v>
      </c>
      <c r="C3304">
        <v>5.6000000000000005</v>
      </c>
      <c r="D3304">
        <v>820</v>
      </c>
      <c r="E3304" s="27">
        <v>45587</v>
      </c>
      <c r="F3304">
        <v>2546.13</v>
      </c>
      <c r="G3304" t="s">
        <v>90</v>
      </c>
      <c r="H3304">
        <v>0</v>
      </c>
      <c r="I3304" t="str">
        <f>_xlfn.XLOOKUP(data[[#This Row],[flight_speed]],$S$4:$S$6,$T$4:$T$6,,-1)</f>
        <v>super fast</v>
      </c>
      <c r="J3304">
        <f>_xlfn.XLOOKUP(data[[#This Row],[Reindeer]],$S$14:$S$18,$T$14:$T$18)</f>
        <v>1200</v>
      </c>
      <c r="K3304" t="str" cm="1">
        <f t="array" ref="K3304">_xlfn.IFS(data[[#This Row],[Age]]&lt;=100,"0-100",data[[#This Row],[Age]]&lt;=500,"101-500",data[[#This Row],[Age]]&lt;=1000,"501-1000",1,"&gt;1000")</f>
        <v>&gt;1000</v>
      </c>
      <c r="L3304" t="str">
        <f>REPT(_xlfn.UNICHAR(8203),_xlfn.XLOOKUP(data[[#This Row],[Age group]],$S$23:$S$26,$T$23:$T$26))&amp;data[[#This Row],[Age group]]</f>
        <v>​&gt;1000</v>
      </c>
    </row>
    <row r="3305" spans="2:12" x14ac:dyDescent="0.25">
      <c r="B3305" t="s">
        <v>34</v>
      </c>
      <c r="C3305">
        <v>6.4</v>
      </c>
      <c r="D3305">
        <v>910</v>
      </c>
      <c r="E3305" s="27">
        <v>45587</v>
      </c>
      <c r="F3305">
        <v>2109.54</v>
      </c>
      <c r="G3305" t="s">
        <v>91</v>
      </c>
      <c r="H3305">
        <v>0</v>
      </c>
      <c r="I3305" t="str">
        <f>_xlfn.XLOOKUP(data[[#This Row],[flight_speed]],$S$4:$S$6,$T$4:$T$6,,-1)</f>
        <v>super fast</v>
      </c>
      <c r="J3305">
        <f>_xlfn.XLOOKUP(data[[#This Row],[Reindeer]],$S$14:$S$18,$T$14:$T$18)</f>
        <v>815</v>
      </c>
      <c r="K3305" t="str" cm="1">
        <f t="array" ref="K3305">_xlfn.IFS(data[[#This Row],[Age]]&lt;=100,"0-100",data[[#This Row],[Age]]&lt;=500,"101-500",data[[#This Row],[Age]]&lt;=1000,"501-1000",1,"&gt;1000")</f>
        <v>501-1000</v>
      </c>
      <c r="L3305" t="str">
        <f>REPT(_xlfn.UNICHAR(8203),_xlfn.XLOOKUP(data[[#This Row],[Age group]],$S$23:$S$26,$T$23:$T$26))&amp;data[[#This Row],[Age group]]</f>
        <v>​​501-1000</v>
      </c>
    </row>
    <row r="3306" spans="2:12" x14ac:dyDescent="0.25">
      <c r="B3306" t="s">
        <v>35</v>
      </c>
      <c r="C3306">
        <v>10.4</v>
      </c>
      <c r="D3306">
        <v>1360</v>
      </c>
      <c r="E3306" s="27">
        <v>45587</v>
      </c>
      <c r="F3306">
        <v>1855.38</v>
      </c>
      <c r="G3306" t="s">
        <v>91</v>
      </c>
      <c r="H3306">
        <v>0</v>
      </c>
      <c r="I3306" t="str">
        <f>_xlfn.XLOOKUP(data[[#This Row],[flight_speed]],$S$4:$S$6,$T$4:$T$6,,-1)</f>
        <v>fast</v>
      </c>
      <c r="J3306">
        <f>_xlfn.XLOOKUP(data[[#This Row],[Reindeer]],$S$14:$S$18,$T$14:$T$18)</f>
        <v>261</v>
      </c>
      <c r="K3306" t="str" cm="1">
        <f t="array" ref="K3306">_xlfn.IFS(data[[#This Row],[Age]]&lt;=100,"0-100",data[[#This Row],[Age]]&lt;=500,"101-500",data[[#This Row],[Age]]&lt;=1000,"501-1000",1,"&gt;1000")</f>
        <v>101-500</v>
      </c>
      <c r="L3306" t="str">
        <f>REPT(_xlfn.UNICHAR(8203),_xlfn.XLOOKUP(data[[#This Row],[Age group]],$S$23:$S$26,$T$23:$T$26))&amp;data[[#This Row],[Age group]]</f>
        <v>​​​101-500</v>
      </c>
    </row>
    <row r="3307" spans="2:12" x14ac:dyDescent="0.25">
      <c r="B3307" t="s">
        <v>68</v>
      </c>
      <c r="C3307">
        <v>4.8000000000000007</v>
      </c>
      <c r="D3307">
        <v>1040</v>
      </c>
      <c r="E3307" s="27">
        <v>45587</v>
      </c>
      <c r="F3307">
        <v>1417.32</v>
      </c>
      <c r="G3307" t="s">
        <v>90</v>
      </c>
      <c r="H3307">
        <v>0</v>
      </c>
      <c r="I3307" t="str">
        <f>_xlfn.XLOOKUP(data[[#This Row],[flight_speed]],$S$4:$S$6,$T$4:$T$6,,-1)</f>
        <v>fast</v>
      </c>
      <c r="J3307">
        <f>_xlfn.XLOOKUP(data[[#This Row],[Reindeer]],$S$14:$S$18,$T$14:$T$18)</f>
        <v>35</v>
      </c>
      <c r="K3307" t="str" cm="1">
        <f t="array" ref="K3307">_xlfn.IFS(data[[#This Row],[Age]]&lt;=100,"0-100",data[[#This Row],[Age]]&lt;=500,"101-500",data[[#This Row],[Age]]&lt;=1000,"501-1000",1,"&gt;1000")</f>
        <v>0-100</v>
      </c>
      <c r="L3307" t="str">
        <f>REPT(_xlfn.UNICHAR(8203),_xlfn.XLOOKUP(data[[#This Row],[Age group]],$S$23:$S$26,$T$23:$T$26))&amp;data[[#This Row],[Age group]]</f>
        <v>​​​​0-100</v>
      </c>
    </row>
    <row r="3308" spans="2:12" x14ac:dyDescent="0.25">
      <c r="B3308" t="s">
        <v>32</v>
      </c>
      <c r="C3308">
        <v>4</v>
      </c>
      <c r="D3308">
        <v>560</v>
      </c>
      <c r="E3308" s="27">
        <v>45587</v>
      </c>
      <c r="F3308">
        <v>2746.2</v>
      </c>
      <c r="G3308" t="s">
        <v>91</v>
      </c>
      <c r="H3308">
        <v>0</v>
      </c>
      <c r="I3308" t="str">
        <f>_xlfn.XLOOKUP(data[[#This Row],[flight_speed]],$S$4:$S$6,$T$4:$T$6,,-1)</f>
        <v>super fast</v>
      </c>
      <c r="J3308">
        <f>_xlfn.XLOOKUP(data[[#This Row],[Reindeer]],$S$14:$S$18,$T$14:$T$18)</f>
        <v>98</v>
      </c>
      <c r="K3308" t="str" cm="1">
        <f t="array" ref="K3308">_xlfn.IFS(data[[#This Row],[Age]]&lt;=100,"0-100",data[[#This Row],[Age]]&lt;=500,"101-500",data[[#This Row],[Age]]&lt;=1000,"501-1000",1,"&gt;1000")</f>
        <v>0-100</v>
      </c>
      <c r="L3308" t="str">
        <f>REPT(_xlfn.UNICHAR(8203),_xlfn.XLOOKUP(data[[#This Row],[Age group]],$S$23:$S$26,$T$23:$T$26))&amp;data[[#This Row],[Age group]]</f>
        <v>​​​​0-100</v>
      </c>
    </row>
    <row r="3309" spans="2:12" x14ac:dyDescent="0.25">
      <c r="B3309" t="s">
        <v>33</v>
      </c>
      <c r="C3309">
        <v>5.6000000000000005</v>
      </c>
      <c r="D3309">
        <v>1200</v>
      </c>
      <c r="E3309" s="27">
        <v>45588</v>
      </c>
      <c r="F3309">
        <v>886.92</v>
      </c>
      <c r="G3309" t="s">
        <v>90</v>
      </c>
      <c r="H3309">
        <v>0</v>
      </c>
      <c r="I3309" t="str">
        <f>_xlfn.XLOOKUP(data[[#This Row],[flight_speed]],$S$4:$S$6,$T$4:$T$6,,-1)</f>
        <v>fast</v>
      </c>
      <c r="J3309">
        <f>_xlfn.XLOOKUP(data[[#This Row],[Reindeer]],$S$14:$S$18,$T$14:$T$18)</f>
        <v>1200</v>
      </c>
      <c r="K3309" t="str" cm="1">
        <f t="array" ref="K3309">_xlfn.IFS(data[[#This Row],[Age]]&lt;=100,"0-100",data[[#This Row],[Age]]&lt;=500,"101-500",data[[#This Row],[Age]]&lt;=1000,"501-1000",1,"&gt;1000")</f>
        <v>&gt;1000</v>
      </c>
      <c r="L3309" t="str">
        <f>REPT(_xlfn.UNICHAR(8203),_xlfn.XLOOKUP(data[[#This Row],[Age group]],$S$23:$S$26,$T$23:$T$26))&amp;data[[#This Row],[Age group]]</f>
        <v>​&gt;1000</v>
      </c>
    </row>
    <row r="3310" spans="2:12" x14ac:dyDescent="0.25">
      <c r="B3310" t="s">
        <v>34</v>
      </c>
      <c r="C3310">
        <v>7.2</v>
      </c>
      <c r="D3310">
        <v>1070</v>
      </c>
      <c r="E3310" s="27">
        <v>45588</v>
      </c>
      <c r="F3310">
        <v>2724.45</v>
      </c>
      <c r="G3310" t="s">
        <v>91</v>
      </c>
      <c r="H3310">
        <v>0</v>
      </c>
      <c r="I3310" t="str">
        <f>_xlfn.XLOOKUP(data[[#This Row],[flight_speed]],$S$4:$S$6,$T$4:$T$6,,-1)</f>
        <v>super fast</v>
      </c>
      <c r="J3310">
        <f>_xlfn.XLOOKUP(data[[#This Row],[Reindeer]],$S$14:$S$18,$T$14:$T$18)</f>
        <v>815</v>
      </c>
      <c r="K3310" t="str" cm="1">
        <f t="array" ref="K3310">_xlfn.IFS(data[[#This Row],[Age]]&lt;=100,"0-100",data[[#This Row],[Age]]&lt;=500,"101-500",data[[#This Row],[Age]]&lt;=1000,"501-1000",1,"&gt;1000")</f>
        <v>501-1000</v>
      </c>
      <c r="L3310" t="str">
        <f>REPT(_xlfn.UNICHAR(8203),_xlfn.XLOOKUP(data[[#This Row],[Age group]],$S$23:$S$26,$T$23:$T$26))&amp;data[[#This Row],[Age group]]</f>
        <v>​​501-1000</v>
      </c>
    </row>
    <row r="3311" spans="2:12" x14ac:dyDescent="0.25">
      <c r="B3311" t="s">
        <v>35</v>
      </c>
      <c r="C3311">
        <v>4.8000000000000007</v>
      </c>
      <c r="D3311">
        <v>1010</v>
      </c>
      <c r="E3311" s="27">
        <v>45588</v>
      </c>
      <c r="F3311">
        <v>2452.23</v>
      </c>
      <c r="G3311" t="s">
        <v>91</v>
      </c>
      <c r="H3311">
        <v>0</v>
      </c>
      <c r="I3311" t="str">
        <f>_xlfn.XLOOKUP(data[[#This Row],[flight_speed]],$S$4:$S$6,$T$4:$T$6,,-1)</f>
        <v>super fast</v>
      </c>
      <c r="J3311">
        <f>_xlfn.XLOOKUP(data[[#This Row],[Reindeer]],$S$14:$S$18,$T$14:$T$18)</f>
        <v>261</v>
      </c>
      <c r="K3311" t="str" cm="1">
        <f t="array" ref="K3311">_xlfn.IFS(data[[#This Row],[Age]]&lt;=100,"0-100",data[[#This Row],[Age]]&lt;=500,"101-500",data[[#This Row],[Age]]&lt;=1000,"501-1000",1,"&gt;1000")</f>
        <v>101-500</v>
      </c>
      <c r="L3311" t="str">
        <f>REPT(_xlfn.UNICHAR(8203),_xlfn.XLOOKUP(data[[#This Row],[Age group]],$S$23:$S$26,$T$23:$T$26))&amp;data[[#This Row],[Age group]]</f>
        <v>​​​101-500</v>
      </c>
    </row>
    <row r="3312" spans="2:12" x14ac:dyDescent="0.25">
      <c r="B3312" t="s">
        <v>68</v>
      </c>
      <c r="C3312">
        <v>4.8000000000000007</v>
      </c>
      <c r="D3312">
        <v>940</v>
      </c>
      <c r="E3312" s="27">
        <v>45588</v>
      </c>
      <c r="F3312">
        <v>949.68000000000006</v>
      </c>
      <c r="G3312" t="s">
        <v>90</v>
      </c>
      <c r="H3312">
        <v>0</v>
      </c>
      <c r="I3312" t="str">
        <f>_xlfn.XLOOKUP(data[[#This Row],[flight_speed]],$S$4:$S$6,$T$4:$T$6,,-1)</f>
        <v>fast</v>
      </c>
      <c r="J3312">
        <f>_xlfn.XLOOKUP(data[[#This Row],[Reindeer]],$S$14:$S$18,$T$14:$T$18)</f>
        <v>35</v>
      </c>
      <c r="K3312" t="str" cm="1">
        <f t="array" ref="K3312">_xlfn.IFS(data[[#This Row],[Age]]&lt;=100,"0-100",data[[#This Row],[Age]]&lt;=500,"101-500",data[[#This Row],[Age]]&lt;=1000,"501-1000",1,"&gt;1000")</f>
        <v>0-100</v>
      </c>
      <c r="L3312" t="str">
        <f>REPT(_xlfn.UNICHAR(8203),_xlfn.XLOOKUP(data[[#This Row],[Age group]],$S$23:$S$26,$T$23:$T$26))&amp;data[[#This Row],[Age group]]</f>
        <v>​​​​0-100</v>
      </c>
    </row>
    <row r="3313" spans="2:12" x14ac:dyDescent="0.25">
      <c r="B3313" t="s">
        <v>32</v>
      </c>
      <c r="C3313">
        <v>4</v>
      </c>
      <c r="D3313">
        <v>690</v>
      </c>
      <c r="E3313" s="27">
        <v>45588</v>
      </c>
      <c r="F3313">
        <v>1212.57</v>
      </c>
      <c r="G3313" t="s">
        <v>91</v>
      </c>
      <c r="H3313">
        <v>0</v>
      </c>
      <c r="I3313" t="str">
        <f>_xlfn.XLOOKUP(data[[#This Row],[flight_speed]],$S$4:$S$6,$T$4:$T$6,,-1)</f>
        <v>fast</v>
      </c>
      <c r="J3313">
        <f>_xlfn.XLOOKUP(data[[#This Row],[Reindeer]],$S$14:$S$18,$T$14:$T$18)</f>
        <v>98</v>
      </c>
      <c r="K3313" t="str" cm="1">
        <f t="array" ref="K3313">_xlfn.IFS(data[[#This Row],[Age]]&lt;=100,"0-100",data[[#This Row],[Age]]&lt;=500,"101-500",data[[#This Row],[Age]]&lt;=1000,"501-1000",1,"&gt;1000")</f>
        <v>0-100</v>
      </c>
      <c r="L3313" t="str">
        <f>REPT(_xlfn.UNICHAR(8203),_xlfn.XLOOKUP(data[[#This Row],[Age group]],$S$23:$S$26,$T$23:$T$26))&amp;data[[#This Row],[Age group]]</f>
        <v>​​​​0-100</v>
      </c>
    </row>
    <row r="3314" spans="2:12" x14ac:dyDescent="0.25">
      <c r="B3314" t="s">
        <v>33</v>
      </c>
      <c r="C3314">
        <v>9.6000000000000014</v>
      </c>
      <c r="D3314">
        <v>1390</v>
      </c>
      <c r="E3314" s="27">
        <v>45589</v>
      </c>
      <c r="F3314">
        <v>1650</v>
      </c>
      <c r="G3314" t="s">
        <v>90</v>
      </c>
      <c r="H3314">
        <v>0</v>
      </c>
      <c r="I3314" t="str">
        <f>_xlfn.XLOOKUP(data[[#This Row],[flight_speed]],$S$4:$S$6,$T$4:$T$6,,-1)</f>
        <v>fast</v>
      </c>
      <c r="J3314">
        <f>_xlfn.XLOOKUP(data[[#This Row],[Reindeer]],$S$14:$S$18,$T$14:$T$18)</f>
        <v>1200</v>
      </c>
      <c r="K3314" t="str" cm="1">
        <f t="array" ref="K3314">_xlfn.IFS(data[[#This Row],[Age]]&lt;=100,"0-100",data[[#This Row],[Age]]&lt;=500,"101-500",data[[#This Row],[Age]]&lt;=1000,"501-1000",1,"&gt;1000")</f>
        <v>&gt;1000</v>
      </c>
      <c r="L3314" t="str">
        <f>REPT(_xlfn.UNICHAR(8203),_xlfn.XLOOKUP(data[[#This Row],[Age group]],$S$23:$S$26,$T$23:$T$26))&amp;data[[#This Row],[Age group]]</f>
        <v>​&gt;1000</v>
      </c>
    </row>
    <row r="3315" spans="2:12" x14ac:dyDescent="0.25">
      <c r="B3315" t="s">
        <v>34</v>
      </c>
      <c r="C3315">
        <v>4</v>
      </c>
      <c r="D3315">
        <v>840</v>
      </c>
      <c r="E3315" s="27">
        <v>45589</v>
      </c>
      <c r="F3315">
        <v>1944.75</v>
      </c>
      <c r="G3315" t="s">
        <v>91</v>
      </c>
      <c r="H3315">
        <v>0</v>
      </c>
      <c r="I3315" t="str">
        <f>_xlfn.XLOOKUP(data[[#This Row],[flight_speed]],$S$4:$S$6,$T$4:$T$6,,-1)</f>
        <v>fast</v>
      </c>
      <c r="J3315">
        <f>_xlfn.XLOOKUP(data[[#This Row],[Reindeer]],$S$14:$S$18,$T$14:$T$18)</f>
        <v>815</v>
      </c>
      <c r="K3315" t="str" cm="1">
        <f t="array" ref="K3315">_xlfn.IFS(data[[#This Row],[Age]]&lt;=100,"0-100",data[[#This Row],[Age]]&lt;=500,"101-500",data[[#This Row],[Age]]&lt;=1000,"501-1000",1,"&gt;1000")</f>
        <v>501-1000</v>
      </c>
      <c r="L3315" t="str">
        <f>REPT(_xlfn.UNICHAR(8203),_xlfn.XLOOKUP(data[[#This Row],[Age group]],$S$23:$S$26,$T$23:$T$26))&amp;data[[#This Row],[Age group]]</f>
        <v>​​501-1000</v>
      </c>
    </row>
    <row r="3316" spans="2:12" x14ac:dyDescent="0.25">
      <c r="B3316" t="s">
        <v>35</v>
      </c>
      <c r="C3316">
        <v>5.6000000000000005</v>
      </c>
      <c r="D3316">
        <v>1080</v>
      </c>
      <c r="E3316" s="27">
        <v>45589</v>
      </c>
      <c r="F3316">
        <v>605.93999999999994</v>
      </c>
      <c r="G3316" t="s">
        <v>91</v>
      </c>
      <c r="H3316">
        <v>0</v>
      </c>
      <c r="I3316" t="str">
        <f>_xlfn.XLOOKUP(data[[#This Row],[flight_speed]],$S$4:$S$6,$T$4:$T$6,,-1)</f>
        <v>fast</v>
      </c>
      <c r="J3316">
        <f>_xlfn.XLOOKUP(data[[#This Row],[Reindeer]],$S$14:$S$18,$T$14:$T$18)</f>
        <v>261</v>
      </c>
      <c r="K3316" t="str" cm="1">
        <f t="array" ref="K3316">_xlfn.IFS(data[[#This Row],[Age]]&lt;=100,"0-100",data[[#This Row],[Age]]&lt;=500,"101-500",data[[#This Row],[Age]]&lt;=1000,"501-1000",1,"&gt;1000")</f>
        <v>101-500</v>
      </c>
      <c r="L3316" t="str">
        <f>REPT(_xlfn.UNICHAR(8203),_xlfn.XLOOKUP(data[[#This Row],[Age group]],$S$23:$S$26,$T$23:$T$26))&amp;data[[#This Row],[Age group]]</f>
        <v>​​​101-500</v>
      </c>
    </row>
    <row r="3317" spans="2:12" x14ac:dyDescent="0.25">
      <c r="B3317" t="s">
        <v>68</v>
      </c>
      <c r="C3317">
        <v>4.8000000000000007</v>
      </c>
      <c r="D3317">
        <v>840</v>
      </c>
      <c r="E3317" s="27">
        <v>45589</v>
      </c>
      <c r="F3317">
        <v>2245.38</v>
      </c>
      <c r="G3317" t="s">
        <v>90</v>
      </c>
      <c r="H3317">
        <v>0</v>
      </c>
      <c r="I3317" t="str">
        <f>_xlfn.XLOOKUP(data[[#This Row],[flight_speed]],$S$4:$S$6,$T$4:$T$6,,-1)</f>
        <v>super fast</v>
      </c>
      <c r="J3317">
        <f>_xlfn.XLOOKUP(data[[#This Row],[Reindeer]],$S$14:$S$18,$T$14:$T$18)</f>
        <v>35</v>
      </c>
      <c r="K3317" t="str" cm="1">
        <f t="array" ref="K3317">_xlfn.IFS(data[[#This Row],[Age]]&lt;=100,"0-100",data[[#This Row],[Age]]&lt;=500,"101-500",data[[#This Row],[Age]]&lt;=1000,"501-1000",1,"&gt;1000")</f>
        <v>0-100</v>
      </c>
      <c r="L3317" t="str">
        <f>REPT(_xlfn.UNICHAR(8203),_xlfn.XLOOKUP(data[[#This Row],[Age group]],$S$23:$S$26,$T$23:$T$26))&amp;data[[#This Row],[Age group]]</f>
        <v>​​​​0-100</v>
      </c>
    </row>
    <row r="3318" spans="2:12" x14ac:dyDescent="0.25">
      <c r="B3318" t="s">
        <v>32</v>
      </c>
      <c r="C3318">
        <v>8.8000000000000007</v>
      </c>
      <c r="D3318">
        <v>1180</v>
      </c>
      <c r="E3318" s="27">
        <v>45589</v>
      </c>
      <c r="F3318">
        <v>581.93999999999994</v>
      </c>
      <c r="G3318" t="s">
        <v>91</v>
      </c>
      <c r="H3318">
        <v>0</v>
      </c>
      <c r="I3318" t="str">
        <f>_xlfn.XLOOKUP(data[[#This Row],[flight_speed]],$S$4:$S$6,$T$4:$T$6,,-1)</f>
        <v>casual</v>
      </c>
      <c r="J3318">
        <f>_xlfn.XLOOKUP(data[[#This Row],[Reindeer]],$S$14:$S$18,$T$14:$T$18)</f>
        <v>98</v>
      </c>
      <c r="K3318" t="str" cm="1">
        <f t="array" ref="K3318">_xlfn.IFS(data[[#This Row],[Age]]&lt;=100,"0-100",data[[#This Row],[Age]]&lt;=500,"101-500",data[[#This Row],[Age]]&lt;=1000,"501-1000",1,"&gt;1000")</f>
        <v>0-100</v>
      </c>
      <c r="L3318" t="str">
        <f>REPT(_xlfn.UNICHAR(8203),_xlfn.XLOOKUP(data[[#This Row],[Age group]],$S$23:$S$26,$T$23:$T$26))&amp;data[[#This Row],[Age group]]</f>
        <v>​​​​0-100</v>
      </c>
    </row>
    <row r="3319" spans="2:12" x14ac:dyDescent="0.25">
      <c r="B3319" t="s">
        <v>33</v>
      </c>
      <c r="C3319">
        <v>10.4</v>
      </c>
      <c r="D3319">
        <v>730</v>
      </c>
      <c r="E3319" s="27">
        <v>45590</v>
      </c>
      <c r="F3319">
        <v>1599.5700000000002</v>
      </c>
      <c r="G3319" t="s">
        <v>90</v>
      </c>
      <c r="H3319">
        <v>0</v>
      </c>
      <c r="I3319" t="str">
        <f>_xlfn.XLOOKUP(data[[#This Row],[flight_speed]],$S$4:$S$6,$T$4:$T$6,,-1)</f>
        <v>fast</v>
      </c>
      <c r="J3319">
        <f>_xlfn.XLOOKUP(data[[#This Row],[Reindeer]],$S$14:$S$18,$T$14:$T$18)</f>
        <v>1200</v>
      </c>
      <c r="K3319" t="str" cm="1">
        <f t="array" ref="K3319">_xlfn.IFS(data[[#This Row],[Age]]&lt;=100,"0-100",data[[#This Row],[Age]]&lt;=500,"101-500",data[[#This Row],[Age]]&lt;=1000,"501-1000",1,"&gt;1000")</f>
        <v>&gt;1000</v>
      </c>
      <c r="L3319" t="str">
        <f>REPT(_xlfn.UNICHAR(8203),_xlfn.XLOOKUP(data[[#This Row],[Age group]],$S$23:$S$26,$T$23:$T$26))&amp;data[[#This Row],[Age group]]</f>
        <v>​&gt;1000</v>
      </c>
    </row>
    <row r="3320" spans="2:12" x14ac:dyDescent="0.25">
      <c r="B3320" t="s">
        <v>34</v>
      </c>
      <c r="C3320">
        <v>8</v>
      </c>
      <c r="D3320">
        <v>1150</v>
      </c>
      <c r="E3320" s="27">
        <v>45590</v>
      </c>
      <c r="F3320">
        <v>811.65000000000009</v>
      </c>
      <c r="G3320" t="s">
        <v>91</v>
      </c>
      <c r="H3320">
        <v>0</v>
      </c>
      <c r="I3320" t="str">
        <f>_xlfn.XLOOKUP(data[[#This Row],[flight_speed]],$S$4:$S$6,$T$4:$T$6,,-1)</f>
        <v>fast</v>
      </c>
      <c r="J3320">
        <f>_xlfn.XLOOKUP(data[[#This Row],[Reindeer]],$S$14:$S$18,$T$14:$T$18)</f>
        <v>815</v>
      </c>
      <c r="K3320" t="str" cm="1">
        <f t="array" ref="K3320">_xlfn.IFS(data[[#This Row],[Age]]&lt;=100,"0-100",data[[#This Row],[Age]]&lt;=500,"101-500",data[[#This Row],[Age]]&lt;=1000,"501-1000",1,"&gt;1000")</f>
        <v>501-1000</v>
      </c>
      <c r="L3320" t="str">
        <f>REPT(_xlfn.UNICHAR(8203),_xlfn.XLOOKUP(data[[#This Row],[Age group]],$S$23:$S$26,$T$23:$T$26))&amp;data[[#This Row],[Age group]]</f>
        <v>​​501-1000</v>
      </c>
    </row>
    <row r="3321" spans="2:12" x14ac:dyDescent="0.25">
      <c r="B3321" t="s">
        <v>35</v>
      </c>
      <c r="C3321">
        <v>4.8000000000000007</v>
      </c>
      <c r="D3321">
        <v>1020</v>
      </c>
      <c r="E3321" s="27">
        <v>45590</v>
      </c>
      <c r="F3321">
        <v>2535.54</v>
      </c>
      <c r="G3321" t="s">
        <v>91</v>
      </c>
      <c r="H3321">
        <v>0</v>
      </c>
      <c r="I3321" t="str">
        <f>_xlfn.XLOOKUP(data[[#This Row],[flight_speed]],$S$4:$S$6,$T$4:$T$6,,-1)</f>
        <v>super fast</v>
      </c>
      <c r="J3321">
        <f>_xlfn.XLOOKUP(data[[#This Row],[Reindeer]],$S$14:$S$18,$T$14:$T$18)</f>
        <v>261</v>
      </c>
      <c r="K3321" t="str" cm="1">
        <f t="array" ref="K3321">_xlfn.IFS(data[[#This Row],[Age]]&lt;=100,"0-100",data[[#This Row],[Age]]&lt;=500,"101-500",data[[#This Row],[Age]]&lt;=1000,"501-1000",1,"&gt;1000")</f>
        <v>101-500</v>
      </c>
      <c r="L3321" t="str">
        <f>REPT(_xlfn.UNICHAR(8203),_xlfn.XLOOKUP(data[[#This Row],[Age group]],$S$23:$S$26,$T$23:$T$26))&amp;data[[#This Row],[Age group]]</f>
        <v>​​​101-500</v>
      </c>
    </row>
    <row r="3322" spans="2:12" x14ac:dyDescent="0.25">
      <c r="B3322" t="s">
        <v>68</v>
      </c>
      <c r="C3322">
        <v>12</v>
      </c>
      <c r="D3322">
        <v>610</v>
      </c>
      <c r="E3322" s="27">
        <v>45590</v>
      </c>
      <c r="F3322">
        <v>1524.21</v>
      </c>
      <c r="G3322" t="s">
        <v>90</v>
      </c>
      <c r="H3322">
        <v>0</v>
      </c>
      <c r="I3322" t="str">
        <f>_xlfn.XLOOKUP(data[[#This Row],[flight_speed]],$S$4:$S$6,$T$4:$T$6,,-1)</f>
        <v>fast</v>
      </c>
      <c r="J3322">
        <f>_xlfn.XLOOKUP(data[[#This Row],[Reindeer]],$S$14:$S$18,$T$14:$T$18)</f>
        <v>35</v>
      </c>
      <c r="K3322" t="str" cm="1">
        <f t="array" ref="K3322">_xlfn.IFS(data[[#This Row],[Age]]&lt;=100,"0-100",data[[#This Row],[Age]]&lt;=500,"101-500",data[[#This Row],[Age]]&lt;=1000,"501-1000",1,"&gt;1000")</f>
        <v>0-100</v>
      </c>
      <c r="L3322" t="str">
        <f>REPT(_xlfn.UNICHAR(8203),_xlfn.XLOOKUP(data[[#This Row],[Age group]],$S$23:$S$26,$T$23:$T$26))&amp;data[[#This Row],[Age group]]</f>
        <v>​​​​0-100</v>
      </c>
    </row>
    <row r="3323" spans="2:12" x14ac:dyDescent="0.25">
      <c r="B3323" t="s">
        <v>32</v>
      </c>
      <c r="C3323">
        <v>8</v>
      </c>
      <c r="D3323">
        <v>670</v>
      </c>
      <c r="E3323" s="27">
        <v>45590</v>
      </c>
      <c r="F3323">
        <v>201.06</v>
      </c>
      <c r="G3323" t="s">
        <v>91</v>
      </c>
      <c r="H3323">
        <v>0</v>
      </c>
      <c r="I3323" t="str">
        <f>_xlfn.XLOOKUP(data[[#This Row],[flight_speed]],$S$4:$S$6,$T$4:$T$6,,-1)</f>
        <v>casual</v>
      </c>
      <c r="J3323">
        <f>_xlfn.XLOOKUP(data[[#This Row],[Reindeer]],$S$14:$S$18,$T$14:$T$18)</f>
        <v>98</v>
      </c>
      <c r="K3323" t="str" cm="1">
        <f t="array" ref="K3323">_xlfn.IFS(data[[#This Row],[Age]]&lt;=100,"0-100",data[[#This Row],[Age]]&lt;=500,"101-500",data[[#This Row],[Age]]&lt;=1000,"501-1000",1,"&gt;1000")</f>
        <v>0-100</v>
      </c>
      <c r="L3323" t="str">
        <f>REPT(_xlfn.UNICHAR(8203),_xlfn.XLOOKUP(data[[#This Row],[Age group]],$S$23:$S$26,$T$23:$T$26))&amp;data[[#This Row],[Age group]]</f>
        <v>​​​​0-100</v>
      </c>
    </row>
    <row r="3324" spans="2:12" x14ac:dyDescent="0.25">
      <c r="B3324" t="s">
        <v>33</v>
      </c>
      <c r="C3324">
        <v>11.200000000000001</v>
      </c>
      <c r="D3324">
        <v>520</v>
      </c>
      <c r="E3324" s="27">
        <v>45591</v>
      </c>
      <c r="F3324">
        <v>1612.8600000000001</v>
      </c>
      <c r="G3324" t="s">
        <v>90</v>
      </c>
      <c r="H3324">
        <v>0</v>
      </c>
      <c r="I3324" t="str">
        <f>_xlfn.XLOOKUP(data[[#This Row],[flight_speed]],$S$4:$S$6,$T$4:$T$6,,-1)</f>
        <v>fast</v>
      </c>
      <c r="J3324">
        <f>_xlfn.XLOOKUP(data[[#This Row],[Reindeer]],$S$14:$S$18,$T$14:$T$18)</f>
        <v>1200</v>
      </c>
      <c r="K3324" t="str" cm="1">
        <f t="array" ref="K3324">_xlfn.IFS(data[[#This Row],[Age]]&lt;=100,"0-100",data[[#This Row],[Age]]&lt;=500,"101-500",data[[#This Row],[Age]]&lt;=1000,"501-1000",1,"&gt;1000")</f>
        <v>&gt;1000</v>
      </c>
      <c r="L3324" t="str">
        <f>REPT(_xlfn.UNICHAR(8203),_xlfn.XLOOKUP(data[[#This Row],[Age group]],$S$23:$S$26,$T$23:$T$26))&amp;data[[#This Row],[Age group]]</f>
        <v>​&gt;1000</v>
      </c>
    </row>
    <row r="3325" spans="2:12" x14ac:dyDescent="0.25">
      <c r="B3325" t="s">
        <v>34</v>
      </c>
      <c r="C3325">
        <v>11.200000000000001</v>
      </c>
      <c r="D3325">
        <v>670</v>
      </c>
      <c r="E3325" s="27">
        <v>45591</v>
      </c>
      <c r="F3325">
        <v>884.58</v>
      </c>
      <c r="G3325" t="s">
        <v>91</v>
      </c>
      <c r="H3325">
        <v>0</v>
      </c>
      <c r="I3325" t="str">
        <f>_xlfn.XLOOKUP(data[[#This Row],[flight_speed]],$S$4:$S$6,$T$4:$T$6,,-1)</f>
        <v>fast</v>
      </c>
      <c r="J3325">
        <f>_xlfn.XLOOKUP(data[[#This Row],[Reindeer]],$S$14:$S$18,$T$14:$T$18)</f>
        <v>815</v>
      </c>
      <c r="K3325" t="str" cm="1">
        <f t="array" ref="K3325">_xlfn.IFS(data[[#This Row],[Age]]&lt;=100,"0-100",data[[#This Row],[Age]]&lt;=500,"101-500",data[[#This Row],[Age]]&lt;=1000,"501-1000",1,"&gt;1000")</f>
        <v>501-1000</v>
      </c>
      <c r="L3325" t="str">
        <f>REPT(_xlfn.UNICHAR(8203),_xlfn.XLOOKUP(data[[#This Row],[Age group]],$S$23:$S$26,$T$23:$T$26))&amp;data[[#This Row],[Age group]]</f>
        <v>​​501-1000</v>
      </c>
    </row>
    <row r="3326" spans="2:12" x14ac:dyDescent="0.25">
      <c r="B3326" t="s">
        <v>35</v>
      </c>
      <c r="C3326">
        <v>8.8000000000000007</v>
      </c>
      <c r="D3326">
        <v>830</v>
      </c>
      <c r="E3326" s="27">
        <v>45591</v>
      </c>
      <c r="F3326">
        <v>2803.83</v>
      </c>
      <c r="G3326" t="s">
        <v>91</v>
      </c>
      <c r="H3326">
        <v>0</v>
      </c>
      <c r="I3326" t="str">
        <f>_xlfn.XLOOKUP(data[[#This Row],[flight_speed]],$S$4:$S$6,$T$4:$T$6,,-1)</f>
        <v>super fast</v>
      </c>
      <c r="J3326">
        <f>_xlfn.XLOOKUP(data[[#This Row],[Reindeer]],$S$14:$S$18,$T$14:$T$18)</f>
        <v>261</v>
      </c>
      <c r="K3326" t="str" cm="1">
        <f t="array" ref="K3326">_xlfn.IFS(data[[#This Row],[Age]]&lt;=100,"0-100",data[[#This Row],[Age]]&lt;=500,"101-500",data[[#This Row],[Age]]&lt;=1000,"501-1000",1,"&gt;1000")</f>
        <v>101-500</v>
      </c>
      <c r="L3326" t="str">
        <f>REPT(_xlfn.UNICHAR(8203),_xlfn.XLOOKUP(data[[#This Row],[Age group]],$S$23:$S$26,$T$23:$T$26))&amp;data[[#This Row],[Age group]]</f>
        <v>​​​101-500</v>
      </c>
    </row>
    <row r="3327" spans="2:12" x14ac:dyDescent="0.25">
      <c r="B3327" t="s">
        <v>68</v>
      </c>
      <c r="C3327">
        <v>12</v>
      </c>
      <c r="D3327">
        <v>1070</v>
      </c>
      <c r="E3327" s="27">
        <v>45591</v>
      </c>
      <c r="F3327">
        <v>1449.09</v>
      </c>
      <c r="G3327" t="s">
        <v>90</v>
      </c>
      <c r="H3327">
        <v>0</v>
      </c>
      <c r="I3327" t="str">
        <f>_xlfn.XLOOKUP(data[[#This Row],[flight_speed]],$S$4:$S$6,$T$4:$T$6,,-1)</f>
        <v>fast</v>
      </c>
      <c r="J3327">
        <f>_xlfn.XLOOKUP(data[[#This Row],[Reindeer]],$S$14:$S$18,$T$14:$T$18)</f>
        <v>35</v>
      </c>
      <c r="K3327" t="str" cm="1">
        <f t="array" ref="K3327">_xlfn.IFS(data[[#This Row],[Age]]&lt;=100,"0-100",data[[#This Row],[Age]]&lt;=500,"101-500",data[[#This Row],[Age]]&lt;=1000,"501-1000",1,"&gt;1000")</f>
        <v>0-100</v>
      </c>
      <c r="L3327" t="str">
        <f>REPT(_xlfn.UNICHAR(8203),_xlfn.XLOOKUP(data[[#This Row],[Age group]],$S$23:$S$26,$T$23:$T$26))&amp;data[[#This Row],[Age group]]</f>
        <v>​​​​0-100</v>
      </c>
    </row>
    <row r="3328" spans="2:12" x14ac:dyDescent="0.25">
      <c r="B3328" t="s">
        <v>32</v>
      </c>
      <c r="C3328">
        <v>5.6000000000000005</v>
      </c>
      <c r="D3328">
        <v>700</v>
      </c>
      <c r="E3328" s="27">
        <v>45591</v>
      </c>
      <c r="F3328">
        <v>2597.31</v>
      </c>
      <c r="G3328" t="s">
        <v>91</v>
      </c>
      <c r="H3328">
        <v>0</v>
      </c>
      <c r="I3328" t="str">
        <f>_xlfn.XLOOKUP(data[[#This Row],[flight_speed]],$S$4:$S$6,$T$4:$T$6,,-1)</f>
        <v>super fast</v>
      </c>
      <c r="J3328">
        <f>_xlfn.XLOOKUP(data[[#This Row],[Reindeer]],$S$14:$S$18,$T$14:$T$18)</f>
        <v>98</v>
      </c>
      <c r="K3328" t="str" cm="1">
        <f t="array" ref="K3328">_xlfn.IFS(data[[#This Row],[Age]]&lt;=100,"0-100",data[[#This Row],[Age]]&lt;=500,"101-500",data[[#This Row],[Age]]&lt;=1000,"501-1000",1,"&gt;1000")</f>
        <v>0-100</v>
      </c>
      <c r="L3328" t="str">
        <f>REPT(_xlfn.UNICHAR(8203),_xlfn.XLOOKUP(data[[#This Row],[Age group]],$S$23:$S$26,$T$23:$T$26))&amp;data[[#This Row],[Age group]]</f>
        <v>​​​​0-100</v>
      </c>
    </row>
    <row r="3329" spans="2:12" x14ac:dyDescent="0.25">
      <c r="B3329" t="s">
        <v>33</v>
      </c>
      <c r="C3329">
        <v>5.6000000000000005</v>
      </c>
      <c r="D3329">
        <v>1500</v>
      </c>
      <c r="E3329" s="27">
        <v>45592</v>
      </c>
      <c r="F3329">
        <v>746.28</v>
      </c>
      <c r="G3329" t="s">
        <v>90</v>
      </c>
      <c r="H3329">
        <v>0</v>
      </c>
      <c r="I3329" t="str">
        <f>_xlfn.XLOOKUP(data[[#This Row],[flight_speed]],$S$4:$S$6,$T$4:$T$6,,-1)</f>
        <v>fast</v>
      </c>
      <c r="J3329">
        <f>_xlfn.XLOOKUP(data[[#This Row],[Reindeer]],$S$14:$S$18,$T$14:$T$18)</f>
        <v>1200</v>
      </c>
      <c r="K3329" t="str" cm="1">
        <f t="array" ref="K3329">_xlfn.IFS(data[[#This Row],[Age]]&lt;=100,"0-100",data[[#This Row],[Age]]&lt;=500,"101-500",data[[#This Row],[Age]]&lt;=1000,"501-1000",1,"&gt;1000")</f>
        <v>&gt;1000</v>
      </c>
      <c r="L3329" t="str">
        <f>REPT(_xlfn.UNICHAR(8203),_xlfn.XLOOKUP(data[[#This Row],[Age group]],$S$23:$S$26,$T$23:$T$26))&amp;data[[#This Row],[Age group]]</f>
        <v>​&gt;1000</v>
      </c>
    </row>
    <row r="3330" spans="2:12" x14ac:dyDescent="0.25">
      <c r="B3330" t="s">
        <v>34</v>
      </c>
      <c r="C3330">
        <v>12</v>
      </c>
      <c r="D3330">
        <v>730</v>
      </c>
      <c r="E3330" s="27">
        <v>45592</v>
      </c>
      <c r="F3330">
        <v>1035.93</v>
      </c>
      <c r="G3330" t="s">
        <v>91</v>
      </c>
      <c r="H3330">
        <v>0</v>
      </c>
      <c r="I3330" t="str">
        <f>_xlfn.XLOOKUP(data[[#This Row],[flight_speed]],$S$4:$S$6,$T$4:$T$6,,-1)</f>
        <v>fast</v>
      </c>
      <c r="J3330">
        <f>_xlfn.XLOOKUP(data[[#This Row],[Reindeer]],$S$14:$S$18,$T$14:$T$18)</f>
        <v>815</v>
      </c>
      <c r="K3330" t="str" cm="1">
        <f t="array" ref="K3330">_xlfn.IFS(data[[#This Row],[Age]]&lt;=100,"0-100",data[[#This Row],[Age]]&lt;=500,"101-500",data[[#This Row],[Age]]&lt;=1000,"501-1000",1,"&gt;1000")</f>
        <v>501-1000</v>
      </c>
      <c r="L3330" t="str">
        <f>REPT(_xlfn.UNICHAR(8203),_xlfn.XLOOKUP(data[[#This Row],[Age group]],$S$23:$S$26,$T$23:$T$26))&amp;data[[#This Row],[Age group]]</f>
        <v>​​501-1000</v>
      </c>
    </row>
    <row r="3331" spans="2:12" x14ac:dyDescent="0.25">
      <c r="B3331" t="s">
        <v>35</v>
      </c>
      <c r="C3331">
        <v>7.2</v>
      </c>
      <c r="D3331">
        <v>1260</v>
      </c>
      <c r="E3331" s="27">
        <v>45592</v>
      </c>
      <c r="F3331">
        <v>1998.2400000000002</v>
      </c>
      <c r="G3331" t="s">
        <v>91</v>
      </c>
      <c r="H3331">
        <v>0</v>
      </c>
      <c r="I3331" t="str">
        <f>_xlfn.XLOOKUP(data[[#This Row],[flight_speed]],$S$4:$S$6,$T$4:$T$6,,-1)</f>
        <v>fast</v>
      </c>
      <c r="J3331">
        <f>_xlfn.XLOOKUP(data[[#This Row],[Reindeer]],$S$14:$S$18,$T$14:$T$18)</f>
        <v>261</v>
      </c>
      <c r="K3331" t="str" cm="1">
        <f t="array" ref="K3331">_xlfn.IFS(data[[#This Row],[Age]]&lt;=100,"0-100",data[[#This Row],[Age]]&lt;=500,"101-500",data[[#This Row],[Age]]&lt;=1000,"501-1000",1,"&gt;1000")</f>
        <v>101-500</v>
      </c>
      <c r="L3331" t="str">
        <f>REPT(_xlfn.UNICHAR(8203),_xlfn.XLOOKUP(data[[#This Row],[Age group]],$S$23:$S$26,$T$23:$T$26))&amp;data[[#This Row],[Age group]]</f>
        <v>​​​101-500</v>
      </c>
    </row>
    <row r="3332" spans="2:12" x14ac:dyDescent="0.25">
      <c r="B3332" t="s">
        <v>68</v>
      </c>
      <c r="C3332">
        <v>11.200000000000001</v>
      </c>
      <c r="D3332">
        <v>1130</v>
      </c>
      <c r="E3332" s="27">
        <v>45592</v>
      </c>
      <c r="F3332">
        <v>2685.93</v>
      </c>
      <c r="G3332" t="s">
        <v>90</v>
      </c>
      <c r="H3332">
        <v>0</v>
      </c>
      <c r="I3332" t="str">
        <f>_xlfn.XLOOKUP(data[[#This Row],[flight_speed]],$S$4:$S$6,$T$4:$T$6,,-1)</f>
        <v>super fast</v>
      </c>
      <c r="J3332">
        <f>_xlfn.XLOOKUP(data[[#This Row],[Reindeer]],$S$14:$S$18,$T$14:$T$18)</f>
        <v>35</v>
      </c>
      <c r="K3332" t="str" cm="1">
        <f t="array" ref="K3332">_xlfn.IFS(data[[#This Row],[Age]]&lt;=100,"0-100",data[[#This Row],[Age]]&lt;=500,"101-500",data[[#This Row],[Age]]&lt;=1000,"501-1000",1,"&gt;1000")</f>
        <v>0-100</v>
      </c>
      <c r="L3332" t="str">
        <f>REPT(_xlfn.UNICHAR(8203),_xlfn.XLOOKUP(data[[#This Row],[Age group]],$S$23:$S$26,$T$23:$T$26))&amp;data[[#This Row],[Age group]]</f>
        <v>​​​​0-100</v>
      </c>
    </row>
    <row r="3333" spans="2:12" x14ac:dyDescent="0.25">
      <c r="B3333" t="s">
        <v>32</v>
      </c>
      <c r="C3333">
        <v>12</v>
      </c>
      <c r="D3333">
        <v>570</v>
      </c>
      <c r="E3333" s="27">
        <v>45592</v>
      </c>
      <c r="F3333">
        <v>2009.16</v>
      </c>
      <c r="G3333" t="s">
        <v>91</v>
      </c>
      <c r="H3333">
        <v>0</v>
      </c>
      <c r="I3333" t="str">
        <f>_xlfn.XLOOKUP(data[[#This Row],[flight_speed]],$S$4:$S$6,$T$4:$T$6,,-1)</f>
        <v>super fast</v>
      </c>
      <c r="J3333">
        <f>_xlfn.XLOOKUP(data[[#This Row],[Reindeer]],$S$14:$S$18,$T$14:$T$18)</f>
        <v>98</v>
      </c>
      <c r="K3333" t="str" cm="1">
        <f t="array" ref="K3333">_xlfn.IFS(data[[#This Row],[Age]]&lt;=100,"0-100",data[[#This Row],[Age]]&lt;=500,"101-500",data[[#This Row],[Age]]&lt;=1000,"501-1000",1,"&gt;1000")</f>
        <v>0-100</v>
      </c>
      <c r="L3333" t="str">
        <f>REPT(_xlfn.UNICHAR(8203),_xlfn.XLOOKUP(data[[#This Row],[Age group]],$S$23:$S$26,$T$23:$T$26))&amp;data[[#This Row],[Age group]]</f>
        <v>​​​​0-100</v>
      </c>
    </row>
    <row r="3334" spans="2:12" x14ac:dyDescent="0.25">
      <c r="B3334" t="s">
        <v>33</v>
      </c>
      <c r="C3334">
        <v>9.6000000000000014</v>
      </c>
      <c r="D3334">
        <v>830</v>
      </c>
      <c r="E3334" s="27">
        <v>45593</v>
      </c>
      <c r="F3334">
        <v>1874.58</v>
      </c>
      <c r="G3334" t="s">
        <v>90</v>
      </c>
      <c r="H3334">
        <v>0</v>
      </c>
      <c r="I3334" t="str">
        <f>_xlfn.XLOOKUP(data[[#This Row],[flight_speed]],$S$4:$S$6,$T$4:$T$6,,-1)</f>
        <v>fast</v>
      </c>
      <c r="J3334">
        <f>_xlfn.XLOOKUP(data[[#This Row],[Reindeer]],$S$14:$S$18,$T$14:$T$18)</f>
        <v>1200</v>
      </c>
      <c r="K3334" t="str" cm="1">
        <f t="array" ref="K3334">_xlfn.IFS(data[[#This Row],[Age]]&lt;=100,"0-100",data[[#This Row],[Age]]&lt;=500,"101-500",data[[#This Row],[Age]]&lt;=1000,"501-1000",1,"&gt;1000")</f>
        <v>&gt;1000</v>
      </c>
      <c r="L3334" t="str">
        <f>REPT(_xlfn.UNICHAR(8203),_xlfn.XLOOKUP(data[[#This Row],[Age group]],$S$23:$S$26,$T$23:$T$26))&amp;data[[#This Row],[Age group]]</f>
        <v>​&gt;1000</v>
      </c>
    </row>
    <row r="3335" spans="2:12" x14ac:dyDescent="0.25">
      <c r="B3335" t="s">
        <v>34</v>
      </c>
      <c r="C3335">
        <v>5.6000000000000005</v>
      </c>
      <c r="D3335">
        <v>540</v>
      </c>
      <c r="E3335" s="27">
        <v>45593</v>
      </c>
      <c r="F3335">
        <v>855.18000000000006</v>
      </c>
      <c r="G3335" t="s">
        <v>91</v>
      </c>
      <c r="H3335">
        <v>0</v>
      </c>
      <c r="I3335" t="str">
        <f>_xlfn.XLOOKUP(data[[#This Row],[flight_speed]],$S$4:$S$6,$T$4:$T$6,,-1)</f>
        <v>fast</v>
      </c>
      <c r="J3335">
        <f>_xlfn.XLOOKUP(data[[#This Row],[Reindeer]],$S$14:$S$18,$T$14:$T$18)</f>
        <v>815</v>
      </c>
      <c r="K3335" t="str" cm="1">
        <f t="array" ref="K3335">_xlfn.IFS(data[[#This Row],[Age]]&lt;=100,"0-100",data[[#This Row],[Age]]&lt;=500,"101-500",data[[#This Row],[Age]]&lt;=1000,"501-1000",1,"&gt;1000")</f>
        <v>501-1000</v>
      </c>
      <c r="L3335" t="str">
        <f>REPT(_xlfn.UNICHAR(8203),_xlfn.XLOOKUP(data[[#This Row],[Age group]],$S$23:$S$26,$T$23:$T$26))&amp;data[[#This Row],[Age group]]</f>
        <v>​​501-1000</v>
      </c>
    </row>
    <row r="3336" spans="2:12" x14ac:dyDescent="0.25">
      <c r="B3336" t="s">
        <v>35</v>
      </c>
      <c r="C3336">
        <v>12</v>
      </c>
      <c r="D3336">
        <v>970</v>
      </c>
      <c r="E3336" s="27">
        <v>45593</v>
      </c>
      <c r="F3336">
        <v>1903.1399999999999</v>
      </c>
      <c r="G3336" t="s">
        <v>91</v>
      </c>
      <c r="H3336">
        <v>0</v>
      </c>
      <c r="I3336" t="str">
        <f>_xlfn.XLOOKUP(data[[#This Row],[flight_speed]],$S$4:$S$6,$T$4:$T$6,,-1)</f>
        <v>fast</v>
      </c>
      <c r="J3336">
        <f>_xlfn.XLOOKUP(data[[#This Row],[Reindeer]],$S$14:$S$18,$T$14:$T$18)</f>
        <v>261</v>
      </c>
      <c r="K3336" t="str" cm="1">
        <f t="array" ref="K3336">_xlfn.IFS(data[[#This Row],[Age]]&lt;=100,"0-100",data[[#This Row],[Age]]&lt;=500,"101-500",data[[#This Row],[Age]]&lt;=1000,"501-1000",1,"&gt;1000")</f>
        <v>101-500</v>
      </c>
      <c r="L3336" t="str">
        <f>REPT(_xlfn.UNICHAR(8203),_xlfn.XLOOKUP(data[[#This Row],[Age group]],$S$23:$S$26,$T$23:$T$26))&amp;data[[#This Row],[Age group]]</f>
        <v>​​​101-500</v>
      </c>
    </row>
    <row r="3337" spans="2:12" x14ac:dyDescent="0.25">
      <c r="B3337" t="s">
        <v>68</v>
      </c>
      <c r="C3337">
        <v>8.8000000000000007</v>
      </c>
      <c r="D3337">
        <v>920</v>
      </c>
      <c r="E3337" s="27">
        <v>45593</v>
      </c>
      <c r="F3337">
        <v>1151.97</v>
      </c>
      <c r="G3337" t="s">
        <v>90</v>
      </c>
      <c r="H3337">
        <v>0</v>
      </c>
      <c r="I3337" t="str">
        <f>_xlfn.XLOOKUP(data[[#This Row],[flight_speed]],$S$4:$S$6,$T$4:$T$6,,-1)</f>
        <v>fast</v>
      </c>
      <c r="J3337">
        <f>_xlfn.XLOOKUP(data[[#This Row],[Reindeer]],$S$14:$S$18,$T$14:$T$18)</f>
        <v>35</v>
      </c>
      <c r="K3337" t="str" cm="1">
        <f t="array" ref="K3337">_xlfn.IFS(data[[#This Row],[Age]]&lt;=100,"0-100",data[[#This Row],[Age]]&lt;=500,"101-500",data[[#This Row],[Age]]&lt;=1000,"501-1000",1,"&gt;1000")</f>
        <v>0-100</v>
      </c>
      <c r="L3337" t="str">
        <f>REPT(_xlfn.UNICHAR(8203),_xlfn.XLOOKUP(data[[#This Row],[Age group]],$S$23:$S$26,$T$23:$T$26))&amp;data[[#This Row],[Age group]]</f>
        <v>​​​​0-100</v>
      </c>
    </row>
    <row r="3338" spans="2:12" x14ac:dyDescent="0.25">
      <c r="B3338" t="s">
        <v>32</v>
      </c>
      <c r="C3338">
        <v>9.6000000000000014</v>
      </c>
      <c r="D3338">
        <v>670</v>
      </c>
      <c r="E3338" s="27">
        <v>45593</v>
      </c>
      <c r="F3338">
        <v>1277.25</v>
      </c>
      <c r="G3338" t="s">
        <v>91</v>
      </c>
      <c r="H3338">
        <v>0</v>
      </c>
      <c r="I3338" t="str">
        <f>_xlfn.XLOOKUP(data[[#This Row],[flight_speed]],$S$4:$S$6,$T$4:$T$6,,-1)</f>
        <v>fast</v>
      </c>
      <c r="J3338">
        <f>_xlfn.XLOOKUP(data[[#This Row],[Reindeer]],$S$14:$S$18,$T$14:$T$18)</f>
        <v>98</v>
      </c>
      <c r="K3338" t="str" cm="1">
        <f t="array" ref="K3338">_xlfn.IFS(data[[#This Row],[Age]]&lt;=100,"0-100",data[[#This Row],[Age]]&lt;=500,"101-500",data[[#This Row],[Age]]&lt;=1000,"501-1000",1,"&gt;1000")</f>
        <v>0-100</v>
      </c>
      <c r="L3338" t="str">
        <f>REPT(_xlfn.UNICHAR(8203),_xlfn.XLOOKUP(data[[#This Row],[Age group]],$S$23:$S$26,$T$23:$T$26))&amp;data[[#This Row],[Age group]]</f>
        <v>​​​​0-100</v>
      </c>
    </row>
    <row r="3339" spans="2:12" x14ac:dyDescent="0.25">
      <c r="B3339" t="s">
        <v>33</v>
      </c>
      <c r="C3339">
        <v>11.200000000000001</v>
      </c>
      <c r="D3339">
        <v>680</v>
      </c>
      <c r="E3339" s="27">
        <v>45594</v>
      </c>
      <c r="F3339">
        <v>157.26</v>
      </c>
      <c r="G3339" t="s">
        <v>90</v>
      </c>
      <c r="H3339">
        <v>0</v>
      </c>
      <c r="I3339" t="str">
        <f>_xlfn.XLOOKUP(data[[#This Row],[flight_speed]],$S$4:$S$6,$T$4:$T$6,,-1)</f>
        <v>casual</v>
      </c>
      <c r="J3339">
        <f>_xlfn.XLOOKUP(data[[#This Row],[Reindeer]],$S$14:$S$18,$T$14:$T$18)</f>
        <v>1200</v>
      </c>
      <c r="K3339" t="str" cm="1">
        <f t="array" ref="K3339">_xlfn.IFS(data[[#This Row],[Age]]&lt;=100,"0-100",data[[#This Row],[Age]]&lt;=500,"101-500",data[[#This Row],[Age]]&lt;=1000,"501-1000",1,"&gt;1000")</f>
        <v>&gt;1000</v>
      </c>
      <c r="L3339" t="str">
        <f>REPT(_xlfn.UNICHAR(8203),_xlfn.XLOOKUP(data[[#This Row],[Age group]],$S$23:$S$26,$T$23:$T$26))&amp;data[[#This Row],[Age group]]</f>
        <v>​&gt;1000</v>
      </c>
    </row>
    <row r="3340" spans="2:12" x14ac:dyDescent="0.25">
      <c r="B3340" t="s">
        <v>34</v>
      </c>
      <c r="C3340">
        <v>9.6000000000000014</v>
      </c>
      <c r="D3340">
        <v>1250</v>
      </c>
      <c r="E3340" s="27">
        <v>45594</v>
      </c>
      <c r="F3340">
        <v>1767.4499999999998</v>
      </c>
      <c r="G3340" t="s">
        <v>91</v>
      </c>
      <c r="H3340">
        <v>0</v>
      </c>
      <c r="I3340" t="str">
        <f>_xlfn.XLOOKUP(data[[#This Row],[flight_speed]],$S$4:$S$6,$T$4:$T$6,,-1)</f>
        <v>fast</v>
      </c>
      <c r="J3340">
        <f>_xlfn.XLOOKUP(data[[#This Row],[Reindeer]],$S$14:$S$18,$T$14:$T$18)</f>
        <v>815</v>
      </c>
      <c r="K3340" t="str" cm="1">
        <f t="array" ref="K3340">_xlfn.IFS(data[[#This Row],[Age]]&lt;=100,"0-100",data[[#This Row],[Age]]&lt;=500,"101-500",data[[#This Row],[Age]]&lt;=1000,"501-1000",1,"&gt;1000")</f>
        <v>501-1000</v>
      </c>
      <c r="L3340" t="str">
        <f>REPT(_xlfn.UNICHAR(8203),_xlfn.XLOOKUP(data[[#This Row],[Age group]],$S$23:$S$26,$T$23:$T$26))&amp;data[[#This Row],[Age group]]</f>
        <v>​​501-1000</v>
      </c>
    </row>
    <row r="3341" spans="2:12" x14ac:dyDescent="0.25">
      <c r="B3341" t="s">
        <v>35</v>
      </c>
      <c r="C3341">
        <v>11.200000000000001</v>
      </c>
      <c r="D3341">
        <v>1180</v>
      </c>
      <c r="E3341" s="27">
        <v>45594</v>
      </c>
      <c r="F3341">
        <v>1346.1</v>
      </c>
      <c r="G3341" t="s">
        <v>91</v>
      </c>
      <c r="H3341">
        <v>0</v>
      </c>
      <c r="I3341" t="str">
        <f>_xlfn.XLOOKUP(data[[#This Row],[flight_speed]],$S$4:$S$6,$T$4:$T$6,,-1)</f>
        <v>fast</v>
      </c>
      <c r="J3341">
        <f>_xlfn.XLOOKUP(data[[#This Row],[Reindeer]],$S$14:$S$18,$T$14:$T$18)</f>
        <v>261</v>
      </c>
      <c r="K3341" t="str" cm="1">
        <f t="array" ref="K3341">_xlfn.IFS(data[[#This Row],[Age]]&lt;=100,"0-100",data[[#This Row],[Age]]&lt;=500,"101-500",data[[#This Row],[Age]]&lt;=1000,"501-1000",1,"&gt;1000")</f>
        <v>101-500</v>
      </c>
      <c r="L3341" t="str">
        <f>REPT(_xlfn.UNICHAR(8203),_xlfn.XLOOKUP(data[[#This Row],[Age group]],$S$23:$S$26,$T$23:$T$26))&amp;data[[#This Row],[Age group]]</f>
        <v>​​​101-500</v>
      </c>
    </row>
    <row r="3342" spans="2:12" x14ac:dyDescent="0.25">
      <c r="B3342" t="s">
        <v>68</v>
      </c>
      <c r="C3342">
        <v>4.8000000000000007</v>
      </c>
      <c r="D3342">
        <v>540</v>
      </c>
      <c r="E3342" s="27">
        <v>45594</v>
      </c>
      <c r="F3342">
        <v>2410.83</v>
      </c>
      <c r="G3342" t="s">
        <v>90</v>
      </c>
      <c r="H3342">
        <v>0</v>
      </c>
      <c r="I3342" t="str">
        <f>_xlfn.XLOOKUP(data[[#This Row],[flight_speed]],$S$4:$S$6,$T$4:$T$6,,-1)</f>
        <v>super fast</v>
      </c>
      <c r="J3342">
        <f>_xlfn.XLOOKUP(data[[#This Row],[Reindeer]],$S$14:$S$18,$T$14:$T$18)</f>
        <v>35</v>
      </c>
      <c r="K3342" t="str" cm="1">
        <f t="array" ref="K3342">_xlfn.IFS(data[[#This Row],[Age]]&lt;=100,"0-100",data[[#This Row],[Age]]&lt;=500,"101-500",data[[#This Row],[Age]]&lt;=1000,"501-1000",1,"&gt;1000")</f>
        <v>0-100</v>
      </c>
      <c r="L3342" t="str">
        <f>REPT(_xlfn.UNICHAR(8203),_xlfn.XLOOKUP(data[[#This Row],[Age group]],$S$23:$S$26,$T$23:$T$26))&amp;data[[#This Row],[Age group]]</f>
        <v>​​​​0-100</v>
      </c>
    </row>
    <row r="3343" spans="2:12" x14ac:dyDescent="0.25">
      <c r="B3343" t="s">
        <v>32</v>
      </c>
      <c r="C3343">
        <v>9.6000000000000014</v>
      </c>
      <c r="D3343">
        <v>840</v>
      </c>
      <c r="E3343" s="27">
        <v>45594</v>
      </c>
      <c r="F3343">
        <v>1157.67</v>
      </c>
      <c r="G3343" t="s">
        <v>91</v>
      </c>
      <c r="H3343">
        <v>0</v>
      </c>
      <c r="I3343" t="str">
        <f>_xlfn.XLOOKUP(data[[#This Row],[flight_speed]],$S$4:$S$6,$T$4:$T$6,,-1)</f>
        <v>fast</v>
      </c>
      <c r="J3343">
        <f>_xlfn.XLOOKUP(data[[#This Row],[Reindeer]],$S$14:$S$18,$T$14:$T$18)</f>
        <v>98</v>
      </c>
      <c r="K3343" t="str" cm="1">
        <f t="array" ref="K3343">_xlfn.IFS(data[[#This Row],[Age]]&lt;=100,"0-100",data[[#This Row],[Age]]&lt;=500,"101-500",data[[#This Row],[Age]]&lt;=1000,"501-1000",1,"&gt;1000")</f>
        <v>0-100</v>
      </c>
      <c r="L3343" t="str">
        <f>REPT(_xlfn.UNICHAR(8203),_xlfn.XLOOKUP(data[[#This Row],[Age group]],$S$23:$S$26,$T$23:$T$26))&amp;data[[#This Row],[Age group]]</f>
        <v>​​​​0-100</v>
      </c>
    </row>
    <row r="3344" spans="2:12" x14ac:dyDescent="0.25">
      <c r="B3344" t="s">
        <v>33</v>
      </c>
      <c r="C3344">
        <v>5.6000000000000005</v>
      </c>
      <c r="D3344">
        <v>1230</v>
      </c>
      <c r="E3344" s="27">
        <v>45595</v>
      </c>
      <c r="F3344">
        <v>847.77</v>
      </c>
      <c r="G3344" t="s">
        <v>90</v>
      </c>
      <c r="H3344">
        <v>0</v>
      </c>
      <c r="I3344" t="str">
        <f>_xlfn.XLOOKUP(data[[#This Row],[flight_speed]],$S$4:$S$6,$T$4:$T$6,,-1)</f>
        <v>fast</v>
      </c>
      <c r="J3344">
        <f>_xlfn.XLOOKUP(data[[#This Row],[Reindeer]],$S$14:$S$18,$T$14:$T$18)</f>
        <v>1200</v>
      </c>
      <c r="K3344" t="str" cm="1">
        <f t="array" ref="K3344">_xlfn.IFS(data[[#This Row],[Age]]&lt;=100,"0-100",data[[#This Row],[Age]]&lt;=500,"101-500",data[[#This Row],[Age]]&lt;=1000,"501-1000",1,"&gt;1000")</f>
        <v>&gt;1000</v>
      </c>
      <c r="L3344" t="str">
        <f>REPT(_xlfn.UNICHAR(8203),_xlfn.XLOOKUP(data[[#This Row],[Age group]],$S$23:$S$26,$T$23:$T$26))&amp;data[[#This Row],[Age group]]</f>
        <v>​&gt;1000</v>
      </c>
    </row>
    <row r="3345" spans="2:12" x14ac:dyDescent="0.25">
      <c r="B3345" t="s">
        <v>34</v>
      </c>
      <c r="C3345">
        <v>7.2</v>
      </c>
      <c r="D3345">
        <v>930</v>
      </c>
      <c r="E3345" s="27">
        <v>45595</v>
      </c>
      <c r="F3345">
        <v>603.48</v>
      </c>
      <c r="G3345" t="s">
        <v>91</v>
      </c>
      <c r="H3345">
        <v>0</v>
      </c>
      <c r="I3345" t="str">
        <f>_xlfn.XLOOKUP(data[[#This Row],[flight_speed]],$S$4:$S$6,$T$4:$T$6,,-1)</f>
        <v>fast</v>
      </c>
      <c r="J3345">
        <f>_xlfn.XLOOKUP(data[[#This Row],[Reindeer]],$S$14:$S$18,$T$14:$T$18)</f>
        <v>815</v>
      </c>
      <c r="K3345" t="str" cm="1">
        <f t="array" ref="K3345">_xlfn.IFS(data[[#This Row],[Age]]&lt;=100,"0-100",data[[#This Row],[Age]]&lt;=500,"101-500",data[[#This Row],[Age]]&lt;=1000,"501-1000",1,"&gt;1000")</f>
        <v>501-1000</v>
      </c>
      <c r="L3345" t="str">
        <f>REPT(_xlfn.UNICHAR(8203),_xlfn.XLOOKUP(data[[#This Row],[Age group]],$S$23:$S$26,$T$23:$T$26))&amp;data[[#This Row],[Age group]]</f>
        <v>​​501-1000</v>
      </c>
    </row>
    <row r="3346" spans="2:12" x14ac:dyDescent="0.25">
      <c r="B3346" t="s">
        <v>35</v>
      </c>
      <c r="C3346">
        <v>4</v>
      </c>
      <c r="D3346">
        <v>1140</v>
      </c>
      <c r="E3346" s="27">
        <v>45595</v>
      </c>
      <c r="F3346">
        <v>2399.9700000000003</v>
      </c>
      <c r="G3346" t="s">
        <v>91</v>
      </c>
      <c r="H3346">
        <v>0</v>
      </c>
      <c r="I3346" t="str">
        <f>_xlfn.XLOOKUP(data[[#This Row],[flight_speed]],$S$4:$S$6,$T$4:$T$6,,-1)</f>
        <v>super fast</v>
      </c>
      <c r="J3346">
        <f>_xlfn.XLOOKUP(data[[#This Row],[Reindeer]],$S$14:$S$18,$T$14:$T$18)</f>
        <v>261</v>
      </c>
      <c r="K3346" t="str" cm="1">
        <f t="array" ref="K3346">_xlfn.IFS(data[[#This Row],[Age]]&lt;=100,"0-100",data[[#This Row],[Age]]&lt;=500,"101-500",data[[#This Row],[Age]]&lt;=1000,"501-1000",1,"&gt;1000")</f>
        <v>101-500</v>
      </c>
      <c r="L3346" t="str">
        <f>REPT(_xlfn.UNICHAR(8203),_xlfn.XLOOKUP(data[[#This Row],[Age group]],$S$23:$S$26,$T$23:$T$26))&amp;data[[#This Row],[Age group]]</f>
        <v>​​​101-500</v>
      </c>
    </row>
    <row r="3347" spans="2:12" x14ac:dyDescent="0.25">
      <c r="B3347" t="s">
        <v>68</v>
      </c>
      <c r="C3347">
        <v>7.2</v>
      </c>
      <c r="D3347">
        <v>1010</v>
      </c>
      <c r="E3347" s="27">
        <v>45595</v>
      </c>
      <c r="F3347">
        <v>513.27</v>
      </c>
      <c r="G3347" t="s">
        <v>90</v>
      </c>
      <c r="H3347">
        <v>0</v>
      </c>
      <c r="I3347" t="str">
        <f>_xlfn.XLOOKUP(data[[#This Row],[flight_speed]],$S$4:$S$6,$T$4:$T$6,,-1)</f>
        <v>casual</v>
      </c>
      <c r="J3347">
        <f>_xlfn.XLOOKUP(data[[#This Row],[Reindeer]],$S$14:$S$18,$T$14:$T$18)</f>
        <v>35</v>
      </c>
      <c r="K3347" t="str" cm="1">
        <f t="array" ref="K3347">_xlfn.IFS(data[[#This Row],[Age]]&lt;=100,"0-100",data[[#This Row],[Age]]&lt;=500,"101-500",data[[#This Row],[Age]]&lt;=1000,"501-1000",1,"&gt;1000")</f>
        <v>0-100</v>
      </c>
      <c r="L3347" t="str">
        <f>REPT(_xlfn.UNICHAR(8203),_xlfn.XLOOKUP(data[[#This Row],[Age group]],$S$23:$S$26,$T$23:$T$26))&amp;data[[#This Row],[Age group]]</f>
        <v>​​​​0-100</v>
      </c>
    </row>
    <row r="3348" spans="2:12" x14ac:dyDescent="0.25">
      <c r="B3348" t="s">
        <v>32</v>
      </c>
      <c r="C3348">
        <v>4.8000000000000007</v>
      </c>
      <c r="D3348">
        <v>640</v>
      </c>
      <c r="E3348" s="27">
        <v>45595</v>
      </c>
      <c r="F3348">
        <v>2464.86</v>
      </c>
      <c r="G3348" t="s">
        <v>91</v>
      </c>
      <c r="H3348">
        <v>0</v>
      </c>
      <c r="I3348" t="str">
        <f>_xlfn.XLOOKUP(data[[#This Row],[flight_speed]],$S$4:$S$6,$T$4:$T$6,,-1)</f>
        <v>super fast</v>
      </c>
      <c r="J3348">
        <f>_xlfn.XLOOKUP(data[[#This Row],[Reindeer]],$S$14:$S$18,$T$14:$T$18)</f>
        <v>98</v>
      </c>
      <c r="K3348" t="str" cm="1">
        <f t="array" ref="K3348">_xlfn.IFS(data[[#This Row],[Age]]&lt;=100,"0-100",data[[#This Row],[Age]]&lt;=500,"101-500",data[[#This Row],[Age]]&lt;=1000,"501-1000",1,"&gt;1000")</f>
        <v>0-100</v>
      </c>
      <c r="L3348" t="str">
        <f>REPT(_xlfn.UNICHAR(8203),_xlfn.XLOOKUP(data[[#This Row],[Age group]],$S$23:$S$26,$T$23:$T$26))&amp;data[[#This Row],[Age group]]</f>
        <v>​​​​0-100</v>
      </c>
    </row>
    <row r="3349" spans="2:12" x14ac:dyDescent="0.25">
      <c r="B3349" t="s">
        <v>33</v>
      </c>
      <c r="C3349">
        <v>11.200000000000001</v>
      </c>
      <c r="D3349">
        <v>570</v>
      </c>
      <c r="E3349" s="27">
        <v>45596</v>
      </c>
      <c r="F3349">
        <v>1841.73</v>
      </c>
      <c r="G3349" t="s">
        <v>90</v>
      </c>
      <c r="H3349">
        <v>0</v>
      </c>
      <c r="I3349" t="str">
        <f>_xlfn.XLOOKUP(data[[#This Row],[flight_speed]],$S$4:$S$6,$T$4:$T$6,,-1)</f>
        <v>fast</v>
      </c>
      <c r="J3349">
        <f>_xlfn.XLOOKUP(data[[#This Row],[Reindeer]],$S$14:$S$18,$T$14:$T$18)</f>
        <v>1200</v>
      </c>
      <c r="K3349" t="str" cm="1">
        <f t="array" ref="K3349">_xlfn.IFS(data[[#This Row],[Age]]&lt;=100,"0-100",data[[#This Row],[Age]]&lt;=500,"101-500",data[[#This Row],[Age]]&lt;=1000,"501-1000",1,"&gt;1000")</f>
        <v>&gt;1000</v>
      </c>
      <c r="L3349" t="str">
        <f>REPT(_xlfn.UNICHAR(8203),_xlfn.XLOOKUP(data[[#This Row],[Age group]],$S$23:$S$26,$T$23:$T$26))&amp;data[[#This Row],[Age group]]</f>
        <v>​&gt;1000</v>
      </c>
    </row>
    <row r="3350" spans="2:12" x14ac:dyDescent="0.25">
      <c r="B3350" t="s">
        <v>34</v>
      </c>
      <c r="C3350">
        <v>4.8000000000000007</v>
      </c>
      <c r="D3350">
        <v>1500</v>
      </c>
      <c r="E3350" s="27">
        <v>45596</v>
      </c>
      <c r="F3350">
        <v>2842.38</v>
      </c>
      <c r="G3350" t="s">
        <v>91</v>
      </c>
      <c r="H3350">
        <v>0</v>
      </c>
      <c r="I3350" t="str">
        <f>_xlfn.XLOOKUP(data[[#This Row],[flight_speed]],$S$4:$S$6,$T$4:$T$6,,-1)</f>
        <v>super fast</v>
      </c>
      <c r="J3350">
        <f>_xlfn.XLOOKUP(data[[#This Row],[Reindeer]],$S$14:$S$18,$T$14:$T$18)</f>
        <v>815</v>
      </c>
      <c r="K3350" t="str" cm="1">
        <f t="array" ref="K3350">_xlfn.IFS(data[[#This Row],[Age]]&lt;=100,"0-100",data[[#This Row],[Age]]&lt;=500,"101-500",data[[#This Row],[Age]]&lt;=1000,"501-1000",1,"&gt;1000")</f>
        <v>501-1000</v>
      </c>
      <c r="L3350" t="str">
        <f>REPT(_xlfn.UNICHAR(8203),_xlfn.XLOOKUP(data[[#This Row],[Age group]],$S$23:$S$26,$T$23:$T$26))&amp;data[[#This Row],[Age group]]</f>
        <v>​​501-1000</v>
      </c>
    </row>
    <row r="3351" spans="2:12" x14ac:dyDescent="0.25">
      <c r="B3351" t="s">
        <v>35</v>
      </c>
      <c r="C3351">
        <v>8</v>
      </c>
      <c r="D3351">
        <v>740</v>
      </c>
      <c r="E3351" s="27">
        <v>45596</v>
      </c>
      <c r="F3351">
        <v>396.63</v>
      </c>
      <c r="G3351" t="s">
        <v>91</v>
      </c>
      <c r="H3351">
        <v>0</v>
      </c>
      <c r="I3351" t="str">
        <f>_xlfn.XLOOKUP(data[[#This Row],[flight_speed]],$S$4:$S$6,$T$4:$T$6,,-1)</f>
        <v>casual</v>
      </c>
      <c r="J3351">
        <f>_xlfn.XLOOKUP(data[[#This Row],[Reindeer]],$S$14:$S$18,$T$14:$T$18)</f>
        <v>261</v>
      </c>
      <c r="K3351" t="str" cm="1">
        <f t="array" ref="K3351">_xlfn.IFS(data[[#This Row],[Age]]&lt;=100,"0-100",data[[#This Row],[Age]]&lt;=500,"101-500",data[[#This Row],[Age]]&lt;=1000,"501-1000",1,"&gt;1000")</f>
        <v>101-500</v>
      </c>
      <c r="L3351" t="str">
        <f>REPT(_xlfn.UNICHAR(8203),_xlfn.XLOOKUP(data[[#This Row],[Age group]],$S$23:$S$26,$T$23:$T$26))&amp;data[[#This Row],[Age group]]</f>
        <v>​​​101-500</v>
      </c>
    </row>
    <row r="3352" spans="2:12" x14ac:dyDescent="0.25">
      <c r="B3352" t="s">
        <v>68</v>
      </c>
      <c r="C3352">
        <v>8.8000000000000007</v>
      </c>
      <c r="D3352">
        <v>1460</v>
      </c>
      <c r="E3352" s="27">
        <v>45596</v>
      </c>
      <c r="F3352">
        <v>416.15999999999997</v>
      </c>
      <c r="G3352" t="s">
        <v>90</v>
      </c>
      <c r="H3352">
        <v>0</v>
      </c>
      <c r="I3352" t="str">
        <f>_xlfn.XLOOKUP(data[[#This Row],[flight_speed]],$S$4:$S$6,$T$4:$T$6,,-1)</f>
        <v>casual</v>
      </c>
      <c r="J3352">
        <f>_xlfn.XLOOKUP(data[[#This Row],[Reindeer]],$S$14:$S$18,$T$14:$T$18)</f>
        <v>35</v>
      </c>
      <c r="K3352" t="str" cm="1">
        <f t="array" ref="K3352">_xlfn.IFS(data[[#This Row],[Age]]&lt;=100,"0-100",data[[#This Row],[Age]]&lt;=500,"101-500",data[[#This Row],[Age]]&lt;=1000,"501-1000",1,"&gt;1000")</f>
        <v>0-100</v>
      </c>
      <c r="L3352" t="str">
        <f>REPT(_xlfn.UNICHAR(8203),_xlfn.XLOOKUP(data[[#This Row],[Age group]],$S$23:$S$26,$T$23:$T$26))&amp;data[[#This Row],[Age group]]</f>
        <v>​​​​0-100</v>
      </c>
    </row>
    <row r="3353" spans="2:12" x14ac:dyDescent="0.25">
      <c r="B3353" t="s">
        <v>32</v>
      </c>
      <c r="C3353">
        <v>10.4</v>
      </c>
      <c r="D3353">
        <v>1420</v>
      </c>
      <c r="E3353" s="27">
        <v>45596</v>
      </c>
      <c r="F3353">
        <v>1870.5</v>
      </c>
      <c r="G3353" t="s">
        <v>91</v>
      </c>
      <c r="H3353">
        <v>0</v>
      </c>
      <c r="I3353" t="str">
        <f>_xlfn.XLOOKUP(data[[#This Row],[flight_speed]],$S$4:$S$6,$T$4:$T$6,,-1)</f>
        <v>fast</v>
      </c>
      <c r="J3353">
        <f>_xlfn.XLOOKUP(data[[#This Row],[Reindeer]],$S$14:$S$18,$T$14:$T$18)</f>
        <v>98</v>
      </c>
      <c r="K3353" t="str" cm="1">
        <f t="array" ref="K3353">_xlfn.IFS(data[[#This Row],[Age]]&lt;=100,"0-100",data[[#This Row],[Age]]&lt;=500,"101-500",data[[#This Row],[Age]]&lt;=1000,"501-1000",1,"&gt;1000")</f>
        <v>0-100</v>
      </c>
      <c r="L3353" t="str">
        <f>REPT(_xlfn.UNICHAR(8203),_xlfn.XLOOKUP(data[[#This Row],[Age group]],$S$23:$S$26,$T$23:$T$26))&amp;data[[#This Row],[Age group]]</f>
        <v>​​​​0-100</v>
      </c>
    </row>
    <row r="3354" spans="2:12" x14ac:dyDescent="0.25">
      <c r="B3354" t="s">
        <v>33</v>
      </c>
      <c r="C3354">
        <v>8</v>
      </c>
      <c r="D3354">
        <v>690</v>
      </c>
      <c r="E3354" s="27">
        <v>45597</v>
      </c>
      <c r="F3354">
        <v>1862.5500000000002</v>
      </c>
      <c r="G3354" t="s">
        <v>90</v>
      </c>
      <c r="H3354">
        <v>0</v>
      </c>
      <c r="I3354" t="str">
        <f>_xlfn.XLOOKUP(data[[#This Row],[flight_speed]],$S$4:$S$6,$T$4:$T$6,,-1)</f>
        <v>fast</v>
      </c>
      <c r="J3354">
        <f>_xlfn.XLOOKUP(data[[#This Row],[Reindeer]],$S$14:$S$18,$T$14:$T$18)</f>
        <v>1200</v>
      </c>
      <c r="K3354" t="str" cm="1">
        <f t="array" ref="K3354">_xlfn.IFS(data[[#This Row],[Age]]&lt;=100,"0-100",data[[#This Row],[Age]]&lt;=500,"101-500",data[[#This Row],[Age]]&lt;=1000,"501-1000",1,"&gt;1000")</f>
        <v>&gt;1000</v>
      </c>
      <c r="L3354" t="str">
        <f>REPT(_xlfn.UNICHAR(8203),_xlfn.XLOOKUP(data[[#This Row],[Age group]],$S$23:$S$26,$T$23:$T$26))&amp;data[[#This Row],[Age group]]</f>
        <v>​&gt;1000</v>
      </c>
    </row>
    <row r="3355" spans="2:12" x14ac:dyDescent="0.25">
      <c r="B3355" t="s">
        <v>34</v>
      </c>
      <c r="C3355">
        <v>4.8000000000000007</v>
      </c>
      <c r="D3355">
        <v>920</v>
      </c>
      <c r="E3355" s="27">
        <v>45597</v>
      </c>
      <c r="F3355">
        <v>1899.06</v>
      </c>
      <c r="G3355" t="s">
        <v>91</v>
      </c>
      <c r="H3355">
        <v>0</v>
      </c>
      <c r="I3355" t="str">
        <f>_xlfn.XLOOKUP(data[[#This Row],[flight_speed]],$S$4:$S$6,$T$4:$T$6,,-1)</f>
        <v>fast</v>
      </c>
      <c r="J3355">
        <f>_xlfn.XLOOKUP(data[[#This Row],[Reindeer]],$S$14:$S$18,$T$14:$T$18)</f>
        <v>815</v>
      </c>
      <c r="K3355" t="str" cm="1">
        <f t="array" ref="K3355">_xlfn.IFS(data[[#This Row],[Age]]&lt;=100,"0-100",data[[#This Row],[Age]]&lt;=500,"101-500",data[[#This Row],[Age]]&lt;=1000,"501-1000",1,"&gt;1000")</f>
        <v>501-1000</v>
      </c>
      <c r="L3355" t="str">
        <f>REPT(_xlfn.UNICHAR(8203),_xlfn.XLOOKUP(data[[#This Row],[Age group]],$S$23:$S$26,$T$23:$T$26))&amp;data[[#This Row],[Age group]]</f>
        <v>​​501-1000</v>
      </c>
    </row>
    <row r="3356" spans="2:12" x14ac:dyDescent="0.25">
      <c r="B3356" t="s">
        <v>35</v>
      </c>
      <c r="C3356">
        <v>9.6000000000000014</v>
      </c>
      <c r="D3356">
        <v>750</v>
      </c>
      <c r="E3356" s="27">
        <v>45597</v>
      </c>
      <c r="F3356">
        <v>1626.5700000000002</v>
      </c>
      <c r="G3356" t="s">
        <v>91</v>
      </c>
      <c r="H3356">
        <v>0</v>
      </c>
      <c r="I3356" t="str">
        <f>_xlfn.XLOOKUP(data[[#This Row],[flight_speed]],$S$4:$S$6,$T$4:$T$6,,-1)</f>
        <v>fast</v>
      </c>
      <c r="J3356">
        <f>_xlfn.XLOOKUP(data[[#This Row],[Reindeer]],$S$14:$S$18,$T$14:$T$18)</f>
        <v>261</v>
      </c>
      <c r="K3356" t="str" cm="1">
        <f t="array" ref="K3356">_xlfn.IFS(data[[#This Row],[Age]]&lt;=100,"0-100",data[[#This Row],[Age]]&lt;=500,"101-500",data[[#This Row],[Age]]&lt;=1000,"501-1000",1,"&gt;1000")</f>
        <v>101-500</v>
      </c>
      <c r="L3356" t="str">
        <f>REPT(_xlfn.UNICHAR(8203),_xlfn.XLOOKUP(data[[#This Row],[Age group]],$S$23:$S$26,$T$23:$T$26))&amp;data[[#This Row],[Age group]]</f>
        <v>​​​101-500</v>
      </c>
    </row>
    <row r="3357" spans="2:12" x14ac:dyDescent="0.25">
      <c r="B3357" t="s">
        <v>68</v>
      </c>
      <c r="C3357">
        <v>7.2</v>
      </c>
      <c r="D3357">
        <v>1130</v>
      </c>
      <c r="E3357" s="27">
        <v>45597</v>
      </c>
      <c r="F3357">
        <v>2960.37</v>
      </c>
      <c r="G3357" t="s">
        <v>90</v>
      </c>
      <c r="H3357">
        <v>0</v>
      </c>
      <c r="I3357" t="str">
        <f>_xlfn.XLOOKUP(data[[#This Row],[flight_speed]],$S$4:$S$6,$T$4:$T$6,,-1)</f>
        <v>super fast</v>
      </c>
      <c r="J3357">
        <f>_xlfn.XLOOKUP(data[[#This Row],[Reindeer]],$S$14:$S$18,$T$14:$T$18)</f>
        <v>35</v>
      </c>
      <c r="K3357" t="str" cm="1">
        <f t="array" ref="K3357">_xlfn.IFS(data[[#This Row],[Age]]&lt;=100,"0-100",data[[#This Row],[Age]]&lt;=500,"101-500",data[[#This Row],[Age]]&lt;=1000,"501-1000",1,"&gt;1000")</f>
        <v>0-100</v>
      </c>
      <c r="L3357" t="str">
        <f>REPT(_xlfn.UNICHAR(8203),_xlfn.XLOOKUP(data[[#This Row],[Age group]],$S$23:$S$26,$T$23:$T$26))&amp;data[[#This Row],[Age group]]</f>
        <v>​​​​0-100</v>
      </c>
    </row>
    <row r="3358" spans="2:12" x14ac:dyDescent="0.25">
      <c r="B3358" t="s">
        <v>32</v>
      </c>
      <c r="C3358">
        <v>10.4</v>
      </c>
      <c r="D3358">
        <v>920</v>
      </c>
      <c r="E3358" s="27">
        <v>45597</v>
      </c>
      <c r="F3358">
        <v>1689.1499999999999</v>
      </c>
      <c r="G3358" t="s">
        <v>91</v>
      </c>
      <c r="H3358">
        <v>0</v>
      </c>
      <c r="I3358" t="str">
        <f>_xlfn.XLOOKUP(data[[#This Row],[flight_speed]],$S$4:$S$6,$T$4:$T$6,,-1)</f>
        <v>fast</v>
      </c>
      <c r="J3358">
        <f>_xlfn.XLOOKUP(data[[#This Row],[Reindeer]],$S$14:$S$18,$T$14:$T$18)</f>
        <v>98</v>
      </c>
      <c r="K3358" t="str" cm="1">
        <f t="array" ref="K3358">_xlfn.IFS(data[[#This Row],[Age]]&lt;=100,"0-100",data[[#This Row],[Age]]&lt;=500,"101-500",data[[#This Row],[Age]]&lt;=1000,"501-1000",1,"&gt;1000")</f>
        <v>0-100</v>
      </c>
      <c r="L3358" t="str">
        <f>REPT(_xlfn.UNICHAR(8203),_xlfn.XLOOKUP(data[[#This Row],[Age group]],$S$23:$S$26,$T$23:$T$26))&amp;data[[#This Row],[Age group]]</f>
        <v>​​​​0-100</v>
      </c>
    </row>
    <row r="3359" spans="2:12" x14ac:dyDescent="0.25">
      <c r="B3359" t="s">
        <v>33</v>
      </c>
      <c r="C3359">
        <v>4</v>
      </c>
      <c r="D3359">
        <v>950</v>
      </c>
      <c r="E3359" s="27">
        <v>45598</v>
      </c>
      <c r="F3359">
        <v>2417.0700000000002</v>
      </c>
      <c r="G3359" t="s">
        <v>90</v>
      </c>
      <c r="H3359">
        <v>0</v>
      </c>
      <c r="I3359" t="str">
        <f>_xlfn.XLOOKUP(data[[#This Row],[flight_speed]],$S$4:$S$6,$T$4:$T$6,,-1)</f>
        <v>super fast</v>
      </c>
      <c r="J3359">
        <f>_xlfn.XLOOKUP(data[[#This Row],[Reindeer]],$S$14:$S$18,$T$14:$T$18)</f>
        <v>1200</v>
      </c>
      <c r="K3359" t="str" cm="1">
        <f t="array" ref="K3359">_xlfn.IFS(data[[#This Row],[Age]]&lt;=100,"0-100",data[[#This Row],[Age]]&lt;=500,"101-500",data[[#This Row],[Age]]&lt;=1000,"501-1000",1,"&gt;1000")</f>
        <v>&gt;1000</v>
      </c>
      <c r="L3359" t="str">
        <f>REPT(_xlfn.UNICHAR(8203),_xlfn.XLOOKUP(data[[#This Row],[Age group]],$S$23:$S$26,$T$23:$T$26))&amp;data[[#This Row],[Age group]]</f>
        <v>​&gt;1000</v>
      </c>
    </row>
    <row r="3360" spans="2:12" x14ac:dyDescent="0.25">
      <c r="B3360" t="s">
        <v>34</v>
      </c>
      <c r="C3360">
        <v>12</v>
      </c>
      <c r="D3360">
        <v>1070</v>
      </c>
      <c r="E3360" s="27">
        <v>45598</v>
      </c>
      <c r="F3360">
        <v>2760.5099999999998</v>
      </c>
      <c r="G3360" t="s">
        <v>91</v>
      </c>
      <c r="H3360">
        <v>0</v>
      </c>
      <c r="I3360" t="str">
        <f>_xlfn.XLOOKUP(data[[#This Row],[flight_speed]],$S$4:$S$6,$T$4:$T$6,,-1)</f>
        <v>super fast</v>
      </c>
      <c r="J3360">
        <f>_xlfn.XLOOKUP(data[[#This Row],[Reindeer]],$S$14:$S$18,$T$14:$T$18)</f>
        <v>815</v>
      </c>
      <c r="K3360" t="str" cm="1">
        <f t="array" ref="K3360">_xlfn.IFS(data[[#This Row],[Age]]&lt;=100,"0-100",data[[#This Row],[Age]]&lt;=500,"101-500",data[[#This Row],[Age]]&lt;=1000,"501-1000",1,"&gt;1000")</f>
        <v>501-1000</v>
      </c>
      <c r="L3360" t="str">
        <f>REPT(_xlfn.UNICHAR(8203),_xlfn.XLOOKUP(data[[#This Row],[Age group]],$S$23:$S$26,$T$23:$T$26))&amp;data[[#This Row],[Age group]]</f>
        <v>​​501-1000</v>
      </c>
    </row>
    <row r="3361" spans="2:12" x14ac:dyDescent="0.25">
      <c r="B3361" t="s">
        <v>35</v>
      </c>
      <c r="C3361">
        <v>8</v>
      </c>
      <c r="D3361">
        <v>890</v>
      </c>
      <c r="E3361" s="27">
        <v>45598</v>
      </c>
      <c r="F3361">
        <v>2967.6000000000004</v>
      </c>
      <c r="G3361" t="s">
        <v>91</v>
      </c>
      <c r="H3361">
        <v>0</v>
      </c>
      <c r="I3361" t="str">
        <f>_xlfn.XLOOKUP(data[[#This Row],[flight_speed]],$S$4:$S$6,$T$4:$T$6,,-1)</f>
        <v>super fast</v>
      </c>
      <c r="J3361">
        <f>_xlfn.XLOOKUP(data[[#This Row],[Reindeer]],$S$14:$S$18,$T$14:$T$18)</f>
        <v>261</v>
      </c>
      <c r="K3361" t="str" cm="1">
        <f t="array" ref="K3361">_xlfn.IFS(data[[#This Row],[Age]]&lt;=100,"0-100",data[[#This Row],[Age]]&lt;=500,"101-500",data[[#This Row],[Age]]&lt;=1000,"501-1000",1,"&gt;1000")</f>
        <v>101-500</v>
      </c>
      <c r="L3361" t="str">
        <f>REPT(_xlfn.UNICHAR(8203),_xlfn.XLOOKUP(data[[#This Row],[Age group]],$S$23:$S$26,$T$23:$T$26))&amp;data[[#This Row],[Age group]]</f>
        <v>​​​101-500</v>
      </c>
    </row>
    <row r="3362" spans="2:12" x14ac:dyDescent="0.25">
      <c r="B3362" t="s">
        <v>68</v>
      </c>
      <c r="C3362">
        <v>6.4</v>
      </c>
      <c r="D3362">
        <v>1230</v>
      </c>
      <c r="E3362" s="27">
        <v>45598</v>
      </c>
      <c r="F3362">
        <v>2166.54</v>
      </c>
      <c r="G3362" t="s">
        <v>90</v>
      </c>
      <c r="H3362">
        <v>0</v>
      </c>
      <c r="I3362" t="str">
        <f>_xlfn.XLOOKUP(data[[#This Row],[flight_speed]],$S$4:$S$6,$T$4:$T$6,,-1)</f>
        <v>super fast</v>
      </c>
      <c r="J3362">
        <f>_xlfn.XLOOKUP(data[[#This Row],[Reindeer]],$S$14:$S$18,$T$14:$T$18)</f>
        <v>35</v>
      </c>
      <c r="K3362" t="str" cm="1">
        <f t="array" ref="K3362">_xlfn.IFS(data[[#This Row],[Age]]&lt;=100,"0-100",data[[#This Row],[Age]]&lt;=500,"101-500",data[[#This Row],[Age]]&lt;=1000,"501-1000",1,"&gt;1000")</f>
        <v>0-100</v>
      </c>
      <c r="L3362" t="str">
        <f>REPT(_xlfn.UNICHAR(8203),_xlfn.XLOOKUP(data[[#This Row],[Age group]],$S$23:$S$26,$T$23:$T$26))&amp;data[[#This Row],[Age group]]</f>
        <v>​​​​0-100</v>
      </c>
    </row>
    <row r="3363" spans="2:12" x14ac:dyDescent="0.25">
      <c r="B3363" t="s">
        <v>32</v>
      </c>
      <c r="C3363">
        <v>4.8000000000000007</v>
      </c>
      <c r="D3363">
        <v>1170</v>
      </c>
      <c r="E3363" s="27">
        <v>45598</v>
      </c>
      <c r="F3363">
        <v>2815.83</v>
      </c>
      <c r="G3363" t="s">
        <v>91</v>
      </c>
      <c r="H3363">
        <v>0</v>
      </c>
      <c r="I3363" t="str">
        <f>_xlfn.XLOOKUP(data[[#This Row],[flight_speed]],$S$4:$S$6,$T$4:$T$6,,-1)</f>
        <v>super fast</v>
      </c>
      <c r="J3363">
        <f>_xlfn.XLOOKUP(data[[#This Row],[Reindeer]],$S$14:$S$18,$T$14:$T$18)</f>
        <v>98</v>
      </c>
      <c r="K3363" t="str" cm="1">
        <f t="array" ref="K3363">_xlfn.IFS(data[[#This Row],[Age]]&lt;=100,"0-100",data[[#This Row],[Age]]&lt;=500,"101-500",data[[#This Row],[Age]]&lt;=1000,"501-1000",1,"&gt;1000")</f>
        <v>0-100</v>
      </c>
      <c r="L3363" t="str">
        <f>REPT(_xlfn.UNICHAR(8203),_xlfn.XLOOKUP(data[[#This Row],[Age group]],$S$23:$S$26,$T$23:$T$26))&amp;data[[#This Row],[Age group]]</f>
        <v>​​​​0-100</v>
      </c>
    </row>
    <row r="3364" spans="2:12" x14ac:dyDescent="0.25">
      <c r="B3364" t="s">
        <v>33</v>
      </c>
      <c r="C3364">
        <v>10.4</v>
      </c>
      <c r="D3364">
        <v>1010</v>
      </c>
      <c r="E3364" s="27">
        <v>45599</v>
      </c>
      <c r="F3364">
        <v>960.66000000000008</v>
      </c>
      <c r="G3364" t="s">
        <v>90</v>
      </c>
      <c r="H3364">
        <v>0</v>
      </c>
      <c r="I3364" t="str">
        <f>_xlfn.XLOOKUP(data[[#This Row],[flight_speed]],$S$4:$S$6,$T$4:$T$6,,-1)</f>
        <v>fast</v>
      </c>
      <c r="J3364">
        <f>_xlfn.XLOOKUP(data[[#This Row],[Reindeer]],$S$14:$S$18,$T$14:$T$18)</f>
        <v>1200</v>
      </c>
      <c r="K3364" t="str" cm="1">
        <f t="array" ref="K3364">_xlfn.IFS(data[[#This Row],[Age]]&lt;=100,"0-100",data[[#This Row],[Age]]&lt;=500,"101-500",data[[#This Row],[Age]]&lt;=1000,"501-1000",1,"&gt;1000")</f>
        <v>&gt;1000</v>
      </c>
      <c r="L3364" t="str">
        <f>REPT(_xlfn.UNICHAR(8203),_xlfn.XLOOKUP(data[[#This Row],[Age group]],$S$23:$S$26,$T$23:$T$26))&amp;data[[#This Row],[Age group]]</f>
        <v>​&gt;1000</v>
      </c>
    </row>
    <row r="3365" spans="2:12" x14ac:dyDescent="0.25">
      <c r="B3365" t="s">
        <v>34</v>
      </c>
      <c r="C3365">
        <v>6.4</v>
      </c>
      <c r="D3365">
        <v>750</v>
      </c>
      <c r="E3365" s="27">
        <v>45599</v>
      </c>
      <c r="F3365">
        <v>790.26</v>
      </c>
      <c r="G3365" t="s">
        <v>91</v>
      </c>
      <c r="H3365">
        <v>0</v>
      </c>
      <c r="I3365" t="str">
        <f>_xlfn.XLOOKUP(data[[#This Row],[flight_speed]],$S$4:$S$6,$T$4:$T$6,,-1)</f>
        <v>fast</v>
      </c>
      <c r="J3365">
        <f>_xlfn.XLOOKUP(data[[#This Row],[Reindeer]],$S$14:$S$18,$T$14:$T$18)</f>
        <v>815</v>
      </c>
      <c r="K3365" t="str" cm="1">
        <f t="array" ref="K3365">_xlfn.IFS(data[[#This Row],[Age]]&lt;=100,"0-100",data[[#This Row],[Age]]&lt;=500,"101-500",data[[#This Row],[Age]]&lt;=1000,"501-1000",1,"&gt;1000")</f>
        <v>501-1000</v>
      </c>
      <c r="L3365" t="str">
        <f>REPT(_xlfn.UNICHAR(8203),_xlfn.XLOOKUP(data[[#This Row],[Age group]],$S$23:$S$26,$T$23:$T$26))&amp;data[[#This Row],[Age group]]</f>
        <v>​​501-1000</v>
      </c>
    </row>
    <row r="3366" spans="2:12" x14ac:dyDescent="0.25">
      <c r="B3366" t="s">
        <v>35</v>
      </c>
      <c r="C3366">
        <v>11.200000000000001</v>
      </c>
      <c r="D3366">
        <v>1150</v>
      </c>
      <c r="E3366" s="27">
        <v>45599</v>
      </c>
      <c r="F3366">
        <v>2520.2400000000002</v>
      </c>
      <c r="G3366" t="s">
        <v>91</v>
      </c>
      <c r="H3366">
        <v>0</v>
      </c>
      <c r="I3366" t="str">
        <f>_xlfn.XLOOKUP(data[[#This Row],[flight_speed]],$S$4:$S$6,$T$4:$T$6,,-1)</f>
        <v>super fast</v>
      </c>
      <c r="J3366">
        <f>_xlfn.XLOOKUP(data[[#This Row],[Reindeer]],$S$14:$S$18,$T$14:$T$18)</f>
        <v>261</v>
      </c>
      <c r="K3366" t="str" cm="1">
        <f t="array" ref="K3366">_xlfn.IFS(data[[#This Row],[Age]]&lt;=100,"0-100",data[[#This Row],[Age]]&lt;=500,"101-500",data[[#This Row],[Age]]&lt;=1000,"501-1000",1,"&gt;1000")</f>
        <v>101-500</v>
      </c>
      <c r="L3366" t="str">
        <f>REPT(_xlfn.UNICHAR(8203),_xlfn.XLOOKUP(data[[#This Row],[Age group]],$S$23:$S$26,$T$23:$T$26))&amp;data[[#This Row],[Age group]]</f>
        <v>​​​101-500</v>
      </c>
    </row>
    <row r="3367" spans="2:12" x14ac:dyDescent="0.25">
      <c r="B3367" t="s">
        <v>68</v>
      </c>
      <c r="C3367">
        <v>4</v>
      </c>
      <c r="D3367">
        <v>1150</v>
      </c>
      <c r="E3367" s="27">
        <v>45599</v>
      </c>
      <c r="F3367">
        <v>1878.81</v>
      </c>
      <c r="G3367" t="s">
        <v>90</v>
      </c>
      <c r="H3367">
        <v>0</v>
      </c>
      <c r="I3367" t="str">
        <f>_xlfn.XLOOKUP(data[[#This Row],[flight_speed]],$S$4:$S$6,$T$4:$T$6,,-1)</f>
        <v>fast</v>
      </c>
      <c r="J3367">
        <f>_xlfn.XLOOKUP(data[[#This Row],[Reindeer]],$S$14:$S$18,$T$14:$T$18)</f>
        <v>35</v>
      </c>
      <c r="K3367" t="str" cm="1">
        <f t="array" ref="K3367">_xlfn.IFS(data[[#This Row],[Age]]&lt;=100,"0-100",data[[#This Row],[Age]]&lt;=500,"101-500",data[[#This Row],[Age]]&lt;=1000,"501-1000",1,"&gt;1000")</f>
        <v>0-100</v>
      </c>
      <c r="L3367" t="str">
        <f>REPT(_xlfn.UNICHAR(8203),_xlfn.XLOOKUP(data[[#This Row],[Age group]],$S$23:$S$26,$T$23:$T$26))&amp;data[[#This Row],[Age group]]</f>
        <v>​​​​0-100</v>
      </c>
    </row>
    <row r="3368" spans="2:12" x14ac:dyDescent="0.25">
      <c r="B3368" t="s">
        <v>32</v>
      </c>
      <c r="C3368">
        <v>9.6000000000000014</v>
      </c>
      <c r="D3368">
        <v>660</v>
      </c>
      <c r="E3368" s="27">
        <v>45599</v>
      </c>
      <c r="F3368">
        <v>1012.89</v>
      </c>
      <c r="G3368" t="s">
        <v>91</v>
      </c>
      <c r="H3368">
        <v>0</v>
      </c>
      <c r="I3368" t="str">
        <f>_xlfn.XLOOKUP(data[[#This Row],[flight_speed]],$S$4:$S$6,$T$4:$T$6,,-1)</f>
        <v>fast</v>
      </c>
      <c r="J3368">
        <f>_xlfn.XLOOKUP(data[[#This Row],[Reindeer]],$S$14:$S$18,$T$14:$T$18)</f>
        <v>98</v>
      </c>
      <c r="K3368" t="str" cm="1">
        <f t="array" ref="K3368">_xlfn.IFS(data[[#This Row],[Age]]&lt;=100,"0-100",data[[#This Row],[Age]]&lt;=500,"101-500",data[[#This Row],[Age]]&lt;=1000,"501-1000",1,"&gt;1000")</f>
        <v>0-100</v>
      </c>
      <c r="L3368" t="str">
        <f>REPT(_xlfn.UNICHAR(8203),_xlfn.XLOOKUP(data[[#This Row],[Age group]],$S$23:$S$26,$T$23:$T$26))&amp;data[[#This Row],[Age group]]</f>
        <v>​​​​0-100</v>
      </c>
    </row>
    <row r="3369" spans="2:12" x14ac:dyDescent="0.25">
      <c r="B3369" t="s">
        <v>33</v>
      </c>
      <c r="C3369">
        <v>8.8000000000000007</v>
      </c>
      <c r="D3369">
        <v>860</v>
      </c>
      <c r="E3369" s="27">
        <v>45600</v>
      </c>
      <c r="F3369">
        <v>1823.94</v>
      </c>
      <c r="G3369" t="s">
        <v>90</v>
      </c>
      <c r="H3369">
        <v>0</v>
      </c>
      <c r="I3369" t="str">
        <f>_xlfn.XLOOKUP(data[[#This Row],[flight_speed]],$S$4:$S$6,$T$4:$T$6,,-1)</f>
        <v>fast</v>
      </c>
      <c r="J3369">
        <f>_xlfn.XLOOKUP(data[[#This Row],[Reindeer]],$S$14:$S$18,$T$14:$T$18)</f>
        <v>1200</v>
      </c>
      <c r="K3369" t="str" cm="1">
        <f t="array" ref="K3369">_xlfn.IFS(data[[#This Row],[Age]]&lt;=100,"0-100",data[[#This Row],[Age]]&lt;=500,"101-500",data[[#This Row],[Age]]&lt;=1000,"501-1000",1,"&gt;1000")</f>
        <v>&gt;1000</v>
      </c>
      <c r="L3369" t="str">
        <f>REPT(_xlfn.UNICHAR(8203),_xlfn.XLOOKUP(data[[#This Row],[Age group]],$S$23:$S$26,$T$23:$T$26))&amp;data[[#This Row],[Age group]]</f>
        <v>​&gt;1000</v>
      </c>
    </row>
    <row r="3370" spans="2:12" x14ac:dyDescent="0.25">
      <c r="B3370" t="s">
        <v>34</v>
      </c>
      <c r="C3370">
        <v>5.6000000000000005</v>
      </c>
      <c r="D3370">
        <v>1150</v>
      </c>
      <c r="E3370" s="27">
        <v>45600</v>
      </c>
      <c r="F3370">
        <v>1384.8000000000002</v>
      </c>
      <c r="G3370" t="s">
        <v>91</v>
      </c>
      <c r="H3370">
        <v>0</v>
      </c>
      <c r="I3370" t="str">
        <f>_xlfn.XLOOKUP(data[[#This Row],[flight_speed]],$S$4:$S$6,$T$4:$T$6,,-1)</f>
        <v>fast</v>
      </c>
      <c r="J3370">
        <f>_xlfn.XLOOKUP(data[[#This Row],[Reindeer]],$S$14:$S$18,$T$14:$T$18)</f>
        <v>815</v>
      </c>
      <c r="K3370" t="str" cm="1">
        <f t="array" ref="K3370">_xlfn.IFS(data[[#This Row],[Age]]&lt;=100,"0-100",data[[#This Row],[Age]]&lt;=500,"101-500",data[[#This Row],[Age]]&lt;=1000,"501-1000",1,"&gt;1000")</f>
        <v>501-1000</v>
      </c>
      <c r="L3370" t="str">
        <f>REPT(_xlfn.UNICHAR(8203),_xlfn.XLOOKUP(data[[#This Row],[Age group]],$S$23:$S$26,$T$23:$T$26))&amp;data[[#This Row],[Age group]]</f>
        <v>​​501-1000</v>
      </c>
    </row>
    <row r="3371" spans="2:12" x14ac:dyDescent="0.25">
      <c r="B3371" t="s">
        <v>35</v>
      </c>
      <c r="C3371">
        <v>6.4</v>
      </c>
      <c r="D3371">
        <v>1250</v>
      </c>
      <c r="E3371" s="27">
        <v>45600</v>
      </c>
      <c r="F3371">
        <v>2285.13</v>
      </c>
      <c r="G3371" t="s">
        <v>91</v>
      </c>
      <c r="H3371">
        <v>0</v>
      </c>
      <c r="I3371" t="str">
        <f>_xlfn.XLOOKUP(data[[#This Row],[flight_speed]],$S$4:$S$6,$T$4:$T$6,,-1)</f>
        <v>super fast</v>
      </c>
      <c r="J3371">
        <f>_xlfn.XLOOKUP(data[[#This Row],[Reindeer]],$S$14:$S$18,$T$14:$T$18)</f>
        <v>261</v>
      </c>
      <c r="K3371" t="str" cm="1">
        <f t="array" ref="K3371">_xlfn.IFS(data[[#This Row],[Age]]&lt;=100,"0-100",data[[#This Row],[Age]]&lt;=500,"101-500",data[[#This Row],[Age]]&lt;=1000,"501-1000",1,"&gt;1000")</f>
        <v>101-500</v>
      </c>
      <c r="L3371" t="str">
        <f>REPT(_xlfn.UNICHAR(8203),_xlfn.XLOOKUP(data[[#This Row],[Age group]],$S$23:$S$26,$T$23:$T$26))&amp;data[[#This Row],[Age group]]</f>
        <v>​​​101-500</v>
      </c>
    </row>
    <row r="3372" spans="2:12" x14ac:dyDescent="0.25">
      <c r="B3372" t="s">
        <v>68</v>
      </c>
      <c r="C3372">
        <v>12</v>
      </c>
      <c r="D3372">
        <v>730</v>
      </c>
      <c r="E3372" s="27">
        <v>45600</v>
      </c>
      <c r="F3372">
        <v>1247.19</v>
      </c>
      <c r="G3372" t="s">
        <v>90</v>
      </c>
      <c r="H3372">
        <v>0</v>
      </c>
      <c r="I3372" t="str">
        <f>_xlfn.XLOOKUP(data[[#This Row],[flight_speed]],$S$4:$S$6,$T$4:$T$6,,-1)</f>
        <v>fast</v>
      </c>
      <c r="J3372">
        <f>_xlfn.XLOOKUP(data[[#This Row],[Reindeer]],$S$14:$S$18,$T$14:$T$18)</f>
        <v>35</v>
      </c>
      <c r="K3372" t="str" cm="1">
        <f t="array" ref="K3372">_xlfn.IFS(data[[#This Row],[Age]]&lt;=100,"0-100",data[[#This Row],[Age]]&lt;=500,"101-500",data[[#This Row],[Age]]&lt;=1000,"501-1000",1,"&gt;1000")</f>
        <v>0-100</v>
      </c>
      <c r="L3372" t="str">
        <f>REPT(_xlfn.UNICHAR(8203),_xlfn.XLOOKUP(data[[#This Row],[Age group]],$S$23:$S$26,$T$23:$T$26))&amp;data[[#This Row],[Age group]]</f>
        <v>​​​​0-100</v>
      </c>
    </row>
    <row r="3373" spans="2:12" x14ac:dyDescent="0.25">
      <c r="B3373" t="s">
        <v>32</v>
      </c>
      <c r="C3373">
        <v>8.8000000000000007</v>
      </c>
      <c r="D3373">
        <v>560</v>
      </c>
      <c r="E3373" s="27">
        <v>45600</v>
      </c>
      <c r="F3373">
        <v>843.15000000000009</v>
      </c>
      <c r="G3373" t="s">
        <v>91</v>
      </c>
      <c r="H3373">
        <v>0</v>
      </c>
      <c r="I3373" t="str">
        <f>_xlfn.XLOOKUP(data[[#This Row],[flight_speed]],$S$4:$S$6,$T$4:$T$6,,-1)</f>
        <v>fast</v>
      </c>
      <c r="J3373">
        <f>_xlfn.XLOOKUP(data[[#This Row],[Reindeer]],$S$14:$S$18,$T$14:$T$18)</f>
        <v>98</v>
      </c>
      <c r="K3373" t="str" cm="1">
        <f t="array" ref="K3373">_xlfn.IFS(data[[#This Row],[Age]]&lt;=100,"0-100",data[[#This Row],[Age]]&lt;=500,"101-500",data[[#This Row],[Age]]&lt;=1000,"501-1000",1,"&gt;1000")</f>
        <v>0-100</v>
      </c>
      <c r="L3373" t="str">
        <f>REPT(_xlfn.UNICHAR(8203),_xlfn.XLOOKUP(data[[#This Row],[Age group]],$S$23:$S$26,$T$23:$T$26))&amp;data[[#This Row],[Age group]]</f>
        <v>​​​​0-100</v>
      </c>
    </row>
    <row r="3374" spans="2:12" x14ac:dyDescent="0.25">
      <c r="B3374" t="s">
        <v>33</v>
      </c>
      <c r="C3374">
        <v>10.4</v>
      </c>
      <c r="D3374">
        <v>1210</v>
      </c>
      <c r="E3374" s="27">
        <v>45601</v>
      </c>
      <c r="F3374">
        <v>2626.32</v>
      </c>
      <c r="G3374" t="s">
        <v>90</v>
      </c>
      <c r="H3374">
        <v>0</v>
      </c>
      <c r="I3374" t="str">
        <f>_xlfn.XLOOKUP(data[[#This Row],[flight_speed]],$S$4:$S$6,$T$4:$T$6,,-1)</f>
        <v>super fast</v>
      </c>
      <c r="J3374">
        <f>_xlfn.XLOOKUP(data[[#This Row],[Reindeer]],$S$14:$S$18,$T$14:$T$18)</f>
        <v>1200</v>
      </c>
      <c r="K3374" t="str" cm="1">
        <f t="array" ref="K3374">_xlfn.IFS(data[[#This Row],[Age]]&lt;=100,"0-100",data[[#This Row],[Age]]&lt;=500,"101-500",data[[#This Row],[Age]]&lt;=1000,"501-1000",1,"&gt;1000")</f>
        <v>&gt;1000</v>
      </c>
      <c r="L3374" t="str">
        <f>REPT(_xlfn.UNICHAR(8203),_xlfn.XLOOKUP(data[[#This Row],[Age group]],$S$23:$S$26,$T$23:$T$26))&amp;data[[#This Row],[Age group]]</f>
        <v>​&gt;1000</v>
      </c>
    </row>
    <row r="3375" spans="2:12" x14ac:dyDescent="0.25">
      <c r="B3375" t="s">
        <v>34</v>
      </c>
      <c r="C3375">
        <v>5.6000000000000005</v>
      </c>
      <c r="D3375">
        <v>1110</v>
      </c>
      <c r="E3375" s="27">
        <v>45601</v>
      </c>
      <c r="F3375">
        <v>2425.17</v>
      </c>
      <c r="G3375" t="s">
        <v>91</v>
      </c>
      <c r="H3375">
        <v>0</v>
      </c>
      <c r="I3375" t="str">
        <f>_xlfn.XLOOKUP(data[[#This Row],[flight_speed]],$S$4:$S$6,$T$4:$T$6,,-1)</f>
        <v>super fast</v>
      </c>
      <c r="J3375">
        <f>_xlfn.XLOOKUP(data[[#This Row],[Reindeer]],$S$14:$S$18,$T$14:$T$18)</f>
        <v>815</v>
      </c>
      <c r="K3375" t="str" cm="1">
        <f t="array" ref="K3375">_xlfn.IFS(data[[#This Row],[Age]]&lt;=100,"0-100",data[[#This Row],[Age]]&lt;=500,"101-500",data[[#This Row],[Age]]&lt;=1000,"501-1000",1,"&gt;1000")</f>
        <v>501-1000</v>
      </c>
      <c r="L3375" t="str">
        <f>REPT(_xlfn.UNICHAR(8203),_xlfn.XLOOKUP(data[[#This Row],[Age group]],$S$23:$S$26,$T$23:$T$26))&amp;data[[#This Row],[Age group]]</f>
        <v>​​501-1000</v>
      </c>
    </row>
    <row r="3376" spans="2:12" x14ac:dyDescent="0.25">
      <c r="B3376" t="s">
        <v>35</v>
      </c>
      <c r="C3376">
        <v>6.4</v>
      </c>
      <c r="D3376">
        <v>1100</v>
      </c>
      <c r="E3376" s="27">
        <v>45601</v>
      </c>
      <c r="F3376">
        <v>2048.34</v>
      </c>
      <c r="G3376" t="s">
        <v>91</v>
      </c>
      <c r="H3376">
        <v>0</v>
      </c>
      <c r="I3376" t="str">
        <f>_xlfn.XLOOKUP(data[[#This Row],[flight_speed]],$S$4:$S$6,$T$4:$T$6,,-1)</f>
        <v>super fast</v>
      </c>
      <c r="J3376">
        <f>_xlfn.XLOOKUP(data[[#This Row],[Reindeer]],$S$14:$S$18,$T$14:$T$18)</f>
        <v>261</v>
      </c>
      <c r="K3376" t="str" cm="1">
        <f t="array" ref="K3376">_xlfn.IFS(data[[#This Row],[Age]]&lt;=100,"0-100",data[[#This Row],[Age]]&lt;=500,"101-500",data[[#This Row],[Age]]&lt;=1000,"501-1000",1,"&gt;1000")</f>
        <v>101-500</v>
      </c>
      <c r="L3376" t="str">
        <f>REPT(_xlfn.UNICHAR(8203),_xlfn.XLOOKUP(data[[#This Row],[Age group]],$S$23:$S$26,$T$23:$T$26))&amp;data[[#This Row],[Age group]]</f>
        <v>​​​101-500</v>
      </c>
    </row>
    <row r="3377" spans="2:12" x14ac:dyDescent="0.25">
      <c r="B3377" t="s">
        <v>68</v>
      </c>
      <c r="C3377">
        <v>4</v>
      </c>
      <c r="D3377">
        <v>610</v>
      </c>
      <c r="E3377" s="27">
        <v>45601</v>
      </c>
      <c r="F3377">
        <v>1267.98</v>
      </c>
      <c r="G3377" t="s">
        <v>90</v>
      </c>
      <c r="H3377">
        <v>0</v>
      </c>
      <c r="I3377" t="str">
        <f>_xlfn.XLOOKUP(data[[#This Row],[flight_speed]],$S$4:$S$6,$T$4:$T$6,,-1)</f>
        <v>fast</v>
      </c>
      <c r="J3377">
        <f>_xlfn.XLOOKUP(data[[#This Row],[Reindeer]],$S$14:$S$18,$T$14:$T$18)</f>
        <v>35</v>
      </c>
      <c r="K3377" t="str" cm="1">
        <f t="array" ref="K3377">_xlfn.IFS(data[[#This Row],[Age]]&lt;=100,"0-100",data[[#This Row],[Age]]&lt;=500,"101-500",data[[#This Row],[Age]]&lt;=1000,"501-1000",1,"&gt;1000")</f>
        <v>0-100</v>
      </c>
      <c r="L3377" t="str">
        <f>REPT(_xlfn.UNICHAR(8203),_xlfn.XLOOKUP(data[[#This Row],[Age group]],$S$23:$S$26,$T$23:$T$26))&amp;data[[#This Row],[Age group]]</f>
        <v>​​​​0-100</v>
      </c>
    </row>
    <row r="3378" spans="2:12" x14ac:dyDescent="0.25">
      <c r="B3378" t="s">
        <v>32</v>
      </c>
      <c r="C3378">
        <v>9.6000000000000014</v>
      </c>
      <c r="D3378">
        <v>1440</v>
      </c>
      <c r="E3378" s="27">
        <v>45601</v>
      </c>
      <c r="F3378">
        <v>243.29999999999998</v>
      </c>
      <c r="G3378" t="s">
        <v>91</v>
      </c>
      <c r="H3378">
        <v>0</v>
      </c>
      <c r="I3378" t="str">
        <f>_xlfn.XLOOKUP(data[[#This Row],[flight_speed]],$S$4:$S$6,$T$4:$T$6,,-1)</f>
        <v>casual</v>
      </c>
      <c r="J3378">
        <f>_xlfn.XLOOKUP(data[[#This Row],[Reindeer]],$S$14:$S$18,$T$14:$T$18)</f>
        <v>98</v>
      </c>
      <c r="K3378" t="str" cm="1">
        <f t="array" ref="K3378">_xlfn.IFS(data[[#This Row],[Age]]&lt;=100,"0-100",data[[#This Row],[Age]]&lt;=500,"101-500",data[[#This Row],[Age]]&lt;=1000,"501-1000",1,"&gt;1000")</f>
        <v>0-100</v>
      </c>
      <c r="L3378" t="str">
        <f>REPT(_xlfn.UNICHAR(8203),_xlfn.XLOOKUP(data[[#This Row],[Age group]],$S$23:$S$26,$T$23:$T$26))&amp;data[[#This Row],[Age group]]</f>
        <v>​​​​0-100</v>
      </c>
    </row>
    <row r="3379" spans="2:12" x14ac:dyDescent="0.25">
      <c r="B3379" t="s">
        <v>33</v>
      </c>
      <c r="C3379">
        <v>6.4</v>
      </c>
      <c r="D3379">
        <v>1430</v>
      </c>
      <c r="E3379" s="27">
        <v>45602</v>
      </c>
      <c r="F3379">
        <v>2346.0299999999997</v>
      </c>
      <c r="G3379" t="s">
        <v>90</v>
      </c>
      <c r="H3379">
        <v>0</v>
      </c>
      <c r="I3379" t="str">
        <f>_xlfn.XLOOKUP(data[[#This Row],[flight_speed]],$S$4:$S$6,$T$4:$T$6,,-1)</f>
        <v>super fast</v>
      </c>
      <c r="J3379">
        <f>_xlfn.XLOOKUP(data[[#This Row],[Reindeer]],$S$14:$S$18,$T$14:$T$18)</f>
        <v>1200</v>
      </c>
      <c r="K3379" t="str" cm="1">
        <f t="array" ref="K3379">_xlfn.IFS(data[[#This Row],[Age]]&lt;=100,"0-100",data[[#This Row],[Age]]&lt;=500,"101-500",data[[#This Row],[Age]]&lt;=1000,"501-1000",1,"&gt;1000")</f>
        <v>&gt;1000</v>
      </c>
      <c r="L3379" t="str">
        <f>REPT(_xlfn.UNICHAR(8203),_xlfn.XLOOKUP(data[[#This Row],[Age group]],$S$23:$S$26,$T$23:$T$26))&amp;data[[#This Row],[Age group]]</f>
        <v>​&gt;1000</v>
      </c>
    </row>
    <row r="3380" spans="2:12" x14ac:dyDescent="0.25">
      <c r="B3380" t="s">
        <v>34</v>
      </c>
      <c r="C3380">
        <v>8</v>
      </c>
      <c r="D3380">
        <v>1310</v>
      </c>
      <c r="E3380" s="27">
        <v>45602</v>
      </c>
      <c r="F3380">
        <v>1905</v>
      </c>
      <c r="G3380" t="s">
        <v>91</v>
      </c>
      <c r="H3380">
        <v>0</v>
      </c>
      <c r="I3380" t="str">
        <f>_xlfn.XLOOKUP(data[[#This Row],[flight_speed]],$S$4:$S$6,$T$4:$T$6,,-1)</f>
        <v>fast</v>
      </c>
      <c r="J3380">
        <f>_xlfn.XLOOKUP(data[[#This Row],[Reindeer]],$S$14:$S$18,$T$14:$T$18)</f>
        <v>815</v>
      </c>
      <c r="K3380" t="str" cm="1">
        <f t="array" ref="K3380">_xlfn.IFS(data[[#This Row],[Age]]&lt;=100,"0-100",data[[#This Row],[Age]]&lt;=500,"101-500",data[[#This Row],[Age]]&lt;=1000,"501-1000",1,"&gt;1000")</f>
        <v>501-1000</v>
      </c>
      <c r="L3380" t="str">
        <f>REPT(_xlfn.UNICHAR(8203),_xlfn.XLOOKUP(data[[#This Row],[Age group]],$S$23:$S$26,$T$23:$T$26))&amp;data[[#This Row],[Age group]]</f>
        <v>​​501-1000</v>
      </c>
    </row>
    <row r="3381" spans="2:12" x14ac:dyDescent="0.25">
      <c r="B3381" t="s">
        <v>35</v>
      </c>
      <c r="C3381">
        <v>12</v>
      </c>
      <c r="D3381">
        <v>630</v>
      </c>
      <c r="E3381" s="27">
        <v>45602</v>
      </c>
      <c r="F3381">
        <v>2747.43</v>
      </c>
      <c r="G3381" t="s">
        <v>91</v>
      </c>
      <c r="H3381">
        <v>0</v>
      </c>
      <c r="I3381" t="str">
        <f>_xlfn.XLOOKUP(data[[#This Row],[flight_speed]],$S$4:$S$6,$T$4:$T$6,,-1)</f>
        <v>super fast</v>
      </c>
      <c r="J3381">
        <f>_xlfn.XLOOKUP(data[[#This Row],[Reindeer]],$S$14:$S$18,$T$14:$T$18)</f>
        <v>261</v>
      </c>
      <c r="K3381" t="str" cm="1">
        <f t="array" ref="K3381">_xlfn.IFS(data[[#This Row],[Age]]&lt;=100,"0-100",data[[#This Row],[Age]]&lt;=500,"101-500",data[[#This Row],[Age]]&lt;=1000,"501-1000",1,"&gt;1000")</f>
        <v>101-500</v>
      </c>
      <c r="L3381" t="str">
        <f>REPT(_xlfn.UNICHAR(8203),_xlfn.XLOOKUP(data[[#This Row],[Age group]],$S$23:$S$26,$T$23:$T$26))&amp;data[[#This Row],[Age group]]</f>
        <v>​​​101-500</v>
      </c>
    </row>
    <row r="3382" spans="2:12" x14ac:dyDescent="0.25">
      <c r="B3382" t="s">
        <v>68</v>
      </c>
      <c r="C3382">
        <v>10.4</v>
      </c>
      <c r="D3382">
        <v>1020</v>
      </c>
      <c r="E3382" s="27">
        <v>45602</v>
      </c>
      <c r="F3382">
        <v>1935.63</v>
      </c>
      <c r="G3382" t="s">
        <v>90</v>
      </c>
      <c r="H3382">
        <v>0</v>
      </c>
      <c r="I3382" t="str">
        <f>_xlfn.XLOOKUP(data[[#This Row],[flight_speed]],$S$4:$S$6,$T$4:$T$6,,-1)</f>
        <v>fast</v>
      </c>
      <c r="J3382">
        <f>_xlfn.XLOOKUP(data[[#This Row],[Reindeer]],$S$14:$S$18,$T$14:$T$18)</f>
        <v>35</v>
      </c>
      <c r="K3382" t="str" cm="1">
        <f t="array" ref="K3382">_xlfn.IFS(data[[#This Row],[Age]]&lt;=100,"0-100",data[[#This Row],[Age]]&lt;=500,"101-500",data[[#This Row],[Age]]&lt;=1000,"501-1000",1,"&gt;1000")</f>
        <v>0-100</v>
      </c>
      <c r="L3382" t="str">
        <f>REPT(_xlfn.UNICHAR(8203),_xlfn.XLOOKUP(data[[#This Row],[Age group]],$S$23:$S$26,$T$23:$T$26))&amp;data[[#This Row],[Age group]]</f>
        <v>​​​​0-100</v>
      </c>
    </row>
    <row r="3383" spans="2:12" x14ac:dyDescent="0.25">
      <c r="B3383" t="s">
        <v>32</v>
      </c>
      <c r="C3383">
        <v>11.200000000000001</v>
      </c>
      <c r="D3383">
        <v>820</v>
      </c>
      <c r="E3383" s="27">
        <v>45602</v>
      </c>
      <c r="F3383">
        <v>1202.28</v>
      </c>
      <c r="G3383" t="s">
        <v>91</v>
      </c>
      <c r="H3383">
        <v>0</v>
      </c>
      <c r="I3383" t="str">
        <f>_xlfn.XLOOKUP(data[[#This Row],[flight_speed]],$S$4:$S$6,$T$4:$T$6,,-1)</f>
        <v>fast</v>
      </c>
      <c r="J3383">
        <f>_xlfn.XLOOKUP(data[[#This Row],[Reindeer]],$S$14:$S$18,$T$14:$T$18)</f>
        <v>98</v>
      </c>
      <c r="K3383" t="str" cm="1">
        <f t="array" ref="K3383">_xlfn.IFS(data[[#This Row],[Age]]&lt;=100,"0-100",data[[#This Row],[Age]]&lt;=500,"101-500",data[[#This Row],[Age]]&lt;=1000,"501-1000",1,"&gt;1000")</f>
        <v>0-100</v>
      </c>
      <c r="L3383" t="str">
        <f>REPT(_xlfn.UNICHAR(8203),_xlfn.XLOOKUP(data[[#This Row],[Age group]],$S$23:$S$26,$T$23:$T$26))&amp;data[[#This Row],[Age group]]</f>
        <v>​​​​0-100</v>
      </c>
    </row>
    <row r="3384" spans="2:12" x14ac:dyDescent="0.25">
      <c r="B3384" t="s">
        <v>33</v>
      </c>
      <c r="C3384">
        <v>8.8000000000000007</v>
      </c>
      <c r="D3384">
        <v>610</v>
      </c>
      <c r="E3384" s="27">
        <v>45603</v>
      </c>
      <c r="F3384">
        <v>1768.6799999999998</v>
      </c>
      <c r="G3384" t="s">
        <v>90</v>
      </c>
      <c r="H3384">
        <v>0</v>
      </c>
      <c r="I3384" t="str">
        <f>_xlfn.XLOOKUP(data[[#This Row],[flight_speed]],$S$4:$S$6,$T$4:$T$6,,-1)</f>
        <v>fast</v>
      </c>
      <c r="J3384">
        <f>_xlfn.XLOOKUP(data[[#This Row],[Reindeer]],$S$14:$S$18,$T$14:$T$18)</f>
        <v>1200</v>
      </c>
      <c r="K3384" t="str" cm="1">
        <f t="array" ref="K3384">_xlfn.IFS(data[[#This Row],[Age]]&lt;=100,"0-100",data[[#This Row],[Age]]&lt;=500,"101-500",data[[#This Row],[Age]]&lt;=1000,"501-1000",1,"&gt;1000")</f>
        <v>&gt;1000</v>
      </c>
      <c r="L3384" t="str">
        <f>REPT(_xlfn.UNICHAR(8203),_xlfn.XLOOKUP(data[[#This Row],[Age group]],$S$23:$S$26,$T$23:$T$26))&amp;data[[#This Row],[Age group]]</f>
        <v>​&gt;1000</v>
      </c>
    </row>
    <row r="3385" spans="2:12" x14ac:dyDescent="0.25">
      <c r="B3385" t="s">
        <v>34</v>
      </c>
      <c r="C3385">
        <v>12</v>
      </c>
      <c r="D3385">
        <v>1080</v>
      </c>
      <c r="E3385" s="27">
        <v>45603</v>
      </c>
      <c r="F3385">
        <v>1573.71</v>
      </c>
      <c r="G3385" t="s">
        <v>91</v>
      </c>
      <c r="H3385">
        <v>0</v>
      </c>
      <c r="I3385" t="str">
        <f>_xlfn.XLOOKUP(data[[#This Row],[flight_speed]],$S$4:$S$6,$T$4:$T$6,,-1)</f>
        <v>fast</v>
      </c>
      <c r="J3385">
        <f>_xlfn.XLOOKUP(data[[#This Row],[Reindeer]],$S$14:$S$18,$T$14:$T$18)</f>
        <v>815</v>
      </c>
      <c r="K3385" t="str" cm="1">
        <f t="array" ref="K3385">_xlfn.IFS(data[[#This Row],[Age]]&lt;=100,"0-100",data[[#This Row],[Age]]&lt;=500,"101-500",data[[#This Row],[Age]]&lt;=1000,"501-1000",1,"&gt;1000")</f>
        <v>501-1000</v>
      </c>
      <c r="L3385" t="str">
        <f>REPT(_xlfn.UNICHAR(8203),_xlfn.XLOOKUP(data[[#This Row],[Age group]],$S$23:$S$26,$T$23:$T$26))&amp;data[[#This Row],[Age group]]</f>
        <v>​​501-1000</v>
      </c>
    </row>
    <row r="3386" spans="2:12" x14ac:dyDescent="0.25">
      <c r="B3386" t="s">
        <v>35</v>
      </c>
      <c r="C3386">
        <v>6.4</v>
      </c>
      <c r="D3386">
        <v>1190</v>
      </c>
      <c r="E3386" s="27">
        <v>45603</v>
      </c>
      <c r="F3386">
        <v>2394.63</v>
      </c>
      <c r="G3386" t="s">
        <v>91</v>
      </c>
      <c r="H3386">
        <v>0</v>
      </c>
      <c r="I3386" t="str">
        <f>_xlfn.XLOOKUP(data[[#This Row],[flight_speed]],$S$4:$S$6,$T$4:$T$6,,-1)</f>
        <v>super fast</v>
      </c>
      <c r="J3386">
        <f>_xlfn.XLOOKUP(data[[#This Row],[Reindeer]],$S$14:$S$18,$T$14:$T$18)</f>
        <v>261</v>
      </c>
      <c r="K3386" t="str" cm="1">
        <f t="array" ref="K3386">_xlfn.IFS(data[[#This Row],[Age]]&lt;=100,"0-100",data[[#This Row],[Age]]&lt;=500,"101-500",data[[#This Row],[Age]]&lt;=1000,"501-1000",1,"&gt;1000")</f>
        <v>101-500</v>
      </c>
      <c r="L3386" t="str">
        <f>REPT(_xlfn.UNICHAR(8203),_xlfn.XLOOKUP(data[[#This Row],[Age group]],$S$23:$S$26,$T$23:$T$26))&amp;data[[#This Row],[Age group]]</f>
        <v>​​​101-500</v>
      </c>
    </row>
    <row r="3387" spans="2:12" x14ac:dyDescent="0.25">
      <c r="B3387" t="s">
        <v>68</v>
      </c>
      <c r="C3387">
        <v>7.2</v>
      </c>
      <c r="D3387">
        <v>950</v>
      </c>
      <c r="E3387" s="27">
        <v>45603</v>
      </c>
      <c r="F3387">
        <v>1344.93</v>
      </c>
      <c r="G3387" t="s">
        <v>90</v>
      </c>
      <c r="H3387">
        <v>0</v>
      </c>
      <c r="I3387" t="str">
        <f>_xlfn.XLOOKUP(data[[#This Row],[flight_speed]],$S$4:$S$6,$T$4:$T$6,,-1)</f>
        <v>fast</v>
      </c>
      <c r="J3387">
        <f>_xlfn.XLOOKUP(data[[#This Row],[Reindeer]],$S$14:$S$18,$T$14:$T$18)</f>
        <v>35</v>
      </c>
      <c r="K3387" t="str" cm="1">
        <f t="array" ref="K3387">_xlfn.IFS(data[[#This Row],[Age]]&lt;=100,"0-100",data[[#This Row],[Age]]&lt;=500,"101-500",data[[#This Row],[Age]]&lt;=1000,"501-1000",1,"&gt;1000")</f>
        <v>0-100</v>
      </c>
      <c r="L3387" t="str">
        <f>REPT(_xlfn.UNICHAR(8203),_xlfn.XLOOKUP(data[[#This Row],[Age group]],$S$23:$S$26,$T$23:$T$26))&amp;data[[#This Row],[Age group]]</f>
        <v>​​​​0-100</v>
      </c>
    </row>
    <row r="3388" spans="2:12" x14ac:dyDescent="0.25">
      <c r="B3388" t="s">
        <v>32</v>
      </c>
      <c r="C3388">
        <v>4.8000000000000007</v>
      </c>
      <c r="D3388">
        <v>1420</v>
      </c>
      <c r="E3388" s="27">
        <v>45603</v>
      </c>
      <c r="F3388">
        <v>890.87999999999988</v>
      </c>
      <c r="G3388" t="s">
        <v>91</v>
      </c>
      <c r="H3388">
        <v>0</v>
      </c>
      <c r="I3388" t="str">
        <f>_xlfn.XLOOKUP(data[[#This Row],[flight_speed]],$S$4:$S$6,$T$4:$T$6,,-1)</f>
        <v>fast</v>
      </c>
      <c r="J3388">
        <f>_xlfn.XLOOKUP(data[[#This Row],[Reindeer]],$S$14:$S$18,$T$14:$T$18)</f>
        <v>98</v>
      </c>
      <c r="K3388" t="str" cm="1">
        <f t="array" ref="K3388">_xlfn.IFS(data[[#This Row],[Age]]&lt;=100,"0-100",data[[#This Row],[Age]]&lt;=500,"101-500",data[[#This Row],[Age]]&lt;=1000,"501-1000",1,"&gt;1000")</f>
        <v>0-100</v>
      </c>
      <c r="L3388" t="str">
        <f>REPT(_xlfn.UNICHAR(8203),_xlfn.XLOOKUP(data[[#This Row],[Age group]],$S$23:$S$26,$T$23:$T$26))&amp;data[[#This Row],[Age group]]</f>
        <v>​​​​0-100</v>
      </c>
    </row>
    <row r="3389" spans="2:12" x14ac:dyDescent="0.25">
      <c r="B3389" t="s">
        <v>33</v>
      </c>
      <c r="C3389">
        <v>8</v>
      </c>
      <c r="D3389">
        <v>730</v>
      </c>
      <c r="E3389" s="27">
        <v>45604</v>
      </c>
      <c r="F3389">
        <v>1095.96</v>
      </c>
      <c r="G3389" t="s">
        <v>90</v>
      </c>
      <c r="H3389">
        <v>0</v>
      </c>
      <c r="I3389" t="str">
        <f>_xlfn.XLOOKUP(data[[#This Row],[flight_speed]],$S$4:$S$6,$T$4:$T$6,,-1)</f>
        <v>fast</v>
      </c>
      <c r="J3389">
        <f>_xlfn.XLOOKUP(data[[#This Row],[Reindeer]],$S$14:$S$18,$T$14:$T$18)</f>
        <v>1200</v>
      </c>
      <c r="K3389" t="str" cm="1">
        <f t="array" ref="K3389">_xlfn.IFS(data[[#This Row],[Age]]&lt;=100,"0-100",data[[#This Row],[Age]]&lt;=500,"101-500",data[[#This Row],[Age]]&lt;=1000,"501-1000",1,"&gt;1000")</f>
        <v>&gt;1000</v>
      </c>
      <c r="L3389" t="str">
        <f>REPT(_xlfn.UNICHAR(8203),_xlfn.XLOOKUP(data[[#This Row],[Age group]],$S$23:$S$26,$T$23:$T$26))&amp;data[[#This Row],[Age group]]</f>
        <v>​&gt;1000</v>
      </c>
    </row>
    <row r="3390" spans="2:12" x14ac:dyDescent="0.25">
      <c r="B3390" t="s">
        <v>34</v>
      </c>
      <c r="C3390">
        <v>10.4</v>
      </c>
      <c r="D3390">
        <v>940</v>
      </c>
      <c r="E3390" s="27">
        <v>45604</v>
      </c>
      <c r="F3390">
        <v>2920.44</v>
      </c>
      <c r="G3390" t="s">
        <v>91</v>
      </c>
      <c r="H3390">
        <v>0</v>
      </c>
      <c r="I3390" t="str">
        <f>_xlfn.XLOOKUP(data[[#This Row],[flight_speed]],$S$4:$S$6,$T$4:$T$6,,-1)</f>
        <v>super fast</v>
      </c>
      <c r="J3390">
        <f>_xlfn.XLOOKUP(data[[#This Row],[Reindeer]],$S$14:$S$18,$T$14:$T$18)</f>
        <v>815</v>
      </c>
      <c r="K3390" t="str" cm="1">
        <f t="array" ref="K3390">_xlfn.IFS(data[[#This Row],[Age]]&lt;=100,"0-100",data[[#This Row],[Age]]&lt;=500,"101-500",data[[#This Row],[Age]]&lt;=1000,"501-1000",1,"&gt;1000")</f>
        <v>501-1000</v>
      </c>
      <c r="L3390" t="str">
        <f>REPT(_xlfn.UNICHAR(8203),_xlfn.XLOOKUP(data[[#This Row],[Age group]],$S$23:$S$26,$T$23:$T$26))&amp;data[[#This Row],[Age group]]</f>
        <v>​​501-1000</v>
      </c>
    </row>
    <row r="3391" spans="2:12" x14ac:dyDescent="0.25">
      <c r="B3391" t="s">
        <v>35</v>
      </c>
      <c r="C3391">
        <v>10.4</v>
      </c>
      <c r="D3391">
        <v>630</v>
      </c>
      <c r="E3391" s="27">
        <v>45604</v>
      </c>
      <c r="F3391">
        <v>675.59999999999991</v>
      </c>
      <c r="G3391" t="s">
        <v>91</v>
      </c>
      <c r="H3391">
        <v>0</v>
      </c>
      <c r="I3391" t="str">
        <f>_xlfn.XLOOKUP(data[[#This Row],[flight_speed]],$S$4:$S$6,$T$4:$T$6,,-1)</f>
        <v>fast</v>
      </c>
      <c r="J3391">
        <f>_xlfn.XLOOKUP(data[[#This Row],[Reindeer]],$S$14:$S$18,$T$14:$T$18)</f>
        <v>261</v>
      </c>
      <c r="K3391" t="str" cm="1">
        <f t="array" ref="K3391">_xlfn.IFS(data[[#This Row],[Age]]&lt;=100,"0-100",data[[#This Row],[Age]]&lt;=500,"101-500",data[[#This Row],[Age]]&lt;=1000,"501-1000",1,"&gt;1000")</f>
        <v>101-500</v>
      </c>
      <c r="L3391" t="str">
        <f>REPT(_xlfn.UNICHAR(8203),_xlfn.XLOOKUP(data[[#This Row],[Age group]],$S$23:$S$26,$T$23:$T$26))&amp;data[[#This Row],[Age group]]</f>
        <v>​​​101-500</v>
      </c>
    </row>
    <row r="3392" spans="2:12" x14ac:dyDescent="0.25">
      <c r="B3392" t="s">
        <v>68</v>
      </c>
      <c r="C3392">
        <v>12</v>
      </c>
      <c r="D3392">
        <v>890</v>
      </c>
      <c r="E3392" s="27">
        <v>45604</v>
      </c>
      <c r="F3392">
        <v>2333.31</v>
      </c>
      <c r="G3392" t="s">
        <v>90</v>
      </c>
      <c r="H3392">
        <v>0</v>
      </c>
      <c r="I3392" t="str">
        <f>_xlfn.XLOOKUP(data[[#This Row],[flight_speed]],$S$4:$S$6,$T$4:$T$6,,-1)</f>
        <v>super fast</v>
      </c>
      <c r="J3392">
        <f>_xlfn.XLOOKUP(data[[#This Row],[Reindeer]],$S$14:$S$18,$T$14:$T$18)</f>
        <v>35</v>
      </c>
      <c r="K3392" t="str" cm="1">
        <f t="array" ref="K3392">_xlfn.IFS(data[[#This Row],[Age]]&lt;=100,"0-100",data[[#This Row],[Age]]&lt;=500,"101-500",data[[#This Row],[Age]]&lt;=1000,"501-1000",1,"&gt;1000")</f>
        <v>0-100</v>
      </c>
      <c r="L3392" t="str">
        <f>REPT(_xlfn.UNICHAR(8203),_xlfn.XLOOKUP(data[[#This Row],[Age group]],$S$23:$S$26,$T$23:$T$26))&amp;data[[#This Row],[Age group]]</f>
        <v>​​​​0-100</v>
      </c>
    </row>
    <row r="3393" spans="2:12" x14ac:dyDescent="0.25">
      <c r="B3393" t="s">
        <v>32</v>
      </c>
      <c r="C3393">
        <v>4.8000000000000007</v>
      </c>
      <c r="D3393">
        <v>730</v>
      </c>
      <c r="E3393" s="27">
        <v>45604</v>
      </c>
      <c r="F3393">
        <v>1289.52</v>
      </c>
      <c r="G3393" t="s">
        <v>91</v>
      </c>
      <c r="H3393">
        <v>0</v>
      </c>
      <c r="I3393" t="str">
        <f>_xlfn.XLOOKUP(data[[#This Row],[flight_speed]],$S$4:$S$6,$T$4:$T$6,,-1)</f>
        <v>fast</v>
      </c>
      <c r="J3393">
        <f>_xlfn.XLOOKUP(data[[#This Row],[Reindeer]],$S$14:$S$18,$T$14:$T$18)</f>
        <v>98</v>
      </c>
      <c r="K3393" t="str" cm="1">
        <f t="array" ref="K3393">_xlfn.IFS(data[[#This Row],[Age]]&lt;=100,"0-100",data[[#This Row],[Age]]&lt;=500,"101-500",data[[#This Row],[Age]]&lt;=1000,"501-1000",1,"&gt;1000")</f>
        <v>0-100</v>
      </c>
      <c r="L3393" t="str">
        <f>REPT(_xlfn.UNICHAR(8203),_xlfn.XLOOKUP(data[[#This Row],[Age group]],$S$23:$S$26,$T$23:$T$26))&amp;data[[#This Row],[Age group]]</f>
        <v>​​​​0-100</v>
      </c>
    </row>
    <row r="3394" spans="2:12" x14ac:dyDescent="0.25">
      <c r="B3394" t="s">
        <v>33</v>
      </c>
      <c r="C3394">
        <v>10.4</v>
      </c>
      <c r="D3394">
        <v>980</v>
      </c>
      <c r="E3394" s="27">
        <v>45605</v>
      </c>
      <c r="F3394">
        <v>1215</v>
      </c>
      <c r="G3394" t="s">
        <v>90</v>
      </c>
      <c r="H3394">
        <v>0</v>
      </c>
      <c r="I3394" t="str">
        <f>_xlfn.XLOOKUP(data[[#This Row],[flight_speed]],$S$4:$S$6,$T$4:$T$6,,-1)</f>
        <v>fast</v>
      </c>
      <c r="J3394">
        <f>_xlfn.XLOOKUP(data[[#This Row],[Reindeer]],$S$14:$S$18,$T$14:$T$18)</f>
        <v>1200</v>
      </c>
      <c r="K3394" t="str" cm="1">
        <f t="array" ref="K3394">_xlfn.IFS(data[[#This Row],[Age]]&lt;=100,"0-100",data[[#This Row],[Age]]&lt;=500,"101-500",data[[#This Row],[Age]]&lt;=1000,"501-1000",1,"&gt;1000")</f>
        <v>&gt;1000</v>
      </c>
      <c r="L3394" t="str">
        <f>REPT(_xlfn.UNICHAR(8203),_xlfn.XLOOKUP(data[[#This Row],[Age group]],$S$23:$S$26,$T$23:$T$26))&amp;data[[#This Row],[Age group]]</f>
        <v>​&gt;1000</v>
      </c>
    </row>
    <row r="3395" spans="2:12" x14ac:dyDescent="0.25">
      <c r="B3395" t="s">
        <v>34</v>
      </c>
      <c r="C3395">
        <v>12</v>
      </c>
      <c r="D3395">
        <v>1300</v>
      </c>
      <c r="E3395" s="27">
        <v>45605</v>
      </c>
      <c r="F3395">
        <v>44.55</v>
      </c>
      <c r="G3395" t="s">
        <v>91</v>
      </c>
      <c r="H3395">
        <v>0</v>
      </c>
      <c r="I3395" t="str">
        <f>_xlfn.XLOOKUP(data[[#This Row],[flight_speed]],$S$4:$S$6,$T$4:$T$6,,-1)</f>
        <v>casual</v>
      </c>
      <c r="J3395">
        <f>_xlfn.XLOOKUP(data[[#This Row],[Reindeer]],$S$14:$S$18,$T$14:$T$18)</f>
        <v>815</v>
      </c>
      <c r="K3395" t="str" cm="1">
        <f t="array" ref="K3395">_xlfn.IFS(data[[#This Row],[Age]]&lt;=100,"0-100",data[[#This Row],[Age]]&lt;=500,"101-500",data[[#This Row],[Age]]&lt;=1000,"501-1000",1,"&gt;1000")</f>
        <v>501-1000</v>
      </c>
      <c r="L3395" t="str">
        <f>REPT(_xlfn.UNICHAR(8203),_xlfn.XLOOKUP(data[[#This Row],[Age group]],$S$23:$S$26,$T$23:$T$26))&amp;data[[#This Row],[Age group]]</f>
        <v>​​501-1000</v>
      </c>
    </row>
    <row r="3396" spans="2:12" x14ac:dyDescent="0.25">
      <c r="B3396" t="s">
        <v>35</v>
      </c>
      <c r="C3396">
        <v>4.8000000000000007</v>
      </c>
      <c r="D3396">
        <v>1260</v>
      </c>
      <c r="E3396" s="27">
        <v>45605</v>
      </c>
      <c r="F3396">
        <v>1633.53</v>
      </c>
      <c r="G3396" t="s">
        <v>91</v>
      </c>
      <c r="H3396">
        <v>0</v>
      </c>
      <c r="I3396" t="str">
        <f>_xlfn.XLOOKUP(data[[#This Row],[flight_speed]],$S$4:$S$6,$T$4:$T$6,,-1)</f>
        <v>fast</v>
      </c>
      <c r="J3396">
        <f>_xlfn.XLOOKUP(data[[#This Row],[Reindeer]],$S$14:$S$18,$T$14:$T$18)</f>
        <v>261</v>
      </c>
      <c r="K3396" t="str" cm="1">
        <f t="array" ref="K3396">_xlfn.IFS(data[[#This Row],[Age]]&lt;=100,"0-100",data[[#This Row],[Age]]&lt;=500,"101-500",data[[#This Row],[Age]]&lt;=1000,"501-1000",1,"&gt;1000")</f>
        <v>101-500</v>
      </c>
      <c r="L3396" t="str">
        <f>REPT(_xlfn.UNICHAR(8203),_xlfn.XLOOKUP(data[[#This Row],[Age group]],$S$23:$S$26,$T$23:$T$26))&amp;data[[#This Row],[Age group]]</f>
        <v>​​​101-500</v>
      </c>
    </row>
    <row r="3397" spans="2:12" x14ac:dyDescent="0.25">
      <c r="B3397" t="s">
        <v>68</v>
      </c>
      <c r="C3397">
        <v>12</v>
      </c>
      <c r="D3397">
        <v>1450</v>
      </c>
      <c r="E3397" s="27">
        <v>45605</v>
      </c>
      <c r="F3397">
        <v>2845.08</v>
      </c>
      <c r="G3397" t="s">
        <v>90</v>
      </c>
      <c r="H3397">
        <v>0</v>
      </c>
      <c r="I3397" t="str">
        <f>_xlfn.XLOOKUP(data[[#This Row],[flight_speed]],$S$4:$S$6,$T$4:$T$6,,-1)</f>
        <v>super fast</v>
      </c>
      <c r="J3397">
        <f>_xlfn.XLOOKUP(data[[#This Row],[Reindeer]],$S$14:$S$18,$T$14:$T$18)</f>
        <v>35</v>
      </c>
      <c r="K3397" t="str" cm="1">
        <f t="array" ref="K3397">_xlfn.IFS(data[[#This Row],[Age]]&lt;=100,"0-100",data[[#This Row],[Age]]&lt;=500,"101-500",data[[#This Row],[Age]]&lt;=1000,"501-1000",1,"&gt;1000")</f>
        <v>0-100</v>
      </c>
      <c r="L3397" t="str">
        <f>REPT(_xlfn.UNICHAR(8203),_xlfn.XLOOKUP(data[[#This Row],[Age group]],$S$23:$S$26,$T$23:$T$26))&amp;data[[#This Row],[Age group]]</f>
        <v>​​​​0-100</v>
      </c>
    </row>
    <row r="3398" spans="2:12" x14ac:dyDescent="0.25">
      <c r="B3398" t="s">
        <v>32</v>
      </c>
      <c r="C3398">
        <v>5.6000000000000005</v>
      </c>
      <c r="D3398">
        <v>540</v>
      </c>
      <c r="E3398" s="27">
        <v>45605</v>
      </c>
      <c r="F3398">
        <v>2284.86</v>
      </c>
      <c r="G3398" t="s">
        <v>91</v>
      </c>
      <c r="H3398">
        <v>0</v>
      </c>
      <c r="I3398" t="str">
        <f>_xlfn.XLOOKUP(data[[#This Row],[flight_speed]],$S$4:$S$6,$T$4:$T$6,,-1)</f>
        <v>super fast</v>
      </c>
      <c r="J3398">
        <f>_xlfn.XLOOKUP(data[[#This Row],[Reindeer]],$S$14:$S$18,$T$14:$T$18)</f>
        <v>98</v>
      </c>
      <c r="K3398" t="str" cm="1">
        <f t="array" ref="K3398">_xlfn.IFS(data[[#This Row],[Age]]&lt;=100,"0-100",data[[#This Row],[Age]]&lt;=500,"101-500",data[[#This Row],[Age]]&lt;=1000,"501-1000",1,"&gt;1000")</f>
        <v>0-100</v>
      </c>
      <c r="L3398" t="str">
        <f>REPT(_xlfn.UNICHAR(8203),_xlfn.XLOOKUP(data[[#This Row],[Age group]],$S$23:$S$26,$T$23:$T$26))&amp;data[[#This Row],[Age group]]</f>
        <v>​​​​0-100</v>
      </c>
    </row>
    <row r="3399" spans="2:12" x14ac:dyDescent="0.25">
      <c r="B3399" t="s">
        <v>33</v>
      </c>
      <c r="C3399">
        <v>9.6000000000000014</v>
      </c>
      <c r="D3399">
        <v>760</v>
      </c>
      <c r="E3399" s="27">
        <v>45606</v>
      </c>
      <c r="F3399">
        <v>474.78</v>
      </c>
      <c r="G3399" t="s">
        <v>90</v>
      </c>
      <c r="H3399">
        <v>0</v>
      </c>
      <c r="I3399" t="str">
        <f>_xlfn.XLOOKUP(data[[#This Row],[flight_speed]],$S$4:$S$6,$T$4:$T$6,,-1)</f>
        <v>casual</v>
      </c>
      <c r="J3399">
        <f>_xlfn.XLOOKUP(data[[#This Row],[Reindeer]],$S$14:$S$18,$T$14:$T$18)</f>
        <v>1200</v>
      </c>
      <c r="K3399" t="str" cm="1">
        <f t="array" ref="K3399">_xlfn.IFS(data[[#This Row],[Age]]&lt;=100,"0-100",data[[#This Row],[Age]]&lt;=500,"101-500",data[[#This Row],[Age]]&lt;=1000,"501-1000",1,"&gt;1000")</f>
        <v>&gt;1000</v>
      </c>
      <c r="L3399" t="str">
        <f>REPT(_xlfn.UNICHAR(8203),_xlfn.XLOOKUP(data[[#This Row],[Age group]],$S$23:$S$26,$T$23:$T$26))&amp;data[[#This Row],[Age group]]</f>
        <v>​&gt;1000</v>
      </c>
    </row>
    <row r="3400" spans="2:12" x14ac:dyDescent="0.25">
      <c r="B3400" t="s">
        <v>34</v>
      </c>
      <c r="C3400">
        <v>6.4</v>
      </c>
      <c r="D3400">
        <v>960</v>
      </c>
      <c r="E3400" s="27">
        <v>45606</v>
      </c>
      <c r="F3400">
        <v>902.87999999999988</v>
      </c>
      <c r="G3400" t="s">
        <v>91</v>
      </c>
      <c r="H3400">
        <v>0</v>
      </c>
      <c r="I3400" t="str">
        <f>_xlfn.XLOOKUP(data[[#This Row],[flight_speed]],$S$4:$S$6,$T$4:$T$6,,-1)</f>
        <v>fast</v>
      </c>
      <c r="J3400">
        <f>_xlfn.XLOOKUP(data[[#This Row],[Reindeer]],$S$14:$S$18,$T$14:$T$18)</f>
        <v>815</v>
      </c>
      <c r="K3400" t="str" cm="1">
        <f t="array" ref="K3400">_xlfn.IFS(data[[#This Row],[Age]]&lt;=100,"0-100",data[[#This Row],[Age]]&lt;=500,"101-500",data[[#This Row],[Age]]&lt;=1000,"501-1000",1,"&gt;1000")</f>
        <v>501-1000</v>
      </c>
      <c r="L3400" t="str">
        <f>REPT(_xlfn.UNICHAR(8203),_xlfn.XLOOKUP(data[[#This Row],[Age group]],$S$23:$S$26,$T$23:$T$26))&amp;data[[#This Row],[Age group]]</f>
        <v>​​501-1000</v>
      </c>
    </row>
    <row r="3401" spans="2:12" x14ac:dyDescent="0.25">
      <c r="B3401" t="s">
        <v>35</v>
      </c>
      <c r="C3401">
        <v>4.8000000000000007</v>
      </c>
      <c r="D3401">
        <v>850</v>
      </c>
      <c r="E3401" s="27">
        <v>45606</v>
      </c>
      <c r="F3401">
        <v>2684.64</v>
      </c>
      <c r="G3401" t="s">
        <v>91</v>
      </c>
      <c r="H3401">
        <v>0</v>
      </c>
      <c r="I3401" t="str">
        <f>_xlfn.XLOOKUP(data[[#This Row],[flight_speed]],$S$4:$S$6,$T$4:$T$6,,-1)</f>
        <v>super fast</v>
      </c>
      <c r="J3401">
        <f>_xlfn.XLOOKUP(data[[#This Row],[Reindeer]],$S$14:$S$18,$T$14:$T$18)</f>
        <v>261</v>
      </c>
      <c r="K3401" t="str" cm="1">
        <f t="array" ref="K3401">_xlfn.IFS(data[[#This Row],[Age]]&lt;=100,"0-100",data[[#This Row],[Age]]&lt;=500,"101-500",data[[#This Row],[Age]]&lt;=1000,"501-1000",1,"&gt;1000")</f>
        <v>101-500</v>
      </c>
      <c r="L3401" t="str">
        <f>REPT(_xlfn.UNICHAR(8203),_xlfn.XLOOKUP(data[[#This Row],[Age group]],$S$23:$S$26,$T$23:$T$26))&amp;data[[#This Row],[Age group]]</f>
        <v>​​​101-500</v>
      </c>
    </row>
    <row r="3402" spans="2:12" x14ac:dyDescent="0.25">
      <c r="B3402" t="s">
        <v>68</v>
      </c>
      <c r="C3402">
        <v>8.8000000000000007</v>
      </c>
      <c r="D3402">
        <v>980</v>
      </c>
      <c r="E3402" s="27">
        <v>45606</v>
      </c>
      <c r="F3402">
        <v>1026.6600000000001</v>
      </c>
      <c r="G3402" t="s">
        <v>90</v>
      </c>
      <c r="H3402">
        <v>0</v>
      </c>
      <c r="I3402" t="str">
        <f>_xlfn.XLOOKUP(data[[#This Row],[flight_speed]],$S$4:$S$6,$T$4:$T$6,,-1)</f>
        <v>fast</v>
      </c>
      <c r="J3402">
        <f>_xlfn.XLOOKUP(data[[#This Row],[Reindeer]],$S$14:$S$18,$T$14:$T$18)</f>
        <v>35</v>
      </c>
      <c r="K3402" t="str" cm="1">
        <f t="array" ref="K3402">_xlfn.IFS(data[[#This Row],[Age]]&lt;=100,"0-100",data[[#This Row],[Age]]&lt;=500,"101-500",data[[#This Row],[Age]]&lt;=1000,"501-1000",1,"&gt;1000")</f>
        <v>0-100</v>
      </c>
      <c r="L3402" t="str">
        <f>REPT(_xlfn.UNICHAR(8203),_xlfn.XLOOKUP(data[[#This Row],[Age group]],$S$23:$S$26,$T$23:$T$26))&amp;data[[#This Row],[Age group]]</f>
        <v>​​​​0-100</v>
      </c>
    </row>
    <row r="3403" spans="2:12" x14ac:dyDescent="0.25">
      <c r="B3403" t="s">
        <v>32</v>
      </c>
      <c r="C3403">
        <v>4</v>
      </c>
      <c r="D3403">
        <v>530</v>
      </c>
      <c r="E3403" s="27">
        <v>45606</v>
      </c>
      <c r="F3403">
        <v>1911.69</v>
      </c>
      <c r="G3403" t="s">
        <v>91</v>
      </c>
      <c r="H3403">
        <v>0</v>
      </c>
      <c r="I3403" t="str">
        <f>_xlfn.XLOOKUP(data[[#This Row],[flight_speed]],$S$4:$S$6,$T$4:$T$6,,-1)</f>
        <v>fast</v>
      </c>
      <c r="J3403">
        <f>_xlfn.XLOOKUP(data[[#This Row],[Reindeer]],$S$14:$S$18,$T$14:$T$18)</f>
        <v>98</v>
      </c>
      <c r="K3403" t="str" cm="1">
        <f t="array" ref="K3403">_xlfn.IFS(data[[#This Row],[Age]]&lt;=100,"0-100",data[[#This Row],[Age]]&lt;=500,"101-500",data[[#This Row],[Age]]&lt;=1000,"501-1000",1,"&gt;1000")</f>
        <v>0-100</v>
      </c>
      <c r="L3403" t="str">
        <f>REPT(_xlfn.UNICHAR(8203),_xlfn.XLOOKUP(data[[#This Row],[Age group]],$S$23:$S$26,$T$23:$T$26))&amp;data[[#This Row],[Age group]]</f>
        <v>​​​​0-100</v>
      </c>
    </row>
    <row r="3404" spans="2:12" x14ac:dyDescent="0.25">
      <c r="B3404" t="s">
        <v>33</v>
      </c>
      <c r="C3404">
        <v>4.8000000000000007</v>
      </c>
      <c r="D3404">
        <v>1280</v>
      </c>
      <c r="E3404" s="27">
        <v>45607</v>
      </c>
      <c r="F3404">
        <v>2001.84</v>
      </c>
      <c r="G3404" t="s">
        <v>90</v>
      </c>
      <c r="H3404">
        <v>0</v>
      </c>
      <c r="I3404" t="str">
        <f>_xlfn.XLOOKUP(data[[#This Row],[flight_speed]],$S$4:$S$6,$T$4:$T$6,,-1)</f>
        <v>super fast</v>
      </c>
      <c r="J3404">
        <f>_xlfn.XLOOKUP(data[[#This Row],[Reindeer]],$S$14:$S$18,$T$14:$T$18)</f>
        <v>1200</v>
      </c>
      <c r="K3404" t="str" cm="1">
        <f t="array" ref="K3404">_xlfn.IFS(data[[#This Row],[Age]]&lt;=100,"0-100",data[[#This Row],[Age]]&lt;=500,"101-500",data[[#This Row],[Age]]&lt;=1000,"501-1000",1,"&gt;1000")</f>
        <v>&gt;1000</v>
      </c>
      <c r="L3404" t="str">
        <f>REPT(_xlfn.UNICHAR(8203),_xlfn.XLOOKUP(data[[#This Row],[Age group]],$S$23:$S$26,$T$23:$T$26))&amp;data[[#This Row],[Age group]]</f>
        <v>​&gt;1000</v>
      </c>
    </row>
    <row r="3405" spans="2:12" x14ac:dyDescent="0.25">
      <c r="B3405" t="s">
        <v>34</v>
      </c>
      <c r="C3405">
        <v>12</v>
      </c>
      <c r="D3405">
        <v>640</v>
      </c>
      <c r="E3405" s="27">
        <v>45607</v>
      </c>
      <c r="F3405">
        <v>775.89</v>
      </c>
      <c r="G3405" t="s">
        <v>91</v>
      </c>
      <c r="H3405">
        <v>0</v>
      </c>
      <c r="I3405" t="str">
        <f>_xlfn.XLOOKUP(data[[#This Row],[flight_speed]],$S$4:$S$6,$T$4:$T$6,,-1)</f>
        <v>fast</v>
      </c>
      <c r="J3405">
        <f>_xlfn.XLOOKUP(data[[#This Row],[Reindeer]],$S$14:$S$18,$T$14:$T$18)</f>
        <v>815</v>
      </c>
      <c r="K3405" t="str" cm="1">
        <f t="array" ref="K3405">_xlfn.IFS(data[[#This Row],[Age]]&lt;=100,"0-100",data[[#This Row],[Age]]&lt;=500,"101-500",data[[#This Row],[Age]]&lt;=1000,"501-1000",1,"&gt;1000")</f>
        <v>501-1000</v>
      </c>
      <c r="L3405" t="str">
        <f>REPT(_xlfn.UNICHAR(8203),_xlfn.XLOOKUP(data[[#This Row],[Age group]],$S$23:$S$26,$T$23:$T$26))&amp;data[[#This Row],[Age group]]</f>
        <v>​​501-1000</v>
      </c>
    </row>
    <row r="3406" spans="2:12" x14ac:dyDescent="0.25">
      <c r="B3406" t="s">
        <v>35</v>
      </c>
      <c r="C3406">
        <v>5.6000000000000005</v>
      </c>
      <c r="D3406">
        <v>1200</v>
      </c>
      <c r="E3406" s="27">
        <v>45607</v>
      </c>
      <c r="F3406">
        <v>569.52</v>
      </c>
      <c r="G3406" t="s">
        <v>91</v>
      </c>
      <c r="H3406">
        <v>0</v>
      </c>
      <c r="I3406" t="str">
        <f>_xlfn.XLOOKUP(data[[#This Row],[flight_speed]],$S$4:$S$6,$T$4:$T$6,,-1)</f>
        <v>casual</v>
      </c>
      <c r="J3406">
        <f>_xlfn.XLOOKUP(data[[#This Row],[Reindeer]],$S$14:$S$18,$T$14:$T$18)</f>
        <v>261</v>
      </c>
      <c r="K3406" t="str" cm="1">
        <f t="array" ref="K3406">_xlfn.IFS(data[[#This Row],[Age]]&lt;=100,"0-100",data[[#This Row],[Age]]&lt;=500,"101-500",data[[#This Row],[Age]]&lt;=1000,"501-1000",1,"&gt;1000")</f>
        <v>101-500</v>
      </c>
      <c r="L3406" t="str">
        <f>REPT(_xlfn.UNICHAR(8203),_xlfn.XLOOKUP(data[[#This Row],[Age group]],$S$23:$S$26,$T$23:$T$26))&amp;data[[#This Row],[Age group]]</f>
        <v>​​​101-500</v>
      </c>
    </row>
    <row r="3407" spans="2:12" x14ac:dyDescent="0.25">
      <c r="B3407" t="s">
        <v>68</v>
      </c>
      <c r="C3407">
        <v>12</v>
      </c>
      <c r="D3407">
        <v>660</v>
      </c>
      <c r="E3407" s="27">
        <v>45607</v>
      </c>
      <c r="F3407">
        <v>324.29999999999995</v>
      </c>
      <c r="G3407" t="s">
        <v>90</v>
      </c>
      <c r="H3407">
        <v>0</v>
      </c>
      <c r="I3407" t="str">
        <f>_xlfn.XLOOKUP(data[[#This Row],[flight_speed]],$S$4:$S$6,$T$4:$T$6,,-1)</f>
        <v>casual</v>
      </c>
      <c r="J3407">
        <f>_xlfn.XLOOKUP(data[[#This Row],[Reindeer]],$S$14:$S$18,$T$14:$T$18)</f>
        <v>35</v>
      </c>
      <c r="K3407" t="str" cm="1">
        <f t="array" ref="K3407">_xlfn.IFS(data[[#This Row],[Age]]&lt;=100,"0-100",data[[#This Row],[Age]]&lt;=500,"101-500",data[[#This Row],[Age]]&lt;=1000,"501-1000",1,"&gt;1000")</f>
        <v>0-100</v>
      </c>
      <c r="L3407" t="str">
        <f>REPT(_xlfn.UNICHAR(8203),_xlfn.XLOOKUP(data[[#This Row],[Age group]],$S$23:$S$26,$T$23:$T$26))&amp;data[[#This Row],[Age group]]</f>
        <v>​​​​0-100</v>
      </c>
    </row>
    <row r="3408" spans="2:12" x14ac:dyDescent="0.25">
      <c r="B3408" t="s">
        <v>32</v>
      </c>
      <c r="C3408">
        <v>8</v>
      </c>
      <c r="D3408">
        <v>1230</v>
      </c>
      <c r="E3408" s="27">
        <v>45607</v>
      </c>
      <c r="F3408">
        <v>1232.1299999999999</v>
      </c>
      <c r="G3408" t="s">
        <v>91</v>
      </c>
      <c r="H3408">
        <v>0</v>
      </c>
      <c r="I3408" t="str">
        <f>_xlfn.XLOOKUP(data[[#This Row],[flight_speed]],$S$4:$S$6,$T$4:$T$6,,-1)</f>
        <v>fast</v>
      </c>
      <c r="J3408">
        <f>_xlfn.XLOOKUP(data[[#This Row],[Reindeer]],$S$14:$S$18,$T$14:$T$18)</f>
        <v>98</v>
      </c>
      <c r="K3408" t="str" cm="1">
        <f t="array" ref="K3408">_xlfn.IFS(data[[#This Row],[Age]]&lt;=100,"0-100",data[[#This Row],[Age]]&lt;=500,"101-500",data[[#This Row],[Age]]&lt;=1000,"501-1000",1,"&gt;1000")</f>
        <v>0-100</v>
      </c>
      <c r="L3408" t="str">
        <f>REPT(_xlfn.UNICHAR(8203),_xlfn.XLOOKUP(data[[#This Row],[Age group]],$S$23:$S$26,$T$23:$T$26))&amp;data[[#This Row],[Age group]]</f>
        <v>​​​​0-100</v>
      </c>
    </row>
    <row r="3409" spans="2:12" x14ac:dyDescent="0.25">
      <c r="B3409" t="s">
        <v>33</v>
      </c>
      <c r="C3409">
        <v>11.200000000000001</v>
      </c>
      <c r="D3409">
        <v>1170</v>
      </c>
      <c r="E3409" s="27">
        <v>45608</v>
      </c>
      <c r="F3409">
        <v>2100.69</v>
      </c>
      <c r="G3409" t="s">
        <v>90</v>
      </c>
      <c r="H3409">
        <v>0</v>
      </c>
      <c r="I3409" t="str">
        <f>_xlfn.XLOOKUP(data[[#This Row],[flight_speed]],$S$4:$S$6,$T$4:$T$6,,-1)</f>
        <v>super fast</v>
      </c>
      <c r="J3409">
        <f>_xlfn.XLOOKUP(data[[#This Row],[Reindeer]],$S$14:$S$18,$T$14:$T$18)</f>
        <v>1200</v>
      </c>
      <c r="K3409" t="str" cm="1">
        <f t="array" ref="K3409">_xlfn.IFS(data[[#This Row],[Age]]&lt;=100,"0-100",data[[#This Row],[Age]]&lt;=500,"101-500",data[[#This Row],[Age]]&lt;=1000,"501-1000",1,"&gt;1000")</f>
        <v>&gt;1000</v>
      </c>
      <c r="L3409" t="str">
        <f>REPT(_xlfn.UNICHAR(8203),_xlfn.XLOOKUP(data[[#This Row],[Age group]],$S$23:$S$26,$T$23:$T$26))&amp;data[[#This Row],[Age group]]</f>
        <v>​&gt;1000</v>
      </c>
    </row>
    <row r="3410" spans="2:12" x14ac:dyDescent="0.25">
      <c r="B3410" t="s">
        <v>34</v>
      </c>
      <c r="C3410">
        <v>4</v>
      </c>
      <c r="D3410">
        <v>860</v>
      </c>
      <c r="E3410" s="27">
        <v>45608</v>
      </c>
      <c r="F3410">
        <v>2093.64</v>
      </c>
      <c r="G3410" t="s">
        <v>91</v>
      </c>
      <c r="H3410">
        <v>0</v>
      </c>
      <c r="I3410" t="str">
        <f>_xlfn.XLOOKUP(data[[#This Row],[flight_speed]],$S$4:$S$6,$T$4:$T$6,,-1)</f>
        <v>super fast</v>
      </c>
      <c r="J3410">
        <f>_xlfn.XLOOKUP(data[[#This Row],[Reindeer]],$S$14:$S$18,$T$14:$T$18)</f>
        <v>815</v>
      </c>
      <c r="K3410" t="str" cm="1">
        <f t="array" ref="K3410">_xlfn.IFS(data[[#This Row],[Age]]&lt;=100,"0-100",data[[#This Row],[Age]]&lt;=500,"101-500",data[[#This Row],[Age]]&lt;=1000,"501-1000",1,"&gt;1000")</f>
        <v>501-1000</v>
      </c>
      <c r="L3410" t="str">
        <f>REPT(_xlfn.UNICHAR(8203),_xlfn.XLOOKUP(data[[#This Row],[Age group]],$S$23:$S$26,$T$23:$T$26))&amp;data[[#This Row],[Age group]]</f>
        <v>​​501-1000</v>
      </c>
    </row>
    <row r="3411" spans="2:12" x14ac:dyDescent="0.25">
      <c r="B3411" t="s">
        <v>35</v>
      </c>
      <c r="C3411">
        <v>6.4</v>
      </c>
      <c r="D3411">
        <v>1050</v>
      </c>
      <c r="E3411" s="27">
        <v>45608</v>
      </c>
      <c r="F3411">
        <v>2898.57</v>
      </c>
      <c r="G3411" t="s">
        <v>91</v>
      </c>
      <c r="H3411">
        <v>0</v>
      </c>
      <c r="I3411" t="str">
        <f>_xlfn.XLOOKUP(data[[#This Row],[flight_speed]],$S$4:$S$6,$T$4:$T$6,,-1)</f>
        <v>super fast</v>
      </c>
      <c r="J3411">
        <f>_xlfn.XLOOKUP(data[[#This Row],[Reindeer]],$S$14:$S$18,$T$14:$T$18)</f>
        <v>261</v>
      </c>
      <c r="K3411" t="str" cm="1">
        <f t="array" ref="K3411">_xlfn.IFS(data[[#This Row],[Age]]&lt;=100,"0-100",data[[#This Row],[Age]]&lt;=500,"101-500",data[[#This Row],[Age]]&lt;=1000,"501-1000",1,"&gt;1000")</f>
        <v>101-500</v>
      </c>
      <c r="L3411" t="str">
        <f>REPT(_xlfn.UNICHAR(8203),_xlfn.XLOOKUP(data[[#This Row],[Age group]],$S$23:$S$26,$T$23:$T$26))&amp;data[[#This Row],[Age group]]</f>
        <v>​​​101-500</v>
      </c>
    </row>
    <row r="3412" spans="2:12" x14ac:dyDescent="0.25">
      <c r="B3412" t="s">
        <v>68</v>
      </c>
      <c r="C3412">
        <v>4</v>
      </c>
      <c r="D3412">
        <v>1210</v>
      </c>
      <c r="E3412" s="27">
        <v>45608</v>
      </c>
      <c r="F3412">
        <v>902.04</v>
      </c>
      <c r="G3412" t="s">
        <v>90</v>
      </c>
      <c r="H3412">
        <v>0</v>
      </c>
      <c r="I3412" t="str">
        <f>_xlfn.XLOOKUP(data[[#This Row],[flight_speed]],$S$4:$S$6,$T$4:$T$6,,-1)</f>
        <v>fast</v>
      </c>
      <c r="J3412">
        <f>_xlfn.XLOOKUP(data[[#This Row],[Reindeer]],$S$14:$S$18,$T$14:$T$18)</f>
        <v>35</v>
      </c>
      <c r="K3412" t="str" cm="1">
        <f t="array" ref="K3412">_xlfn.IFS(data[[#This Row],[Age]]&lt;=100,"0-100",data[[#This Row],[Age]]&lt;=500,"101-500",data[[#This Row],[Age]]&lt;=1000,"501-1000",1,"&gt;1000")</f>
        <v>0-100</v>
      </c>
      <c r="L3412" t="str">
        <f>REPT(_xlfn.UNICHAR(8203),_xlfn.XLOOKUP(data[[#This Row],[Age group]],$S$23:$S$26,$T$23:$T$26))&amp;data[[#This Row],[Age group]]</f>
        <v>​​​​0-100</v>
      </c>
    </row>
    <row r="3413" spans="2:12" x14ac:dyDescent="0.25">
      <c r="B3413" t="s">
        <v>32</v>
      </c>
      <c r="C3413">
        <v>7.2</v>
      </c>
      <c r="D3413">
        <v>1120</v>
      </c>
      <c r="E3413" s="27">
        <v>45608</v>
      </c>
      <c r="F3413">
        <v>1071.75</v>
      </c>
      <c r="G3413" t="s">
        <v>91</v>
      </c>
      <c r="H3413">
        <v>0</v>
      </c>
      <c r="I3413" t="str">
        <f>_xlfn.XLOOKUP(data[[#This Row],[flight_speed]],$S$4:$S$6,$T$4:$T$6,,-1)</f>
        <v>fast</v>
      </c>
      <c r="J3413">
        <f>_xlfn.XLOOKUP(data[[#This Row],[Reindeer]],$S$14:$S$18,$T$14:$T$18)</f>
        <v>98</v>
      </c>
      <c r="K3413" t="str" cm="1">
        <f t="array" ref="K3413">_xlfn.IFS(data[[#This Row],[Age]]&lt;=100,"0-100",data[[#This Row],[Age]]&lt;=500,"101-500",data[[#This Row],[Age]]&lt;=1000,"501-1000",1,"&gt;1000")</f>
        <v>0-100</v>
      </c>
      <c r="L3413" t="str">
        <f>REPT(_xlfn.UNICHAR(8203),_xlfn.XLOOKUP(data[[#This Row],[Age group]],$S$23:$S$26,$T$23:$T$26))&amp;data[[#This Row],[Age group]]</f>
        <v>​​​​0-100</v>
      </c>
    </row>
    <row r="3414" spans="2:12" x14ac:dyDescent="0.25">
      <c r="B3414" t="s">
        <v>33</v>
      </c>
      <c r="C3414">
        <v>9.6000000000000014</v>
      </c>
      <c r="D3414">
        <v>840</v>
      </c>
      <c r="E3414" s="27">
        <v>45609</v>
      </c>
      <c r="F3414">
        <v>2028.03</v>
      </c>
      <c r="G3414" t="s">
        <v>90</v>
      </c>
      <c r="H3414">
        <v>0</v>
      </c>
      <c r="I3414" t="str">
        <f>_xlfn.XLOOKUP(data[[#This Row],[flight_speed]],$S$4:$S$6,$T$4:$T$6,,-1)</f>
        <v>super fast</v>
      </c>
      <c r="J3414">
        <f>_xlfn.XLOOKUP(data[[#This Row],[Reindeer]],$S$14:$S$18,$T$14:$T$18)</f>
        <v>1200</v>
      </c>
      <c r="K3414" t="str" cm="1">
        <f t="array" ref="K3414">_xlfn.IFS(data[[#This Row],[Age]]&lt;=100,"0-100",data[[#This Row],[Age]]&lt;=500,"101-500",data[[#This Row],[Age]]&lt;=1000,"501-1000",1,"&gt;1000")</f>
        <v>&gt;1000</v>
      </c>
      <c r="L3414" t="str">
        <f>REPT(_xlfn.UNICHAR(8203),_xlfn.XLOOKUP(data[[#This Row],[Age group]],$S$23:$S$26,$T$23:$T$26))&amp;data[[#This Row],[Age group]]</f>
        <v>​&gt;1000</v>
      </c>
    </row>
    <row r="3415" spans="2:12" x14ac:dyDescent="0.25">
      <c r="B3415" t="s">
        <v>34</v>
      </c>
      <c r="C3415">
        <v>8.8000000000000007</v>
      </c>
      <c r="D3415">
        <v>950</v>
      </c>
      <c r="E3415" s="27">
        <v>45609</v>
      </c>
      <c r="F3415">
        <v>819.96</v>
      </c>
      <c r="G3415" t="s">
        <v>91</v>
      </c>
      <c r="H3415">
        <v>0</v>
      </c>
      <c r="I3415" t="str">
        <f>_xlfn.XLOOKUP(data[[#This Row],[flight_speed]],$S$4:$S$6,$T$4:$T$6,,-1)</f>
        <v>fast</v>
      </c>
      <c r="J3415">
        <f>_xlfn.XLOOKUP(data[[#This Row],[Reindeer]],$S$14:$S$18,$T$14:$T$18)</f>
        <v>815</v>
      </c>
      <c r="K3415" t="str" cm="1">
        <f t="array" ref="K3415">_xlfn.IFS(data[[#This Row],[Age]]&lt;=100,"0-100",data[[#This Row],[Age]]&lt;=500,"101-500",data[[#This Row],[Age]]&lt;=1000,"501-1000",1,"&gt;1000")</f>
        <v>501-1000</v>
      </c>
      <c r="L3415" t="str">
        <f>REPT(_xlfn.UNICHAR(8203),_xlfn.XLOOKUP(data[[#This Row],[Age group]],$S$23:$S$26,$T$23:$T$26))&amp;data[[#This Row],[Age group]]</f>
        <v>​​501-1000</v>
      </c>
    </row>
    <row r="3416" spans="2:12" x14ac:dyDescent="0.25">
      <c r="B3416" t="s">
        <v>35</v>
      </c>
      <c r="C3416">
        <v>8</v>
      </c>
      <c r="D3416">
        <v>1310</v>
      </c>
      <c r="E3416" s="27">
        <v>45609</v>
      </c>
      <c r="F3416">
        <v>2127.33</v>
      </c>
      <c r="G3416" t="s">
        <v>91</v>
      </c>
      <c r="H3416">
        <v>0</v>
      </c>
      <c r="I3416" t="str">
        <f>_xlfn.XLOOKUP(data[[#This Row],[flight_speed]],$S$4:$S$6,$T$4:$T$6,,-1)</f>
        <v>super fast</v>
      </c>
      <c r="J3416">
        <f>_xlfn.XLOOKUP(data[[#This Row],[Reindeer]],$S$14:$S$18,$T$14:$T$18)</f>
        <v>261</v>
      </c>
      <c r="K3416" t="str" cm="1">
        <f t="array" ref="K3416">_xlfn.IFS(data[[#This Row],[Age]]&lt;=100,"0-100",data[[#This Row],[Age]]&lt;=500,"101-500",data[[#This Row],[Age]]&lt;=1000,"501-1000",1,"&gt;1000")</f>
        <v>101-500</v>
      </c>
      <c r="L3416" t="str">
        <f>REPT(_xlfn.UNICHAR(8203),_xlfn.XLOOKUP(data[[#This Row],[Age group]],$S$23:$S$26,$T$23:$T$26))&amp;data[[#This Row],[Age group]]</f>
        <v>​​​101-500</v>
      </c>
    </row>
    <row r="3417" spans="2:12" x14ac:dyDescent="0.25">
      <c r="B3417" t="s">
        <v>68</v>
      </c>
      <c r="C3417">
        <v>11.200000000000001</v>
      </c>
      <c r="D3417">
        <v>1250</v>
      </c>
      <c r="E3417" s="27">
        <v>45609</v>
      </c>
      <c r="F3417">
        <v>1075.02</v>
      </c>
      <c r="G3417" t="s">
        <v>90</v>
      </c>
      <c r="H3417">
        <v>0</v>
      </c>
      <c r="I3417" t="str">
        <f>_xlfn.XLOOKUP(data[[#This Row],[flight_speed]],$S$4:$S$6,$T$4:$T$6,,-1)</f>
        <v>fast</v>
      </c>
      <c r="J3417">
        <f>_xlfn.XLOOKUP(data[[#This Row],[Reindeer]],$S$14:$S$18,$T$14:$T$18)</f>
        <v>35</v>
      </c>
      <c r="K3417" t="str" cm="1">
        <f t="array" ref="K3417">_xlfn.IFS(data[[#This Row],[Age]]&lt;=100,"0-100",data[[#This Row],[Age]]&lt;=500,"101-500",data[[#This Row],[Age]]&lt;=1000,"501-1000",1,"&gt;1000")</f>
        <v>0-100</v>
      </c>
      <c r="L3417" t="str">
        <f>REPT(_xlfn.UNICHAR(8203),_xlfn.XLOOKUP(data[[#This Row],[Age group]],$S$23:$S$26,$T$23:$T$26))&amp;data[[#This Row],[Age group]]</f>
        <v>​​​​0-100</v>
      </c>
    </row>
    <row r="3418" spans="2:12" x14ac:dyDescent="0.25">
      <c r="B3418" t="s">
        <v>32</v>
      </c>
      <c r="C3418">
        <v>12</v>
      </c>
      <c r="D3418">
        <v>1110</v>
      </c>
      <c r="E3418" s="27">
        <v>45609</v>
      </c>
      <c r="F3418">
        <v>1500.48</v>
      </c>
      <c r="G3418" t="s">
        <v>91</v>
      </c>
      <c r="H3418">
        <v>0</v>
      </c>
      <c r="I3418" t="str">
        <f>_xlfn.XLOOKUP(data[[#This Row],[flight_speed]],$S$4:$S$6,$T$4:$T$6,,-1)</f>
        <v>fast</v>
      </c>
      <c r="J3418">
        <f>_xlfn.XLOOKUP(data[[#This Row],[Reindeer]],$S$14:$S$18,$T$14:$T$18)</f>
        <v>98</v>
      </c>
      <c r="K3418" t="str" cm="1">
        <f t="array" ref="K3418">_xlfn.IFS(data[[#This Row],[Age]]&lt;=100,"0-100",data[[#This Row],[Age]]&lt;=500,"101-500",data[[#This Row],[Age]]&lt;=1000,"501-1000",1,"&gt;1000")</f>
        <v>0-100</v>
      </c>
      <c r="L3418" t="str">
        <f>REPT(_xlfn.UNICHAR(8203),_xlfn.XLOOKUP(data[[#This Row],[Age group]],$S$23:$S$26,$T$23:$T$26))&amp;data[[#This Row],[Age group]]</f>
        <v>​​​​0-100</v>
      </c>
    </row>
    <row r="3419" spans="2:12" x14ac:dyDescent="0.25">
      <c r="B3419" t="s">
        <v>33</v>
      </c>
      <c r="C3419">
        <v>6.4</v>
      </c>
      <c r="D3419">
        <v>810</v>
      </c>
      <c r="E3419" s="27">
        <v>45610</v>
      </c>
      <c r="F3419">
        <v>1239.1200000000001</v>
      </c>
      <c r="G3419" t="s">
        <v>90</v>
      </c>
      <c r="H3419">
        <v>0</v>
      </c>
      <c r="I3419" t="str">
        <f>_xlfn.XLOOKUP(data[[#This Row],[flight_speed]],$S$4:$S$6,$T$4:$T$6,,-1)</f>
        <v>fast</v>
      </c>
      <c r="J3419">
        <f>_xlfn.XLOOKUP(data[[#This Row],[Reindeer]],$S$14:$S$18,$T$14:$T$18)</f>
        <v>1200</v>
      </c>
      <c r="K3419" t="str" cm="1">
        <f t="array" ref="K3419">_xlfn.IFS(data[[#This Row],[Age]]&lt;=100,"0-100",data[[#This Row],[Age]]&lt;=500,"101-500",data[[#This Row],[Age]]&lt;=1000,"501-1000",1,"&gt;1000")</f>
        <v>&gt;1000</v>
      </c>
      <c r="L3419" t="str">
        <f>REPT(_xlfn.UNICHAR(8203),_xlfn.XLOOKUP(data[[#This Row],[Age group]],$S$23:$S$26,$T$23:$T$26))&amp;data[[#This Row],[Age group]]</f>
        <v>​&gt;1000</v>
      </c>
    </row>
    <row r="3420" spans="2:12" x14ac:dyDescent="0.25">
      <c r="B3420" t="s">
        <v>34</v>
      </c>
      <c r="C3420">
        <v>11.200000000000001</v>
      </c>
      <c r="D3420">
        <v>750</v>
      </c>
      <c r="E3420" s="27">
        <v>45610</v>
      </c>
      <c r="F3420">
        <v>249.99</v>
      </c>
      <c r="G3420" t="s">
        <v>91</v>
      </c>
      <c r="H3420">
        <v>0</v>
      </c>
      <c r="I3420" t="str">
        <f>_xlfn.XLOOKUP(data[[#This Row],[flight_speed]],$S$4:$S$6,$T$4:$T$6,,-1)</f>
        <v>casual</v>
      </c>
      <c r="J3420">
        <f>_xlfn.XLOOKUP(data[[#This Row],[Reindeer]],$S$14:$S$18,$T$14:$T$18)</f>
        <v>815</v>
      </c>
      <c r="K3420" t="str" cm="1">
        <f t="array" ref="K3420">_xlfn.IFS(data[[#This Row],[Age]]&lt;=100,"0-100",data[[#This Row],[Age]]&lt;=500,"101-500",data[[#This Row],[Age]]&lt;=1000,"501-1000",1,"&gt;1000")</f>
        <v>501-1000</v>
      </c>
      <c r="L3420" t="str">
        <f>REPT(_xlfn.UNICHAR(8203),_xlfn.XLOOKUP(data[[#This Row],[Age group]],$S$23:$S$26,$T$23:$T$26))&amp;data[[#This Row],[Age group]]</f>
        <v>​​501-1000</v>
      </c>
    </row>
    <row r="3421" spans="2:12" x14ac:dyDescent="0.25">
      <c r="B3421" t="s">
        <v>35</v>
      </c>
      <c r="C3421">
        <v>10.4</v>
      </c>
      <c r="D3421">
        <v>700</v>
      </c>
      <c r="E3421" s="27">
        <v>45610</v>
      </c>
      <c r="F3421">
        <v>1681.62</v>
      </c>
      <c r="G3421" t="s">
        <v>91</v>
      </c>
      <c r="H3421">
        <v>0</v>
      </c>
      <c r="I3421" t="str">
        <f>_xlfn.XLOOKUP(data[[#This Row],[flight_speed]],$S$4:$S$6,$T$4:$T$6,,-1)</f>
        <v>fast</v>
      </c>
      <c r="J3421">
        <f>_xlfn.XLOOKUP(data[[#This Row],[Reindeer]],$S$14:$S$18,$T$14:$T$18)</f>
        <v>261</v>
      </c>
      <c r="K3421" t="str" cm="1">
        <f t="array" ref="K3421">_xlfn.IFS(data[[#This Row],[Age]]&lt;=100,"0-100",data[[#This Row],[Age]]&lt;=500,"101-500",data[[#This Row],[Age]]&lt;=1000,"501-1000",1,"&gt;1000")</f>
        <v>101-500</v>
      </c>
      <c r="L3421" t="str">
        <f>REPT(_xlfn.UNICHAR(8203),_xlfn.XLOOKUP(data[[#This Row],[Age group]],$S$23:$S$26,$T$23:$T$26))&amp;data[[#This Row],[Age group]]</f>
        <v>​​​101-500</v>
      </c>
    </row>
    <row r="3422" spans="2:12" x14ac:dyDescent="0.25">
      <c r="B3422" t="s">
        <v>68</v>
      </c>
      <c r="C3422">
        <v>5.6000000000000005</v>
      </c>
      <c r="D3422">
        <v>630</v>
      </c>
      <c r="E3422" s="27">
        <v>45610</v>
      </c>
      <c r="F3422">
        <v>240.03000000000003</v>
      </c>
      <c r="G3422" t="s">
        <v>90</v>
      </c>
      <c r="H3422">
        <v>0</v>
      </c>
      <c r="I3422" t="str">
        <f>_xlfn.XLOOKUP(data[[#This Row],[flight_speed]],$S$4:$S$6,$T$4:$T$6,,-1)</f>
        <v>casual</v>
      </c>
      <c r="J3422">
        <f>_xlfn.XLOOKUP(data[[#This Row],[Reindeer]],$S$14:$S$18,$T$14:$T$18)</f>
        <v>35</v>
      </c>
      <c r="K3422" t="str" cm="1">
        <f t="array" ref="K3422">_xlfn.IFS(data[[#This Row],[Age]]&lt;=100,"0-100",data[[#This Row],[Age]]&lt;=500,"101-500",data[[#This Row],[Age]]&lt;=1000,"501-1000",1,"&gt;1000")</f>
        <v>0-100</v>
      </c>
      <c r="L3422" t="str">
        <f>REPT(_xlfn.UNICHAR(8203),_xlfn.XLOOKUP(data[[#This Row],[Age group]],$S$23:$S$26,$T$23:$T$26))&amp;data[[#This Row],[Age group]]</f>
        <v>​​​​0-100</v>
      </c>
    </row>
    <row r="3423" spans="2:12" x14ac:dyDescent="0.25">
      <c r="B3423" t="s">
        <v>32</v>
      </c>
      <c r="C3423">
        <v>6.4</v>
      </c>
      <c r="D3423">
        <v>1310</v>
      </c>
      <c r="E3423" s="27">
        <v>45610</v>
      </c>
      <c r="F3423">
        <v>1419.1200000000001</v>
      </c>
      <c r="G3423" t="s">
        <v>91</v>
      </c>
      <c r="H3423">
        <v>0</v>
      </c>
      <c r="I3423" t="str">
        <f>_xlfn.XLOOKUP(data[[#This Row],[flight_speed]],$S$4:$S$6,$T$4:$T$6,,-1)</f>
        <v>fast</v>
      </c>
      <c r="J3423">
        <f>_xlfn.XLOOKUP(data[[#This Row],[Reindeer]],$S$14:$S$18,$T$14:$T$18)</f>
        <v>98</v>
      </c>
      <c r="K3423" t="str" cm="1">
        <f t="array" ref="K3423">_xlfn.IFS(data[[#This Row],[Age]]&lt;=100,"0-100",data[[#This Row],[Age]]&lt;=500,"101-500",data[[#This Row],[Age]]&lt;=1000,"501-1000",1,"&gt;1000")</f>
        <v>0-100</v>
      </c>
      <c r="L3423" t="str">
        <f>REPT(_xlfn.UNICHAR(8203),_xlfn.XLOOKUP(data[[#This Row],[Age group]],$S$23:$S$26,$T$23:$T$26))&amp;data[[#This Row],[Age group]]</f>
        <v>​​​​0-100</v>
      </c>
    </row>
    <row r="3424" spans="2:12" x14ac:dyDescent="0.25">
      <c r="B3424" t="s">
        <v>33</v>
      </c>
      <c r="C3424">
        <v>11.200000000000001</v>
      </c>
      <c r="D3424">
        <v>960</v>
      </c>
      <c r="E3424" s="27">
        <v>45611</v>
      </c>
      <c r="F3424">
        <v>217.11</v>
      </c>
      <c r="G3424" t="s">
        <v>90</v>
      </c>
      <c r="H3424">
        <v>0</v>
      </c>
      <c r="I3424" t="str">
        <f>_xlfn.XLOOKUP(data[[#This Row],[flight_speed]],$S$4:$S$6,$T$4:$T$6,,-1)</f>
        <v>casual</v>
      </c>
      <c r="J3424">
        <f>_xlfn.XLOOKUP(data[[#This Row],[Reindeer]],$S$14:$S$18,$T$14:$T$18)</f>
        <v>1200</v>
      </c>
      <c r="K3424" t="str" cm="1">
        <f t="array" ref="K3424">_xlfn.IFS(data[[#This Row],[Age]]&lt;=100,"0-100",data[[#This Row],[Age]]&lt;=500,"101-500",data[[#This Row],[Age]]&lt;=1000,"501-1000",1,"&gt;1000")</f>
        <v>&gt;1000</v>
      </c>
      <c r="L3424" t="str">
        <f>REPT(_xlfn.UNICHAR(8203),_xlfn.XLOOKUP(data[[#This Row],[Age group]],$S$23:$S$26,$T$23:$T$26))&amp;data[[#This Row],[Age group]]</f>
        <v>​&gt;1000</v>
      </c>
    </row>
    <row r="3425" spans="2:12" x14ac:dyDescent="0.25">
      <c r="B3425" t="s">
        <v>34</v>
      </c>
      <c r="C3425">
        <v>8</v>
      </c>
      <c r="D3425">
        <v>560</v>
      </c>
      <c r="E3425" s="27">
        <v>45611</v>
      </c>
      <c r="F3425">
        <v>2591.31</v>
      </c>
      <c r="G3425" t="s">
        <v>91</v>
      </c>
      <c r="H3425">
        <v>0</v>
      </c>
      <c r="I3425" t="str">
        <f>_xlfn.XLOOKUP(data[[#This Row],[flight_speed]],$S$4:$S$6,$T$4:$T$6,,-1)</f>
        <v>super fast</v>
      </c>
      <c r="J3425">
        <f>_xlfn.XLOOKUP(data[[#This Row],[Reindeer]],$S$14:$S$18,$T$14:$T$18)</f>
        <v>815</v>
      </c>
      <c r="K3425" t="str" cm="1">
        <f t="array" ref="K3425">_xlfn.IFS(data[[#This Row],[Age]]&lt;=100,"0-100",data[[#This Row],[Age]]&lt;=500,"101-500",data[[#This Row],[Age]]&lt;=1000,"501-1000",1,"&gt;1000")</f>
        <v>501-1000</v>
      </c>
      <c r="L3425" t="str">
        <f>REPT(_xlfn.UNICHAR(8203),_xlfn.XLOOKUP(data[[#This Row],[Age group]],$S$23:$S$26,$T$23:$T$26))&amp;data[[#This Row],[Age group]]</f>
        <v>​​501-1000</v>
      </c>
    </row>
    <row r="3426" spans="2:12" x14ac:dyDescent="0.25">
      <c r="B3426" t="s">
        <v>35</v>
      </c>
      <c r="C3426">
        <v>5.6000000000000005</v>
      </c>
      <c r="D3426">
        <v>1470</v>
      </c>
      <c r="E3426" s="27">
        <v>45611</v>
      </c>
      <c r="F3426">
        <v>1286.31</v>
      </c>
      <c r="G3426" t="s">
        <v>91</v>
      </c>
      <c r="H3426">
        <v>0</v>
      </c>
      <c r="I3426" t="str">
        <f>_xlfn.XLOOKUP(data[[#This Row],[flight_speed]],$S$4:$S$6,$T$4:$T$6,,-1)</f>
        <v>fast</v>
      </c>
      <c r="J3426">
        <f>_xlfn.XLOOKUP(data[[#This Row],[Reindeer]],$S$14:$S$18,$T$14:$T$18)</f>
        <v>261</v>
      </c>
      <c r="K3426" t="str" cm="1">
        <f t="array" ref="K3426">_xlfn.IFS(data[[#This Row],[Age]]&lt;=100,"0-100",data[[#This Row],[Age]]&lt;=500,"101-500",data[[#This Row],[Age]]&lt;=1000,"501-1000",1,"&gt;1000")</f>
        <v>101-500</v>
      </c>
      <c r="L3426" t="str">
        <f>REPT(_xlfn.UNICHAR(8203),_xlfn.XLOOKUP(data[[#This Row],[Age group]],$S$23:$S$26,$T$23:$T$26))&amp;data[[#This Row],[Age group]]</f>
        <v>​​​101-500</v>
      </c>
    </row>
    <row r="3427" spans="2:12" x14ac:dyDescent="0.25">
      <c r="B3427" t="s">
        <v>68</v>
      </c>
      <c r="C3427">
        <v>11.200000000000001</v>
      </c>
      <c r="D3427">
        <v>1460</v>
      </c>
      <c r="E3427" s="27">
        <v>45611</v>
      </c>
      <c r="F3427">
        <v>1137</v>
      </c>
      <c r="G3427" t="s">
        <v>90</v>
      </c>
      <c r="H3427">
        <v>0</v>
      </c>
      <c r="I3427" t="str">
        <f>_xlfn.XLOOKUP(data[[#This Row],[flight_speed]],$S$4:$S$6,$T$4:$T$6,,-1)</f>
        <v>fast</v>
      </c>
      <c r="J3427">
        <f>_xlfn.XLOOKUP(data[[#This Row],[Reindeer]],$S$14:$S$18,$T$14:$T$18)</f>
        <v>35</v>
      </c>
      <c r="K3427" t="str" cm="1">
        <f t="array" ref="K3427">_xlfn.IFS(data[[#This Row],[Age]]&lt;=100,"0-100",data[[#This Row],[Age]]&lt;=500,"101-500",data[[#This Row],[Age]]&lt;=1000,"501-1000",1,"&gt;1000")</f>
        <v>0-100</v>
      </c>
      <c r="L3427" t="str">
        <f>REPT(_xlfn.UNICHAR(8203),_xlfn.XLOOKUP(data[[#This Row],[Age group]],$S$23:$S$26,$T$23:$T$26))&amp;data[[#This Row],[Age group]]</f>
        <v>​​​​0-100</v>
      </c>
    </row>
    <row r="3428" spans="2:12" x14ac:dyDescent="0.25">
      <c r="B3428" t="s">
        <v>32</v>
      </c>
      <c r="C3428">
        <v>6.4</v>
      </c>
      <c r="D3428">
        <v>810</v>
      </c>
      <c r="E3428" s="27">
        <v>45611</v>
      </c>
      <c r="F3428">
        <v>1378.5</v>
      </c>
      <c r="G3428" t="s">
        <v>91</v>
      </c>
      <c r="H3428">
        <v>0</v>
      </c>
      <c r="I3428" t="str">
        <f>_xlfn.XLOOKUP(data[[#This Row],[flight_speed]],$S$4:$S$6,$T$4:$T$6,,-1)</f>
        <v>fast</v>
      </c>
      <c r="J3428">
        <f>_xlfn.XLOOKUP(data[[#This Row],[Reindeer]],$S$14:$S$18,$T$14:$T$18)</f>
        <v>98</v>
      </c>
      <c r="K3428" t="str" cm="1">
        <f t="array" ref="K3428">_xlfn.IFS(data[[#This Row],[Age]]&lt;=100,"0-100",data[[#This Row],[Age]]&lt;=500,"101-500",data[[#This Row],[Age]]&lt;=1000,"501-1000",1,"&gt;1000")</f>
        <v>0-100</v>
      </c>
      <c r="L3428" t="str">
        <f>REPT(_xlfn.UNICHAR(8203),_xlfn.XLOOKUP(data[[#This Row],[Age group]],$S$23:$S$26,$T$23:$T$26))&amp;data[[#This Row],[Age group]]</f>
        <v>​​​​0-100</v>
      </c>
    </row>
    <row r="3429" spans="2:12" x14ac:dyDescent="0.25">
      <c r="B3429" t="s">
        <v>33</v>
      </c>
      <c r="C3429">
        <v>4</v>
      </c>
      <c r="D3429">
        <v>1220</v>
      </c>
      <c r="E3429" s="27">
        <v>45612</v>
      </c>
      <c r="F3429">
        <v>1310.5500000000002</v>
      </c>
      <c r="G3429" t="s">
        <v>90</v>
      </c>
      <c r="H3429">
        <v>0</v>
      </c>
      <c r="I3429" t="str">
        <f>_xlfn.XLOOKUP(data[[#This Row],[flight_speed]],$S$4:$S$6,$T$4:$T$6,,-1)</f>
        <v>fast</v>
      </c>
      <c r="J3429">
        <f>_xlfn.XLOOKUP(data[[#This Row],[Reindeer]],$S$14:$S$18,$T$14:$T$18)</f>
        <v>1200</v>
      </c>
      <c r="K3429" t="str" cm="1">
        <f t="array" ref="K3429">_xlfn.IFS(data[[#This Row],[Age]]&lt;=100,"0-100",data[[#This Row],[Age]]&lt;=500,"101-500",data[[#This Row],[Age]]&lt;=1000,"501-1000",1,"&gt;1000")</f>
        <v>&gt;1000</v>
      </c>
      <c r="L3429" t="str">
        <f>REPT(_xlfn.UNICHAR(8203),_xlfn.XLOOKUP(data[[#This Row],[Age group]],$S$23:$S$26,$T$23:$T$26))&amp;data[[#This Row],[Age group]]</f>
        <v>​&gt;1000</v>
      </c>
    </row>
    <row r="3430" spans="2:12" x14ac:dyDescent="0.25">
      <c r="B3430" t="s">
        <v>34</v>
      </c>
      <c r="C3430">
        <v>10.4</v>
      </c>
      <c r="D3430">
        <v>880</v>
      </c>
      <c r="E3430" s="27">
        <v>45612</v>
      </c>
      <c r="F3430">
        <v>2356.7400000000002</v>
      </c>
      <c r="G3430" t="s">
        <v>91</v>
      </c>
      <c r="H3430">
        <v>0</v>
      </c>
      <c r="I3430" t="str">
        <f>_xlfn.XLOOKUP(data[[#This Row],[flight_speed]],$S$4:$S$6,$T$4:$T$6,,-1)</f>
        <v>super fast</v>
      </c>
      <c r="J3430">
        <f>_xlfn.XLOOKUP(data[[#This Row],[Reindeer]],$S$14:$S$18,$T$14:$T$18)</f>
        <v>815</v>
      </c>
      <c r="K3430" t="str" cm="1">
        <f t="array" ref="K3430">_xlfn.IFS(data[[#This Row],[Age]]&lt;=100,"0-100",data[[#This Row],[Age]]&lt;=500,"101-500",data[[#This Row],[Age]]&lt;=1000,"501-1000",1,"&gt;1000")</f>
        <v>501-1000</v>
      </c>
      <c r="L3430" t="str">
        <f>REPT(_xlfn.UNICHAR(8203),_xlfn.XLOOKUP(data[[#This Row],[Age group]],$S$23:$S$26,$T$23:$T$26))&amp;data[[#This Row],[Age group]]</f>
        <v>​​501-1000</v>
      </c>
    </row>
    <row r="3431" spans="2:12" x14ac:dyDescent="0.25">
      <c r="B3431" t="s">
        <v>35</v>
      </c>
      <c r="C3431">
        <v>5.6000000000000005</v>
      </c>
      <c r="D3431">
        <v>1170</v>
      </c>
      <c r="E3431" s="27">
        <v>45612</v>
      </c>
      <c r="F3431">
        <v>1430.16</v>
      </c>
      <c r="G3431" t="s">
        <v>91</v>
      </c>
      <c r="H3431">
        <v>0</v>
      </c>
      <c r="I3431" t="str">
        <f>_xlfn.XLOOKUP(data[[#This Row],[flight_speed]],$S$4:$S$6,$T$4:$T$6,,-1)</f>
        <v>fast</v>
      </c>
      <c r="J3431">
        <f>_xlfn.XLOOKUP(data[[#This Row],[Reindeer]],$S$14:$S$18,$T$14:$T$18)</f>
        <v>261</v>
      </c>
      <c r="K3431" t="str" cm="1">
        <f t="array" ref="K3431">_xlfn.IFS(data[[#This Row],[Age]]&lt;=100,"0-100",data[[#This Row],[Age]]&lt;=500,"101-500",data[[#This Row],[Age]]&lt;=1000,"501-1000",1,"&gt;1000")</f>
        <v>101-500</v>
      </c>
      <c r="L3431" t="str">
        <f>REPT(_xlfn.UNICHAR(8203),_xlfn.XLOOKUP(data[[#This Row],[Age group]],$S$23:$S$26,$T$23:$T$26))&amp;data[[#This Row],[Age group]]</f>
        <v>​​​101-500</v>
      </c>
    </row>
    <row r="3432" spans="2:12" x14ac:dyDescent="0.25">
      <c r="B3432" t="s">
        <v>68</v>
      </c>
      <c r="C3432">
        <v>8</v>
      </c>
      <c r="D3432">
        <v>1170</v>
      </c>
      <c r="E3432" s="27">
        <v>45612</v>
      </c>
      <c r="F3432">
        <v>684.56999999999994</v>
      </c>
      <c r="G3432" t="s">
        <v>90</v>
      </c>
      <c r="H3432">
        <v>0</v>
      </c>
      <c r="I3432" t="str">
        <f>_xlfn.XLOOKUP(data[[#This Row],[flight_speed]],$S$4:$S$6,$T$4:$T$6,,-1)</f>
        <v>fast</v>
      </c>
      <c r="J3432">
        <f>_xlfn.XLOOKUP(data[[#This Row],[Reindeer]],$S$14:$S$18,$T$14:$T$18)</f>
        <v>35</v>
      </c>
      <c r="K3432" t="str" cm="1">
        <f t="array" ref="K3432">_xlfn.IFS(data[[#This Row],[Age]]&lt;=100,"0-100",data[[#This Row],[Age]]&lt;=500,"101-500",data[[#This Row],[Age]]&lt;=1000,"501-1000",1,"&gt;1000")</f>
        <v>0-100</v>
      </c>
      <c r="L3432" t="str">
        <f>REPT(_xlfn.UNICHAR(8203),_xlfn.XLOOKUP(data[[#This Row],[Age group]],$S$23:$S$26,$T$23:$T$26))&amp;data[[#This Row],[Age group]]</f>
        <v>​​​​0-100</v>
      </c>
    </row>
    <row r="3433" spans="2:12" x14ac:dyDescent="0.25">
      <c r="B3433" t="s">
        <v>32</v>
      </c>
      <c r="C3433">
        <v>8.8000000000000007</v>
      </c>
      <c r="D3433">
        <v>710</v>
      </c>
      <c r="E3433" s="27">
        <v>45612</v>
      </c>
      <c r="F3433">
        <v>2199.1499999999996</v>
      </c>
      <c r="G3433" t="s">
        <v>91</v>
      </c>
      <c r="H3433">
        <v>0</v>
      </c>
      <c r="I3433" t="str">
        <f>_xlfn.XLOOKUP(data[[#This Row],[flight_speed]],$S$4:$S$6,$T$4:$T$6,,-1)</f>
        <v>super fast</v>
      </c>
      <c r="J3433">
        <f>_xlfn.XLOOKUP(data[[#This Row],[Reindeer]],$S$14:$S$18,$T$14:$T$18)</f>
        <v>98</v>
      </c>
      <c r="K3433" t="str" cm="1">
        <f t="array" ref="K3433">_xlfn.IFS(data[[#This Row],[Age]]&lt;=100,"0-100",data[[#This Row],[Age]]&lt;=500,"101-500",data[[#This Row],[Age]]&lt;=1000,"501-1000",1,"&gt;1000")</f>
        <v>0-100</v>
      </c>
      <c r="L3433" t="str">
        <f>REPT(_xlfn.UNICHAR(8203),_xlfn.XLOOKUP(data[[#This Row],[Age group]],$S$23:$S$26,$T$23:$T$26))&amp;data[[#This Row],[Age group]]</f>
        <v>​​​​0-100</v>
      </c>
    </row>
    <row r="3434" spans="2:12" x14ac:dyDescent="0.25">
      <c r="B3434" t="s">
        <v>33</v>
      </c>
      <c r="C3434">
        <v>4.8000000000000007</v>
      </c>
      <c r="D3434">
        <v>980</v>
      </c>
      <c r="E3434" s="27">
        <v>45613</v>
      </c>
      <c r="F3434">
        <v>2316.9900000000002</v>
      </c>
      <c r="G3434" t="s">
        <v>90</v>
      </c>
      <c r="H3434">
        <v>0</v>
      </c>
      <c r="I3434" t="str">
        <f>_xlfn.XLOOKUP(data[[#This Row],[flight_speed]],$S$4:$S$6,$T$4:$T$6,,-1)</f>
        <v>super fast</v>
      </c>
      <c r="J3434">
        <f>_xlfn.XLOOKUP(data[[#This Row],[Reindeer]],$S$14:$S$18,$T$14:$T$18)</f>
        <v>1200</v>
      </c>
      <c r="K3434" t="str" cm="1">
        <f t="array" ref="K3434">_xlfn.IFS(data[[#This Row],[Age]]&lt;=100,"0-100",data[[#This Row],[Age]]&lt;=500,"101-500",data[[#This Row],[Age]]&lt;=1000,"501-1000",1,"&gt;1000")</f>
        <v>&gt;1000</v>
      </c>
      <c r="L3434" t="str">
        <f>REPT(_xlfn.UNICHAR(8203),_xlfn.XLOOKUP(data[[#This Row],[Age group]],$S$23:$S$26,$T$23:$T$26))&amp;data[[#This Row],[Age group]]</f>
        <v>​&gt;1000</v>
      </c>
    </row>
    <row r="3435" spans="2:12" x14ac:dyDescent="0.25">
      <c r="B3435" t="s">
        <v>34</v>
      </c>
      <c r="C3435">
        <v>4.8000000000000007</v>
      </c>
      <c r="D3435">
        <v>1260</v>
      </c>
      <c r="E3435" s="27">
        <v>45613</v>
      </c>
      <c r="F3435">
        <v>1855.7400000000002</v>
      </c>
      <c r="G3435" t="s">
        <v>91</v>
      </c>
      <c r="H3435">
        <v>0</v>
      </c>
      <c r="I3435" t="str">
        <f>_xlfn.XLOOKUP(data[[#This Row],[flight_speed]],$S$4:$S$6,$T$4:$T$6,,-1)</f>
        <v>fast</v>
      </c>
      <c r="J3435">
        <f>_xlfn.XLOOKUP(data[[#This Row],[Reindeer]],$S$14:$S$18,$T$14:$T$18)</f>
        <v>815</v>
      </c>
      <c r="K3435" t="str" cm="1">
        <f t="array" ref="K3435">_xlfn.IFS(data[[#This Row],[Age]]&lt;=100,"0-100",data[[#This Row],[Age]]&lt;=500,"101-500",data[[#This Row],[Age]]&lt;=1000,"501-1000",1,"&gt;1000")</f>
        <v>501-1000</v>
      </c>
      <c r="L3435" t="str">
        <f>REPT(_xlfn.UNICHAR(8203),_xlfn.XLOOKUP(data[[#This Row],[Age group]],$S$23:$S$26,$T$23:$T$26))&amp;data[[#This Row],[Age group]]</f>
        <v>​​501-1000</v>
      </c>
    </row>
    <row r="3436" spans="2:12" x14ac:dyDescent="0.25">
      <c r="B3436" t="s">
        <v>35</v>
      </c>
      <c r="C3436">
        <v>4.8000000000000007</v>
      </c>
      <c r="D3436">
        <v>1260</v>
      </c>
      <c r="E3436" s="27">
        <v>45613</v>
      </c>
      <c r="F3436">
        <v>1470.24</v>
      </c>
      <c r="G3436" t="s">
        <v>91</v>
      </c>
      <c r="H3436">
        <v>0</v>
      </c>
      <c r="I3436" t="str">
        <f>_xlfn.XLOOKUP(data[[#This Row],[flight_speed]],$S$4:$S$6,$T$4:$T$6,,-1)</f>
        <v>fast</v>
      </c>
      <c r="J3436">
        <f>_xlfn.XLOOKUP(data[[#This Row],[Reindeer]],$S$14:$S$18,$T$14:$T$18)</f>
        <v>261</v>
      </c>
      <c r="K3436" t="str" cm="1">
        <f t="array" ref="K3436">_xlfn.IFS(data[[#This Row],[Age]]&lt;=100,"0-100",data[[#This Row],[Age]]&lt;=500,"101-500",data[[#This Row],[Age]]&lt;=1000,"501-1000",1,"&gt;1000")</f>
        <v>101-500</v>
      </c>
      <c r="L3436" t="str">
        <f>REPT(_xlfn.UNICHAR(8203),_xlfn.XLOOKUP(data[[#This Row],[Age group]],$S$23:$S$26,$T$23:$T$26))&amp;data[[#This Row],[Age group]]</f>
        <v>​​​101-500</v>
      </c>
    </row>
    <row r="3437" spans="2:12" x14ac:dyDescent="0.25">
      <c r="B3437" t="s">
        <v>68</v>
      </c>
      <c r="C3437">
        <v>12</v>
      </c>
      <c r="D3437">
        <v>1340</v>
      </c>
      <c r="E3437" s="27">
        <v>45613</v>
      </c>
      <c r="F3437">
        <v>1519.23</v>
      </c>
      <c r="G3437" t="s">
        <v>90</v>
      </c>
      <c r="H3437">
        <v>0</v>
      </c>
      <c r="I3437" t="str">
        <f>_xlfn.XLOOKUP(data[[#This Row],[flight_speed]],$S$4:$S$6,$T$4:$T$6,,-1)</f>
        <v>fast</v>
      </c>
      <c r="J3437">
        <f>_xlfn.XLOOKUP(data[[#This Row],[Reindeer]],$S$14:$S$18,$T$14:$T$18)</f>
        <v>35</v>
      </c>
      <c r="K3437" t="str" cm="1">
        <f t="array" ref="K3437">_xlfn.IFS(data[[#This Row],[Age]]&lt;=100,"0-100",data[[#This Row],[Age]]&lt;=500,"101-500",data[[#This Row],[Age]]&lt;=1000,"501-1000",1,"&gt;1000")</f>
        <v>0-100</v>
      </c>
      <c r="L3437" t="str">
        <f>REPT(_xlfn.UNICHAR(8203),_xlfn.XLOOKUP(data[[#This Row],[Age group]],$S$23:$S$26,$T$23:$T$26))&amp;data[[#This Row],[Age group]]</f>
        <v>​​​​0-100</v>
      </c>
    </row>
    <row r="3438" spans="2:12" x14ac:dyDescent="0.25">
      <c r="B3438" t="s">
        <v>32</v>
      </c>
      <c r="C3438">
        <v>8</v>
      </c>
      <c r="D3438">
        <v>990</v>
      </c>
      <c r="E3438" s="27">
        <v>45613</v>
      </c>
      <c r="F3438">
        <v>1866.96</v>
      </c>
      <c r="G3438" t="s">
        <v>91</v>
      </c>
      <c r="H3438">
        <v>0</v>
      </c>
      <c r="I3438" t="str">
        <f>_xlfn.XLOOKUP(data[[#This Row],[flight_speed]],$S$4:$S$6,$T$4:$T$6,,-1)</f>
        <v>fast</v>
      </c>
      <c r="J3438">
        <f>_xlfn.XLOOKUP(data[[#This Row],[Reindeer]],$S$14:$S$18,$T$14:$T$18)</f>
        <v>98</v>
      </c>
      <c r="K3438" t="str" cm="1">
        <f t="array" ref="K3438">_xlfn.IFS(data[[#This Row],[Age]]&lt;=100,"0-100",data[[#This Row],[Age]]&lt;=500,"101-500",data[[#This Row],[Age]]&lt;=1000,"501-1000",1,"&gt;1000")</f>
        <v>0-100</v>
      </c>
      <c r="L3438" t="str">
        <f>REPT(_xlfn.UNICHAR(8203),_xlfn.XLOOKUP(data[[#This Row],[Age group]],$S$23:$S$26,$T$23:$T$26))&amp;data[[#This Row],[Age group]]</f>
        <v>​​​​0-100</v>
      </c>
    </row>
    <row r="3439" spans="2:12" x14ac:dyDescent="0.25">
      <c r="B3439" t="s">
        <v>33</v>
      </c>
      <c r="C3439">
        <v>8</v>
      </c>
      <c r="D3439">
        <v>1480</v>
      </c>
      <c r="E3439" s="27">
        <v>45614</v>
      </c>
      <c r="F3439">
        <v>2093.0700000000002</v>
      </c>
      <c r="G3439" t="s">
        <v>90</v>
      </c>
      <c r="H3439">
        <v>0</v>
      </c>
      <c r="I3439" t="str">
        <f>_xlfn.XLOOKUP(data[[#This Row],[flight_speed]],$S$4:$S$6,$T$4:$T$6,,-1)</f>
        <v>super fast</v>
      </c>
      <c r="J3439">
        <f>_xlfn.XLOOKUP(data[[#This Row],[Reindeer]],$S$14:$S$18,$T$14:$T$18)</f>
        <v>1200</v>
      </c>
      <c r="K3439" t="str" cm="1">
        <f t="array" ref="K3439">_xlfn.IFS(data[[#This Row],[Age]]&lt;=100,"0-100",data[[#This Row],[Age]]&lt;=500,"101-500",data[[#This Row],[Age]]&lt;=1000,"501-1000",1,"&gt;1000")</f>
        <v>&gt;1000</v>
      </c>
      <c r="L3439" t="str">
        <f>REPT(_xlfn.UNICHAR(8203),_xlfn.XLOOKUP(data[[#This Row],[Age group]],$S$23:$S$26,$T$23:$T$26))&amp;data[[#This Row],[Age group]]</f>
        <v>​&gt;1000</v>
      </c>
    </row>
    <row r="3440" spans="2:12" x14ac:dyDescent="0.25">
      <c r="B3440" t="s">
        <v>34</v>
      </c>
      <c r="C3440">
        <v>7.2</v>
      </c>
      <c r="D3440">
        <v>1030</v>
      </c>
      <c r="E3440" s="27">
        <v>45614</v>
      </c>
      <c r="F3440">
        <v>1548</v>
      </c>
      <c r="G3440" t="s">
        <v>91</v>
      </c>
      <c r="H3440">
        <v>0</v>
      </c>
      <c r="I3440" t="str">
        <f>_xlfn.XLOOKUP(data[[#This Row],[flight_speed]],$S$4:$S$6,$T$4:$T$6,,-1)</f>
        <v>fast</v>
      </c>
      <c r="J3440">
        <f>_xlfn.XLOOKUP(data[[#This Row],[Reindeer]],$S$14:$S$18,$T$14:$T$18)</f>
        <v>815</v>
      </c>
      <c r="K3440" t="str" cm="1">
        <f t="array" ref="K3440">_xlfn.IFS(data[[#This Row],[Age]]&lt;=100,"0-100",data[[#This Row],[Age]]&lt;=500,"101-500",data[[#This Row],[Age]]&lt;=1000,"501-1000",1,"&gt;1000")</f>
        <v>501-1000</v>
      </c>
      <c r="L3440" t="str">
        <f>REPT(_xlfn.UNICHAR(8203),_xlfn.XLOOKUP(data[[#This Row],[Age group]],$S$23:$S$26,$T$23:$T$26))&amp;data[[#This Row],[Age group]]</f>
        <v>​​501-1000</v>
      </c>
    </row>
    <row r="3441" spans="2:12" x14ac:dyDescent="0.25">
      <c r="B3441" t="s">
        <v>35</v>
      </c>
      <c r="C3441">
        <v>8.8000000000000007</v>
      </c>
      <c r="D3441">
        <v>710</v>
      </c>
      <c r="E3441" s="27">
        <v>45614</v>
      </c>
      <c r="F3441">
        <v>529.68000000000006</v>
      </c>
      <c r="G3441" t="s">
        <v>91</v>
      </c>
      <c r="H3441">
        <v>0</v>
      </c>
      <c r="I3441" t="str">
        <f>_xlfn.XLOOKUP(data[[#This Row],[flight_speed]],$S$4:$S$6,$T$4:$T$6,,-1)</f>
        <v>casual</v>
      </c>
      <c r="J3441">
        <f>_xlfn.XLOOKUP(data[[#This Row],[Reindeer]],$S$14:$S$18,$T$14:$T$18)</f>
        <v>261</v>
      </c>
      <c r="K3441" t="str" cm="1">
        <f t="array" ref="K3441">_xlfn.IFS(data[[#This Row],[Age]]&lt;=100,"0-100",data[[#This Row],[Age]]&lt;=500,"101-500",data[[#This Row],[Age]]&lt;=1000,"501-1000",1,"&gt;1000")</f>
        <v>101-500</v>
      </c>
      <c r="L3441" t="str">
        <f>REPT(_xlfn.UNICHAR(8203),_xlfn.XLOOKUP(data[[#This Row],[Age group]],$S$23:$S$26,$T$23:$T$26))&amp;data[[#This Row],[Age group]]</f>
        <v>​​​101-500</v>
      </c>
    </row>
    <row r="3442" spans="2:12" x14ac:dyDescent="0.25">
      <c r="B3442" t="s">
        <v>68</v>
      </c>
      <c r="C3442">
        <v>12</v>
      </c>
      <c r="D3442">
        <v>780</v>
      </c>
      <c r="E3442" s="27">
        <v>45614</v>
      </c>
      <c r="F3442">
        <v>2336.3999999999996</v>
      </c>
      <c r="G3442" t="s">
        <v>90</v>
      </c>
      <c r="H3442">
        <v>0</v>
      </c>
      <c r="I3442" t="str">
        <f>_xlfn.XLOOKUP(data[[#This Row],[flight_speed]],$S$4:$S$6,$T$4:$T$6,,-1)</f>
        <v>super fast</v>
      </c>
      <c r="J3442">
        <f>_xlfn.XLOOKUP(data[[#This Row],[Reindeer]],$S$14:$S$18,$T$14:$T$18)</f>
        <v>35</v>
      </c>
      <c r="K3442" t="str" cm="1">
        <f t="array" ref="K3442">_xlfn.IFS(data[[#This Row],[Age]]&lt;=100,"0-100",data[[#This Row],[Age]]&lt;=500,"101-500",data[[#This Row],[Age]]&lt;=1000,"501-1000",1,"&gt;1000")</f>
        <v>0-100</v>
      </c>
      <c r="L3442" t="str">
        <f>REPT(_xlfn.UNICHAR(8203),_xlfn.XLOOKUP(data[[#This Row],[Age group]],$S$23:$S$26,$T$23:$T$26))&amp;data[[#This Row],[Age group]]</f>
        <v>​​​​0-100</v>
      </c>
    </row>
    <row r="3443" spans="2:12" x14ac:dyDescent="0.25">
      <c r="B3443" t="s">
        <v>32</v>
      </c>
      <c r="C3443">
        <v>6.4</v>
      </c>
      <c r="D3443">
        <v>1070</v>
      </c>
      <c r="E3443" s="27">
        <v>45614</v>
      </c>
      <c r="F3443">
        <v>1416.03</v>
      </c>
      <c r="G3443" t="s">
        <v>91</v>
      </c>
      <c r="H3443">
        <v>0</v>
      </c>
      <c r="I3443" t="str">
        <f>_xlfn.XLOOKUP(data[[#This Row],[flight_speed]],$S$4:$S$6,$T$4:$T$6,,-1)</f>
        <v>fast</v>
      </c>
      <c r="J3443">
        <f>_xlfn.XLOOKUP(data[[#This Row],[Reindeer]],$S$14:$S$18,$T$14:$T$18)</f>
        <v>98</v>
      </c>
      <c r="K3443" t="str" cm="1">
        <f t="array" ref="K3443">_xlfn.IFS(data[[#This Row],[Age]]&lt;=100,"0-100",data[[#This Row],[Age]]&lt;=500,"101-500",data[[#This Row],[Age]]&lt;=1000,"501-1000",1,"&gt;1000")</f>
        <v>0-100</v>
      </c>
      <c r="L3443" t="str">
        <f>REPT(_xlfn.UNICHAR(8203),_xlfn.XLOOKUP(data[[#This Row],[Age group]],$S$23:$S$26,$T$23:$T$26))&amp;data[[#This Row],[Age group]]</f>
        <v>​​​​0-100</v>
      </c>
    </row>
    <row r="3444" spans="2:12" x14ac:dyDescent="0.25">
      <c r="B3444" t="s">
        <v>33</v>
      </c>
      <c r="C3444">
        <v>11.200000000000001</v>
      </c>
      <c r="D3444">
        <v>1270</v>
      </c>
      <c r="E3444" s="27">
        <v>45615</v>
      </c>
      <c r="F3444">
        <v>2889.1499999999996</v>
      </c>
      <c r="G3444" t="s">
        <v>90</v>
      </c>
      <c r="H3444">
        <v>0</v>
      </c>
      <c r="I3444" t="str">
        <f>_xlfn.XLOOKUP(data[[#This Row],[flight_speed]],$S$4:$S$6,$T$4:$T$6,,-1)</f>
        <v>super fast</v>
      </c>
      <c r="J3444">
        <f>_xlfn.XLOOKUP(data[[#This Row],[Reindeer]],$S$14:$S$18,$T$14:$T$18)</f>
        <v>1200</v>
      </c>
      <c r="K3444" t="str" cm="1">
        <f t="array" ref="K3444">_xlfn.IFS(data[[#This Row],[Age]]&lt;=100,"0-100",data[[#This Row],[Age]]&lt;=500,"101-500",data[[#This Row],[Age]]&lt;=1000,"501-1000",1,"&gt;1000")</f>
        <v>&gt;1000</v>
      </c>
      <c r="L3444" t="str">
        <f>REPT(_xlfn.UNICHAR(8203),_xlfn.XLOOKUP(data[[#This Row],[Age group]],$S$23:$S$26,$T$23:$T$26))&amp;data[[#This Row],[Age group]]</f>
        <v>​&gt;1000</v>
      </c>
    </row>
    <row r="3445" spans="2:12" x14ac:dyDescent="0.25">
      <c r="B3445" t="s">
        <v>34</v>
      </c>
      <c r="C3445">
        <v>10.4</v>
      </c>
      <c r="D3445">
        <v>1160</v>
      </c>
      <c r="E3445" s="27">
        <v>45615</v>
      </c>
      <c r="F3445">
        <v>125.88</v>
      </c>
      <c r="G3445" t="s">
        <v>91</v>
      </c>
      <c r="H3445">
        <v>0</v>
      </c>
      <c r="I3445" t="str">
        <f>_xlfn.XLOOKUP(data[[#This Row],[flight_speed]],$S$4:$S$6,$T$4:$T$6,,-1)</f>
        <v>casual</v>
      </c>
      <c r="J3445">
        <f>_xlfn.XLOOKUP(data[[#This Row],[Reindeer]],$S$14:$S$18,$T$14:$T$18)</f>
        <v>815</v>
      </c>
      <c r="K3445" t="str" cm="1">
        <f t="array" ref="K3445">_xlfn.IFS(data[[#This Row],[Age]]&lt;=100,"0-100",data[[#This Row],[Age]]&lt;=500,"101-500",data[[#This Row],[Age]]&lt;=1000,"501-1000",1,"&gt;1000")</f>
        <v>501-1000</v>
      </c>
      <c r="L3445" t="str">
        <f>REPT(_xlfn.UNICHAR(8203),_xlfn.XLOOKUP(data[[#This Row],[Age group]],$S$23:$S$26,$T$23:$T$26))&amp;data[[#This Row],[Age group]]</f>
        <v>​​501-1000</v>
      </c>
    </row>
    <row r="3446" spans="2:12" x14ac:dyDescent="0.25">
      <c r="B3446" t="s">
        <v>35</v>
      </c>
      <c r="C3446">
        <v>6.4</v>
      </c>
      <c r="D3446">
        <v>1150</v>
      </c>
      <c r="E3446" s="27">
        <v>45615</v>
      </c>
      <c r="F3446">
        <v>1076.01</v>
      </c>
      <c r="G3446" t="s">
        <v>91</v>
      </c>
      <c r="H3446">
        <v>0</v>
      </c>
      <c r="I3446" t="str">
        <f>_xlfn.XLOOKUP(data[[#This Row],[flight_speed]],$S$4:$S$6,$T$4:$T$6,,-1)</f>
        <v>fast</v>
      </c>
      <c r="J3446">
        <f>_xlfn.XLOOKUP(data[[#This Row],[Reindeer]],$S$14:$S$18,$T$14:$T$18)</f>
        <v>261</v>
      </c>
      <c r="K3446" t="str" cm="1">
        <f t="array" ref="K3446">_xlfn.IFS(data[[#This Row],[Age]]&lt;=100,"0-100",data[[#This Row],[Age]]&lt;=500,"101-500",data[[#This Row],[Age]]&lt;=1000,"501-1000",1,"&gt;1000")</f>
        <v>101-500</v>
      </c>
      <c r="L3446" t="str">
        <f>REPT(_xlfn.UNICHAR(8203),_xlfn.XLOOKUP(data[[#This Row],[Age group]],$S$23:$S$26,$T$23:$T$26))&amp;data[[#This Row],[Age group]]</f>
        <v>​​​101-500</v>
      </c>
    </row>
    <row r="3447" spans="2:12" x14ac:dyDescent="0.25">
      <c r="B3447" t="s">
        <v>68</v>
      </c>
      <c r="C3447">
        <v>5.6000000000000005</v>
      </c>
      <c r="D3447">
        <v>1370</v>
      </c>
      <c r="E3447" s="27">
        <v>45615</v>
      </c>
      <c r="F3447">
        <v>52.41</v>
      </c>
      <c r="G3447" t="s">
        <v>90</v>
      </c>
      <c r="H3447">
        <v>0</v>
      </c>
      <c r="I3447" t="str">
        <f>_xlfn.XLOOKUP(data[[#This Row],[flight_speed]],$S$4:$S$6,$T$4:$T$6,,-1)</f>
        <v>casual</v>
      </c>
      <c r="J3447">
        <f>_xlfn.XLOOKUP(data[[#This Row],[Reindeer]],$S$14:$S$18,$T$14:$T$18)</f>
        <v>35</v>
      </c>
      <c r="K3447" t="str" cm="1">
        <f t="array" ref="K3447">_xlfn.IFS(data[[#This Row],[Age]]&lt;=100,"0-100",data[[#This Row],[Age]]&lt;=500,"101-500",data[[#This Row],[Age]]&lt;=1000,"501-1000",1,"&gt;1000")</f>
        <v>0-100</v>
      </c>
      <c r="L3447" t="str">
        <f>REPT(_xlfn.UNICHAR(8203),_xlfn.XLOOKUP(data[[#This Row],[Age group]],$S$23:$S$26,$T$23:$T$26))&amp;data[[#This Row],[Age group]]</f>
        <v>​​​​0-100</v>
      </c>
    </row>
    <row r="3448" spans="2:12" x14ac:dyDescent="0.25">
      <c r="B3448" t="s">
        <v>32</v>
      </c>
      <c r="C3448">
        <v>7.2</v>
      </c>
      <c r="D3448">
        <v>1470</v>
      </c>
      <c r="E3448" s="27">
        <v>45615</v>
      </c>
      <c r="F3448">
        <v>1068.3000000000002</v>
      </c>
      <c r="G3448" t="s">
        <v>91</v>
      </c>
      <c r="H3448">
        <v>0</v>
      </c>
      <c r="I3448" t="str">
        <f>_xlfn.XLOOKUP(data[[#This Row],[flight_speed]],$S$4:$S$6,$T$4:$T$6,,-1)</f>
        <v>fast</v>
      </c>
      <c r="J3448">
        <f>_xlfn.XLOOKUP(data[[#This Row],[Reindeer]],$S$14:$S$18,$T$14:$T$18)</f>
        <v>98</v>
      </c>
      <c r="K3448" t="str" cm="1">
        <f t="array" ref="K3448">_xlfn.IFS(data[[#This Row],[Age]]&lt;=100,"0-100",data[[#This Row],[Age]]&lt;=500,"101-500",data[[#This Row],[Age]]&lt;=1000,"501-1000",1,"&gt;1000")</f>
        <v>0-100</v>
      </c>
      <c r="L3448" t="str">
        <f>REPT(_xlfn.UNICHAR(8203),_xlfn.XLOOKUP(data[[#This Row],[Age group]],$S$23:$S$26,$T$23:$T$26))&amp;data[[#This Row],[Age group]]</f>
        <v>​​​​0-100</v>
      </c>
    </row>
    <row r="3449" spans="2:12" x14ac:dyDescent="0.25">
      <c r="B3449" t="s">
        <v>33</v>
      </c>
      <c r="C3449">
        <v>7.2</v>
      </c>
      <c r="D3449">
        <v>900</v>
      </c>
      <c r="E3449" s="27">
        <v>45616</v>
      </c>
      <c r="F3449">
        <v>1247.4000000000001</v>
      </c>
      <c r="G3449" t="s">
        <v>90</v>
      </c>
      <c r="H3449">
        <v>0</v>
      </c>
      <c r="I3449" t="str">
        <f>_xlfn.XLOOKUP(data[[#This Row],[flight_speed]],$S$4:$S$6,$T$4:$T$6,,-1)</f>
        <v>fast</v>
      </c>
      <c r="J3449">
        <f>_xlfn.XLOOKUP(data[[#This Row],[Reindeer]],$S$14:$S$18,$T$14:$T$18)</f>
        <v>1200</v>
      </c>
      <c r="K3449" t="str" cm="1">
        <f t="array" ref="K3449">_xlfn.IFS(data[[#This Row],[Age]]&lt;=100,"0-100",data[[#This Row],[Age]]&lt;=500,"101-500",data[[#This Row],[Age]]&lt;=1000,"501-1000",1,"&gt;1000")</f>
        <v>&gt;1000</v>
      </c>
      <c r="L3449" t="str">
        <f>REPT(_xlfn.UNICHAR(8203),_xlfn.XLOOKUP(data[[#This Row],[Age group]],$S$23:$S$26,$T$23:$T$26))&amp;data[[#This Row],[Age group]]</f>
        <v>​&gt;1000</v>
      </c>
    </row>
    <row r="3450" spans="2:12" x14ac:dyDescent="0.25">
      <c r="B3450" t="s">
        <v>34</v>
      </c>
      <c r="C3450">
        <v>9.6000000000000014</v>
      </c>
      <c r="D3450">
        <v>1130</v>
      </c>
      <c r="E3450" s="27">
        <v>45616</v>
      </c>
      <c r="F3450">
        <v>845.19</v>
      </c>
      <c r="G3450" t="s">
        <v>91</v>
      </c>
      <c r="H3450">
        <v>0</v>
      </c>
      <c r="I3450" t="str">
        <f>_xlfn.XLOOKUP(data[[#This Row],[flight_speed]],$S$4:$S$6,$T$4:$T$6,,-1)</f>
        <v>fast</v>
      </c>
      <c r="J3450">
        <f>_xlfn.XLOOKUP(data[[#This Row],[Reindeer]],$S$14:$S$18,$T$14:$T$18)</f>
        <v>815</v>
      </c>
      <c r="K3450" t="str" cm="1">
        <f t="array" ref="K3450">_xlfn.IFS(data[[#This Row],[Age]]&lt;=100,"0-100",data[[#This Row],[Age]]&lt;=500,"101-500",data[[#This Row],[Age]]&lt;=1000,"501-1000",1,"&gt;1000")</f>
        <v>501-1000</v>
      </c>
      <c r="L3450" t="str">
        <f>REPT(_xlfn.UNICHAR(8203),_xlfn.XLOOKUP(data[[#This Row],[Age group]],$S$23:$S$26,$T$23:$T$26))&amp;data[[#This Row],[Age group]]</f>
        <v>​​501-1000</v>
      </c>
    </row>
    <row r="3451" spans="2:12" x14ac:dyDescent="0.25">
      <c r="B3451" t="s">
        <v>35</v>
      </c>
      <c r="C3451">
        <v>4</v>
      </c>
      <c r="D3451">
        <v>710</v>
      </c>
      <c r="E3451" s="27">
        <v>45616</v>
      </c>
      <c r="F3451">
        <v>490.68</v>
      </c>
      <c r="G3451" t="s">
        <v>91</v>
      </c>
      <c r="H3451">
        <v>0</v>
      </c>
      <c r="I3451" t="str">
        <f>_xlfn.XLOOKUP(data[[#This Row],[flight_speed]],$S$4:$S$6,$T$4:$T$6,,-1)</f>
        <v>casual</v>
      </c>
      <c r="J3451">
        <f>_xlfn.XLOOKUP(data[[#This Row],[Reindeer]],$S$14:$S$18,$T$14:$T$18)</f>
        <v>261</v>
      </c>
      <c r="K3451" t="str" cm="1">
        <f t="array" ref="K3451">_xlfn.IFS(data[[#This Row],[Age]]&lt;=100,"0-100",data[[#This Row],[Age]]&lt;=500,"101-500",data[[#This Row],[Age]]&lt;=1000,"501-1000",1,"&gt;1000")</f>
        <v>101-500</v>
      </c>
      <c r="L3451" t="str">
        <f>REPT(_xlfn.UNICHAR(8203),_xlfn.XLOOKUP(data[[#This Row],[Age group]],$S$23:$S$26,$T$23:$T$26))&amp;data[[#This Row],[Age group]]</f>
        <v>​​​101-500</v>
      </c>
    </row>
    <row r="3452" spans="2:12" x14ac:dyDescent="0.25">
      <c r="B3452" t="s">
        <v>68</v>
      </c>
      <c r="C3452">
        <v>11.200000000000001</v>
      </c>
      <c r="D3452">
        <v>1010</v>
      </c>
      <c r="E3452" s="27">
        <v>45616</v>
      </c>
      <c r="F3452">
        <v>1334.4</v>
      </c>
      <c r="G3452" t="s">
        <v>90</v>
      </c>
      <c r="H3452">
        <v>0</v>
      </c>
      <c r="I3452" t="str">
        <f>_xlfn.XLOOKUP(data[[#This Row],[flight_speed]],$S$4:$S$6,$T$4:$T$6,,-1)</f>
        <v>fast</v>
      </c>
      <c r="J3452">
        <f>_xlfn.XLOOKUP(data[[#This Row],[Reindeer]],$S$14:$S$18,$T$14:$T$18)</f>
        <v>35</v>
      </c>
      <c r="K3452" t="str" cm="1">
        <f t="array" ref="K3452">_xlfn.IFS(data[[#This Row],[Age]]&lt;=100,"0-100",data[[#This Row],[Age]]&lt;=500,"101-500",data[[#This Row],[Age]]&lt;=1000,"501-1000",1,"&gt;1000")</f>
        <v>0-100</v>
      </c>
      <c r="L3452" t="str">
        <f>REPT(_xlfn.UNICHAR(8203),_xlfn.XLOOKUP(data[[#This Row],[Age group]],$S$23:$S$26,$T$23:$T$26))&amp;data[[#This Row],[Age group]]</f>
        <v>​​​​0-100</v>
      </c>
    </row>
    <row r="3453" spans="2:12" x14ac:dyDescent="0.25">
      <c r="B3453" t="s">
        <v>32</v>
      </c>
      <c r="C3453">
        <v>10.4</v>
      </c>
      <c r="D3453">
        <v>1020</v>
      </c>
      <c r="E3453" s="27">
        <v>45616</v>
      </c>
      <c r="F3453">
        <v>2955.2400000000002</v>
      </c>
      <c r="G3453" t="s">
        <v>91</v>
      </c>
      <c r="H3453">
        <v>0</v>
      </c>
      <c r="I3453" t="str">
        <f>_xlfn.XLOOKUP(data[[#This Row],[flight_speed]],$S$4:$S$6,$T$4:$T$6,,-1)</f>
        <v>super fast</v>
      </c>
      <c r="J3453">
        <f>_xlfn.XLOOKUP(data[[#This Row],[Reindeer]],$S$14:$S$18,$T$14:$T$18)</f>
        <v>98</v>
      </c>
      <c r="K3453" t="str" cm="1">
        <f t="array" ref="K3453">_xlfn.IFS(data[[#This Row],[Age]]&lt;=100,"0-100",data[[#This Row],[Age]]&lt;=500,"101-500",data[[#This Row],[Age]]&lt;=1000,"501-1000",1,"&gt;1000")</f>
        <v>0-100</v>
      </c>
      <c r="L3453" t="str">
        <f>REPT(_xlfn.UNICHAR(8203),_xlfn.XLOOKUP(data[[#This Row],[Age group]],$S$23:$S$26,$T$23:$T$26))&amp;data[[#This Row],[Age group]]</f>
        <v>​​​​0-100</v>
      </c>
    </row>
    <row r="3454" spans="2:12" x14ac:dyDescent="0.25">
      <c r="B3454" t="s">
        <v>33</v>
      </c>
      <c r="C3454">
        <v>11.200000000000001</v>
      </c>
      <c r="D3454">
        <v>850</v>
      </c>
      <c r="E3454" s="27">
        <v>45617</v>
      </c>
      <c r="F3454">
        <v>2682.18</v>
      </c>
      <c r="G3454" t="s">
        <v>90</v>
      </c>
      <c r="H3454">
        <v>0</v>
      </c>
      <c r="I3454" t="str">
        <f>_xlfn.XLOOKUP(data[[#This Row],[flight_speed]],$S$4:$S$6,$T$4:$T$6,,-1)</f>
        <v>super fast</v>
      </c>
      <c r="J3454">
        <f>_xlfn.XLOOKUP(data[[#This Row],[Reindeer]],$S$14:$S$18,$T$14:$T$18)</f>
        <v>1200</v>
      </c>
      <c r="K3454" t="str" cm="1">
        <f t="array" ref="K3454">_xlfn.IFS(data[[#This Row],[Age]]&lt;=100,"0-100",data[[#This Row],[Age]]&lt;=500,"101-500",data[[#This Row],[Age]]&lt;=1000,"501-1000",1,"&gt;1000")</f>
        <v>&gt;1000</v>
      </c>
      <c r="L3454" t="str">
        <f>REPT(_xlfn.UNICHAR(8203),_xlfn.XLOOKUP(data[[#This Row],[Age group]],$S$23:$S$26,$T$23:$T$26))&amp;data[[#This Row],[Age group]]</f>
        <v>​&gt;1000</v>
      </c>
    </row>
    <row r="3455" spans="2:12" x14ac:dyDescent="0.25">
      <c r="B3455" t="s">
        <v>34</v>
      </c>
      <c r="C3455">
        <v>4</v>
      </c>
      <c r="D3455">
        <v>670</v>
      </c>
      <c r="E3455" s="27">
        <v>45617</v>
      </c>
      <c r="F3455">
        <v>1645.17</v>
      </c>
      <c r="G3455" t="s">
        <v>91</v>
      </c>
      <c r="H3455">
        <v>0</v>
      </c>
      <c r="I3455" t="str">
        <f>_xlfn.XLOOKUP(data[[#This Row],[flight_speed]],$S$4:$S$6,$T$4:$T$6,,-1)</f>
        <v>fast</v>
      </c>
      <c r="J3455">
        <f>_xlfn.XLOOKUP(data[[#This Row],[Reindeer]],$S$14:$S$18,$T$14:$T$18)</f>
        <v>815</v>
      </c>
      <c r="K3455" t="str" cm="1">
        <f t="array" ref="K3455">_xlfn.IFS(data[[#This Row],[Age]]&lt;=100,"0-100",data[[#This Row],[Age]]&lt;=500,"101-500",data[[#This Row],[Age]]&lt;=1000,"501-1000",1,"&gt;1000")</f>
        <v>501-1000</v>
      </c>
      <c r="L3455" t="str">
        <f>REPT(_xlfn.UNICHAR(8203),_xlfn.XLOOKUP(data[[#This Row],[Age group]],$S$23:$S$26,$T$23:$T$26))&amp;data[[#This Row],[Age group]]</f>
        <v>​​501-1000</v>
      </c>
    </row>
    <row r="3456" spans="2:12" x14ac:dyDescent="0.25">
      <c r="B3456" t="s">
        <v>35</v>
      </c>
      <c r="C3456">
        <v>11.200000000000001</v>
      </c>
      <c r="D3456">
        <v>730</v>
      </c>
      <c r="E3456" s="27">
        <v>45617</v>
      </c>
      <c r="F3456">
        <v>2265.12</v>
      </c>
      <c r="G3456" t="s">
        <v>91</v>
      </c>
      <c r="H3456">
        <v>0</v>
      </c>
      <c r="I3456" t="str">
        <f>_xlfn.XLOOKUP(data[[#This Row],[flight_speed]],$S$4:$S$6,$T$4:$T$6,,-1)</f>
        <v>super fast</v>
      </c>
      <c r="J3456">
        <f>_xlfn.XLOOKUP(data[[#This Row],[Reindeer]],$S$14:$S$18,$T$14:$T$18)</f>
        <v>261</v>
      </c>
      <c r="K3456" t="str" cm="1">
        <f t="array" ref="K3456">_xlfn.IFS(data[[#This Row],[Age]]&lt;=100,"0-100",data[[#This Row],[Age]]&lt;=500,"101-500",data[[#This Row],[Age]]&lt;=1000,"501-1000",1,"&gt;1000")</f>
        <v>101-500</v>
      </c>
      <c r="L3456" t="str">
        <f>REPT(_xlfn.UNICHAR(8203),_xlfn.XLOOKUP(data[[#This Row],[Age group]],$S$23:$S$26,$T$23:$T$26))&amp;data[[#This Row],[Age group]]</f>
        <v>​​​101-500</v>
      </c>
    </row>
    <row r="3457" spans="2:12" x14ac:dyDescent="0.25">
      <c r="B3457" t="s">
        <v>68</v>
      </c>
      <c r="C3457">
        <v>5.6000000000000005</v>
      </c>
      <c r="D3457">
        <v>1430</v>
      </c>
      <c r="E3457" s="27">
        <v>45617</v>
      </c>
      <c r="F3457">
        <v>1444.3799999999999</v>
      </c>
      <c r="G3457" t="s">
        <v>90</v>
      </c>
      <c r="H3457">
        <v>0</v>
      </c>
      <c r="I3457" t="str">
        <f>_xlfn.XLOOKUP(data[[#This Row],[flight_speed]],$S$4:$S$6,$T$4:$T$6,,-1)</f>
        <v>fast</v>
      </c>
      <c r="J3457">
        <f>_xlfn.XLOOKUP(data[[#This Row],[Reindeer]],$S$14:$S$18,$T$14:$T$18)</f>
        <v>35</v>
      </c>
      <c r="K3457" t="str" cm="1">
        <f t="array" ref="K3457">_xlfn.IFS(data[[#This Row],[Age]]&lt;=100,"0-100",data[[#This Row],[Age]]&lt;=500,"101-500",data[[#This Row],[Age]]&lt;=1000,"501-1000",1,"&gt;1000")</f>
        <v>0-100</v>
      </c>
      <c r="L3457" t="str">
        <f>REPT(_xlfn.UNICHAR(8203),_xlfn.XLOOKUP(data[[#This Row],[Age group]],$S$23:$S$26,$T$23:$T$26))&amp;data[[#This Row],[Age group]]</f>
        <v>​​​​0-100</v>
      </c>
    </row>
    <row r="3458" spans="2:12" x14ac:dyDescent="0.25">
      <c r="B3458" t="s">
        <v>32</v>
      </c>
      <c r="C3458">
        <v>12</v>
      </c>
      <c r="D3458">
        <v>790</v>
      </c>
      <c r="E3458" s="27">
        <v>45617</v>
      </c>
      <c r="F3458">
        <v>1078.53</v>
      </c>
      <c r="G3458" t="s">
        <v>91</v>
      </c>
      <c r="H3458">
        <v>0</v>
      </c>
      <c r="I3458" t="str">
        <f>_xlfn.XLOOKUP(data[[#This Row],[flight_speed]],$S$4:$S$6,$T$4:$T$6,,-1)</f>
        <v>fast</v>
      </c>
      <c r="J3458">
        <f>_xlfn.XLOOKUP(data[[#This Row],[Reindeer]],$S$14:$S$18,$T$14:$T$18)</f>
        <v>98</v>
      </c>
      <c r="K3458" t="str" cm="1">
        <f t="array" ref="K3458">_xlfn.IFS(data[[#This Row],[Age]]&lt;=100,"0-100",data[[#This Row],[Age]]&lt;=500,"101-500",data[[#This Row],[Age]]&lt;=1000,"501-1000",1,"&gt;1000")</f>
        <v>0-100</v>
      </c>
      <c r="L3458" t="str">
        <f>REPT(_xlfn.UNICHAR(8203),_xlfn.XLOOKUP(data[[#This Row],[Age group]],$S$23:$S$26,$T$23:$T$26))&amp;data[[#This Row],[Age group]]</f>
        <v>​​​​0-100</v>
      </c>
    </row>
    <row r="3459" spans="2:12" x14ac:dyDescent="0.25">
      <c r="B3459" t="s">
        <v>33</v>
      </c>
      <c r="C3459">
        <v>4</v>
      </c>
      <c r="D3459">
        <v>530</v>
      </c>
      <c r="E3459" s="27">
        <v>45618</v>
      </c>
      <c r="F3459">
        <v>126.60000000000001</v>
      </c>
      <c r="G3459" t="s">
        <v>90</v>
      </c>
      <c r="H3459">
        <v>0</v>
      </c>
      <c r="I3459" t="str">
        <f>_xlfn.XLOOKUP(data[[#This Row],[flight_speed]],$S$4:$S$6,$T$4:$T$6,,-1)</f>
        <v>casual</v>
      </c>
      <c r="J3459">
        <f>_xlfn.XLOOKUP(data[[#This Row],[Reindeer]],$S$14:$S$18,$T$14:$T$18)</f>
        <v>1200</v>
      </c>
      <c r="K3459" t="str" cm="1">
        <f t="array" ref="K3459">_xlfn.IFS(data[[#This Row],[Age]]&lt;=100,"0-100",data[[#This Row],[Age]]&lt;=500,"101-500",data[[#This Row],[Age]]&lt;=1000,"501-1000",1,"&gt;1000")</f>
        <v>&gt;1000</v>
      </c>
      <c r="L3459" t="str">
        <f>REPT(_xlfn.UNICHAR(8203),_xlfn.XLOOKUP(data[[#This Row],[Age group]],$S$23:$S$26,$T$23:$T$26))&amp;data[[#This Row],[Age group]]</f>
        <v>​&gt;1000</v>
      </c>
    </row>
    <row r="3460" spans="2:12" x14ac:dyDescent="0.25">
      <c r="B3460" t="s">
        <v>34</v>
      </c>
      <c r="C3460">
        <v>5.6000000000000005</v>
      </c>
      <c r="D3460">
        <v>680</v>
      </c>
      <c r="E3460" s="27">
        <v>45618</v>
      </c>
      <c r="F3460">
        <v>1549.08</v>
      </c>
      <c r="G3460" t="s">
        <v>91</v>
      </c>
      <c r="H3460">
        <v>0</v>
      </c>
      <c r="I3460" t="str">
        <f>_xlfn.XLOOKUP(data[[#This Row],[flight_speed]],$S$4:$S$6,$T$4:$T$6,,-1)</f>
        <v>fast</v>
      </c>
      <c r="J3460">
        <f>_xlfn.XLOOKUP(data[[#This Row],[Reindeer]],$S$14:$S$18,$T$14:$T$18)</f>
        <v>815</v>
      </c>
      <c r="K3460" t="str" cm="1">
        <f t="array" ref="K3460">_xlfn.IFS(data[[#This Row],[Age]]&lt;=100,"0-100",data[[#This Row],[Age]]&lt;=500,"101-500",data[[#This Row],[Age]]&lt;=1000,"501-1000",1,"&gt;1000")</f>
        <v>501-1000</v>
      </c>
      <c r="L3460" t="str">
        <f>REPT(_xlfn.UNICHAR(8203),_xlfn.XLOOKUP(data[[#This Row],[Age group]],$S$23:$S$26,$T$23:$T$26))&amp;data[[#This Row],[Age group]]</f>
        <v>​​501-1000</v>
      </c>
    </row>
    <row r="3461" spans="2:12" x14ac:dyDescent="0.25">
      <c r="B3461" t="s">
        <v>35</v>
      </c>
      <c r="C3461">
        <v>7.2</v>
      </c>
      <c r="D3461">
        <v>1450</v>
      </c>
      <c r="E3461" s="27">
        <v>45618</v>
      </c>
      <c r="F3461">
        <v>1094.5500000000002</v>
      </c>
      <c r="G3461" t="s">
        <v>91</v>
      </c>
      <c r="H3461">
        <v>0</v>
      </c>
      <c r="I3461" t="str">
        <f>_xlfn.XLOOKUP(data[[#This Row],[flight_speed]],$S$4:$S$6,$T$4:$T$6,,-1)</f>
        <v>fast</v>
      </c>
      <c r="J3461">
        <f>_xlfn.XLOOKUP(data[[#This Row],[Reindeer]],$S$14:$S$18,$T$14:$T$18)</f>
        <v>261</v>
      </c>
      <c r="K3461" t="str" cm="1">
        <f t="array" ref="K3461">_xlfn.IFS(data[[#This Row],[Age]]&lt;=100,"0-100",data[[#This Row],[Age]]&lt;=500,"101-500",data[[#This Row],[Age]]&lt;=1000,"501-1000",1,"&gt;1000")</f>
        <v>101-500</v>
      </c>
      <c r="L3461" t="str">
        <f>REPT(_xlfn.UNICHAR(8203),_xlfn.XLOOKUP(data[[#This Row],[Age group]],$S$23:$S$26,$T$23:$T$26))&amp;data[[#This Row],[Age group]]</f>
        <v>​​​101-500</v>
      </c>
    </row>
    <row r="3462" spans="2:12" x14ac:dyDescent="0.25">
      <c r="B3462" t="s">
        <v>68</v>
      </c>
      <c r="C3462">
        <v>8.8000000000000007</v>
      </c>
      <c r="D3462">
        <v>920</v>
      </c>
      <c r="E3462" s="27">
        <v>45618</v>
      </c>
      <c r="F3462">
        <v>99.18</v>
      </c>
      <c r="G3462" t="s">
        <v>90</v>
      </c>
      <c r="H3462">
        <v>0</v>
      </c>
      <c r="I3462" t="str">
        <f>_xlfn.XLOOKUP(data[[#This Row],[flight_speed]],$S$4:$S$6,$T$4:$T$6,,-1)</f>
        <v>casual</v>
      </c>
      <c r="J3462">
        <f>_xlfn.XLOOKUP(data[[#This Row],[Reindeer]],$S$14:$S$18,$T$14:$T$18)</f>
        <v>35</v>
      </c>
      <c r="K3462" t="str" cm="1">
        <f t="array" ref="K3462">_xlfn.IFS(data[[#This Row],[Age]]&lt;=100,"0-100",data[[#This Row],[Age]]&lt;=500,"101-500",data[[#This Row],[Age]]&lt;=1000,"501-1000",1,"&gt;1000")</f>
        <v>0-100</v>
      </c>
      <c r="L3462" t="str">
        <f>REPT(_xlfn.UNICHAR(8203),_xlfn.XLOOKUP(data[[#This Row],[Age group]],$S$23:$S$26,$T$23:$T$26))&amp;data[[#This Row],[Age group]]</f>
        <v>​​​​0-100</v>
      </c>
    </row>
    <row r="3463" spans="2:12" x14ac:dyDescent="0.25">
      <c r="B3463" t="s">
        <v>32</v>
      </c>
      <c r="C3463">
        <v>11.200000000000001</v>
      </c>
      <c r="D3463">
        <v>1360</v>
      </c>
      <c r="E3463" s="27">
        <v>45618</v>
      </c>
      <c r="F3463">
        <v>686.73</v>
      </c>
      <c r="G3463" t="s">
        <v>91</v>
      </c>
      <c r="H3463">
        <v>0</v>
      </c>
      <c r="I3463" t="str">
        <f>_xlfn.XLOOKUP(data[[#This Row],[flight_speed]],$S$4:$S$6,$T$4:$T$6,,-1)</f>
        <v>fast</v>
      </c>
      <c r="J3463">
        <f>_xlfn.XLOOKUP(data[[#This Row],[Reindeer]],$S$14:$S$18,$T$14:$T$18)</f>
        <v>98</v>
      </c>
      <c r="K3463" t="str" cm="1">
        <f t="array" ref="K3463">_xlfn.IFS(data[[#This Row],[Age]]&lt;=100,"0-100",data[[#This Row],[Age]]&lt;=500,"101-500",data[[#This Row],[Age]]&lt;=1000,"501-1000",1,"&gt;1000")</f>
        <v>0-100</v>
      </c>
      <c r="L3463" t="str">
        <f>REPT(_xlfn.UNICHAR(8203),_xlfn.XLOOKUP(data[[#This Row],[Age group]],$S$23:$S$26,$T$23:$T$26))&amp;data[[#This Row],[Age group]]</f>
        <v>​​​​0-100</v>
      </c>
    </row>
    <row r="3464" spans="2:12" x14ac:dyDescent="0.25">
      <c r="B3464" t="s">
        <v>33</v>
      </c>
      <c r="C3464">
        <v>4.8000000000000007</v>
      </c>
      <c r="D3464">
        <v>900</v>
      </c>
      <c r="E3464" s="27">
        <v>45619</v>
      </c>
      <c r="F3464">
        <v>2532.48</v>
      </c>
      <c r="G3464" t="s">
        <v>90</v>
      </c>
      <c r="H3464">
        <v>0</v>
      </c>
      <c r="I3464" t="str">
        <f>_xlfn.XLOOKUP(data[[#This Row],[flight_speed]],$S$4:$S$6,$T$4:$T$6,,-1)</f>
        <v>super fast</v>
      </c>
      <c r="J3464">
        <f>_xlfn.XLOOKUP(data[[#This Row],[Reindeer]],$S$14:$S$18,$T$14:$T$18)</f>
        <v>1200</v>
      </c>
      <c r="K3464" t="str" cm="1">
        <f t="array" ref="K3464">_xlfn.IFS(data[[#This Row],[Age]]&lt;=100,"0-100",data[[#This Row],[Age]]&lt;=500,"101-500",data[[#This Row],[Age]]&lt;=1000,"501-1000",1,"&gt;1000")</f>
        <v>&gt;1000</v>
      </c>
      <c r="L3464" t="str">
        <f>REPT(_xlfn.UNICHAR(8203),_xlfn.XLOOKUP(data[[#This Row],[Age group]],$S$23:$S$26,$T$23:$T$26))&amp;data[[#This Row],[Age group]]</f>
        <v>​&gt;1000</v>
      </c>
    </row>
    <row r="3465" spans="2:12" x14ac:dyDescent="0.25">
      <c r="B3465" t="s">
        <v>34</v>
      </c>
      <c r="C3465">
        <v>10.4</v>
      </c>
      <c r="D3465">
        <v>710</v>
      </c>
      <c r="E3465" s="27">
        <v>45619</v>
      </c>
      <c r="F3465">
        <v>2933.46</v>
      </c>
      <c r="G3465" t="s">
        <v>91</v>
      </c>
      <c r="H3465">
        <v>0</v>
      </c>
      <c r="I3465" t="str">
        <f>_xlfn.XLOOKUP(data[[#This Row],[flight_speed]],$S$4:$S$6,$T$4:$T$6,,-1)</f>
        <v>super fast</v>
      </c>
      <c r="J3465">
        <f>_xlfn.XLOOKUP(data[[#This Row],[Reindeer]],$S$14:$S$18,$T$14:$T$18)</f>
        <v>815</v>
      </c>
      <c r="K3465" t="str" cm="1">
        <f t="array" ref="K3465">_xlfn.IFS(data[[#This Row],[Age]]&lt;=100,"0-100",data[[#This Row],[Age]]&lt;=500,"101-500",data[[#This Row],[Age]]&lt;=1000,"501-1000",1,"&gt;1000")</f>
        <v>501-1000</v>
      </c>
      <c r="L3465" t="str">
        <f>REPT(_xlfn.UNICHAR(8203),_xlfn.XLOOKUP(data[[#This Row],[Age group]],$S$23:$S$26,$T$23:$T$26))&amp;data[[#This Row],[Age group]]</f>
        <v>​​501-1000</v>
      </c>
    </row>
    <row r="3466" spans="2:12" x14ac:dyDescent="0.25">
      <c r="B3466" t="s">
        <v>35</v>
      </c>
      <c r="C3466">
        <v>5.6000000000000005</v>
      </c>
      <c r="D3466">
        <v>1200</v>
      </c>
      <c r="E3466" s="27">
        <v>45619</v>
      </c>
      <c r="F3466">
        <v>2006.22</v>
      </c>
      <c r="G3466" t="s">
        <v>91</v>
      </c>
      <c r="H3466">
        <v>0</v>
      </c>
      <c r="I3466" t="str">
        <f>_xlfn.XLOOKUP(data[[#This Row],[flight_speed]],$S$4:$S$6,$T$4:$T$6,,-1)</f>
        <v>super fast</v>
      </c>
      <c r="J3466">
        <f>_xlfn.XLOOKUP(data[[#This Row],[Reindeer]],$S$14:$S$18,$T$14:$T$18)</f>
        <v>261</v>
      </c>
      <c r="K3466" t="str" cm="1">
        <f t="array" ref="K3466">_xlfn.IFS(data[[#This Row],[Age]]&lt;=100,"0-100",data[[#This Row],[Age]]&lt;=500,"101-500",data[[#This Row],[Age]]&lt;=1000,"501-1000",1,"&gt;1000")</f>
        <v>101-500</v>
      </c>
      <c r="L3466" t="str">
        <f>REPT(_xlfn.UNICHAR(8203),_xlfn.XLOOKUP(data[[#This Row],[Age group]],$S$23:$S$26,$T$23:$T$26))&amp;data[[#This Row],[Age group]]</f>
        <v>​​​101-500</v>
      </c>
    </row>
    <row r="3467" spans="2:12" x14ac:dyDescent="0.25">
      <c r="B3467" t="s">
        <v>68</v>
      </c>
      <c r="C3467">
        <v>8.8000000000000007</v>
      </c>
      <c r="D3467">
        <v>1300</v>
      </c>
      <c r="E3467" s="27">
        <v>45619</v>
      </c>
      <c r="F3467">
        <v>268.64999999999998</v>
      </c>
      <c r="G3467" t="s">
        <v>90</v>
      </c>
      <c r="H3467">
        <v>0</v>
      </c>
      <c r="I3467" t="str">
        <f>_xlfn.XLOOKUP(data[[#This Row],[flight_speed]],$S$4:$S$6,$T$4:$T$6,,-1)</f>
        <v>casual</v>
      </c>
      <c r="J3467">
        <f>_xlfn.XLOOKUP(data[[#This Row],[Reindeer]],$S$14:$S$18,$T$14:$T$18)</f>
        <v>35</v>
      </c>
      <c r="K3467" t="str" cm="1">
        <f t="array" ref="K3467">_xlfn.IFS(data[[#This Row],[Age]]&lt;=100,"0-100",data[[#This Row],[Age]]&lt;=500,"101-500",data[[#This Row],[Age]]&lt;=1000,"501-1000",1,"&gt;1000")</f>
        <v>0-100</v>
      </c>
      <c r="L3467" t="str">
        <f>REPT(_xlfn.UNICHAR(8203),_xlfn.XLOOKUP(data[[#This Row],[Age group]],$S$23:$S$26,$T$23:$T$26))&amp;data[[#This Row],[Age group]]</f>
        <v>​​​​0-100</v>
      </c>
    </row>
    <row r="3468" spans="2:12" x14ac:dyDescent="0.25">
      <c r="B3468" t="s">
        <v>32</v>
      </c>
      <c r="C3468">
        <v>12</v>
      </c>
      <c r="D3468">
        <v>950</v>
      </c>
      <c r="E3468" s="27">
        <v>45619</v>
      </c>
      <c r="F3468">
        <v>2252.19</v>
      </c>
      <c r="G3468" t="s">
        <v>91</v>
      </c>
      <c r="H3468">
        <v>0</v>
      </c>
      <c r="I3468" t="str">
        <f>_xlfn.XLOOKUP(data[[#This Row],[flight_speed]],$S$4:$S$6,$T$4:$T$6,,-1)</f>
        <v>super fast</v>
      </c>
      <c r="J3468">
        <f>_xlfn.XLOOKUP(data[[#This Row],[Reindeer]],$S$14:$S$18,$T$14:$T$18)</f>
        <v>98</v>
      </c>
      <c r="K3468" t="str" cm="1">
        <f t="array" ref="K3468">_xlfn.IFS(data[[#This Row],[Age]]&lt;=100,"0-100",data[[#This Row],[Age]]&lt;=500,"101-500",data[[#This Row],[Age]]&lt;=1000,"501-1000",1,"&gt;1000")</f>
        <v>0-100</v>
      </c>
      <c r="L3468" t="str">
        <f>REPT(_xlfn.UNICHAR(8203),_xlfn.XLOOKUP(data[[#This Row],[Age group]],$S$23:$S$26,$T$23:$T$26))&amp;data[[#This Row],[Age group]]</f>
        <v>​​​​0-100</v>
      </c>
    </row>
    <row r="3469" spans="2:12" x14ac:dyDescent="0.25">
      <c r="B3469" t="s">
        <v>33</v>
      </c>
      <c r="C3469">
        <v>11.200000000000001</v>
      </c>
      <c r="D3469">
        <v>870</v>
      </c>
      <c r="E3469" s="27">
        <v>45620</v>
      </c>
      <c r="F3469">
        <v>2421.33</v>
      </c>
      <c r="G3469" t="s">
        <v>90</v>
      </c>
      <c r="H3469">
        <v>0</v>
      </c>
      <c r="I3469" t="str">
        <f>_xlfn.XLOOKUP(data[[#This Row],[flight_speed]],$S$4:$S$6,$T$4:$T$6,,-1)</f>
        <v>super fast</v>
      </c>
      <c r="J3469">
        <f>_xlfn.XLOOKUP(data[[#This Row],[Reindeer]],$S$14:$S$18,$T$14:$T$18)</f>
        <v>1200</v>
      </c>
      <c r="K3469" t="str" cm="1">
        <f t="array" ref="K3469">_xlfn.IFS(data[[#This Row],[Age]]&lt;=100,"0-100",data[[#This Row],[Age]]&lt;=500,"101-500",data[[#This Row],[Age]]&lt;=1000,"501-1000",1,"&gt;1000")</f>
        <v>&gt;1000</v>
      </c>
      <c r="L3469" t="str">
        <f>REPT(_xlfn.UNICHAR(8203),_xlfn.XLOOKUP(data[[#This Row],[Age group]],$S$23:$S$26,$T$23:$T$26))&amp;data[[#This Row],[Age group]]</f>
        <v>​&gt;1000</v>
      </c>
    </row>
    <row r="3470" spans="2:12" x14ac:dyDescent="0.25">
      <c r="B3470" t="s">
        <v>34</v>
      </c>
      <c r="C3470">
        <v>8</v>
      </c>
      <c r="D3470">
        <v>840</v>
      </c>
      <c r="E3470" s="27">
        <v>45620</v>
      </c>
      <c r="F3470">
        <v>1720.3500000000001</v>
      </c>
      <c r="G3470" t="s">
        <v>91</v>
      </c>
      <c r="H3470">
        <v>0</v>
      </c>
      <c r="I3470" t="str">
        <f>_xlfn.XLOOKUP(data[[#This Row],[flight_speed]],$S$4:$S$6,$T$4:$T$6,,-1)</f>
        <v>fast</v>
      </c>
      <c r="J3470">
        <f>_xlfn.XLOOKUP(data[[#This Row],[Reindeer]],$S$14:$S$18,$T$14:$T$18)</f>
        <v>815</v>
      </c>
      <c r="K3470" t="str" cm="1">
        <f t="array" ref="K3470">_xlfn.IFS(data[[#This Row],[Age]]&lt;=100,"0-100",data[[#This Row],[Age]]&lt;=500,"101-500",data[[#This Row],[Age]]&lt;=1000,"501-1000",1,"&gt;1000")</f>
        <v>501-1000</v>
      </c>
      <c r="L3470" t="str">
        <f>REPT(_xlfn.UNICHAR(8203),_xlfn.XLOOKUP(data[[#This Row],[Age group]],$S$23:$S$26,$T$23:$T$26))&amp;data[[#This Row],[Age group]]</f>
        <v>​​501-1000</v>
      </c>
    </row>
    <row r="3471" spans="2:12" x14ac:dyDescent="0.25">
      <c r="B3471" t="s">
        <v>35</v>
      </c>
      <c r="C3471">
        <v>10.4</v>
      </c>
      <c r="D3471">
        <v>820</v>
      </c>
      <c r="E3471" s="27">
        <v>45620</v>
      </c>
      <c r="F3471">
        <v>1345.02</v>
      </c>
      <c r="G3471" t="s">
        <v>91</v>
      </c>
      <c r="H3471">
        <v>0</v>
      </c>
      <c r="I3471" t="str">
        <f>_xlfn.XLOOKUP(data[[#This Row],[flight_speed]],$S$4:$S$6,$T$4:$T$6,,-1)</f>
        <v>fast</v>
      </c>
      <c r="J3471">
        <f>_xlfn.XLOOKUP(data[[#This Row],[Reindeer]],$S$14:$S$18,$T$14:$T$18)</f>
        <v>261</v>
      </c>
      <c r="K3471" t="str" cm="1">
        <f t="array" ref="K3471">_xlfn.IFS(data[[#This Row],[Age]]&lt;=100,"0-100",data[[#This Row],[Age]]&lt;=500,"101-500",data[[#This Row],[Age]]&lt;=1000,"501-1000",1,"&gt;1000")</f>
        <v>101-500</v>
      </c>
      <c r="L3471" t="str">
        <f>REPT(_xlfn.UNICHAR(8203),_xlfn.XLOOKUP(data[[#This Row],[Age group]],$S$23:$S$26,$T$23:$T$26))&amp;data[[#This Row],[Age group]]</f>
        <v>​​​101-500</v>
      </c>
    </row>
    <row r="3472" spans="2:12" x14ac:dyDescent="0.25">
      <c r="B3472" t="s">
        <v>68</v>
      </c>
      <c r="C3472">
        <v>8.8000000000000007</v>
      </c>
      <c r="D3472">
        <v>1090</v>
      </c>
      <c r="E3472" s="27">
        <v>45620</v>
      </c>
      <c r="F3472">
        <v>2938.62</v>
      </c>
      <c r="G3472" t="s">
        <v>90</v>
      </c>
      <c r="H3472">
        <v>0</v>
      </c>
      <c r="I3472" t="str">
        <f>_xlfn.XLOOKUP(data[[#This Row],[flight_speed]],$S$4:$S$6,$T$4:$T$6,,-1)</f>
        <v>super fast</v>
      </c>
      <c r="J3472">
        <f>_xlfn.XLOOKUP(data[[#This Row],[Reindeer]],$S$14:$S$18,$T$14:$T$18)</f>
        <v>35</v>
      </c>
      <c r="K3472" t="str" cm="1">
        <f t="array" ref="K3472">_xlfn.IFS(data[[#This Row],[Age]]&lt;=100,"0-100",data[[#This Row],[Age]]&lt;=500,"101-500",data[[#This Row],[Age]]&lt;=1000,"501-1000",1,"&gt;1000")</f>
        <v>0-100</v>
      </c>
      <c r="L3472" t="str">
        <f>REPT(_xlfn.UNICHAR(8203),_xlfn.XLOOKUP(data[[#This Row],[Age group]],$S$23:$S$26,$T$23:$T$26))&amp;data[[#This Row],[Age group]]</f>
        <v>​​​​0-100</v>
      </c>
    </row>
    <row r="3473" spans="2:12" x14ac:dyDescent="0.25">
      <c r="B3473" t="s">
        <v>32</v>
      </c>
      <c r="C3473">
        <v>4.8000000000000007</v>
      </c>
      <c r="D3473">
        <v>1270</v>
      </c>
      <c r="E3473" s="27">
        <v>45620</v>
      </c>
      <c r="F3473">
        <v>1995.33</v>
      </c>
      <c r="G3473" t="s">
        <v>91</v>
      </c>
      <c r="H3473">
        <v>0</v>
      </c>
      <c r="I3473" t="str">
        <f>_xlfn.XLOOKUP(data[[#This Row],[flight_speed]],$S$4:$S$6,$T$4:$T$6,,-1)</f>
        <v>fast</v>
      </c>
      <c r="J3473">
        <f>_xlfn.XLOOKUP(data[[#This Row],[Reindeer]],$S$14:$S$18,$T$14:$T$18)</f>
        <v>98</v>
      </c>
      <c r="K3473" t="str" cm="1">
        <f t="array" ref="K3473">_xlfn.IFS(data[[#This Row],[Age]]&lt;=100,"0-100",data[[#This Row],[Age]]&lt;=500,"101-500",data[[#This Row],[Age]]&lt;=1000,"501-1000",1,"&gt;1000")</f>
        <v>0-100</v>
      </c>
      <c r="L3473" t="str">
        <f>REPT(_xlfn.UNICHAR(8203),_xlfn.XLOOKUP(data[[#This Row],[Age group]],$S$23:$S$26,$T$23:$T$26))&amp;data[[#This Row],[Age group]]</f>
        <v>​​​​0-100</v>
      </c>
    </row>
    <row r="3474" spans="2:12" x14ac:dyDescent="0.25">
      <c r="B3474" t="s">
        <v>33</v>
      </c>
      <c r="C3474">
        <v>4</v>
      </c>
      <c r="D3474">
        <v>800</v>
      </c>
      <c r="E3474" s="27">
        <v>45621</v>
      </c>
      <c r="F3474">
        <v>2723.19</v>
      </c>
      <c r="G3474" t="s">
        <v>90</v>
      </c>
      <c r="H3474">
        <v>0</v>
      </c>
      <c r="I3474" t="str">
        <f>_xlfn.XLOOKUP(data[[#This Row],[flight_speed]],$S$4:$S$6,$T$4:$T$6,,-1)</f>
        <v>super fast</v>
      </c>
      <c r="J3474">
        <f>_xlfn.XLOOKUP(data[[#This Row],[Reindeer]],$S$14:$S$18,$T$14:$T$18)</f>
        <v>1200</v>
      </c>
      <c r="K3474" t="str" cm="1">
        <f t="array" ref="K3474">_xlfn.IFS(data[[#This Row],[Age]]&lt;=100,"0-100",data[[#This Row],[Age]]&lt;=500,"101-500",data[[#This Row],[Age]]&lt;=1000,"501-1000",1,"&gt;1000")</f>
        <v>&gt;1000</v>
      </c>
      <c r="L3474" t="str">
        <f>REPT(_xlfn.UNICHAR(8203),_xlfn.XLOOKUP(data[[#This Row],[Age group]],$S$23:$S$26,$T$23:$T$26))&amp;data[[#This Row],[Age group]]</f>
        <v>​&gt;1000</v>
      </c>
    </row>
    <row r="3475" spans="2:12" x14ac:dyDescent="0.25">
      <c r="B3475" t="s">
        <v>34</v>
      </c>
      <c r="C3475">
        <v>8</v>
      </c>
      <c r="D3475">
        <v>770</v>
      </c>
      <c r="E3475" s="27">
        <v>45621</v>
      </c>
      <c r="F3475">
        <v>383.61</v>
      </c>
      <c r="G3475" t="s">
        <v>91</v>
      </c>
      <c r="H3475">
        <v>0</v>
      </c>
      <c r="I3475" t="str">
        <f>_xlfn.XLOOKUP(data[[#This Row],[flight_speed]],$S$4:$S$6,$T$4:$T$6,,-1)</f>
        <v>casual</v>
      </c>
      <c r="J3475">
        <f>_xlfn.XLOOKUP(data[[#This Row],[Reindeer]],$S$14:$S$18,$T$14:$T$18)</f>
        <v>815</v>
      </c>
      <c r="K3475" t="str" cm="1">
        <f t="array" ref="K3475">_xlfn.IFS(data[[#This Row],[Age]]&lt;=100,"0-100",data[[#This Row],[Age]]&lt;=500,"101-500",data[[#This Row],[Age]]&lt;=1000,"501-1000",1,"&gt;1000")</f>
        <v>501-1000</v>
      </c>
      <c r="L3475" t="str">
        <f>REPT(_xlfn.UNICHAR(8203),_xlfn.XLOOKUP(data[[#This Row],[Age group]],$S$23:$S$26,$T$23:$T$26))&amp;data[[#This Row],[Age group]]</f>
        <v>​​501-1000</v>
      </c>
    </row>
    <row r="3476" spans="2:12" x14ac:dyDescent="0.25">
      <c r="B3476" t="s">
        <v>35</v>
      </c>
      <c r="C3476">
        <v>8</v>
      </c>
      <c r="D3476">
        <v>1400</v>
      </c>
      <c r="E3476" s="27">
        <v>45621</v>
      </c>
      <c r="F3476">
        <v>605.09999999999991</v>
      </c>
      <c r="G3476" t="s">
        <v>91</v>
      </c>
      <c r="H3476">
        <v>0</v>
      </c>
      <c r="I3476" t="str">
        <f>_xlfn.XLOOKUP(data[[#This Row],[flight_speed]],$S$4:$S$6,$T$4:$T$6,,-1)</f>
        <v>fast</v>
      </c>
      <c r="J3476">
        <f>_xlfn.XLOOKUP(data[[#This Row],[Reindeer]],$S$14:$S$18,$T$14:$T$18)</f>
        <v>261</v>
      </c>
      <c r="K3476" t="str" cm="1">
        <f t="array" ref="K3476">_xlfn.IFS(data[[#This Row],[Age]]&lt;=100,"0-100",data[[#This Row],[Age]]&lt;=500,"101-500",data[[#This Row],[Age]]&lt;=1000,"501-1000",1,"&gt;1000")</f>
        <v>101-500</v>
      </c>
      <c r="L3476" t="str">
        <f>REPT(_xlfn.UNICHAR(8203),_xlfn.XLOOKUP(data[[#This Row],[Age group]],$S$23:$S$26,$T$23:$T$26))&amp;data[[#This Row],[Age group]]</f>
        <v>​​​101-500</v>
      </c>
    </row>
    <row r="3477" spans="2:12" x14ac:dyDescent="0.25">
      <c r="B3477" t="s">
        <v>68</v>
      </c>
      <c r="C3477">
        <v>4</v>
      </c>
      <c r="D3477">
        <v>1270</v>
      </c>
      <c r="E3477" s="27">
        <v>45621</v>
      </c>
      <c r="F3477">
        <v>1069.1100000000001</v>
      </c>
      <c r="G3477" t="s">
        <v>90</v>
      </c>
      <c r="H3477">
        <v>0</v>
      </c>
      <c r="I3477" t="str">
        <f>_xlfn.XLOOKUP(data[[#This Row],[flight_speed]],$S$4:$S$6,$T$4:$T$6,,-1)</f>
        <v>fast</v>
      </c>
      <c r="J3477">
        <f>_xlfn.XLOOKUP(data[[#This Row],[Reindeer]],$S$14:$S$18,$T$14:$T$18)</f>
        <v>35</v>
      </c>
      <c r="K3477" t="str" cm="1">
        <f t="array" ref="K3477">_xlfn.IFS(data[[#This Row],[Age]]&lt;=100,"0-100",data[[#This Row],[Age]]&lt;=500,"101-500",data[[#This Row],[Age]]&lt;=1000,"501-1000",1,"&gt;1000")</f>
        <v>0-100</v>
      </c>
      <c r="L3477" t="str">
        <f>REPT(_xlfn.UNICHAR(8203),_xlfn.XLOOKUP(data[[#This Row],[Age group]],$S$23:$S$26,$T$23:$T$26))&amp;data[[#This Row],[Age group]]</f>
        <v>​​​​0-100</v>
      </c>
    </row>
    <row r="3478" spans="2:12" x14ac:dyDescent="0.25">
      <c r="B3478" t="s">
        <v>32</v>
      </c>
      <c r="C3478">
        <v>5.6000000000000005</v>
      </c>
      <c r="D3478">
        <v>700</v>
      </c>
      <c r="E3478" s="27">
        <v>45621</v>
      </c>
      <c r="F3478">
        <v>487.56000000000006</v>
      </c>
      <c r="G3478" t="s">
        <v>91</v>
      </c>
      <c r="H3478">
        <v>0</v>
      </c>
      <c r="I3478" t="str">
        <f>_xlfn.XLOOKUP(data[[#This Row],[flight_speed]],$S$4:$S$6,$T$4:$T$6,,-1)</f>
        <v>casual</v>
      </c>
      <c r="J3478">
        <f>_xlfn.XLOOKUP(data[[#This Row],[Reindeer]],$S$14:$S$18,$T$14:$T$18)</f>
        <v>98</v>
      </c>
      <c r="K3478" t="str" cm="1">
        <f t="array" ref="K3478">_xlfn.IFS(data[[#This Row],[Age]]&lt;=100,"0-100",data[[#This Row],[Age]]&lt;=500,"101-500",data[[#This Row],[Age]]&lt;=1000,"501-1000",1,"&gt;1000")</f>
        <v>0-100</v>
      </c>
      <c r="L3478" t="str">
        <f>REPT(_xlfn.UNICHAR(8203),_xlfn.XLOOKUP(data[[#This Row],[Age group]],$S$23:$S$26,$T$23:$T$26))&amp;data[[#This Row],[Age group]]</f>
        <v>​​​​0-100</v>
      </c>
    </row>
    <row r="3479" spans="2:12" x14ac:dyDescent="0.25">
      <c r="B3479" t="s">
        <v>33</v>
      </c>
      <c r="C3479">
        <v>4.8000000000000007</v>
      </c>
      <c r="D3479">
        <v>1070</v>
      </c>
      <c r="E3479" s="27">
        <v>45622</v>
      </c>
      <c r="F3479">
        <v>493.77</v>
      </c>
      <c r="G3479" t="s">
        <v>90</v>
      </c>
      <c r="H3479">
        <v>0</v>
      </c>
      <c r="I3479" t="str">
        <f>_xlfn.XLOOKUP(data[[#This Row],[flight_speed]],$S$4:$S$6,$T$4:$T$6,,-1)</f>
        <v>casual</v>
      </c>
      <c r="J3479">
        <f>_xlfn.XLOOKUP(data[[#This Row],[Reindeer]],$S$14:$S$18,$T$14:$T$18)</f>
        <v>1200</v>
      </c>
      <c r="K3479" t="str" cm="1">
        <f t="array" ref="K3479">_xlfn.IFS(data[[#This Row],[Age]]&lt;=100,"0-100",data[[#This Row],[Age]]&lt;=500,"101-500",data[[#This Row],[Age]]&lt;=1000,"501-1000",1,"&gt;1000")</f>
        <v>&gt;1000</v>
      </c>
      <c r="L3479" t="str">
        <f>REPT(_xlfn.UNICHAR(8203),_xlfn.XLOOKUP(data[[#This Row],[Age group]],$S$23:$S$26,$T$23:$T$26))&amp;data[[#This Row],[Age group]]</f>
        <v>​&gt;1000</v>
      </c>
    </row>
    <row r="3480" spans="2:12" x14ac:dyDescent="0.25">
      <c r="B3480" t="s">
        <v>34</v>
      </c>
      <c r="C3480">
        <v>12</v>
      </c>
      <c r="D3480">
        <v>550</v>
      </c>
      <c r="E3480" s="27">
        <v>45622</v>
      </c>
      <c r="F3480">
        <v>1718.94</v>
      </c>
      <c r="G3480" t="s">
        <v>91</v>
      </c>
      <c r="H3480">
        <v>0</v>
      </c>
      <c r="I3480" t="str">
        <f>_xlfn.XLOOKUP(data[[#This Row],[flight_speed]],$S$4:$S$6,$T$4:$T$6,,-1)</f>
        <v>fast</v>
      </c>
      <c r="J3480">
        <f>_xlfn.XLOOKUP(data[[#This Row],[Reindeer]],$S$14:$S$18,$T$14:$T$18)</f>
        <v>815</v>
      </c>
      <c r="K3480" t="str" cm="1">
        <f t="array" ref="K3480">_xlfn.IFS(data[[#This Row],[Age]]&lt;=100,"0-100",data[[#This Row],[Age]]&lt;=500,"101-500",data[[#This Row],[Age]]&lt;=1000,"501-1000",1,"&gt;1000")</f>
        <v>501-1000</v>
      </c>
      <c r="L3480" t="str">
        <f>REPT(_xlfn.UNICHAR(8203),_xlfn.XLOOKUP(data[[#This Row],[Age group]],$S$23:$S$26,$T$23:$T$26))&amp;data[[#This Row],[Age group]]</f>
        <v>​​501-1000</v>
      </c>
    </row>
    <row r="3481" spans="2:12" x14ac:dyDescent="0.25">
      <c r="B3481" t="s">
        <v>35</v>
      </c>
      <c r="C3481">
        <v>8</v>
      </c>
      <c r="D3481">
        <v>1000</v>
      </c>
      <c r="E3481" s="27">
        <v>45622</v>
      </c>
      <c r="F3481">
        <v>2255.31</v>
      </c>
      <c r="G3481" t="s">
        <v>91</v>
      </c>
      <c r="H3481">
        <v>0</v>
      </c>
      <c r="I3481" t="str">
        <f>_xlfn.XLOOKUP(data[[#This Row],[flight_speed]],$S$4:$S$6,$T$4:$T$6,,-1)</f>
        <v>super fast</v>
      </c>
      <c r="J3481">
        <f>_xlfn.XLOOKUP(data[[#This Row],[Reindeer]],$S$14:$S$18,$T$14:$T$18)</f>
        <v>261</v>
      </c>
      <c r="K3481" t="str" cm="1">
        <f t="array" ref="K3481">_xlfn.IFS(data[[#This Row],[Age]]&lt;=100,"0-100",data[[#This Row],[Age]]&lt;=500,"101-500",data[[#This Row],[Age]]&lt;=1000,"501-1000",1,"&gt;1000")</f>
        <v>101-500</v>
      </c>
      <c r="L3481" t="str">
        <f>REPT(_xlfn.UNICHAR(8203),_xlfn.XLOOKUP(data[[#This Row],[Age group]],$S$23:$S$26,$T$23:$T$26))&amp;data[[#This Row],[Age group]]</f>
        <v>​​​101-500</v>
      </c>
    </row>
    <row r="3482" spans="2:12" x14ac:dyDescent="0.25">
      <c r="B3482" t="s">
        <v>68</v>
      </c>
      <c r="C3482">
        <v>5.6000000000000005</v>
      </c>
      <c r="D3482">
        <v>1280</v>
      </c>
      <c r="E3482" s="27">
        <v>45622</v>
      </c>
      <c r="F3482">
        <v>201.78000000000003</v>
      </c>
      <c r="G3482" t="s">
        <v>90</v>
      </c>
      <c r="H3482">
        <v>0</v>
      </c>
      <c r="I3482" t="str">
        <f>_xlfn.XLOOKUP(data[[#This Row],[flight_speed]],$S$4:$S$6,$T$4:$T$6,,-1)</f>
        <v>casual</v>
      </c>
      <c r="J3482">
        <f>_xlfn.XLOOKUP(data[[#This Row],[Reindeer]],$S$14:$S$18,$T$14:$T$18)</f>
        <v>35</v>
      </c>
      <c r="K3482" t="str" cm="1">
        <f t="array" ref="K3482">_xlfn.IFS(data[[#This Row],[Age]]&lt;=100,"0-100",data[[#This Row],[Age]]&lt;=500,"101-500",data[[#This Row],[Age]]&lt;=1000,"501-1000",1,"&gt;1000")</f>
        <v>0-100</v>
      </c>
      <c r="L3482" t="str">
        <f>REPT(_xlfn.UNICHAR(8203),_xlfn.XLOOKUP(data[[#This Row],[Age group]],$S$23:$S$26,$T$23:$T$26))&amp;data[[#This Row],[Age group]]</f>
        <v>​​​​0-100</v>
      </c>
    </row>
    <row r="3483" spans="2:12" x14ac:dyDescent="0.25">
      <c r="B3483" t="s">
        <v>32</v>
      </c>
      <c r="C3483">
        <v>10.4</v>
      </c>
      <c r="D3483">
        <v>1240</v>
      </c>
      <c r="E3483" s="27">
        <v>45622</v>
      </c>
      <c r="F3483">
        <v>1997.6399999999999</v>
      </c>
      <c r="G3483" t="s">
        <v>91</v>
      </c>
      <c r="H3483">
        <v>0</v>
      </c>
      <c r="I3483" t="str">
        <f>_xlfn.XLOOKUP(data[[#This Row],[flight_speed]],$S$4:$S$6,$T$4:$T$6,,-1)</f>
        <v>fast</v>
      </c>
      <c r="J3483">
        <f>_xlfn.XLOOKUP(data[[#This Row],[Reindeer]],$S$14:$S$18,$T$14:$T$18)</f>
        <v>98</v>
      </c>
      <c r="K3483" t="str" cm="1">
        <f t="array" ref="K3483">_xlfn.IFS(data[[#This Row],[Age]]&lt;=100,"0-100",data[[#This Row],[Age]]&lt;=500,"101-500",data[[#This Row],[Age]]&lt;=1000,"501-1000",1,"&gt;1000")</f>
        <v>0-100</v>
      </c>
      <c r="L3483" t="str">
        <f>REPT(_xlfn.UNICHAR(8203),_xlfn.XLOOKUP(data[[#This Row],[Age group]],$S$23:$S$26,$T$23:$T$26))&amp;data[[#This Row],[Age group]]</f>
        <v>​​​​0-100</v>
      </c>
    </row>
    <row r="3484" spans="2:12" x14ac:dyDescent="0.25">
      <c r="B3484" t="s">
        <v>33</v>
      </c>
      <c r="C3484">
        <v>8.8000000000000007</v>
      </c>
      <c r="D3484">
        <v>1400</v>
      </c>
      <c r="E3484" s="27">
        <v>45623</v>
      </c>
      <c r="F3484">
        <v>1571.1000000000001</v>
      </c>
      <c r="G3484" t="s">
        <v>90</v>
      </c>
      <c r="H3484">
        <v>0</v>
      </c>
      <c r="I3484" t="str">
        <f>_xlfn.XLOOKUP(data[[#This Row],[flight_speed]],$S$4:$S$6,$T$4:$T$6,,-1)</f>
        <v>fast</v>
      </c>
      <c r="J3484">
        <f>_xlfn.XLOOKUP(data[[#This Row],[Reindeer]],$S$14:$S$18,$T$14:$T$18)</f>
        <v>1200</v>
      </c>
      <c r="K3484" t="str" cm="1">
        <f t="array" ref="K3484">_xlfn.IFS(data[[#This Row],[Age]]&lt;=100,"0-100",data[[#This Row],[Age]]&lt;=500,"101-500",data[[#This Row],[Age]]&lt;=1000,"501-1000",1,"&gt;1000")</f>
        <v>&gt;1000</v>
      </c>
      <c r="L3484" t="str">
        <f>REPT(_xlfn.UNICHAR(8203),_xlfn.XLOOKUP(data[[#This Row],[Age group]],$S$23:$S$26,$T$23:$T$26))&amp;data[[#This Row],[Age group]]</f>
        <v>​&gt;1000</v>
      </c>
    </row>
    <row r="3485" spans="2:12" x14ac:dyDescent="0.25">
      <c r="B3485" t="s">
        <v>34</v>
      </c>
      <c r="C3485">
        <v>10.4</v>
      </c>
      <c r="D3485">
        <v>860</v>
      </c>
      <c r="E3485" s="27">
        <v>45623</v>
      </c>
      <c r="F3485">
        <v>2836.29</v>
      </c>
      <c r="G3485" t="s">
        <v>91</v>
      </c>
      <c r="H3485">
        <v>0</v>
      </c>
      <c r="I3485" t="str">
        <f>_xlfn.XLOOKUP(data[[#This Row],[flight_speed]],$S$4:$S$6,$T$4:$T$6,,-1)</f>
        <v>super fast</v>
      </c>
      <c r="J3485">
        <f>_xlfn.XLOOKUP(data[[#This Row],[Reindeer]],$S$14:$S$18,$T$14:$T$18)</f>
        <v>815</v>
      </c>
      <c r="K3485" t="str" cm="1">
        <f t="array" ref="K3485">_xlfn.IFS(data[[#This Row],[Age]]&lt;=100,"0-100",data[[#This Row],[Age]]&lt;=500,"101-500",data[[#This Row],[Age]]&lt;=1000,"501-1000",1,"&gt;1000")</f>
        <v>501-1000</v>
      </c>
      <c r="L3485" t="str">
        <f>REPT(_xlfn.UNICHAR(8203),_xlfn.XLOOKUP(data[[#This Row],[Age group]],$S$23:$S$26,$T$23:$T$26))&amp;data[[#This Row],[Age group]]</f>
        <v>​​501-1000</v>
      </c>
    </row>
    <row r="3486" spans="2:12" x14ac:dyDescent="0.25">
      <c r="B3486" t="s">
        <v>35</v>
      </c>
      <c r="C3486">
        <v>8</v>
      </c>
      <c r="D3486">
        <v>820</v>
      </c>
      <c r="E3486" s="27">
        <v>45623</v>
      </c>
      <c r="F3486">
        <v>454.91999999999996</v>
      </c>
      <c r="G3486" t="s">
        <v>91</v>
      </c>
      <c r="H3486">
        <v>0</v>
      </c>
      <c r="I3486" t="str">
        <f>_xlfn.XLOOKUP(data[[#This Row],[flight_speed]],$S$4:$S$6,$T$4:$T$6,,-1)</f>
        <v>casual</v>
      </c>
      <c r="J3486">
        <f>_xlfn.XLOOKUP(data[[#This Row],[Reindeer]],$S$14:$S$18,$T$14:$T$18)</f>
        <v>261</v>
      </c>
      <c r="K3486" t="str" cm="1">
        <f t="array" ref="K3486">_xlfn.IFS(data[[#This Row],[Age]]&lt;=100,"0-100",data[[#This Row],[Age]]&lt;=500,"101-500",data[[#This Row],[Age]]&lt;=1000,"501-1000",1,"&gt;1000")</f>
        <v>101-500</v>
      </c>
      <c r="L3486" t="str">
        <f>REPT(_xlfn.UNICHAR(8203),_xlfn.XLOOKUP(data[[#This Row],[Age group]],$S$23:$S$26,$T$23:$T$26))&amp;data[[#This Row],[Age group]]</f>
        <v>​​​101-500</v>
      </c>
    </row>
    <row r="3487" spans="2:12" x14ac:dyDescent="0.25">
      <c r="B3487" t="s">
        <v>68</v>
      </c>
      <c r="C3487">
        <v>5.6000000000000005</v>
      </c>
      <c r="D3487">
        <v>880</v>
      </c>
      <c r="E3487" s="27">
        <v>45623</v>
      </c>
      <c r="F3487">
        <v>1559.46</v>
      </c>
      <c r="G3487" t="s">
        <v>90</v>
      </c>
      <c r="H3487">
        <v>0</v>
      </c>
      <c r="I3487" t="str">
        <f>_xlfn.XLOOKUP(data[[#This Row],[flight_speed]],$S$4:$S$6,$T$4:$T$6,,-1)</f>
        <v>fast</v>
      </c>
      <c r="J3487">
        <f>_xlfn.XLOOKUP(data[[#This Row],[Reindeer]],$S$14:$S$18,$T$14:$T$18)</f>
        <v>35</v>
      </c>
      <c r="K3487" t="str" cm="1">
        <f t="array" ref="K3487">_xlfn.IFS(data[[#This Row],[Age]]&lt;=100,"0-100",data[[#This Row],[Age]]&lt;=500,"101-500",data[[#This Row],[Age]]&lt;=1000,"501-1000",1,"&gt;1000")</f>
        <v>0-100</v>
      </c>
      <c r="L3487" t="str">
        <f>REPT(_xlfn.UNICHAR(8203),_xlfn.XLOOKUP(data[[#This Row],[Age group]],$S$23:$S$26,$T$23:$T$26))&amp;data[[#This Row],[Age group]]</f>
        <v>​​​​0-100</v>
      </c>
    </row>
    <row r="3488" spans="2:12" x14ac:dyDescent="0.25">
      <c r="B3488" t="s">
        <v>32</v>
      </c>
      <c r="C3488">
        <v>11.200000000000001</v>
      </c>
      <c r="D3488">
        <v>1260</v>
      </c>
      <c r="E3488" s="27">
        <v>45623</v>
      </c>
      <c r="F3488">
        <v>2648.8500000000004</v>
      </c>
      <c r="G3488" t="s">
        <v>91</v>
      </c>
      <c r="H3488">
        <v>0</v>
      </c>
      <c r="I3488" t="str">
        <f>_xlfn.XLOOKUP(data[[#This Row],[flight_speed]],$S$4:$S$6,$T$4:$T$6,,-1)</f>
        <v>super fast</v>
      </c>
      <c r="J3488">
        <f>_xlfn.XLOOKUP(data[[#This Row],[Reindeer]],$S$14:$S$18,$T$14:$T$18)</f>
        <v>98</v>
      </c>
      <c r="K3488" t="str" cm="1">
        <f t="array" ref="K3488">_xlfn.IFS(data[[#This Row],[Age]]&lt;=100,"0-100",data[[#This Row],[Age]]&lt;=500,"101-500",data[[#This Row],[Age]]&lt;=1000,"501-1000",1,"&gt;1000")</f>
        <v>0-100</v>
      </c>
      <c r="L3488" t="str">
        <f>REPT(_xlfn.UNICHAR(8203),_xlfn.XLOOKUP(data[[#This Row],[Age group]],$S$23:$S$26,$T$23:$T$26))&amp;data[[#This Row],[Age group]]</f>
        <v>​​​​0-100</v>
      </c>
    </row>
    <row r="3489" spans="2:12" x14ac:dyDescent="0.25">
      <c r="B3489" t="s">
        <v>33</v>
      </c>
      <c r="C3489">
        <v>10.4</v>
      </c>
      <c r="D3489">
        <v>960</v>
      </c>
      <c r="E3489" s="27">
        <v>45624</v>
      </c>
      <c r="F3489">
        <v>2211.1799999999998</v>
      </c>
      <c r="G3489" t="s">
        <v>90</v>
      </c>
      <c r="H3489">
        <v>0</v>
      </c>
      <c r="I3489" t="str">
        <f>_xlfn.XLOOKUP(data[[#This Row],[flight_speed]],$S$4:$S$6,$T$4:$T$6,,-1)</f>
        <v>super fast</v>
      </c>
      <c r="J3489">
        <f>_xlfn.XLOOKUP(data[[#This Row],[Reindeer]],$S$14:$S$18,$T$14:$T$18)</f>
        <v>1200</v>
      </c>
      <c r="K3489" t="str" cm="1">
        <f t="array" ref="K3489">_xlfn.IFS(data[[#This Row],[Age]]&lt;=100,"0-100",data[[#This Row],[Age]]&lt;=500,"101-500",data[[#This Row],[Age]]&lt;=1000,"501-1000",1,"&gt;1000")</f>
        <v>&gt;1000</v>
      </c>
      <c r="L3489" t="str">
        <f>REPT(_xlfn.UNICHAR(8203),_xlfn.XLOOKUP(data[[#This Row],[Age group]],$S$23:$S$26,$T$23:$T$26))&amp;data[[#This Row],[Age group]]</f>
        <v>​&gt;1000</v>
      </c>
    </row>
    <row r="3490" spans="2:12" x14ac:dyDescent="0.25">
      <c r="B3490" t="s">
        <v>34</v>
      </c>
      <c r="C3490">
        <v>5.6000000000000005</v>
      </c>
      <c r="D3490">
        <v>530</v>
      </c>
      <c r="E3490" s="27">
        <v>45624</v>
      </c>
      <c r="F3490">
        <v>1989.3000000000002</v>
      </c>
      <c r="G3490" t="s">
        <v>91</v>
      </c>
      <c r="H3490">
        <v>0</v>
      </c>
      <c r="I3490" t="str">
        <f>_xlfn.XLOOKUP(data[[#This Row],[flight_speed]],$S$4:$S$6,$T$4:$T$6,,-1)</f>
        <v>fast</v>
      </c>
      <c r="J3490">
        <f>_xlfn.XLOOKUP(data[[#This Row],[Reindeer]],$S$14:$S$18,$T$14:$T$18)</f>
        <v>815</v>
      </c>
      <c r="K3490" t="str" cm="1">
        <f t="array" ref="K3490">_xlfn.IFS(data[[#This Row],[Age]]&lt;=100,"0-100",data[[#This Row],[Age]]&lt;=500,"101-500",data[[#This Row],[Age]]&lt;=1000,"501-1000",1,"&gt;1000")</f>
        <v>501-1000</v>
      </c>
      <c r="L3490" t="str">
        <f>REPT(_xlfn.UNICHAR(8203),_xlfn.XLOOKUP(data[[#This Row],[Age group]],$S$23:$S$26,$T$23:$T$26))&amp;data[[#This Row],[Age group]]</f>
        <v>​​501-1000</v>
      </c>
    </row>
    <row r="3491" spans="2:12" x14ac:dyDescent="0.25">
      <c r="B3491" t="s">
        <v>35</v>
      </c>
      <c r="C3491">
        <v>8.8000000000000007</v>
      </c>
      <c r="D3491">
        <v>890</v>
      </c>
      <c r="E3491" s="27">
        <v>45624</v>
      </c>
      <c r="F3491">
        <v>2916.45</v>
      </c>
      <c r="G3491" t="s">
        <v>91</v>
      </c>
      <c r="H3491">
        <v>0</v>
      </c>
      <c r="I3491" t="str">
        <f>_xlfn.XLOOKUP(data[[#This Row],[flight_speed]],$S$4:$S$6,$T$4:$T$6,,-1)</f>
        <v>super fast</v>
      </c>
      <c r="J3491">
        <f>_xlfn.XLOOKUP(data[[#This Row],[Reindeer]],$S$14:$S$18,$T$14:$T$18)</f>
        <v>261</v>
      </c>
      <c r="K3491" t="str" cm="1">
        <f t="array" ref="K3491">_xlfn.IFS(data[[#This Row],[Age]]&lt;=100,"0-100",data[[#This Row],[Age]]&lt;=500,"101-500",data[[#This Row],[Age]]&lt;=1000,"501-1000",1,"&gt;1000")</f>
        <v>101-500</v>
      </c>
      <c r="L3491" t="str">
        <f>REPT(_xlfn.UNICHAR(8203),_xlfn.XLOOKUP(data[[#This Row],[Age group]],$S$23:$S$26,$T$23:$T$26))&amp;data[[#This Row],[Age group]]</f>
        <v>​​​101-500</v>
      </c>
    </row>
    <row r="3492" spans="2:12" x14ac:dyDescent="0.25">
      <c r="B3492" t="s">
        <v>68</v>
      </c>
      <c r="C3492">
        <v>7.2</v>
      </c>
      <c r="D3492">
        <v>970</v>
      </c>
      <c r="E3492" s="27">
        <v>45624</v>
      </c>
      <c r="F3492">
        <v>692.76</v>
      </c>
      <c r="G3492" t="s">
        <v>90</v>
      </c>
      <c r="H3492">
        <v>0</v>
      </c>
      <c r="I3492" t="str">
        <f>_xlfn.XLOOKUP(data[[#This Row],[flight_speed]],$S$4:$S$6,$T$4:$T$6,,-1)</f>
        <v>fast</v>
      </c>
      <c r="J3492">
        <f>_xlfn.XLOOKUP(data[[#This Row],[Reindeer]],$S$14:$S$18,$T$14:$T$18)</f>
        <v>35</v>
      </c>
      <c r="K3492" t="str" cm="1">
        <f t="array" ref="K3492">_xlfn.IFS(data[[#This Row],[Age]]&lt;=100,"0-100",data[[#This Row],[Age]]&lt;=500,"101-500",data[[#This Row],[Age]]&lt;=1000,"501-1000",1,"&gt;1000")</f>
        <v>0-100</v>
      </c>
      <c r="L3492" t="str">
        <f>REPT(_xlfn.UNICHAR(8203),_xlfn.XLOOKUP(data[[#This Row],[Age group]],$S$23:$S$26,$T$23:$T$26))&amp;data[[#This Row],[Age group]]</f>
        <v>​​​​0-100</v>
      </c>
    </row>
    <row r="3493" spans="2:12" x14ac:dyDescent="0.25">
      <c r="B3493" t="s">
        <v>32</v>
      </c>
      <c r="C3493">
        <v>10.4</v>
      </c>
      <c r="D3493">
        <v>530</v>
      </c>
      <c r="E3493" s="27">
        <v>45624</v>
      </c>
      <c r="F3493">
        <v>2165.67</v>
      </c>
      <c r="G3493" t="s">
        <v>91</v>
      </c>
      <c r="H3493">
        <v>0</v>
      </c>
      <c r="I3493" t="str">
        <f>_xlfn.XLOOKUP(data[[#This Row],[flight_speed]],$S$4:$S$6,$T$4:$T$6,,-1)</f>
        <v>super fast</v>
      </c>
      <c r="J3493">
        <f>_xlfn.XLOOKUP(data[[#This Row],[Reindeer]],$S$14:$S$18,$T$14:$T$18)</f>
        <v>98</v>
      </c>
      <c r="K3493" t="str" cm="1">
        <f t="array" ref="K3493">_xlfn.IFS(data[[#This Row],[Age]]&lt;=100,"0-100",data[[#This Row],[Age]]&lt;=500,"101-500",data[[#This Row],[Age]]&lt;=1000,"501-1000",1,"&gt;1000")</f>
        <v>0-100</v>
      </c>
      <c r="L3493" t="str">
        <f>REPT(_xlfn.UNICHAR(8203),_xlfn.XLOOKUP(data[[#This Row],[Age group]],$S$23:$S$26,$T$23:$T$26))&amp;data[[#This Row],[Age group]]</f>
        <v>​​​​0-100</v>
      </c>
    </row>
    <row r="3494" spans="2:12" x14ac:dyDescent="0.25">
      <c r="B3494" t="s">
        <v>33</v>
      </c>
      <c r="C3494">
        <v>8.8000000000000007</v>
      </c>
      <c r="D3494">
        <v>690</v>
      </c>
      <c r="E3494" s="27">
        <v>45625</v>
      </c>
      <c r="F3494">
        <v>888.59999999999991</v>
      </c>
      <c r="G3494" t="s">
        <v>90</v>
      </c>
      <c r="H3494">
        <v>0</v>
      </c>
      <c r="I3494" t="str">
        <f>_xlfn.XLOOKUP(data[[#This Row],[flight_speed]],$S$4:$S$6,$T$4:$T$6,,-1)</f>
        <v>fast</v>
      </c>
      <c r="J3494">
        <f>_xlfn.XLOOKUP(data[[#This Row],[Reindeer]],$S$14:$S$18,$T$14:$T$18)</f>
        <v>1200</v>
      </c>
      <c r="K3494" t="str" cm="1">
        <f t="array" ref="K3494">_xlfn.IFS(data[[#This Row],[Age]]&lt;=100,"0-100",data[[#This Row],[Age]]&lt;=500,"101-500",data[[#This Row],[Age]]&lt;=1000,"501-1000",1,"&gt;1000")</f>
        <v>&gt;1000</v>
      </c>
      <c r="L3494" t="str">
        <f>REPT(_xlfn.UNICHAR(8203),_xlfn.XLOOKUP(data[[#This Row],[Age group]],$S$23:$S$26,$T$23:$T$26))&amp;data[[#This Row],[Age group]]</f>
        <v>​&gt;1000</v>
      </c>
    </row>
    <row r="3495" spans="2:12" x14ac:dyDescent="0.25">
      <c r="B3495" t="s">
        <v>34</v>
      </c>
      <c r="C3495">
        <v>7.2</v>
      </c>
      <c r="D3495">
        <v>1340</v>
      </c>
      <c r="E3495" s="27">
        <v>45625</v>
      </c>
      <c r="F3495">
        <v>1962</v>
      </c>
      <c r="G3495" t="s">
        <v>91</v>
      </c>
      <c r="H3495">
        <v>0</v>
      </c>
      <c r="I3495" t="str">
        <f>_xlfn.XLOOKUP(data[[#This Row],[flight_speed]],$S$4:$S$6,$T$4:$T$6,,-1)</f>
        <v>fast</v>
      </c>
      <c r="J3495">
        <f>_xlfn.XLOOKUP(data[[#This Row],[Reindeer]],$S$14:$S$18,$T$14:$T$18)</f>
        <v>815</v>
      </c>
      <c r="K3495" t="str" cm="1">
        <f t="array" ref="K3495">_xlfn.IFS(data[[#This Row],[Age]]&lt;=100,"0-100",data[[#This Row],[Age]]&lt;=500,"101-500",data[[#This Row],[Age]]&lt;=1000,"501-1000",1,"&gt;1000")</f>
        <v>501-1000</v>
      </c>
      <c r="L3495" t="str">
        <f>REPT(_xlfn.UNICHAR(8203),_xlfn.XLOOKUP(data[[#This Row],[Age group]],$S$23:$S$26,$T$23:$T$26))&amp;data[[#This Row],[Age group]]</f>
        <v>​​501-1000</v>
      </c>
    </row>
    <row r="3496" spans="2:12" x14ac:dyDescent="0.25">
      <c r="B3496" t="s">
        <v>35</v>
      </c>
      <c r="C3496">
        <v>7.2</v>
      </c>
      <c r="D3496">
        <v>840</v>
      </c>
      <c r="E3496" s="27">
        <v>45625</v>
      </c>
      <c r="F3496">
        <v>2350.02</v>
      </c>
      <c r="G3496" t="s">
        <v>91</v>
      </c>
      <c r="H3496">
        <v>0</v>
      </c>
      <c r="I3496" t="str">
        <f>_xlfn.XLOOKUP(data[[#This Row],[flight_speed]],$S$4:$S$6,$T$4:$T$6,,-1)</f>
        <v>super fast</v>
      </c>
      <c r="J3496">
        <f>_xlfn.XLOOKUP(data[[#This Row],[Reindeer]],$S$14:$S$18,$T$14:$T$18)</f>
        <v>261</v>
      </c>
      <c r="K3496" t="str" cm="1">
        <f t="array" ref="K3496">_xlfn.IFS(data[[#This Row],[Age]]&lt;=100,"0-100",data[[#This Row],[Age]]&lt;=500,"101-500",data[[#This Row],[Age]]&lt;=1000,"501-1000",1,"&gt;1000")</f>
        <v>101-500</v>
      </c>
      <c r="L3496" t="str">
        <f>REPT(_xlfn.UNICHAR(8203),_xlfn.XLOOKUP(data[[#This Row],[Age group]],$S$23:$S$26,$T$23:$T$26))&amp;data[[#This Row],[Age group]]</f>
        <v>​​​101-500</v>
      </c>
    </row>
    <row r="3497" spans="2:12" x14ac:dyDescent="0.25">
      <c r="B3497" t="s">
        <v>68</v>
      </c>
      <c r="C3497">
        <v>8.8000000000000007</v>
      </c>
      <c r="D3497">
        <v>1340</v>
      </c>
      <c r="E3497" s="27">
        <v>45625</v>
      </c>
      <c r="F3497">
        <v>802.34999999999991</v>
      </c>
      <c r="G3497" t="s">
        <v>90</v>
      </c>
      <c r="H3497">
        <v>0</v>
      </c>
      <c r="I3497" t="str">
        <f>_xlfn.XLOOKUP(data[[#This Row],[flight_speed]],$S$4:$S$6,$T$4:$T$6,,-1)</f>
        <v>fast</v>
      </c>
      <c r="J3497">
        <f>_xlfn.XLOOKUP(data[[#This Row],[Reindeer]],$S$14:$S$18,$T$14:$T$18)</f>
        <v>35</v>
      </c>
      <c r="K3497" t="str" cm="1">
        <f t="array" ref="K3497">_xlfn.IFS(data[[#This Row],[Age]]&lt;=100,"0-100",data[[#This Row],[Age]]&lt;=500,"101-500",data[[#This Row],[Age]]&lt;=1000,"501-1000",1,"&gt;1000")</f>
        <v>0-100</v>
      </c>
      <c r="L3497" t="str">
        <f>REPT(_xlfn.UNICHAR(8203),_xlfn.XLOOKUP(data[[#This Row],[Age group]],$S$23:$S$26,$T$23:$T$26))&amp;data[[#This Row],[Age group]]</f>
        <v>​​​​0-100</v>
      </c>
    </row>
    <row r="3498" spans="2:12" x14ac:dyDescent="0.25">
      <c r="B3498" t="s">
        <v>32</v>
      </c>
      <c r="C3498">
        <v>11.200000000000001</v>
      </c>
      <c r="D3498">
        <v>1000</v>
      </c>
      <c r="E3498" s="27">
        <v>45625</v>
      </c>
      <c r="F3498">
        <v>394.53</v>
      </c>
      <c r="G3498" t="s">
        <v>91</v>
      </c>
      <c r="H3498">
        <v>0</v>
      </c>
      <c r="I3498" t="str">
        <f>_xlfn.XLOOKUP(data[[#This Row],[flight_speed]],$S$4:$S$6,$T$4:$T$6,,-1)</f>
        <v>casual</v>
      </c>
      <c r="J3498">
        <f>_xlfn.XLOOKUP(data[[#This Row],[Reindeer]],$S$14:$S$18,$T$14:$T$18)</f>
        <v>98</v>
      </c>
      <c r="K3498" t="str" cm="1">
        <f t="array" ref="K3498">_xlfn.IFS(data[[#This Row],[Age]]&lt;=100,"0-100",data[[#This Row],[Age]]&lt;=500,"101-500",data[[#This Row],[Age]]&lt;=1000,"501-1000",1,"&gt;1000")</f>
        <v>0-100</v>
      </c>
      <c r="L3498" t="str">
        <f>REPT(_xlfn.UNICHAR(8203),_xlfn.XLOOKUP(data[[#This Row],[Age group]],$S$23:$S$26,$T$23:$T$26))&amp;data[[#This Row],[Age group]]</f>
        <v>​​​​0-100</v>
      </c>
    </row>
    <row r="3499" spans="2:12" x14ac:dyDescent="0.25">
      <c r="B3499" t="s">
        <v>33</v>
      </c>
      <c r="C3499">
        <v>4</v>
      </c>
      <c r="D3499">
        <v>680</v>
      </c>
      <c r="E3499" s="27">
        <v>45626</v>
      </c>
      <c r="F3499">
        <v>1885.53</v>
      </c>
      <c r="G3499" t="s">
        <v>90</v>
      </c>
      <c r="H3499">
        <v>0</v>
      </c>
      <c r="I3499" t="str">
        <f>_xlfn.XLOOKUP(data[[#This Row],[flight_speed]],$S$4:$S$6,$T$4:$T$6,,-1)</f>
        <v>fast</v>
      </c>
      <c r="J3499">
        <f>_xlfn.XLOOKUP(data[[#This Row],[Reindeer]],$S$14:$S$18,$T$14:$T$18)</f>
        <v>1200</v>
      </c>
      <c r="K3499" t="str" cm="1">
        <f t="array" ref="K3499">_xlfn.IFS(data[[#This Row],[Age]]&lt;=100,"0-100",data[[#This Row],[Age]]&lt;=500,"101-500",data[[#This Row],[Age]]&lt;=1000,"501-1000",1,"&gt;1000")</f>
        <v>&gt;1000</v>
      </c>
      <c r="L3499" t="str">
        <f>REPT(_xlfn.UNICHAR(8203),_xlfn.XLOOKUP(data[[#This Row],[Age group]],$S$23:$S$26,$T$23:$T$26))&amp;data[[#This Row],[Age group]]</f>
        <v>​&gt;1000</v>
      </c>
    </row>
    <row r="3500" spans="2:12" x14ac:dyDescent="0.25">
      <c r="B3500" t="s">
        <v>34</v>
      </c>
      <c r="C3500">
        <v>11.200000000000001</v>
      </c>
      <c r="D3500">
        <v>1190</v>
      </c>
      <c r="E3500" s="27">
        <v>45626</v>
      </c>
      <c r="F3500">
        <v>2693.8500000000004</v>
      </c>
      <c r="G3500" t="s">
        <v>91</v>
      </c>
      <c r="H3500">
        <v>0</v>
      </c>
      <c r="I3500" t="str">
        <f>_xlfn.XLOOKUP(data[[#This Row],[flight_speed]],$S$4:$S$6,$T$4:$T$6,,-1)</f>
        <v>super fast</v>
      </c>
      <c r="J3500">
        <f>_xlfn.XLOOKUP(data[[#This Row],[Reindeer]],$S$14:$S$18,$T$14:$T$18)</f>
        <v>815</v>
      </c>
      <c r="K3500" t="str" cm="1">
        <f t="array" ref="K3500">_xlfn.IFS(data[[#This Row],[Age]]&lt;=100,"0-100",data[[#This Row],[Age]]&lt;=500,"101-500",data[[#This Row],[Age]]&lt;=1000,"501-1000",1,"&gt;1000")</f>
        <v>501-1000</v>
      </c>
      <c r="L3500" t="str">
        <f>REPT(_xlfn.UNICHAR(8203),_xlfn.XLOOKUP(data[[#This Row],[Age group]],$S$23:$S$26,$T$23:$T$26))&amp;data[[#This Row],[Age group]]</f>
        <v>​​501-1000</v>
      </c>
    </row>
    <row r="3501" spans="2:12" x14ac:dyDescent="0.25">
      <c r="B3501" t="s">
        <v>35</v>
      </c>
      <c r="C3501">
        <v>4</v>
      </c>
      <c r="D3501">
        <v>1470</v>
      </c>
      <c r="E3501" s="27">
        <v>45626</v>
      </c>
      <c r="F3501">
        <v>1359.78</v>
      </c>
      <c r="G3501" t="s">
        <v>91</v>
      </c>
      <c r="H3501">
        <v>0</v>
      </c>
      <c r="I3501" t="str">
        <f>_xlfn.XLOOKUP(data[[#This Row],[flight_speed]],$S$4:$S$6,$T$4:$T$6,,-1)</f>
        <v>fast</v>
      </c>
      <c r="J3501">
        <f>_xlfn.XLOOKUP(data[[#This Row],[Reindeer]],$S$14:$S$18,$T$14:$T$18)</f>
        <v>261</v>
      </c>
      <c r="K3501" t="str" cm="1">
        <f t="array" ref="K3501">_xlfn.IFS(data[[#This Row],[Age]]&lt;=100,"0-100",data[[#This Row],[Age]]&lt;=500,"101-500",data[[#This Row],[Age]]&lt;=1000,"501-1000",1,"&gt;1000")</f>
        <v>101-500</v>
      </c>
      <c r="L3501" t="str">
        <f>REPT(_xlfn.UNICHAR(8203),_xlfn.XLOOKUP(data[[#This Row],[Age group]],$S$23:$S$26,$T$23:$T$26))&amp;data[[#This Row],[Age group]]</f>
        <v>​​​101-500</v>
      </c>
    </row>
    <row r="3502" spans="2:12" x14ac:dyDescent="0.25">
      <c r="B3502" t="s">
        <v>68</v>
      </c>
      <c r="C3502">
        <v>12</v>
      </c>
      <c r="D3502">
        <v>730</v>
      </c>
      <c r="E3502" s="27">
        <v>45626</v>
      </c>
      <c r="F3502">
        <v>1859.7599999999998</v>
      </c>
      <c r="G3502" t="s">
        <v>90</v>
      </c>
      <c r="H3502">
        <v>0</v>
      </c>
      <c r="I3502" t="str">
        <f>_xlfn.XLOOKUP(data[[#This Row],[flight_speed]],$S$4:$S$6,$T$4:$T$6,,-1)</f>
        <v>fast</v>
      </c>
      <c r="J3502">
        <f>_xlfn.XLOOKUP(data[[#This Row],[Reindeer]],$S$14:$S$18,$T$14:$T$18)</f>
        <v>35</v>
      </c>
      <c r="K3502" t="str" cm="1">
        <f t="array" ref="K3502">_xlfn.IFS(data[[#This Row],[Age]]&lt;=100,"0-100",data[[#This Row],[Age]]&lt;=500,"101-500",data[[#This Row],[Age]]&lt;=1000,"501-1000",1,"&gt;1000")</f>
        <v>0-100</v>
      </c>
      <c r="L3502" t="str">
        <f>REPT(_xlfn.UNICHAR(8203),_xlfn.XLOOKUP(data[[#This Row],[Age group]],$S$23:$S$26,$T$23:$T$26))&amp;data[[#This Row],[Age group]]</f>
        <v>​​​​0-100</v>
      </c>
    </row>
    <row r="3503" spans="2:12" x14ac:dyDescent="0.25">
      <c r="B3503" t="s">
        <v>32</v>
      </c>
      <c r="C3503">
        <v>4.8000000000000007</v>
      </c>
      <c r="D3503">
        <v>900</v>
      </c>
      <c r="E3503" s="27">
        <v>45626</v>
      </c>
      <c r="F3503">
        <v>969.44999999999993</v>
      </c>
      <c r="G3503" t="s">
        <v>91</v>
      </c>
      <c r="H3503">
        <v>0</v>
      </c>
      <c r="I3503" t="str">
        <f>_xlfn.XLOOKUP(data[[#This Row],[flight_speed]],$S$4:$S$6,$T$4:$T$6,,-1)</f>
        <v>fast</v>
      </c>
      <c r="J3503">
        <f>_xlfn.XLOOKUP(data[[#This Row],[Reindeer]],$S$14:$S$18,$T$14:$T$18)</f>
        <v>98</v>
      </c>
      <c r="K3503" t="str" cm="1">
        <f t="array" ref="K3503">_xlfn.IFS(data[[#This Row],[Age]]&lt;=100,"0-100",data[[#This Row],[Age]]&lt;=500,"101-500",data[[#This Row],[Age]]&lt;=1000,"501-1000",1,"&gt;1000")</f>
        <v>0-100</v>
      </c>
      <c r="L3503" t="str">
        <f>REPT(_xlfn.UNICHAR(8203),_xlfn.XLOOKUP(data[[#This Row],[Age group]],$S$23:$S$26,$T$23:$T$26))&amp;data[[#This Row],[Age group]]</f>
        <v>​​​​0-100</v>
      </c>
    </row>
    <row r="3504" spans="2:12" x14ac:dyDescent="0.25">
      <c r="B3504" t="s">
        <v>33</v>
      </c>
      <c r="C3504">
        <v>10.4</v>
      </c>
      <c r="D3504">
        <v>1190</v>
      </c>
      <c r="E3504" s="27">
        <v>45627</v>
      </c>
      <c r="F3504">
        <v>1514.67</v>
      </c>
      <c r="G3504" t="s">
        <v>90</v>
      </c>
      <c r="H3504">
        <v>1199</v>
      </c>
      <c r="I3504" t="str">
        <f>_xlfn.XLOOKUP(data[[#This Row],[flight_speed]],$S$4:$S$6,$T$4:$T$6,,-1)</f>
        <v>fast</v>
      </c>
      <c r="J3504">
        <f>_xlfn.XLOOKUP(data[[#This Row],[Reindeer]],$S$14:$S$18,$T$14:$T$18)</f>
        <v>1200</v>
      </c>
      <c r="K3504" t="str" cm="1">
        <f t="array" ref="K3504">_xlfn.IFS(data[[#This Row],[Age]]&lt;=100,"0-100",data[[#This Row],[Age]]&lt;=500,"101-500",data[[#This Row],[Age]]&lt;=1000,"501-1000",1,"&gt;1000")</f>
        <v>&gt;1000</v>
      </c>
      <c r="L3504" t="str">
        <f>REPT(_xlfn.UNICHAR(8203),_xlfn.XLOOKUP(data[[#This Row],[Age group]],$S$23:$S$26,$T$23:$T$26))&amp;data[[#This Row],[Age group]]</f>
        <v>​&gt;1000</v>
      </c>
    </row>
    <row r="3505" spans="2:12" x14ac:dyDescent="0.25">
      <c r="B3505" t="s">
        <v>34</v>
      </c>
      <c r="C3505">
        <v>6.4</v>
      </c>
      <c r="D3505">
        <v>1350</v>
      </c>
      <c r="E3505" s="27">
        <v>45627</v>
      </c>
      <c r="F3505">
        <v>2963.7</v>
      </c>
      <c r="G3505" t="s">
        <v>91</v>
      </c>
      <c r="H3505">
        <v>9950</v>
      </c>
      <c r="I3505" t="str">
        <f>_xlfn.XLOOKUP(data[[#This Row],[flight_speed]],$S$4:$S$6,$T$4:$T$6,,-1)</f>
        <v>super fast</v>
      </c>
      <c r="J3505">
        <f>_xlfn.XLOOKUP(data[[#This Row],[Reindeer]],$S$14:$S$18,$T$14:$T$18)</f>
        <v>815</v>
      </c>
      <c r="K3505" t="str" cm="1">
        <f t="array" ref="K3505">_xlfn.IFS(data[[#This Row],[Age]]&lt;=100,"0-100",data[[#This Row],[Age]]&lt;=500,"101-500",data[[#This Row],[Age]]&lt;=1000,"501-1000",1,"&gt;1000")</f>
        <v>501-1000</v>
      </c>
      <c r="L3505" t="str">
        <f>REPT(_xlfn.UNICHAR(8203),_xlfn.XLOOKUP(data[[#This Row],[Age group]],$S$23:$S$26,$T$23:$T$26))&amp;data[[#This Row],[Age group]]</f>
        <v>​​501-1000</v>
      </c>
    </row>
    <row r="3506" spans="2:12" x14ac:dyDescent="0.25">
      <c r="B3506" t="s">
        <v>35</v>
      </c>
      <c r="C3506">
        <v>4.8000000000000007</v>
      </c>
      <c r="D3506">
        <v>630</v>
      </c>
      <c r="E3506" s="27">
        <v>45627</v>
      </c>
      <c r="F3506">
        <v>928.53</v>
      </c>
      <c r="G3506" t="s">
        <v>91</v>
      </c>
      <c r="H3506">
        <v>4016</v>
      </c>
      <c r="I3506" t="str">
        <f>_xlfn.XLOOKUP(data[[#This Row],[flight_speed]],$S$4:$S$6,$T$4:$T$6,,-1)</f>
        <v>fast</v>
      </c>
      <c r="J3506">
        <f>_xlfn.XLOOKUP(data[[#This Row],[Reindeer]],$S$14:$S$18,$T$14:$T$18)</f>
        <v>261</v>
      </c>
      <c r="K3506" t="str" cm="1">
        <f t="array" ref="K3506">_xlfn.IFS(data[[#This Row],[Age]]&lt;=100,"0-100",data[[#This Row],[Age]]&lt;=500,"101-500",data[[#This Row],[Age]]&lt;=1000,"501-1000",1,"&gt;1000")</f>
        <v>101-500</v>
      </c>
      <c r="L3506" t="str">
        <f>REPT(_xlfn.UNICHAR(8203),_xlfn.XLOOKUP(data[[#This Row],[Age group]],$S$23:$S$26,$T$23:$T$26))&amp;data[[#This Row],[Age group]]</f>
        <v>​​​101-500</v>
      </c>
    </row>
    <row r="3507" spans="2:12" x14ac:dyDescent="0.25">
      <c r="B3507" t="s">
        <v>68</v>
      </c>
      <c r="C3507">
        <v>6.4</v>
      </c>
      <c r="D3507">
        <v>1470</v>
      </c>
      <c r="E3507" s="27">
        <v>45627</v>
      </c>
      <c r="F3507">
        <v>975.03</v>
      </c>
      <c r="G3507" t="s">
        <v>90</v>
      </c>
      <c r="H3507">
        <v>8150</v>
      </c>
      <c r="I3507" t="str">
        <f>_xlfn.XLOOKUP(data[[#This Row],[flight_speed]],$S$4:$S$6,$T$4:$T$6,,-1)</f>
        <v>fast</v>
      </c>
      <c r="J3507">
        <f>_xlfn.XLOOKUP(data[[#This Row],[Reindeer]],$S$14:$S$18,$T$14:$T$18)</f>
        <v>35</v>
      </c>
      <c r="K3507" t="str" cm="1">
        <f t="array" ref="K3507">_xlfn.IFS(data[[#This Row],[Age]]&lt;=100,"0-100",data[[#This Row],[Age]]&lt;=500,"101-500",data[[#This Row],[Age]]&lt;=1000,"501-1000",1,"&gt;1000")</f>
        <v>0-100</v>
      </c>
      <c r="L3507" t="str">
        <f>REPT(_xlfn.UNICHAR(8203),_xlfn.XLOOKUP(data[[#This Row],[Age group]],$S$23:$S$26,$T$23:$T$26))&amp;data[[#This Row],[Age group]]</f>
        <v>​​​​0-100</v>
      </c>
    </row>
    <row r="3508" spans="2:12" x14ac:dyDescent="0.25">
      <c r="B3508" t="s">
        <v>32</v>
      </c>
      <c r="C3508">
        <v>9.6000000000000014</v>
      </c>
      <c r="D3508">
        <v>1180</v>
      </c>
      <c r="E3508" s="27">
        <v>45627</v>
      </c>
      <c r="F3508">
        <v>2241.06</v>
      </c>
      <c r="G3508" t="s">
        <v>91</v>
      </c>
      <c r="H3508">
        <v>9256</v>
      </c>
      <c r="I3508" t="str">
        <f>_xlfn.XLOOKUP(data[[#This Row],[flight_speed]],$S$4:$S$6,$T$4:$T$6,,-1)</f>
        <v>super fast</v>
      </c>
      <c r="J3508">
        <f>_xlfn.XLOOKUP(data[[#This Row],[Reindeer]],$S$14:$S$18,$T$14:$T$18)</f>
        <v>98</v>
      </c>
      <c r="K3508" t="str" cm="1">
        <f t="array" ref="K3508">_xlfn.IFS(data[[#This Row],[Age]]&lt;=100,"0-100",data[[#This Row],[Age]]&lt;=500,"101-500",data[[#This Row],[Age]]&lt;=1000,"501-1000",1,"&gt;1000")</f>
        <v>0-100</v>
      </c>
      <c r="L3508" t="str">
        <f>REPT(_xlfn.UNICHAR(8203),_xlfn.XLOOKUP(data[[#This Row],[Age group]],$S$23:$S$26,$T$23:$T$26))&amp;data[[#This Row],[Age group]]</f>
        <v>​​​​0-100</v>
      </c>
    </row>
    <row r="3509" spans="2:12" x14ac:dyDescent="0.25">
      <c r="B3509" t="s">
        <v>33</v>
      </c>
      <c r="C3509">
        <v>5.6000000000000005</v>
      </c>
      <c r="D3509">
        <v>1470</v>
      </c>
      <c r="E3509" s="27">
        <v>45628</v>
      </c>
      <c r="F3509">
        <v>1982.73</v>
      </c>
      <c r="G3509" t="s">
        <v>90</v>
      </c>
      <c r="H3509">
        <v>5592</v>
      </c>
      <c r="I3509" t="str">
        <f>_xlfn.XLOOKUP(data[[#This Row],[flight_speed]],$S$4:$S$6,$T$4:$T$6,,-1)</f>
        <v>fast</v>
      </c>
      <c r="J3509">
        <f>_xlfn.XLOOKUP(data[[#This Row],[Reindeer]],$S$14:$S$18,$T$14:$T$18)</f>
        <v>1200</v>
      </c>
      <c r="K3509" t="str" cm="1">
        <f t="array" ref="K3509">_xlfn.IFS(data[[#This Row],[Age]]&lt;=100,"0-100",data[[#This Row],[Age]]&lt;=500,"101-500",data[[#This Row],[Age]]&lt;=1000,"501-1000",1,"&gt;1000")</f>
        <v>&gt;1000</v>
      </c>
      <c r="L3509" t="str">
        <f>REPT(_xlfn.UNICHAR(8203),_xlfn.XLOOKUP(data[[#This Row],[Age group]],$S$23:$S$26,$T$23:$T$26))&amp;data[[#This Row],[Age group]]</f>
        <v>​&gt;1000</v>
      </c>
    </row>
    <row r="3510" spans="2:12" x14ac:dyDescent="0.25">
      <c r="B3510" t="s">
        <v>34</v>
      </c>
      <c r="C3510">
        <v>6.4</v>
      </c>
      <c r="D3510">
        <v>1320</v>
      </c>
      <c r="E3510" s="27">
        <v>45628</v>
      </c>
      <c r="F3510">
        <v>2271.48</v>
      </c>
      <c r="G3510" t="s">
        <v>91</v>
      </c>
      <c r="H3510">
        <v>3434</v>
      </c>
      <c r="I3510" t="str">
        <f>_xlfn.XLOOKUP(data[[#This Row],[flight_speed]],$S$4:$S$6,$T$4:$T$6,,-1)</f>
        <v>super fast</v>
      </c>
      <c r="J3510">
        <f>_xlfn.XLOOKUP(data[[#This Row],[Reindeer]],$S$14:$S$18,$T$14:$T$18)</f>
        <v>815</v>
      </c>
      <c r="K3510" t="str" cm="1">
        <f t="array" ref="K3510">_xlfn.IFS(data[[#This Row],[Age]]&lt;=100,"0-100",data[[#This Row],[Age]]&lt;=500,"101-500",data[[#This Row],[Age]]&lt;=1000,"501-1000",1,"&gt;1000")</f>
        <v>501-1000</v>
      </c>
      <c r="L3510" t="str">
        <f>REPT(_xlfn.UNICHAR(8203),_xlfn.XLOOKUP(data[[#This Row],[Age group]],$S$23:$S$26,$T$23:$T$26))&amp;data[[#This Row],[Age group]]</f>
        <v>​​501-1000</v>
      </c>
    </row>
    <row r="3511" spans="2:12" x14ac:dyDescent="0.25">
      <c r="B3511" t="s">
        <v>35</v>
      </c>
      <c r="C3511">
        <v>8</v>
      </c>
      <c r="D3511">
        <v>1220</v>
      </c>
      <c r="E3511" s="27">
        <v>45628</v>
      </c>
      <c r="F3511">
        <v>2733.6000000000004</v>
      </c>
      <c r="G3511" t="s">
        <v>91</v>
      </c>
      <c r="H3511">
        <v>4091</v>
      </c>
      <c r="I3511" t="str">
        <f>_xlfn.XLOOKUP(data[[#This Row],[flight_speed]],$S$4:$S$6,$T$4:$T$6,,-1)</f>
        <v>super fast</v>
      </c>
      <c r="J3511">
        <f>_xlfn.XLOOKUP(data[[#This Row],[Reindeer]],$S$14:$S$18,$T$14:$T$18)</f>
        <v>261</v>
      </c>
      <c r="K3511" t="str" cm="1">
        <f t="array" ref="K3511">_xlfn.IFS(data[[#This Row],[Age]]&lt;=100,"0-100",data[[#This Row],[Age]]&lt;=500,"101-500",data[[#This Row],[Age]]&lt;=1000,"501-1000",1,"&gt;1000")</f>
        <v>101-500</v>
      </c>
      <c r="L3511" t="str">
        <f>REPT(_xlfn.UNICHAR(8203),_xlfn.XLOOKUP(data[[#This Row],[Age group]],$S$23:$S$26,$T$23:$T$26))&amp;data[[#This Row],[Age group]]</f>
        <v>​​​101-500</v>
      </c>
    </row>
    <row r="3512" spans="2:12" x14ac:dyDescent="0.25">
      <c r="B3512" t="s">
        <v>68</v>
      </c>
      <c r="C3512">
        <v>5.6000000000000005</v>
      </c>
      <c r="D3512">
        <v>1460</v>
      </c>
      <c r="E3512" s="27">
        <v>45628</v>
      </c>
      <c r="F3512">
        <v>2932.05</v>
      </c>
      <c r="G3512" t="s">
        <v>90</v>
      </c>
      <c r="H3512">
        <v>7900</v>
      </c>
      <c r="I3512" t="str">
        <f>_xlfn.XLOOKUP(data[[#This Row],[flight_speed]],$S$4:$S$6,$T$4:$T$6,,-1)</f>
        <v>super fast</v>
      </c>
      <c r="J3512">
        <f>_xlfn.XLOOKUP(data[[#This Row],[Reindeer]],$S$14:$S$18,$T$14:$T$18)</f>
        <v>35</v>
      </c>
      <c r="K3512" t="str" cm="1">
        <f t="array" ref="K3512">_xlfn.IFS(data[[#This Row],[Age]]&lt;=100,"0-100",data[[#This Row],[Age]]&lt;=500,"101-500",data[[#This Row],[Age]]&lt;=1000,"501-1000",1,"&gt;1000")</f>
        <v>0-100</v>
      </c>
      <c r="L3512" t="str">
        <f>REPT(_xlfn.UNICHAR(8203),_xlfn.XLOOKUP(data[[#This Row],[Age group]],$S$23:$S$26,$T$23:$T$26))&amp;data[[#This Row],[Age group]]</f>
        <v>​​​​0-100</v>
      </c>
    </row>
    <row r="3513" spans="2:12" x14ac:dyDescent="0.25">
      <c r="B3513" t="s">
        <v>32</v>
      </c>
      <c r="C3513">
        <v>8.8000000000000007</v>
      </c>
      <c r="D3513">
        <v>1480</v>
      </c>
      <c r="E3513" s="27">
        <v>45628</v>
      </c>
      <c r="F3513">
        <v>1151.46</v>
      </c>
      <c r="G3513" t="s">
        <v>91</v>
      </c>
      <c r="H3513">
        <v>3964</v>
      </c>
      <c r="I3513" t="str">
        <f>_xlfn.XLOOKUP(data[[#This Row],[flight_speed]],$S$4:$S$6,$T$4:$T$6,,-1)</f>
        <v>fast</v>
      </c>
      <c r="J3513">
        <f>_xlfn.XLOOKUP(data[[#This Row],[Reindeer]],$S$14:$S$18,$T$14:$T$18)</f>
        <v>98</v>
      </c>
      <c r="K3513" t="str" cm="1">
        <f t="array" ref="K3513">_xlfn.IFS(data[[#This Row],[Age]]&lt;=100,"0-100",data[[#This Row],[Age]]&lt;=500,"101-500",data[[#This Row],[Age]]&lt;=1000,"501-1000",1,"&gt;1000")</f>
        <v>0-100</v>
      </c>
      <c r="L3513" t="str">
        <f>REPT(_xlfn.UNICHAR(8203),_xlfn.XLOOKUP(data[[#This Row],[Age group]],$S$23:$S$26,$T$23:$T$26))&amp;data[[#This Row],[Age group]]</f>
        <v>​​​​0-100</v>
      </c>
    </row>
    <row r="3514" spans="2:12" x14ac:dyDescent="0.25">
      <c r="B3514" t="s">
        <v>33</v>
      </c>
      <c r="C3514">
        <v>8.8000000000000007</v>
      </c>
      <c r="D3514">
        <v>1400</v>
      </c>
      <c r="E3514" s="27">
        <v>45629</v>
      </c>
      <c r="F3514">
        <v>1434.69</v>
      </c>
      <c r="G3514" t="s">
        <v>90</v>
      </c>
      <c r="H3514">
        <v>765</v>
      </c>
      <c r="I3514" t="str">
        <f>_xlfn.XLOOKUP(data[[#This Row],[flight_speed]],$S$4:$S$6,$T$4:$T$6,,-1)</f>
        <v>fast</v>
      </c>
      <c r="J3514">
        <f>_xlfn.XLOOKUP(data[[#This Row],[Reindeer]],$S$14:$S$18,$T$14:$T$18)</f>
        <v>1200</v>
      </c>
      <c r="K3514" t="str" cm="1">
        <f t="array" ref="K3514">_xlfn.IFS(data[[#This Row],[Age]]&lt;=100,"0-100",data[[#This Row],[Age]]&lt;=500,"101-500",data[[#This Row],[Age]]&lt;=1000,"501-1000",1,"&gt;1000")</f>
        <v>&gt;1000</v>
      </c>
      <c r="L3514" t="str">
        <f>REPT(_xlfn.UNICHAR(8203),_xlfn.XLOOKUP(data[[#This Row],[Age group]],$S$23:$S$26,$T$23:$T$26))&amp;data[[#This Row],[Age group]]</f>
        <v>​&gt;1000</v>
      </c>
    </row>
    <row r="3515" spans="2:12" x14ac:dyDescent="0.25">
      <c r="B3515" t="s">
        <v>34</v>
      </c>
      <c r="C3515">
        <v>4.8000000000000007</v>
      </c>
      <c r="D3515">
        <v>1170</v>
      </c>
      <c r="E3515" s="27">
        <v>45629</v>
      </c>
      <c r="F3515">
        <v>389.70000000000005</v>
      </c>
      <c r="G3515" t="s">
        <v>91</v>
      </c>
      <c r="H3515">
        <v>744</v>
      </c>
      <c r="I3515" t="str">
        <f>_xlfn.XLOOKUP(data[[#This Row],[flight_speed]],$S$4:$S$6,$T$4:$T$6,,-1)</f>
        <v>casual</v>
      </c>
      <c r="J3515">
        <f>_xlfn.XLOOKUP(data[[#This Row],[Reindeer]],$S$14:$S$18,$T$14:$T$18)</f>
        <v>815</v>
      </c>
      <c r="K3515" t="str" cm="1">
        <f t="array" ref="K3515">_xlfn.IFS(data[[#This Row],[Age]]&lt;=100,"0-100",data[[#This Row],[Age]]&lt;=500,"101-500",data[[#This Row],[Age]]&lt;=1000,"501-1000",1,"&gt;1000")</f>
        <v>501-1000</v>
      </c>
      <c r="L3515" t="str">
        <f>REPT(_xlfn.UNICHAR(8203),_xlfn.XLOOKUP(data[[#This Row],[Age group]],$S$23:$S$26,$T$23:$T$26))&amp;data[[#This Row],[Age group]]</f>
        <v>​​501-1000</v>
      </c>
    </row>
    <row r="3516" spans="2:12" x14ac:dyDescent="0.25">
      <c r="B3516" t="s">
        <v>35</v>
      </c>
      <c r="C3516">
        <v>4</v>
      </c>
      <c r="D3516">
        <v>1410</v>
      </c>
      <c r="E3516" s="27">
        <v>45629</v>
      </c>
      <c r="F3516">
        <v>1645.1999999999998</v>
      </c>
      <c r="G3516" t="s">
        <v>91</v>
      </c>
      <c r="H3516">
        <v>8861</v>
      </c>
      <c r="I3516" t="str">
        <f>_xlfn.XLOOKUP(data[[#This Row],[flight_speed]],$S$4:$S$6,$T$4:$T$6,,-1)</f>
        <v>fast</v>
      </c>
      <c r="J3516">
        <f>_xlfn.XLOOKUP(data[[#This Row],[Reindeer]],$S$14:$S$18,$T$14:$T$18)</f>
        <v>261</v>
      </c>
      <c r="K3516" t="str" cm="1">
        <f t="array" ref="K3516">_xlfn.IFS(data[[#This Row],[Age]]&lt;=100,"0-100",data[[#This Row],[Age]]&lt;=500,"101-500",data[[#This Row],[Age]]&lt;=1000,"501-1000",1,"&gt;1000")</f>
        <v>101-500</v>
      </c>
      <c r="L3516" t="str">
        <f>REPT(_xlfn.UNICHAR(8203),_xlfn.XLOOKUP(data[[#This Row],[Age group]],$S$23:$S$26,$T$23:$T$26))&amp;data[[#This Row],[Age group]]</f>
        <v>​​​101-500</v>
      </c>
    </row>
    <row r="3517" spans="2:12" x14ac:dyDescent="0.25">
      <c r="B3517" t="s">
        <v>68</v>
      </c>
      <c r="C3517">
        <v>4</v>
      </c>
      <c r="D3517">
        <v>660</v>
      </c>
      <c r="E3517" s="27">
        <v>45629</v>
      </c>
      <c r="F3517">
        <v>239.31</v>
      </c>
      <c r="G3517" t="s">
        <v>90</v>
      </c>
      <c r="H3517">
        <v>3083</v>
      </c>
      <c r="I3517" t="str">
        <f>_xlfn.XLOOKUP(data[[#This Row],[flight_speed]],$S$4:$S$6,$T$4:$T$6,,-1)</f>
        <v>casual</v>
      </c>
      <c r="J3517">
        <f>_xlfn.XLOOKUP(data[[#This Row],[Reindeer]],$S$14:$S$18,$T$14:$T$18)</f>
        <v>35</v>
      </c>
      <c r="K3517" t="str" cm="1">
        <f t="array" ref="K3517">_xlfn.IFS(data[[#This Row],[Age]]&lt;=100,"0-100",data[[#This Row],[Age]]&lt;=500,"101-500",data[[#This Row],[Age]]&lt;=1000,"501-1000",1,"&gt;1000")</f>
        <v>0-100</v>
      </c>
      <c r="L3517" t="str">
        <f>REPT(_xlfn.UNICHAR(8203),_xlfn.XLOOKUP(data[[#This Row],[Age group]],$S$23:$S$26,$T$23:$T$26))&amp;data[[#This Row],[Age group]]</f>
        <v>​​​​0-100</v>
      </c>
    </row>
    <row r="3518" spans="2:12" x14ac:dyDescent="0.25">
      <c r="B3518" t="s">
        <v>32</v>
      </c>
      <c r="C3518">
        <v>8</v>
      </c>
      <c r="D3518">
        <v>550</v>
      </c>
      <c r="E3518" s="27">
        <v>45629</v>
      </c>
      <c r="F3518">
        <v>553.53</v>
      </c>
      <c r="G3518" t="s">
        <v>91</v>
      </c>
      <c r="H3518">
        <v>3817</v>
      </c>
      <c r="I3518" t="str">
        <f>_xlfn.XLOOKUP(data[[#This Row],[flight_speed]],$S$4:$S$6,$T$4:$T$6,,-1)</f>
        <v>casual</v>
      </c>
      <c r="J3518">
        <f>_xlfn.XLOOKUP(data[[#This Row],[Reindeer]],$S$14:$S$18,$T$14:$T$18)</f>
        <v>98</v>
      </c>
      <c r="K3518" t="str" cm="1">
        <f t="array" ref="K3518">_xlfn.IFS(data[[#This Row],[Age]]&lt;=100,"0-100",data[[#This Row],[Age]]&lt;=500,"101-500",data[[#This Row],[Age]]&lt;=1000,"501-1000",1,"&gt;1000")</f>
        <v>0-100</v>
      </c>
      <c r="L3518" t="str">
        <f>REPT(_xlfn.UNICHAR(8203),_xlfn.XLOOKUP(data[[#This Row],[Age group]],$S$23:$S$26,$T$23:$T$26))&amp;data[[#This Row],[Age group]]</f>
        <v>​​​​0-100</v>
      </c>
    </row>
    <row r="3519" spans="2:12" x14ac:dyDescent="0.25">
      <c r="B3519" t="s">
        <v>33</v>
      </c>
      <c r="C3519">
        <v>4</v>
      </c>
      <c r="D3519">
        <v>770</v>
      </c>
      <c r="E3519" s="27">
        <v>45630</v>
      </c>
      <c r="F3519">
        <v>345.63</v>
      </c>
      <c r="G3519" t="s">
        <v>90</v>
      </c>
      <c r="H3519">
        <v>3537</v>
      </c>
      <c r="I3519" t="str">
        <f>_xlfn.XLOOKUP(data[[#This Row],[flight_speed]],$S$4:$S$6,$T$4:$T$6,,-1)</f>
        <v>casual</v>
      </c>
      <c r="J3519">
        <f>_xlfn.XLOOKUP(data[[#This Row],[Reindeer]],$S$14:$S$18,$T$14:$T$18)</f>
        <v>1200</v>
      </c>
      <c r="K3519" t="str" cm="1">
        <f t="array" ref="K3519">_xlfn.IFS(data[[#This Row],[Age]]&lt;=100,"0-100",data[[#This Row],[Age]]&lt;=500,"101-500",data[[#This Row],[Age]]&lt;=1000,"501-1000",1,"&gt;1000")</f>
        <v>&gt;1000</v>
      </c>
      <c r="L3519" t="str">
        <f>REPT(_xlfn.UNICHAR(8203),_xlfn.XLOOKUP(data[[#This Row],[Age group]],$S$23:$S$26,$T$23:$T$26))&amp;data[[#This Row],[Age group]]</f>
        <v>​&gt;1000</v>
      </c>
    </row>
    <row r="3520" spans="2:12" x14ac:dyDescent="0.25">
      <c r="B3520" t="s">
        <v>34</v>
      </c>
      <c r="C3520">
        <v>10.4</v>
      </c>
      <c r="D3520">
        <v>720</v>
      </c>
      <c r="E3520" s="27">
        <v>45630</v>
      </c>
      <c r="F3520">
        <v>1962.4499999999998</v>
      </c>
      <c r="G3520" t="s">
        <v>91</v>
      </c>
      <c r="H3520">
        <v>7345</v>
      </c>
      <c r="I3520" t="str">
        <f>_xlfn.XLOOKUP(data[[#This Row],[flight_speed]],$S$4:$S$6,$T$4:$T$6,,-1)</f>
        <v>fast</v>
      </c>
      <c r="J3520">
        <f>_xlfn.XLOOKUP(data[[#This Row],[Reindeer]],$S$14:$S$18,$T$14:$T$18)</f>
        <v>815</v>
      </c>
      <c r="K3520" t="str" cm="1">
        <f t="array" ref="K3520">_xlfn.IFS(data[[#This Row],[Age]]&lt;=100,"0-100",data[[#This Row],[Age]]&lt;=500,"101-500",data[[#This Row],[Age]]&lt;=1000,"501-1000",1,"&gt;1000")</f>
        <v>501-1000</v>
      </c>
      <c r="L3520" t="str">
        <f>REPT(_xlfn.UNICHAR(8203),_xlfn.XLOOKUP(data[[#This Row],[Age group]],$S$23:$S$26,$T$23:$T$26))&amp;data[[#This Row],[Age group]]</f>
        <v>​​501-1000</v>
      </c>
    </row>
    <row r="3521" spans="2:12" x14ac:dyDescent="0.25">
      <c r="B3521" t="s">
        <v>35</v>
      </c>
      <c r="C3521">
        <v>8.8000000000000007</v>
      </c>
      <c r="D3521">
        <v>600</v>
      </c>
      <c r="E3521" s="27">
        <v>45630</v>
      </c>
      <c r="F3521">
        <v>1872.87</v>
      </c>
      <c r="G3521" t="s">
        <v>91</v>
      </c>
      <c r="H3521">
        <v>6991</v>
      </c>
      <c r="I3521" t="str">
        <f>_xlfn.XLOOKUP(data[[#This Row],[flight_speed]],$S$4:$S$6,$T$4:$T$6,,-1)</f>
        <v>fast</v>
      </c>
      <c r="J3521">
        <f>_xlfn.XLOOKUP(data[[#This Row],[Reindeer]],$S$14:$S$18,$T$14:$T$18)</f>
        <v>261</v>
      </c>
      <c r="K3521" t="str" cm="1">
        <f t="array" ref="K3521">_xlfn.IFS(data[[#This Row],[Age]]&lt;=100,"0-100",data[[#This Row],[Age]]&lt;=500,"101-500",data[[#This Row],[Age]]&lt;=1000,"501-1000",1,"&gt;1000")</f>
        <v>101-500</v>
      </c>
      <c r="L3521" t="str">
        <f>REPT(_xlfn.UNICHAR(8203),_xlfn.XLOOKUP(data[[#This Row],[Age group]],$S$23:$S$26,$T$23:$T$26))&amp;data[[#This Row],[Age group]]</f>
        <v>​​​101-500</v>
      </c>
    </row>
    <row r="3522" spans="2:12" x14ac:dyDescent="0.25">
      <c r="B3522" t="s">
        <v>68</v>
      </c>
      <c r="C3522">
        <v>7.2</v>
      </c>
      <c r="D3522">
        <v>840</v>
      </c>
      <c r="E3522" s="27">
        <v>45630</v>
      </c>
      <c r="F3522">
        <v>2702.73</v>
      </c>
      <c r="G3522" t="s">
        <v>90</v>
      </c>
      <c r="H3522">
        <v>7792</v>
      </c>
      <c r="I3522" t="str">
        <f>_xlfn.XLOOKUP(data[[#This Row],[flight_speed]],$S$4:$S$6,$T$4:$T$6,,-1)</f>
        <v>super fast</v>
      </c>
      <c r="J3522">
        <f>_xlfn.XLOOKUP(data[[#This Row],[Reindeer]],$S$14:$S$18,$T$14:$T$18)</f>
        <v>35</v>
      </c>
      <c r="K3522" t="str" cm="1">
        <f t="array" ref="K3522">_xlfn.IFS(data[[#This Row],[Age]]&lt;=100,"0-100",data[[#This Row],[Age]]&lt;=500,"101-500",data[[#This Row],[Age]]&lt;=1000,"501-1000",1,"&gt;1000")</f>
        <v>0-100</v>
      </c>
      <c r="L3522" t="str">
        <f>REPT(_xlfn.UNICHAR(8203),_xlfn.XLOOKUP(data[[#This Row],[Age group]],$S$23:$S$26,$T$23:$T$26))&amp;data[[#This Row],[Age group]]</f>
        <v>​​​​0-100</v>
      </c>
    </row>
    <row r="3523" spans="2:12" x14ac:dyDescent="0.25">
      <c r="B3523" t="s">
        <v>32</v>
      </c>
      <c r="C3523">
        <v>4.8000000000000007</v>
      </c>
      <c r="D3523">
        <v>800</v>
      </c>
      <c r="E3523" s="27">
        <v>45630</v>
      </c>
      <c r="F3523">
        <v>1869.9900000000002</v>
      </c>
      <c r="G3523" t="s">
        <v>91</v>
      </c>
      <c r="H3523">
        <v>4643</v>
      </c>
      <c r="I3523" t="str">
        <f>_xlfn.XLOOKUP(data[[#This Row],[flight_speed]],$S$4:$S$6,$T$4:$T$6,,-1)</f>
        <v>fast</v>
      </c>
      <c r="J3523">
        <f>_xlfn.XLOOKUP(data[[#This Row],[Reindeer]],$S$14:$S$18,$T$14:$T$18)</f>
        <v>98</v>
      </c>
      <c r="K3523" t="str" cm="1">
        <f t="array" ref="K3523">_xlfn.IFS(data[[#This Row],[Age]]&lt;=100,"0-100",data[[#This Row],[Age]]&lt;=500,"101-500",data[[#This Row],[Age]]&lt;=1000,"501-1000",1,"&gt;1000")</f>
        <v>0-100</v>
      </c>
      <c r="L3523" t="str">
        <f>REPT(_xlfn.UNICHAR(8203),_xlfn.XLOOKUP(data[[#This Row],[Age group]],$S$23:$S$26,$T$23:$T$26))&amp;data[[#This Row],[Age group]]</f>
        <v>​​​​0-100</v>
      </c>
    </row>
    <row r="3524" spans="2:12" x14ac:dyDescent="0.25">
      <c r="B3524" t="s">
        <v>33</v>
      </c>
      <c r="C3524">
        <v>8</v>
      </c>
      <c r="D3524">
        <v>1500</v>
      </c>
      <c r="E3524" s="27">
        <v>45631</v>
      </c>
      <c r="F3524">
        <v>906</v>
      </c>
      <c r="G3524" t="s">
        <v>90</v>
      </c>
      <c r="H3524">
        <v>8335</v>
      </c>
      <c r="I3524" t="str">
        <f>_xlfn.XLOOKUP(data[[#This Row],[flight_speed]],$S$4:$S$6,$T$4:$T$6,,-1)</f>
        <v>fast</v>
      </c>
      <c r="J3524">
        <f>_xlfn.XLOOKUP(data[[#This Row],[Reindeer]],$S$14:$S$18,$T$14:$T$18)</f>
        <v>1200</v>
      </c>
      <c r="K3524" t="str" cm="1">
        <f t="array" ref="K3524">_xlfn.IFS(data[[#This Row],[Age]]&lt;=100,"0-100",data[[#This Row],[Age]]&lt;=500,"101-500",data[[#This Row],[Age]]&lt;=1000,"501-1000",1,"&gt;1000")</f>
        <v>&gt;1000</v>
      </c>
      <c r="L3524" t="str">
        <f>REPT(_xlfn.UNICHAR(8203),_xlfn.XLOOKUP(data[[#This Row],[Age group]],$S$23:$S$26,$T$23:$T$26))&amp;data[[#This Row],[Age group]]</f>
        <v>​&gt;1000</v>
      </c>
    </row>
    <row r="3525" spans="2:12" x14ac:dyDescent="0.25">
      <c r="B3525" t="s">
        <v>34</v>
      </c>
      <c r="C3525">
        <v>4.8000000000000007</v>
      </c>
      <c r="D3525">
        <v>1280</v>
      </c>
      <c r="E3525" s="27">
        <v>45631</v>
      </c>
      <c r="F3525">
        <v>364.59000000000003</v>
      </c>
      <c r="G3525" t="s">
        <v>91</v>
      </c>
      <c r="H3525">
        <v>7775</v>
      </c>
      <c r="I3525" t="str">
        <f>_xlfn.XLOOKUP(data[[#This Row],[flight_speed]],$S$4:$S$6,$T$4:$T$6,,-1)</f>
        <v>casual</v>
      </c>
      <c r="J3525">
        <f>_xlfn.XLOOKUP(data[[#This Row],[Reindeer]],$S$14:$S$18,$T$14:$T$18)</f>
        <v>815</v>
      </c>
      <c r="K3525" t="str" cm="1">
        <f t="array" ref="K3525">_xlfn.IFS(data[[#This Row],[Age]]&lt;=100,"0-100",data[[#This Row],[Age]]&lt;=500,"101-500",data[[#This Row],[Age]]&lt;=1000,"501-1000",1,"&gt;1000")</f>
        <v>501-1000</v>
      </c>
      <c r="L3525" t="str">
        <f>REPT(_xlfn.UNICHAR(8203),_xlfn.XLOOKUP(data[[#This Row],[Age group]],$S$23:$S$26,$T$23:$T$26))&amp;data[[#This Row],[Age group]]</f>
        <v>​​501-1000</v>
      </c>
    </row>
    <row r="3526" spans="2:12" x14ac:dyDescent="0.25">
      <c r="B3526" t="s">
        <v>35</v>
      </c>
      <c r="C3526">
        <v>8</v>
      </c>
      <c r="D3526">
        <v>1060</v>
      </c>
      <c r="E3526" s="27">
        <v>45631</v>
      </c>
      <c r="F3526">
        <v>1191.81</v>
      </c>
      <c r="G3526" t="s">
        <v>91</v>
      </c>
      <c r="H3526">
        <v>9576</v>
      </c>
      <c r="I3526" t="str">
        <f>_xlfn.XLOOKUP(data[[#This Row],[flight_speed]],$S$4:$S$6,$T$4:$T$6,,-1)</f>
        <v>fast</v>
      </c>
      <c r="J3526">
        <f>_xlfn.XLOOKUP(data[[#This Row],[Reindeer]],$S$14:$S$18,$T$14:$T$18)</f>
        <v>261</v>
      </c>
      <c r="K3526" t="str" cm="1">
        <f t="array" ref="K3526">_xlfn.IFS(data[[#This Row],[Age]]&lt;=100,"0-100",data[[#This Row],[Age]]&lt;=500,"101-500",data[[#This Row],[Age]]&lt;=1000,"501-1000",1,"&gt;1000")</f>
        <v>101-500</v>
      </c>
      <c r="L3526" t="str">
        <f>REPT(_xlfn.UNICHAR(8203),_xlfn.XLOOKUP(data[[#This Row],[Age group]],$S$23:$S$26,$T$23:$T$26))&amp;data[[#This Row],[Age group]]</f>
        <v>​​​101-500</v>
      </c>
    </row>
    <row r="3527" spans="2:12" x14ac:dyDescent="0.25">
      <c r="B3527" t="s">
        <v>68</v>
      </c>
      <c r="C3527">
        <v>7.2</v>
      </c>
      <c r="D3527">
        <v>1390</v>
      </c>
      <c r="E3527" s="27">
        <v>45631</v>
      </c>
      <c r="F3527">
        <v>2532</v>
      </c>
      <c r="G3527" t="s">
        <v>90</v>
      </c>
      <c r="H3527">
        <v>9974</v>
      </c>
      <c r="I3527" t="str">
        <f>_xlfn.XLOOKUP(data[[#This Row],[flight_speed]],$S$4:$S$6,$T$4:$T$6,,-1)</f>
        <v>super fast</v>
      </c>
      <c r="J3527">
        <f>_xlfn.XLOOKUP(data[[#This Row],[Reindeer]],$S$14:$S$18,$T$14:$T$18)</f>
        <v>35</v>
      </c>
      <c r="K3527" t="str" cm="1">
        <f t="array" ref="K3527">_xlfn.IFS(data[[#This Row],[Age]]&lt;=100,"0-100",data[[#This Row],[Age]]&lt;=500,"101-500",data[[#This Row],[Age]]&lt;=1000,"501-1000",1,"&gt;1000")</f>
        <v>0-100</v>
      </c>
      <c r="L3527" t="str">
        <f>REPT(_xlfn.UNICHAR(8203),_xlfn.XLOOKUP(data[[#This Row],[Age group]],$S$23:$S$26,$T$23:$T$26))&amp;data[[#This Row],[Age group]]</f>
        <v>​​​​0-100</v>
      </c>
    </row>
    <row r="3528" spans="2:12" x14ac:dyDescent="0.25">
      <c r="B3528" t="s">
        <v>32</v>
      </c>
      <c r="C3528">
        <v>10.4</v>
      </c>
      <c r="D3528">
        <v>640</v>
      </c>
      <c r="E3528" s="27">
        <v>45631</v>
      </c>
      <c r="F3528">
        <v>803.64</v>
      </c>
      <c r="G3528" t="s">
        <v>91</v>
      </c>
      <c r="H3528">
        <v>3837</v>
      </c>
      <c r="I3528" t="str">
        <f>_xlfn.XLOOKUP(data[[#This Row],[flight_speed]],$S$4:$S$6,$T$4:$T$6,,-1)</f>
        <v>fast</v>
      </c>
      <c r="J3528">
        <f>_xlfn.XLOOKUP(data[[#This Row],[Reindeer]],$S$14:$S$18,$T$14:$T$18)</f>
        <v>98</v>
      </c>
      <c r="K3528" t="str" cm="1">
        <f t="array" ref="K3528">_xlfn.IFS(data[[#This Row],[Age]]&lt;=100,"0-100",data[[#This Row],[Age]]&lt;=500,"101-500",data[[#This Row],[Age]]&lt;=1000,"501-1000",1,"&gt;1000")</f>
        <v>0-100</v>
      </c>
      <c r="L3528" t="str">
        <f>REPT(_xlfn.UNICHAR(8203),_xlfn.XLOOKUP(data[[#This Row],[Age group]],$S$23:$S$26,$T$23:$T$26))&amp;data[[#This Row],[Age group]]</f>
        <v>​​​​0-100</v>
      </c>
    </row>
    <row r="3529" spans="2:12" x14ac:dyDescent="0.25">
      <c r="B3529" t="s">
        <v>33</v>
      </c>
      <c r="C3529">
        <v>11.200000000000001</v>
      </c>
      <c r="D3529">
        <v>1160</v>
      </c>
      <c r="E3529" s="27">
        <v>45632</v>
      </c>
      <c r="F3529">
        <v>1123.74</v>
      </c>
      <c r="G3529" t="s">
        <v>90</v>
      </c>
      <c r="H3529">
        <v>7550</v>
      </c>
      <c r="I3529" t="str">
        <f>_xlfn.XLOOKUP(data[[#This Row],[flight_speed]],$S$4:$S$6,$T$4:$T$6,,-1)</f>
        <v>fast</v>
      </c>
      <c r="J3529">
        <f>_xlfn.XLOOKUP(data[[#This Row],[Reindeer]],$S$14:$S$18,$T$14:$T$18)</f>
        <v>1200</v>
      </c>
      <c r="K3529" t="str" cm="1">
        <f t="array" ref="K3529">_xlfn.IFS(data[[#This Row],[Age]]&lt;=100,"0-100",data[[#This Row],[Age]]&lt;=500,"101-500",data[[#This Row],[Age]]&lt;=1000,"501-1000",1,"&gt;1000")</f>
        <v>&gt;1000</v>
      </c>
      <c r="L3529" t="str">
        <f>REPT(_xlfn.UNICHAR(8203),_xlfn.XLOOKUP(data[[#This Row],[Age group]],$S$23:$S$26,$T$23:$T$26))&amp;data[[#This Row],[Age group]]</f>
        <v>​&gt;1000</v>
      </c>
    </row>
    <row r="3530" spans="2:12" x14ac:dyDescent="0.25">
      <c r="B3530" t="s">
        <v>34</v>
      </c>
      <c r="C3530">
        <v>8.8000000000000007</v>
      </c>
      <c r="D3530">
        <v>830</v>
      </c>
      <c r="E3530" s="27">
        <v>45632</v>
      </c>
      <c r="F3530">
        <v>341.34000000000003</v>
      </c>
      <c r="G3530" t="s">
        <v>91</v>
      </c>
      <c r="H3530">
        <v>8224</v>
      </c>
      <c r="I3530" t="str">
        <f>_xlfn.XLOOKUP(data[[#This Row],[flight_speed]],$S$4:$S$6,$T$4:$T$6,,-1)</f>
        <v>casual</v>
      </c>
      <c r="J3530">
        <f>_xlfn.XLOOKUP(data[[#This Row],[Reindeer]],$S$14:$S$18,$T$14:$T$18)</f>
        <v>815</v>
      </c>
      <c r="K3530" t="str" cm="1">
        <f t="array" ref="K3530">_xlfn.IFS(data[[#This Row],[Age]]&lt;=100,"0-100",data[[#This Row],[Age]]&lt;=500,"101-500",data[[#This Row],[Age]]&lt;=1000,"501-1000",1,"&gt;1000")</f>
        <v>501-1000</v>
      </c>
      <c r="L3530" t="str">
        <f>REPT(_xlfn.UNICHAR(8203),_xlfn.XLOOKUP(data[[#This Row],[Age group]],$S$23:$S$26,$T$23:$T$26))&amp;data[[#This Row],[Age group]]</f>
        <v>​​501-1000</v>
      </c>
    </row>
    <row r="3531" spans="2:12" x14ac:dyDescent="0.25">
      <c r="B3531" t="s">
        <v>35</v>
      </c>
      <c r="C3531">
        <v>8.8000000000000007</v>
      </c>
      <c r="D3531">
        <v>1100</v>
      </c>
      <c r="E3531" s="27">
        <v>45632</v>
      </c>
      <c r="F3531">
        <v>1677.09</v>
      </c>
      <c r="G3531" t="s">
        <v>91</v>
      </c>
      <c r="H3531">
        <v>7108</v>
      </c>
      <c r="I3531" t="str">
        <f>_xlfn.XLOOKUP(data[[#This Row],[flight_speed]],$S$4:$S$6,$T$4:$T$6,,-1)</f>
        <v>fast</v>
      </c>
      <c r="J3531">
        <f>_xlfn.XLOOKUP(data[[#This Row],[Reindeer]],$S$14:$S$18,$T$14:$T$18)</f>
        <v>261</v>
      </c>
      <c r="K3531" t="str" cm="1">
        <f t="array" ref="K3531">_xlfn.IFS(data[[#This Row],[Age]]&lt;=100,"0-100",data[[#This Row],[Age]]&lt;=500,"101-500",data[[#This Row],[Age]]&lt;=1000,"501-1000",1,"&gt;1000")</f>
        <v>101-500</v>
      </c>
      <c r="L3531" t="str">
        <f>REPT(_xlfn.UNICHAR(8203),_xlfn.XLOOKUP(data[[#This Row],[Age group]],$S$23:$S$26,$T$23:$T$26))&amp;data[[#This Row],[Age group]]</f>
        <v>​​​101-500</v>
      </c>
    </row>
    <row r="3532" spans="2:12" x14ac:dyDescent="0.25">
      <c r="B3532" t="s">
        <v>68</v>
      </c>
      <c r="C3532">
        <v>12</v>
      </c>
      <c r="D3532">
        <v>870</v>
      </c>
      <c r="E3532" s="27">
        <v>45632</v>
      </c>
      <c r="F3532">
        <v>2900.73</v>
      </c>
      <c r="G3532" t="s">
        <v>90</v>
      </c>
      <c r="H3532">
        <v>909</v>
      </c>
      <c r="I3532" t="str">
        <f>_xlfn.XLOOKUP(data[[#This Row],[flight_speed]],$S$4:$S$6,$T$4:$T$6,,-1)</f>
        <v>super fast</v>
      </c>
      <c r="J3532">
        <f>_xlfn.XLOOKUP(data[[#This Row],[Reindeer]],$S$14:$S$18,$T$14:$T$18)</f>
        <v>35</v>
      </c>
      <c r="K3532" t="str" cm="1">
        <f t="array" ref="K3532">_xlfn.IFS(data[[#This Row],[Age]]&lt;=100,"0-100",data[[#This Row],[Age]]&lt;=500,"101-500",data[[#This Row],[Age]]&lt;=1000,"501-1000",1,"&gt;1000")</f>
        <v>0-100</v>
      </c>
      <c r="L3532" t="str">
        <f>REPT(_xlfn.UNICHAR(8203),_xlfn.XLOOKUP(data[[#This Row],[Age group]],$S$23:$S$26,$T$23:$T$26))&amp;data[[#This Row],[Age group]]</f>
        <v>​​​​0-100</v>
      </c>
    </row>
    <row r="3533" spans="2:12" x14ac:dyDescent="0.25">
      <c r="B3533" t="s">
        <v>32</v>
      </c>
      <c r="C3533">
        <v>7.2</v>
      </c>
      <c r="D3533">
        <v>1300</v>
      </c>
      <c r="E3533" s="27">
        <v>45632</v>
      </c>
      <c r="F3533">
        <v>572.43000000000006</v>
      </c>
      <c r="G3533" t="s">
        <v>91</v>
      </c>
      <c r="H3533">
        <v>4030</v>
      </c>
      <c r="I3533" t="str">
        <f>_xlfn.XLOOKUP(data[[#This Row],[flight_speed]],$S$4:$S$6,$T$4:$T$6,,-1)</f>
        <v>casual</v>
      </c>
      <c r="J3533">
        <f>_xlfn.XLOOKUP(data[[#This Row],[Reindeer]],$S$14:$S$18,$T$14:$T$18)</f>
        <v>98</v>
      </c>
      <c r="K3533" t="str" cm="1">
        <f t="array" ref="K3533">_xlfn.IFS(data[[#This Row],[Age]]&lt;=100,"0-100",data[[#This Row],[Age]]&lt;=500,"101-500",data[[#This Row],[Age]]&lt;=1000,"501-1000",1,"&gt;1000")</f>
        <v>0-100</v>
      </c>
      <c r="L3533" t="str">
        <f>REPT(_xlfn.UNICHAR(8203),_xlfn.XLOOKUP(data[[#This Row],[Age group]],$S$23:$S$26,$T$23:$T$26))&amp;data[[#This Row],[Age group]]</f>
        <v>​​​​0-100</v>
      </c>
    </row>
    <row r="3534" spans="2:12" x14ac:dyDescent="0.25">
      <c r="B3534" t="s">
        <v>33</v>
      </c>
      <c r="C3534">
        <v>4.8000000000000007</v>
      </c>
      <c r="D3534">
        <v>1160</v>
      </c>
      <c r="E3534" s="27">
        <v>45633</v>
      </c>
      <c r="F3534">
        <v>2167.98</v>
      </c>
      <c r="G3534" t="s">
        <v>90</v>
      </c>
      <c r="H3534">
        <v>754</v>
      </c>
      <c r="I3534" t="str">
        <f>_xlfn.XLOOKUP(data[[#This Row],[flight_speed]],$S$4:$S$6,$T$4:$T$6,,-1)</f>
        <v>super fast</v>
      </c>
      <c r="J3534">
        <f>_xlfn.XLOOKUP(data[[#This Row],[Reindeer]],$S$14:$S$18,$T$14:$T$18)</f>
        <v>1200</v>
      </c>
      <c r="K3534" t="str" cm="1">
        <f t="array" ref="K3534">_xlfn.IFS(data[[#This Row],[Age]]&lt;=100,"0-100",data[[#This Row],[Age]]&lt;=500,"101-500",data[[#This Row],[Age]]&lt;=1000,"501-1000",1,"&gt;1000")</f>
        <v>&gt;1000</v>
      </c>
      <c r="L3534" t="str">
        <f>REPT(_xlfn.UNICHAR(8203),_xlfn.XLOOKUP(data[[#This Row],[Age group]],$S$23:$S$26,$T$23:$T$26))&amp;data[[#This Row],[Age group]]</f>
        <v>​&gt;1000</v>
      </c>
    </row>
    <row r="3535" spans="2:12" x14ac:dyDescent="0.25">
      <c r="B3535" t="s">
        <v>34</v>
      </c>
      <c r="C3535">
        <v>4.8000000000000007</v>
      </c>
      <c r="D3535">
        <v>1400</v>
      </c>
      <c r="E3535" s="27">
        <v>45633</v>
      </c>
      <c r="F3535">
        <v>349.65</v>
      </c>
      <c r="G3535" t="s">
        <v>91</v>
      </c>
      <c r="H3535">
        <v>3738</v>
      </c>
      <c r="I3535" t="str">
        <f>_xlfn.XLOOKUP(data[[#This Row],[flight_speed]],$S$4:$S$6,$T$4:$T$6,,-1)</f>
        <v>casual</v>
      </c>
      <c r="J3535">
        <f>_xlfn.XLOOKUP(data[[#This Row],[Reindeer]],$S$14:$S$18,$T$14:$T$18)</f>
        <v>815</v>
      </c>
      <c r="K3535" t="str" cm="1">
        <f t="array" ref="K3535">_xlfn.IFS(data[[#This Row],[Age]]&lt;=100,"0-100",data[[#This Row],[Age]]&lt;=500,"101-500",data[[#This Row],[Age]]&lt;=1000,"501-1000",1,"&gt;1000")</f>
        <v>501-1000</v>
      </c>
      <c r="L3535" t="str">
        <f>REPT(_xlfn.UNICHAR(8203),_xlfn.XLOOKUP(data[[#This Row],[Age group]],$S$23:$S$26,$T$23:$T$26))&amp;data[[#This Row],[Age group]]</f>
        <v>​​501-1000</v>
      </c>
    </row>
    <row r="3536" spans="2:12" x14ac:dyDescent="0.25">
      <c r="B3536" t="s">
        <v>35</v>
      </c>
      <c r="C3536">
        <v>5.6000000000000005</v>
      </c>
      <c r="D3536">
        <v>800</v>
      </c>
      <c r="E3536" s="27">
        <v>45633</v>
      </c>
      <c r="F3536">
        <v>1108.4100000000001</v>
      </c>
      <c r="G3536" t="s">
        <v>91</v>
      </c>
      <c r="H3536">
        <v>730</v>
      </c>
      <c r="I3536" t="str">
        <f>_xlfn.XLOOKUP(data[[#This Row],[flight_speed]],$S$4:$S$6,$T$4:$T$6,,-1)</f>
        <v>fast</v>
      </c>
      <c r="J3536">
        <f>_xlfn.XLOOKUP(data[[#This Row],[Reindeer]],$S$14:$S$18,$T$14:$T$18)</f>
        <v>261</v>
      </c>
      <c r="K3536" t="str" cm="1">
        <f t="array" ref="K3536">_xlfn.IFS(data[[#This Row],[Age]]&lt;=100,"0-100",data[[#This Row],[Age]]&lt;=500,"101-500",data[[#This Row],[Age]]&lt;=1000,"501-1000",1,"&gt;1000")</f>
        <v>101-500</v>
      </c>
      <c r="L3536" t="str">
        <f>REPT(_xlfn.UNICHAR(8203),_xlfn.XLOOKUP(data[[#This Row],[Age group]],$S$23:$S$26,$T$23:$T$26))&amp;data[[#This Row],[Age group]]</f>
        <v>​​​101-500</v>
      </c>
    </row>
    <row r="3537" spans="2:12" x14ac:dyDescent="0.25">
      <c r="B3537" t="s">
        <v>68</v>
      </c>
      <c r="C3537">
        <v>7.2</v>
      </c>
      <c r="D3537">
        <v>1490</v>
      </c>
      <c r="E3537" s="27">
        <v>45633</v>
      </c>
      <c r="F3537">
        <v>2835.75</v>
      </c>
      <c r="G3537" t="s">
        <v>90</v>
      </c>
      <c r="H3537">
        <v>4595</v>
      </c>
      <c r="I3537" t="str">
        <f>_xlfn.XLOOKUP(data[[#This Row],[flight_speed]],$S$4:$S$6,$T$4:$T$6,,-1)</f>
        <v>super fast</v>
      </c>
      <c r="J3537">
        <f>_xlfn.XLOOKUP(data[[#This Row],[Reindeer]],$S$14:$S$18,$T$14:$T$18)</f>
        <v>35</v>
      </c>
      <c r="K3537" t="str" cm="1">
        <f t="array" ref="K3537">_xlfn.IFS(data[[#This Row],[Age]]&lt;=100,"0-100",data[[#This Row],[Age]]&lt;=500,"101-500",data[[#This Row],[Age]]&lt;=1000,"501-1000",1,"&gt;1000")</f>
        <v>0-100</v>
      </c>
      <c r="L3537" t="str">
        <f>REPT(_xlfn.UNICHAR(8203),_xlfn.XLOOKUP(data[[#This Row],[Age group]],$S$23:$S$26,$T$23:$T$26))&amp;data[[#This Row],[Age group]]</f>
        <v>​​​​0-100</v>
      </c>
    </row>
    <row r="3538" spans="2:12" x14ac:dyDescent="0.25">
      <c r="B3538" t="s">
        <v>32</v>
      </c>
      <c r="C3538">
        <v>6.4</v>
      </c>
      <c r="D3538">
        <v>1300</v>
      </c>
      <c r="E3538" s="27">
        <v>45633</v>
      </c>
      <c r="F3538">
        <v>941.37000000000012</v>
      </c>
      <c r="G3538" t="s">
        <v>91</v>
      </c>
      <c r="H3538">
        <v>16762</v>
      </c>
      <c r="I3538" t="str">
        <f>_xlfn.XLOOKUP(data[[#This Row],[flight_speed]],$S$4:$S$6,$T$4:$T$6,,-1)</f>
        <v>fast</v>
      </c>
      <c r="J3538">
        <f>_xlfn.XLOOKUP(data[[#This Row],[Reindeer]],$S$14:$S$18,$T$14:$T$18)</f>
        <v>98</v>
      </c>
      <c r="K3538" t="str" cm="1">
        <f t="array" ref="K3538">_xlfn.IFS(data[[#This Row],[Age]]&lt;=100,"0-100",data[[#This Row],[Age]]&lt;=500,"101-500",data[[#This Row],[Age]]&lt;=1000,"501-1000",1,"&gt;1000")</f>
        <v>0-100</v>
      </c>
      <c r="L3538" t="str">
        <f>REPT(_xlfn.UNICHAR(8203),_xlfn.XLOOKUP(data[[#This Row],[Age group]],$S$23:$S$26,$T$23:$T$26))&amp;data[[#This Row],[Age group]]</f>
        <v>​​​​0-100</v>
      </c>
    </row>
    <row r="3539" spans="2:12" x14ac:dyDescent="0.25">
      <c r="B3539" t="s">
        <v>33</v>
      </c>
      <c r="C3539">
        <v>4.8000000000000007</v>
      </c>
      <c r="D3539">
        <v>670</v>
      </c>
      <c r="E3539" s="27">
        <v>45634</v>
      </c>
      <c r="F3539">
        <v>2265.7799999999997</v>
      </c>
      <c r="G3539" t="s">
        <v>90</v>
      </c>
      <c r="H3539">
        <v>5005</v>
      </c>
      <c r="I3539" t="str">
        <f>_xlfn.XLOOKUP(data[[#This Row],[flight_speed]],$S$4:$S$6,$T$4:$T$6,,-1)</f>
        <v>super fast</v>
      </c>
      <c r="J3539">
        <f>_xlfn.XLOOKUP(data[[#This Row],[Reindeer]],$S$14:$S$18,$T$14:$T$18)</f>
        <v>1200</v>
      </c>
      <c r="K3539" t="str" cm="1">
        <f t="array" ref="K3539">_xlfn.IFS(data[[#This Row],[Age]]&lt;=100,"0-100",data[[#This Row],[Age]]&lt;=500,"101-500",data[[#This Row],[Age]]&lt;=1000,"501-1000",1,"&gt;1000")</f>
        <v>&gt;1000</v>
      </c>
      <c r="L3539" t="str">
        <f>REPT(_xlfn.UNICHAR(8203),_xlfn.XLOOKUP(data[[#This Row],[Age group]],$S$23:$S$26,$T$23:$T$26))&amp;data[[#This Row],[Age group]]</f>
        <v>​&gt;1000</v>
      </c>
    </row>
    <row r="3540" spans="2:12" x14ac:dyDescent="0.25">
      <c r="B3540" t="s">
        <v>34</v>
      </c>
      <c r="C3540">
        <v>7.2</v>
      </c>
      <c r="D3540">
        <v>1490</v>
      </c>
      <c r="E3540" s="27">
        <v>45634</v>
      </c>
      <c r="F3540">
        <v>2462.16</v>
      </c>
      <c r="G3540" t="s">
        <v>91</v>
      </c>
      <c r="H3540">
        <v>16827</v>
      </c>
      <c r="I3540" t="str">
        <f>_xlfn.XLOOKUP(data[[#This Row],[flight_speed]],$S$4:$S$6,$T$4:$T$6,,-1)</f>
        <v>super fast</v>
      </c>
      <c r="J3540">
        <f>_xlfn.XLOOKUP(data[[#This Row],[Reindeer]],$S$14:$S$18,$T$14:$T$18)</f>
        <v>815</v>
      </c>
      <c r="K3540" t="str" cm="1">
        <f t="array" ref="K3540">_xlfn.IFS(data[[#This Row],[Age]]&lt;=100,"0-100",data[[#This Row],[Age]]&lt;=500,"101-500",data[[#This Row],[Age]]&lt;=1000,"501-1000",1,"&gt;1000")</f>
        <v>501-1000</v>
      </c>
      <c r="L3540" t="str">
        <f>REPT(_xlfn.UNICHAR(8203),_xlfn.XLOOKUP(data[[#This Row],[Age group]],$S$23:$S$26,$T$23:$T$26))&amp;data[[#This Row],[Age group]]</f>
        <v>​​501-1000</v>
      </c>
    </row>
    <row r="3541" spans="2:12" x14ac:dyDescent="0.25">
      <c r="B3541" t="s">
        <v>35</v>
      </c>
      <c r="C3541">
        <v>6.4</v>
      </c>
      <c r="D3541">
        <v>1110</v>
      </c>
      <c r="E3541" s="27">
        <v>45634</v>
      </c>
      <c r="F3541">
        <v>2270.79</v>
      </c>
      <c r="G3541" t="s">
        <v>91</v>
      </c>
      <c r="H3541">
        <v>14067</v>
      </c>
      <c r="I3541" t="str">
        <f>_xlfn.XLOOKUP(data[[#This Row],[flight_speed]],$S$4:$S$6,$T$4:$T$6,,-1)</f>
        <v>super fast</v>
      </c>
      <c r="J3541">
        <f>_xlfn.XLOOKUP(data[[#This Row],[Reindeer]],$S$14:$S$18,$T$14:$T$18)</f>
        <v>261</v>
      </c>
      <c r="K3541" t="str" cm="1">
        <f t="array" ref="K3541">_xlfn.IFS(data[[#This Row],[Age]]&lt;=100,"0-100",data[[#This Row],[Age]]&lt;=500,"101-500",data[[#This Row],[Age]]&lt;=1000,"501-1000",1,"&gt;1000")</f>
        <v>101-500</v>
      </c>
      <c r="L3541" t="str">
        <f>REPT(_xlfn.UNICHAR(8203),_xlfn.XLOOKUP(data[[#This Row],[Age group]],$S$23:$S$26,$T$23:$T$26))&amp;data[[#This Row],[Age group]]</f>
        <v>​​​101-500</v>
      </c>
    </row>
    <row r="3542" spans="2:12" x14ac:dyDescent="0.25">
      <c r="B3542" t="s">
        <v>68</v>
      </c>
      <c r="C3542">
        <v>11.200000000000001</v>
      </c>
      <c r="D3542">
        <v>1300</v>
      </c>
      <c r="E3542" s="27">
        <v>45634</v>
      </c>
      <c r="F3542">
        <v>349.98</v>
      </c>
      <c r="G3542" t="s">
        <v>90</v>
      </c>
      <c r="H3542">
        <v>15336</v>
      </c>
      <c r="I3542" t="str">
        <f>_xlfn.XLOOKUP(data[[#This Row],[flight_speed]],$S$4:$S$6,$T$4:$T$6,,-1)</f>
        <v>casual</v>
      </c>
      <c r="J3542">
        <f>_xlfn.XLOOKUP(data[[#This Row],[Reindeer]],$S$14:$S$18,$T$14:$T$18)</f>
        <v>35</v>
      </c>
      <c r="K3542" t="str" cm="1">
        <f t="array" ref="K3542">_xlfn.IFS(data[[#This Row],[Age]]&lt;=100,"0-100",data[[#This Row],[Age]]&lt;=500,"101-500",data[[#This Row],[Age]]&lt;=1000,"501-1000",1,"&gt;1000")</f>
        <v>0-100</v>
      </c>
      <c r="L3542" t="str">
        <f>REPT(_xlfn.UNICHAR(8203),_xlfn.XLOOKUP(data[[#This Row],[Age group]],$S$23:$S$26,$T$23:$T$26))&amp;data[[#This Row],[Age group]]</f>
        <v>​​​​0-100</v>
      </c>
    </row>
    <row r="3543" spans="2:12" x14ac:dyDescent="0.25">
      <c r="B3543" t="s">
        <v>32</v>
      </c>
      <c r="C3543">
        <v>4</v>
      </c>
      <c r="D3543">
        <v>1050</v>
      </c>
      <c r="E3543" s="27">
        <v>45634</v>
      </c>
      <c r="F3543">
        <v>570.81000000000006</v>
      </c>
      <c r="G3543" t="s">
        <v>91</v>
      </c>
      <c r="H3543">
        <v>17095</v>
      </c>
      <c r="I3543" t="str">
        <f>_xlfn.XLOOKUP(data[[#This Row],[flight_speed]],$S$4:$S$6,$T$4:$T$6,,-1)</f>
        <v>casual</v>
      </c>
      <c r="J3543">
        <f>_xlfn.XLOOKUP(data[[#This Row],[Reindeer]],$S$14:$S$18,$T$14:$T$18)</f>
        <v>98</v>
      </c>
      <c r="K3543" t="str" cm="1">
        <f t="array" ref="K3543">_xlfn.IFS(data[[#This Row],[Age]]&lt;=100,"0-100",data[[#This Row],[Age]]&lt;=500,"101-500",data[[#This Row],[Age]]&lt;=1000,"501-1000",1,"&gt;1000")</f>
        <v>0-100</v>
      </c>
      <c r="L3543" t="str">
        <f>REPT(_xlfn.UNICHAR(8203),_xlfn.XLOOKUP(data[[#This Row],[Age group]],$S$23:$S$26,$T$23:$T$26))&amp;data[[#This Row],[Age group]]</f>
        <v>​​​​0-100</v>
      </c>
    </row>
    <row r="3544" spans="2:12" x14ac:dyDescent="0.25">
      <c r="B3544" t="s">
        <v>33</v>
      </c>
      <c r="C3544">
        <v>8.8000000000000007</v>
      </c>
      <c r="D3544">
        <v>820</v>
      </c>
      <c r="E3544" s="27">
        <v>45635</v>
      </c>
      <c r="F3544">
        <v>1980.6000000000001</v>
      </c>
      <c r="G3544" t="s">
        <v>90</v>
      </c>
      <c r="H3544">
        <v>2910</v>
      </c>
      <c r="I3544" t="str">
        <f>_xlfn.XLOOKUP(data[[#This Row],[flight_speed]],$S$4:$S$6,$T$4:$T$6,,-1)</f>
        <v>fast</v>
      </c>
      <c r="J3544">
        <f>_xlfn.XLOOKUP(data[[#This Row],[Reindeer]],$S$14:$S$18,$T$14:$T$18)</f>
        <v>1200</v>
      </c>
      <c r="K3544" t="str" cm="1">
        <f t="array" ref="K3544">_xlfn.IFS(data[[#This Row],[Age]]&lt;=100,"0-100",data[[#This Row],[Age]]&lt;=500,"101-500",data[[#This Row],[Age]]&lt;=1000,"501-1000",1,"&gt;1000")</f>
        <v>&gt;1000</v>
      </c>
      <c r="L3544" t="str">
        <f>REPT(_xlfn.UNICHAR(8203),_xlfn.XLOOKUP(data[[#This Row],[Age group]],$S$23:$S$26,$T$23:$T$26))&amp;data[[#This Row],[Age group]]</f>
        <v>​&gt;1000</v>
      </c>
    </row>
    <row r="3545" spans="2:12" x14ac:dyDescent="0.25">
      <c r="B3545" t="s">
        <v>34</v>
      </c>
      <c r="C3545">
        <v>8</v>
      </c>
      <c r="D3545">
        <v>1020</v>
      </c>
      <c r="E3545" s="27">
        <v>45635</v>
      </c>
      <c r="F3545">
        <v>277.86</v>
      </c>
      <c r="G3545" t="s">
        <v>91</v>
      </c>
      <c r="H3545">
        <v>11510</v>
      </c>
      <c r="I3545" t="str">
        <f>_xlfn.XLOOKUP(data[[#This Row],[flight_speed]],$S$4:$S$6,$T$4:$T$6,,-1)</f>
        <v>casual</v>
      </c>
      <c r="J3545">
        <f>_xlfn.XLOOKUP(data[[#This Row],[Reindeer]],$S$14:$S$18,$T$14:$T$18)</f>
        <v>815</v>
      </c>
      <c r="K3545" t="str" cm="1">
        <f t="array" ref="K3545">_xlfn.IFS(data[[#This Row],[Age]]&lt;=100,"0-100",data[[#This Row],[Age]]&lt;=500,"101-500",data[[#This Row],[Age]]&lt;=1000,"501-1000",1,"&gt;1000")</f>
        <v>501-1000</v>
      </c>
      <c r="L3545" t="str">
        <f>REPT(_xlfn.UNICHAR(8203),_xlfn.XLOOKUP(data[[#This Row],[Age group]],$S$23:$S$26,$T$23:$T$26))&amp;data[[#This Row],[Age group]]</f>
        <v>​​501-1000</v>
      </c>
    </row>
    <row r="3546" spans="2:12" x14ac:dyDescent="0.25">
      <c r="B3546" t="s">
        <v>35</v>
      </c>
      <c r="C3546">
        <v>4</v>
      </c>
      <c r="D3546">
        <v>900</v>
      </c>
      <c r="E3546" s="27">
        <v>45635</v>
      </c>
      <c r="F3546">
        <v>2593.2599999999998</v>
      </c>
      <c r="G3546" t="s">
        <v>91</v>
      </c>
      <c r="H3546">
        <v>17842</v>
      </c>
      <c r="I3546" t="str">
        <f>_xlfn.XLOOKUP(data[[#This Row],[flight_speed]],$S$4:$S$6,$T$4:$T$6,,-1)</f>
        <v>super fast</v>
      </c>
      <c r="J3546">
        <f>_xlfn.XLOOKUP(data[[#This Row],[Reindeer]],$S$14:$S$18,$T$14:$T$18)</f>
        <v>261</v>
      </c>
      <c r="K3546" t="str" cm="1">
        <f t="array" ref="K3546">_xlfn.IFS(data[[#This Row],[Age]]&lt;=100,"0-100",data[[#This Row],[Age]]&lt;=500,"101-500",data[[#This Row],[Age]]&lt;=1000,"501-1000",1,"&gt;1000")</f>
        <v>101-500</v>
      </c>
      <c r="L3546" t="str">
        <f>REPT(_xlfn.UNICHAR(8203),_xlfn.XLOOKUP(data[[#This Row],[Age group]],$S$23:$S$26,$T$23:$T$26))&amp;data[[#This Row],[Age group]]</f>
        <v>​​​101-500</v>
      </c>
    </row>
    <row r="3547" spans="2:12" x14ac:dyDescent="0.25">
      <c r="B3547" t="s">
        <v>68</v>
      </c>
      <c r="C3547">
        <v>8</v>
      </c>
      <c r="D3547">
        <v>810</v>
      </c>
      <c r="E3547" s="27">
        <v>45635</v>
      </c>
      <c r="F3547">
        <v>1207.8000000000002</v>
      </c>
      <c r="G3547" t="s">
        <v>90</v>
      </c>
      <c r="H3547">
        <v>4070</v>
      </c>
      <c r="I3547" t="str">
        <f>_xlfn.XLOOKUP(data[[#This Row],[flight_speed]],$S$4:$S$6,$T$4:$T$6,,-1)</f>
        <v>fast</v>
      </c>
      <c r="J3547">
        <f>_xlfn.XLOOKUP(data[[#This Row],[Reindeer]],$S$14:$S$18,$T$14:$T$18)</f>
        <v>35</v>
      </c>
      <c r="K3547" t="str" cm="1">
        <f t="array" ref="K3547">_xlfn.IFS(data[[#This Row],[Age]]&lt;=100,"0-100",data[[#This Row],[Age]]&lt;=500,"101-500",data[[#This Row],[Age]]&lt;=1000,"501-1000",1,"&gt;1000")</f>
        <v>0-100</v>
      </c>
      <c r="L3547" t="str">
        <f>REPT(_xlfn.UNICHAR(8203),_xlfn.XLOOKUP(data[[#This Row],[Age group]],$S$23:$S$26,$T$23:$T$26))&amp;data[[#This Row],[Age group]]</f>
        <v>​​​​0-100</v>
      </c>
    </row>
    <row r="3548" spans="2:12" x14ac:dyDescent="0.25">
      <c r="B3548" t="s">
        <v>32</v>
      </c>
      <c r="C3548">
        <v>11.200000000000001</v>
      </c>
      <c r="D3548">
        <v>600</v>
      </c>
      <c r="E3548" s="27">
        <v>45635</v>
      </c>
      <c r="F3548">
        <v>1294.3499999999999</v>
      </c>
      <c r="G3548" t="s">
        <v>91</v>
      </c>
      <c r="H3548">
        <v>2584</v>
      </c>
      <c r="I3548" t="str">
        <f>_xlfn.XLOOKUP(data[[#This Row],[flight_speed]],$S$4:$S$6,$T$4:$T$6,,-1)</f>
        <v>fast</v>
      </c>
      <c r="J3548">
        <f>_xlfn.XLOOKUP(data[[#This Row],[Reindeer]],$S$14:$S$18,$T$14:$T$18)</f>
        <v>98</v>
      </c>
      <c r="K3548" t="str" cm="1">
        <f t="array" ref="K3548">_xlfn.IFS(data[[#This Row],[Age]]&lt;=100,"0-100",data[[#This Row],[Age]]&lt;=500,"101-500",data[[#This Row],[Age]]&lt;=1000,"501-1000",1,"&gt;1000")</f>
        <v>0-100</v>
      </c>
      <c r="L3548" t="str">
        <f>REPT(_xlfn.UNICHAR(8203),_xlfn.XLOOKUP(data[[#This Row],[Age group]],$S$23:$S$26,$T$23:$T$26))&amp;data[[#This Row],[Age group]]</f>
        <v>​​​​0-100</v>
      </c>
    </row>
    <row r="3549" spans="2:12" x14ac:dyDescent="0.25">
      <c r="B3549" t="s">
        <v>33</v>
      </c>
      <c r="C3549">
        <v>4</v>
      </c>
      <c r="D3549">
        <v>1170</v>
      </c>
      <c r="E3549" s="27">
        <v>45636</v>
      </c>
      <c r="F3549">
        <v>2153.16</v>
      </c>
      <c r="G3549" t="s">
        <v>90</v>
      </c>
      <c r="H3549">
        <v>14227</v>
      </c>
      <c r="I3549" t="str">
        <f>_xlfn.XLOOKUP(data[[#This Row],[flight_speed]],$S$4:$S$6,$T$4:$T$6,,-1)</f>
        <v>super fast</v>
      </c>
      <c r="J3549">
        <f>_xlfn.XLOOKUP(data[[#This Row],[Reindeer]],$S$14:$S$18,$T$14:$T$18)</f>
        <v>1200</v>
      </c>
      <c r="K3549" t="str" cm="1">
        <f t="array" ref="K3549">_xlfn.IFS(data[[#This Row],[Age]]&lt;=100,"0-100",data[[#This Row],[Age]]&lt;=500,"101-500",data[[#This Row],[Age]]&lt;=1000,"501-1000",1,"&gt;1000")</f>
        <v>&gt;1000</v>
      </c>
      <c r="L3549" t="str">
        <f>REPT(_xlfn.UNICHAR(8203),_xlfn.XLOOKUP(data[[#This Row],[Age group]],$S$23:$S$26,$T$23:$T$26))&amp;data[[#This Row],[Age group]]</f>
        <v>​&gt;1000</v>
      </c>
    </row>
    <row r="3550" spans="2:12" x14ac:dyDescent="0.25">
      <c r="B3550" t="s">
        <v>34</v>
      </c>
      <c r="C3550">
        <v>9.6000000000000014</v>
      </c>
      <c r="D3550">
        <v>1130</v>
      </c>
      <c r="E3550" s="27">
        <v>45636</v>
      </c>
      <c r="F3550">
        <v>1507.8000000000002</v>
      </c>
      <c r="G3550" t="s">
        <v>91</v>
      </c>
      <c r="H3550">
        <v>5220</v>
      </c>
      <c r="I3550" t="str">
        <f>_xlfn.XLOOKUP(data[[#This Row],[flight_speed]],$S$4:$S$6,$T$4:$T$6,,-1)</f>
        <v>fast</v>
      </c>
      <c r="J3550">
        <f>_xlfn.XLOOKUP(data[[#This Row],[Reindeer]],$S$14:$S$18,$T$14:$T$18)</f>
        <v>815</v>
      </c>
      <c r="K3550" t="str" cm="1">
        <f t="array" ref="K3550">_xlfn.IFS(data[[#This Row],[Age]]&lt;=100,"0-100",data[[#This Row],[Age]]&lt;=500,"101-500",data[[#This Row],[Age]]&lt;=1000,"501-1000",1,"&gt;1000")</f>
        <v>501-1000</v>
      </c>
      <c r="L3550" t="str">
        <f>REPT(_xlfn.UNICHAR(8203),_xlfn.XLOOKUP(data[[#This Row],[Age group]],$S$23:$S$26,$T$23:$T$26))&amp;data[[#This Row],[Age group]]</f>
        <v>​​501-1000</v>
      </c>
    </row>
    <row r="3551" spans="2:12" x14ac:dyDescent="0.25">
      <c r="B3551" t="s">
        <v>35</v>
      </c>
      <c r="C3551">
        <v>4.8000000000000007</v>
      </c>
      <c r="D3551">
        <v>1260</v>
      </c>
      <c r="E3551" s="27">
        <v>45636</v>
      </c>
      <c r="F3551">
        <v>148.59</v>
      </c>
      <c r="G3551" t="s">
        <v>91</v>
      </c>
      <c r="H3551">
        <v>11255</v>
      </c>
      <c r="I3551" t="str">
        <f>_xlfn.XLOOKUP(data[[#This Row],[flight_speed]],$S$4:$S$6,$T$4:$T$6,,-1)</f>
        <v>casual</v>
      </c>
      <c r="J3551">
        <f>_xlfn.XLOOKUP(data[[#This Row],[Reindeer]],$S$14:$S$18,$T$14:$T$18)</f>
        <v>261</v>
      </c>
      <c r="K3551" t="str" cm="1">
        <f t="array" ref="K3551">_xlfn.IFS(data[[#This Row],[Age]]&lt;=100,"0-100",data[[#This Row],[Age]]&lt;=500,"101-500",data[[#This Row],[Age]]&lt;=1000,"501-1000",1,"&gt;1000")</f>
        <v>101-500</v>
      </c>
      <c r="L3551" t="str">
        <f>REPT(_xlfn.UNICHAR(8203),_xlfn.XLOOKUP(data[[#This Row],[Age group]],$S$23:$S$26,$T$23:$T$26))&amp;data[[#This Row],[Age group]]</f>
        <v>​​​101-500</v>
      </c>
    </row>
    <row r="3552" spans="2:12" x14ac:dyDescent="0.25">
      <c r="B3552" t="s">
        <v>68</v>
      </c>
      <c r="C3552">
        <v>8</v>
      </c>
      <c r="D3552">
        <v>560</v>
      </c>
      <c r="E3552" s="27">
        <v>45636</v>
      </c>
      <c r="F3552">
        <v>1224.24</v>
      </c>
      <c r="G3552" t="s">
        <v>90</v>
      </c>
      <c r="H3552">
        <v>9498</v>
      </c>
      <c r="I3552" t="str">
        <f>_xlfn.XLOOKUP(data[[#This Row],[flight_speed]],$S$4:$S$6,$T$4:$T$6,,-1)</f>
        <v>fast</v>
      </c>
      <c r="J3552">
        <f>_xlfn.XLOOKUP(data[[#This Row],[Reindeer]],$S$14:$S$18,$T$14:$T$18)</f>
        <v>35</v>
      </c>
      <c r="K3552" t="str" cm="1">
        <f t="array" ref="K3552">_xlfn.IFS(data[[#This Row],[Age]]&lt;=100,"0-100",data[[#This Row],[Age]]&lt;=500,"101-500",data[[#This Row],[Age]]&lt;=1000,"501-1000",1,"&gt;1000")</f>
        <v>0-100</v>
      </c>
      <c r="L3552" t="str">
        <f>REPT(_xlfn.UNICHAR(8203),_xlfn.XLOOKUP(data[[#This Row],[Age group]],$S$23:$S$26,$T$23:$T$26))&amp;data[[#This Row],[Age group]]</f>
        <v>​​​​0-100</v>
      </c>
    </row>
    <row r="3553" spans="2:12" x14ac:dyDescent="0.25">
      <c r="B3553" t="s">
        <v>32</v>
      </c>
      <c r="C3553">
        <v>4</v>
      </c>
      <c r="D3553">
        <v>1280</v>
      </c>
      <c r="E3553" s="27">
        <v>45636</v>
      </c>
      <c r="F3553">
        <v>2369.5500000000002</v>
      </c>
      <c r="G3553" t="s">
        <v>91</v>
      </c>
      <c r="H3553">
        <v>17777</v>
      </c>
      <c r="I3553" t="str">
        <f>_xlfn.XLOOKUP(data[[#This Row],[flight_speed]],$S$4:$S$6,$T$4:$T$6,,-1)</f>
        <v>super fast</v>
      </c>
      <c r="J3553">
        <f>_xlfn.XLOOKUP(data[[#This Row],[Reindeer]],$S$14:$S$18,$T$14:$T$18)</f>
        <v>98</v>
      </c>
      <c r="K3553" t="str" cm="1">
        <f t="array" ref="K3553">_xlfn.IFS(data[[#This Row],[Age]]&lt;=100,"0-100",data[[#This Row],[Age]]&lt;=500,"101-500",data[[#This Row],[Age]]&lt;=1000,"501-1000",1,"&gt;1000")</f>
        <v>0-100</v>
      </c>
      <c r="L3553" t="str">
        <f>REPT(_xlfn.UNICHAR(8203),_xlfn.XLOOKUP(data[[#This Row],[Age group]],$S$23:$S$26,$T$23:$T$26))&amp;data[[#This Row],[Age group]]</f>
        <v>​​​​0-100</v>
      </c>
    </row>
    <row r="3554" spans="2:12" x14ac:dyDescent="0.25">
      <c r="B3554" t="s">
        <v>33</v>
      </c>
      <c r="C3554">
        <v>11.200000000000001</v>
      </c>
      <c r="D3554">
        <v>650</v>
      </c>
      <c r="E3554" s="27">
        <v>45637</v>
      </c>
      <c r="F3554">
        <v>2830.41</v>
      </c>
      <c r="G3554" t="s">
        <v>90</v>
      </c>
      <c r="H3554">
        <v>9831</v>
      </c>
      <c r="I3554" t="str">
        <f>_xlfn.XLOOKUP(data[[#This Row],[flight_speed]],$S$4:$S$6,$T$4:$T$6,,-1)</f>
        <v>super fast</v>
      </c>
      <c r="J3554">
        <f>_xlfn.XLOOKUP(data[[#This Row],[Reindeer]],$S$14:$S$18,$T$14:$T$18)</f>
        <v>1200</v>
      </c>
      <c r="K3554" t="str" cm="1">
        <f t="array" ref="K3554">_xlfn.IFS(data[[#This Row],[Age]]&lt;=100,"0-100",data[[#This Row],[Age]]&lt;=500,"101-500",data[[#This Row],[Age]]&lt;=1000,"501-1000",1,"&gt;1000")</f>
        <v>&gt;1000</v>
      </c>
      <c r="L3554" t="str">
        <f>REPT(_xlfn.UNICHAR(8203),_xlfn.XLOOKUP(data[[#This Row],[Age group]],$S$23:$S$26,$T$23:$T$26))&amp;data[[#This Row],[Age group]]</f>
        <v>​&gt;1000</v>
      </c>
    </row>
    <row r="3555" spans="2:12" x14ac:dyDescent="0.25">
      <c r="B3555" t="s">
        <v>34</v>
      </c>
      <c r="C3555">
        <v>12</v>
      </c>
      <c r="D3555">
        <v>890</v>
      </c>
      <c r="E3555" s="27">
        <v>45637</v>
      </c>
      <c r="F3555">
        <v>1837.6799999999998</v>
      </c>
      <c r="G3555" t="s">
        <v>91</v>
      </c>
      <c r="H3555">
        <v>10452</v>
      </c>
      <c r="I3555" t="str">
        <f>_xlfn.XLOOKUP(data[[#This Row],[flight_speed]],$S$4:$S$6,$T$4:$T$6,,-1)</f>
        <v>fast</v>
      </c>
      <c r="J3555">
        <f>_xlfn.XLOOKUP(data[[#This Row],[Reindeer]],$S$14:$S$18,$T$14:$T$18)</f>
        <v>815</v>
      </c>
      <c r="K3555" t="str" cm="1">
        <f t="array" ref="K3555">_xlfn.IFS(data[[#This Row],[Age]]&lt;=100,"0-100",data[[#This Row],[Age]]&lt;=500,"101-500",data[[#This Row],[Age]]&lt;=1000,"501-1000",1,"&gt;1000")</f>
        <v>501-1000</v>
      </c>
      <c r="L3555" t="str">
        <f>REPT(_xlfn.UNICHAR(8203),_xlfn.XLOOKUP(data[[#This Row],[Age group]],$S$23:$S$26,$T$23:$T$26))&amp;data[[#This Row],[Age group]]</f>
        <v>​​501-1000</v>
      </c>
    </row>
    <row r="3556" spans="2:12" x14ac:dyDescent="0.25">
      <c r="B3556" t="s">
        <v>35</v>
      </c>
      <c r="C3556">
        <v>6.4</v>
      </c>
      <c r="D3556">
        <v>1040</v>
      </c>
      <c r="E3556" s="27">
        <v>45637</v>
      </c>
      <c r="F3556">
        <v>1826.8500000000001</v>
      </c>
      <c r="G3556" t="s">
        <v>91</v>
      </c>
      <c r="H3556">
        <v>12827</v>
      </c>
      <c r="I3556" t="str">
        <f>_xlfn.XLOOKUP(data[[#This Row],[flight_speed]],$S$4:$S$6,$T$4:$T$6,,-1)</f>
        <v>fast</v>
      </c>
      <c r="J3556">
        <f>_xlfn.XLOOKUP(data[[#This Row],[Reindeer]],$S$14:$S$18,$T$14:$T$18)</f>
        <v>261</v>
      </c>
      <c r="K3556" t="str" cm="1">
        <f t="array" ref="K3556">_xlfn.IFS(data[[#This Row],[Age]]&lt;=100,"0-100",data[[#This Row],[Age]]&lt;=500,"101-500",data[[#This Row],[Age]]&lt;=1000,"501-1000",1,"&gt;1000")</f>
        <v>101-500</v>
      </c>
      <c r="L3556" t="str">
        <f>REPT(_xlfn.UNICHAR(8203),_xlfn.XLOOKUP(data[[#This Row],[Age group]],$S$23:$S$26,$T$23:$T$26))&amp;data[[#This Row],[Age group]]</f>
        <v>​​​101-500</v>
      </c>
    </row>
    <row r="3557" spans="2:12" x14ac:dyDescent="0.25">
      <c r="B3557" t="s">
        <v>68</v>
      </c>
      <c r="C3557">
        <v>9.6000000000000014</v>
      </c>
      <c r="D3557">
        <v>610</v>
      </c>
      <c r="E3557" s="27">
        <v>45637</v>
      </c>
      <c r="F3557">
        <v>1728.8999999999999</v>
      </c>
      <c r="G3557" t="s">
        <v>90</v>
      </c>
      <c r="H3557">
        <v>8404</v>
      </c>
      <c r="I3557" t="str">
        <f>_xlfn.XLOOKUP(data[[#This Row],[flight_speed]],$S$4:$S$6,$T$4:$T$6,,-1)</f>
        <v>fast</v>
      </c>
      <c r="J3557">
        <f>_xlfn.XLOOKUP(data[[#This Row],[Reindeer]],$S$14:$S$18,$T$14:$T$18)</f>
        <v>35</v>
      </c>
      <c r="K3557" t="str" cm="1">
        <f t="array" ref="K3557">_xlfn.IFS(data[[#This Row],[Age]]&lt;=100,"0-100",data[[#This Row],[Age]]&lt;=500,"101-500",data[[#This Row],[Age]]&lt;=1000,"501-1000",1,"&gt;1000")</f>
        <v>0-100</v>
      </c>
      <c r="L3557" t="str">
        <f>REPT(_xlfn.UNICHAR(8203),_xlfn.XLOOKUP(data[[#This Row],[Age group]],$S$23:$S$26,$T$23:$T$26))&amp;data[[#This Row],[Age group]]</f>
        <v>​​​​0-100</v>
      </c>
    </row>
    <row r="3558" spans="2:12" x14ac:dyDescent="0.25">
      <c r="B3558" t="s">
        <v>32</v>
      </c>
      <c r="C3558">
        <v>10.4</v>
      </c>
      <c r="D3558">
        <v>960</v>
      </c>
      <c r="E3558" s="27">
        <v>45637</v>
      </c>
      <c r="F3558">
        <v>1974</v>
      </c>
      <c r="G3558" t="s">
        <v>91</v>
      </c>
      <c r="H3558">
        <v>9083</v>
      </c>
      <c r="I3558" t="str">
        <f>_xlfn.XLOOKUP(data[[#This Row],[flight_speed]],$S$4:$S$6,$T$4:$T$6,,-1)</f>
        <v>fast</v>
      </c>
      <c r="J3558">
        <f>_xlfn.XLOOKUP(data[[#This Row],[Reindeer]],$S$14:$S$18,$T$14:$T$18)</f>
        <v>98</v>
      </c>
      <c r="K3558" t="str" cm="1">
        <f t="array" ref="K3558">_xlfn.IFS(data[[#This Row],[Age]]&lt;=100,"0-100",data[[#This Row],[Age]]&lt;=500,"101-500",data[[#This Row],[Age]]&lt;=1000,"501-1000",1,"&gt;1000")</f>
        <v>0-100</v>
      </c>
      <c r="L3558" t="str">
        <f>REPT(_xlfn.UNICHAR(8203),_xlfn.XLOOKUP(data[[#This Row],[Age group]],$S$23:$S$26,$T$23:$T$26))&amp;data[[#This Row],[Age group]]</f>
        <v>​​​​0-100</v>
      </c>
    </row>
    <row r="3559" spans="2:12" x14ac:dyDescent="0.25">
      <c r="B3559" t="s">
        <v>33</v>
      </c>
      <c r="C3559">
        <v>11.200000000000001</v>
      </c>
      <c r="D3559">
        <v>1320</v>
      </c>
      <c r="E3559" s="27">
        <v>45638</v>
      </c>
      <c r="F3559">
        <v>2088.2400000000002</v>
      </c>
      <c r="G3559" t="s">
        <v>90</v>
      </c>
      <c r="H3559">
        <v>9116</v>
      </c>
      <c r="I3559" t="str">
        <f>_xlfn.XLOOKUP(data[[#This Row],[flight_speed]],$S$4:$S$6,$T$4:$T$6,,-1)</f>
        <v>super fast</v>
      </c>
      <c r="J3559">
        <f>_xlfn.XLOOKUP(data[[#This Row],[Reindeer]],$S$14:$S$18,$T$14:$T$18)</f>
        <v>1200</v>
      </c>
      <c r="K3559" t="str" cm="1">
        <f t="array" ref="K3559">_xlfn.IFS(data[[#This Row],[Age]]&lt;=100,"0-100",data[[#This Row],[Age]]&lt;=500,"101-500",data[[#This Row],[Age]]&lt;=1000,"501-1000",1,"&gt;1000")</f>
        <v>&gt;1000</v>
      </c>
      <c r="L3559" t="str">
        <f>REPT(_xlfn.UNICHAR(8203),_xlfn.XLOOKUP(data[[#This Row],[Age group]],$S$23:$S$26,$T$23:$T$26))&amp;data[[#This Row],[Age group]]</f>
        <v>​&gt;1000</v>
      </c>
    </row>
    <row r="3560" spans="2:12" x14ac:dyDescent="0.25">
      <c r="B3560" t="s">
        <v>34</v>
      </c>
      <c r="C3560">
        <v>11.200000000000001</v>
      </c>
      <c r="D3560">
        <v>850</v>
      </c>
      <c r="E3560" s="27">
        <v>45638</v>
      </c>
      <c r="F3560">
        <v>1363.77</v>
      </c>
      <c r="G3560" t="s">
        <v>91</v>
      </c>
      <c r="H3560">
        <v>4533</v>
      </c>
      <c r="I3560" t="str">
        <f>_xlfn.XLOOKUP(data[[#This Row],[flight_speed]],$S$4:$S$6,$T$4:$T$6,,-1)</f>
        <v>fast</v>
      </c>
      <c r="J3560">
        <f>_xlfn.XLOOKUP(data[[#This Row],[Reindeer]],$S$14:$S$18,$T$14:$T$18)</f>
        <v>815</v>
      </c>
      <c r="K3560" t="str" cm="1">
        <f t="array" ref="K3560">_xlfn.IFS(data[[#This Row],[Age]]&lt;=100,"0-100",data[[#This Row],[Age]]&lt;=500,"101-500",data[[#This Row],[Age]]&lt;=1000,"501-1000",1,"&gt;1000")</f>
        <v>501-1000</v>
      </c>
      <c r="L3560" t="str">
        <f>REPT(_xlfn.UNICHAR(8203),_xlfn.XLOOKUP(data[[#This Row],[Age group]],$S$23:$S$26,$T$23:$T$26))&amp;data[[#This Row],[Age group]]</f>
        <v>​​501-1000</v>
      </c>
    </row>
    <row r="3561" spans="2:12" x14ac:dyDescent="0.25">
      <c r="B3561" t="s">
        <v>35</v>
      </c>
      <c r="C3561">
        <v>7.2</v>
      </c>
      <c r="D3561">
        <v>1200</v>
      </c>
      <c r="E3561" s="27">
        <v>45638</v>
      </c>
      <c r="F3561">
        <v>2261.37</v>
      </c>
      <c r="G3561" t="s">
        <v>91</v>
      </c>
      <c r="H3561">
        <v>13626</v>
      </c>
      <c r="I3561" t="str">
        <f>_xlfn.XLOOKUP(data[[#This Row],[flight_speed]],$S$4:$S$6,$T$4:$T$6,,-1)</f>
        <v>super fast</v>
      </c>
      <c r="J3561">
        <f>_xlfn.XLOOKUP(data[[#This Row],[Reindeer]],$S$14:$S$18,$T$14:$T$18)</f>
        <v>261</v>
      </c>
      <c r="K3561" t="str" cm="1">
        <f t="array" ref="K3561">_xlfn.IFS(data[[#This Row],[Age]]&lt;=100,"0-100",data[[#This Row],[Age]]&lt;=500,"101-500",data[[#This Row],[Age]]&lt;=1000,"501-1000",1,"&gt;1000")</f>
        <v>101-500</v>
      </c>
      <c r="L3561" t="str">
        <f>REPT(_xlfn.UNICHAR(8203),_xlfn.XLOOKUP(data[[#This Row],[Age group]],$S$23:$S$26,$T$23:$T$26))&amp;data[[#This Row],[Age group]]</f>
        <v>​​​101-500</v>
      </c>
    </row>
    <row r="3562" spans="2:12" x14ac:dyDescent="0.25">
      <c r="B3562" t="s">
        <v>68</v>
      </c>
      <c r="C3562">
        <v>7.2</v>
      </c>
      <c r="D3562">
        <v>850</v>
      </c>
      <c r="E3562" s="27">
        <v>45638</v>
      </c>
      <c r="F3562">
        <v>1572.78</v>
      </c>
      <c r="G3562" t="s">
        <v>90</v>
      </c>
      <c r="H3562">
        <v>12443</v>
      </c>
      <c r="I3562" t="str">
        <f>_xlfn.XLOOKUP(data[[#This Row],[flight_speed]],$S$4:$S$6,$T$4:$T$6,,-1)</f>
        <v>fast</v>
      </c>
      <c r="J3562">
        <f>_xlfn.XLOOKUP(data[[#This Row],[Reindeer]],$S$14:$S$18,$T$14:$T$18)</f>
        <v>35</v>
      </c>
      <c r="K3562" t="str" cm="1">
        <f t="array" ref="K3562">_xlfn.IFS(data[[#This Row],[Age]]&lt;=100,"0-100",data[[#This Row],[Age]]&lt;=500,"101-500",data[[#This Row],[Age]]&lt;=1000,"501-1000",1,"&gt;1000")</f>
        <v>0-100</v>
      </c>
      <c r="L3562" t="str">
        <f>REPT(_xlfn.UNICHAR(8203),_xlfn.XLOOKUP(data[[#This Row],[Age group]],$S$23:$S$26,$T$23:$T$26))&amp;data[[#This Row],[Age group]]</f>
        <v>​​​​0-100</v>
      </c>
    </row>
    <row r="3563" spans="2:12" x14ac:dyDescent="0.25">
      <c r="B3563" t="s">
        <v>32</v>
      </c>
      <c r="C3563">
        <v>8.8000000000000007</v>
      </c>
      <c r="D3563">
        <v>730</v>
      </c>
      <c r="E3563" s="27">
        <v>45638</v>
      </c>
      <c r="F3563">
        <v>339.09000000000003</v>
      </c>
      <c r="G3563" t="s">
        <v>91</v>
      </c>
      <c r="H3563">
        <v>19216</v>
      </c>
      <c r="I3563" t="str">
        <f>_xlfn.XLOOKUP(data[[#This Row],[flight_speed]],$S$4:$S$6,$T$4:$T$6,,-1)</f>
        <v>casual</v>
      </c>
      <c r="J3563">
        <f>_xlfn.XLOOKUP(data[[#This Row],[Reindeer]],$S$14:$S$18,$T$14:$T$18)</f>
        <v>98</v>
      </c>
      <c r="K3563" t="str" cm="1">
        <f t="array" ref="K3563">_xlfn.IFS(data[[#This Row],[Age]]&lt;=100,"0-100",data[[#This Row],[Age]]&lt;=500,"101-500",data[[#This Row],[Age]]&lt;=1000,"501-1000",1,"&gt;1000")</f>
        <v>0-100</v>
      </c>
      <c r="L3563" t="str">
        <f>REPT(_xlfn.UNICHAR(8203),_xlfn.XLOOKUP(data[[#This Row],[Age group]],$S$23:$S$26,$T$23:$T$26))&amp;data[[#This Row],[Age group]]</f>
        <v>​​​​0-100</v>
      </c>
    </row>
    <row r="3564" spans="2:12" x14ac:dyDescent="0.25">
      <c r="B3564" t="s">
        <v>33</v>
      </c>
      <c r="C3564">
        <v>4.8000000000000007</v>
      </c>
      <c r="D3564">
        <v>540</v>
      </c>
      <c r="E3564" s="27">
        <v>45639</v>
      </c>
      <c r="F3564">
        <v>1106.49</v>
      </c>
      <c r="G3564" t="s">
        <v>90</v>
      </c>
      <c r="H3564">
        <v>1633</v>
      </c>
      <c r="I3564" t="str">
        <f>_xlfn.XLOOKUP(data[[#This Row],[flight_speed]],$S$4:$S$6,$T$4:$T$6,,-1)</f>
        <v>fast</v>
      </c>
      <c r="J3564">
        <f>_xlfn.XLOOKUP(data[[#This Row],[Reindeer]],$S$14:$S$18,$T$14:$T$18)</f>
        <v>1200</v>
      </c>
      <c r="K3564" t="str" cm="1">
        <f t="array" ref="K3564">_xlfn.IFS(data[[#This Row],[Age]]&lt;=100,"0-100",data[[#This Row],[Age]]&lt;=500,"101-500",data[[#This Row],[Age]]&lt;=1000,"501-1000",1,"&gt;1000")</f>
        <v>&gt;1000</v>
      </c>
      <c r="L3564" t="str">
        <f>REPT(_xlfn.UNICHAR(8203),_xlfn.XLOOKUP(data[[#This Row],[Age group]],$S$23:$S$26,$T$23:$T$26))&amp;data[[#This Row],[Age group]]</f>
        <v>​&gt;1000</v>
      </c>
    </row>
    <row r="3565" spans="2:12" x14ac:dyDescent="0.25">
      <c r="B3565" t="s">
        <v>34</v>
      </c>
      <c r="C3565">
        <v>6.4</v>
      </c>
      <c r="D3565">
        <v>1330</v>
      </c>
      <c r="E3565" s="27">
        <v>45639</v>
      </c>
      <c r="F3565">
        <v>1331.6399999999999</v>
      </c>
      <c r="G3565" t="s">
        <v>91</v>
      </c>
      <c r="H3565">
        <v>4716</v>
      </c>
      <c r="I3565" t="str">
        <f>_xlfn.XLOOKUP(data[[#This Row],[flight_speed]],$S$4:$S$6,$T$4:$T$6,,-1)</f>
        <v>fast</v>
      </c>
      <c r="J3565">
        <f>_xlfn.XLOOKUP(data[[#This Row],[Reindeer]],$S$14:$S$18,$T$14:$T$18)</f>
        <v>815</v>
      </c>
      <c r="K3565" t="str" cm="1">
        <f t="array" ref="K3565">_xlfn.IFS(data[[#This Row],[Age]]&lt;=100,"0-100",data[[#This Row],[Age]]&lt;=500,"101-500",data[[#This Row],[Age]]&lt;=1000,"501-1000",1,"&gt;1000")</f>
        <v>501-1000</v>
      </c>
      <c r="L3565" t="str">
        <f>REPT(_xlfn.UNICHAR(8203),_xlfn.XLOOKUP(data[[#This Row],[Age group]],$S$23:$S$26,$T$23:$T$26))&amp;data[[#This Row],[Age group]]</f>
        <v>​​501-1000</v>
      </c>
    </row>
    <row r="3566" spans="2:12" x14ac:dyDescent="0.25">
      <c r="B3566" t="s">
        <v>35</v>
      </c>
      <c r="C3566">
        <v>5.6000000000000005</v>
      </c>
      <c r="D3566">
        <v>730</v>
      </c>
      <c r="E3566" s="27">
        <v>45639</v>
      </c>
      <c r="F3566">
        <v>1147.8600000000001</v>
      </c>
      <c r="G3566" t="s">
        <v>91</v>
      </c>
      <c r="H3566">
        <v>7621</v>
      </c>
      <c r="I3566" t="str">
        <f>_xlfn.XLOOKUP(data[[#This Row],[flight_speed]],$S$4:$S$6,$T$4:$T$6,,-1)</f>
        <v>fast</v>
      </c>
      <c r="J3566">
        <f>_xlfn.XLOOKUP(data[[#This Row],[Reindeer]],$S$14:$S$18,$T$14:$T$18)</f>
        <v>261</v>
      </c>
      <c r="K3566" t="str" cm="1">
        <f t="array" ref="K3566">_xlfn.IFS(data[[#This Row],[Age]]&lt;=100,"0-100",data[[#This Row],[Age]]&lt;=500,"101-500",data[[#This Row],[Age]]&lt;=1000,"501-1000",1,"&gt;1000")</f>
        <v>101-500</v>
      </c>
      <c r="L3566" t="str">
        <f>REPT(_xlfn.UNICHAR(8203),_xlfn.XLOOKUP(data[[#This Row],[Age group]],$S$23:$S$26,$T$23:$T$26))&amp;data[[#This Row],[Age group]]</f>
        <v>​​​101-500</v>
      </c>
    </row>
    <row r="3567" spans="2:12" x14ac:dyDescent="0.25">
      <c r="B3567" t="s">
        <v>68</v>
      </c>
      <c r="C3567">
        <v>4.8000000000000007</v>
      </c>
      <c r="D3567">
        <v>670</v>
      </c>
      <c r="E3567" s="27">
        <v>45639</v>
      </c>
      <c r="F3567">
        <v>221.79000000000002</v>
      </c>
      <c r="G3567" t="s">
        <v>90</v>
      </c>
      <c r="H3567">
        <v>14365</v>
      </c>
      <c r="I3567" t="str">
        <f>_xlfn.XLOOKUP(data[[#This Row],[flight_speed]],$S$4:$S$6,$T$4:$T$6,,-1)</f>
        <v>casual</v>
      </c>
      <c r="J3567">
        <f>_xlfn.XLOOKUP(data[[#This Row],[Reindeer]],$S$14:$S$18,$T$14:$T$18)</f>
        <v>35</v>
      </c>
      <c r="K3567" t="str" cm="1">
        <f t="array" ref="K3567">_xlfn.IFS(data[[#This Row],[Age]]&lt;=100,"0-100",data[[#This Row],[Age]]&lt;=500,"101-500",data[[#This Row],[Age]]&lt;=1000,"501-1000",1,"&gt;1000")</f>
        <v>0-100</v>
      </c>
      <c r="L3567" t="str">
        <f>REPT(_xlfn.UNICHAR(8203),_xlfn.XLOOKUP(data[[#This Row],[Age group]],$S$23:$S$26,$T$23:$T$26))&amp;data[[#This Row],[Age group]]</f>
        <v>​​​​0-100</v>
      </c>
    </row>
    <row r="3568" spans="2:12" x14ac:dyDescent="0.25">
      <c r="B3568" t="s">
        <v>32</v>
      </c>
      <c r="C3568">
        <v>10.4</v>
      </c>
      <c r="D3568">
        <v>1380</v>
      </c>
      <c r="E3568" s="27">
        <v>45639</v>
      </c>
      <c r="F3568">
        <v>1831.1399999999999</v>
      </c>
      <c r="G3568" t="s">
        <v>91</v>
      </c>
      <c r="H3568">
        <v>4982</v>
      </c>
      <c r="I3568" t="str">
        <f>_xlfn.XLOOKUP(data[[#This Row],[flight_speed]],$S$4:$S$6,$T$4:$T$6,,-1)</f>
        <v>fast</v>
      </c>
      <c r="J3568">
        <f>_xlfn.XLOOKUP(data[[#This Row],[Reindeer]],$S$14:$S$18,$T$14:$T$18)</f>
        <v>98</v>
      </c>
      <c r="K3568" t="str" cm="1">
        <f t="array" ref="K3568">_xlfn.IFS(data[[#This Row],[Age]]&lt;=100,"0-100",data[[#This Row],[Age]]&lt;=500,"101-500",data[[#This Row],[Age]]&lt;=1000,"501-1000",1,"&gt;1000")</f>
        <v>0-100</v>
      </c>
      <c r="L3568" t="str">
        <f>REPT(_xlfn.UNICHAR(8203),_xlfn.XLOOKUP(data[[#This Row],[Age group]],$S$23:$S$26,$T$23:$T$26))&amp;data[[#This Row],[Age group]]</f>
        <v>​​​​0-100</v>
      </c>
    </row>
    <row r="3569" spans="2:12" x14ac:dyDescent="0.25">
      <c r="B3569" t="s">
        <v>33</v>
      </c>
      <c r="C3569">
        <v>6.4</v>
      </c>
      <c r="D3569">
        <v>1080</v>
      </c>
      <c r="E3569" s="27">
        <v>45640</v>
      </c>
      <c r="F3569">
        <v>246.18</v>
      </c>
      <c r="G3569" t="s">
        <v>90</v>
      </c>
      <c r="H3569">
        <v>19816</v>
      </c>
      <c r="I3569" t="str">
        <f>_xlfn.XLOOKUP(data[[#This Row],[flight_speed]],$S$4:$S$6,$T$4:$T$6,,-1)</f>
        <v>casual</v>
      </c>
      <c r="J3569">
        <f>_xlfn.XLOOKUP(data[[#This Row],[Reindeer]],$S$14:$S$18,$T$14:$T$18)</f>
        <v>1200</v>
      </c>
      <c r="K3569" t="str" cm="1">
        <f t="array" ref="K3569">_xlfn.IFS(data[[#This Row],[Age]]&lt;=100,"0-100",data[[#This Row],[Age]]&lt;=500,"101-500",data[[#This Row],[Age]]&lt;=1000,"501-1000",1,"&gt;1000")</f>
        <v>&gt;1000</v>
      </c>
      <c r="L3569" t="str">
        <f>REPT(_xlfn.UNICHAR(8203),_xlfn.XLOOKUP(data[[#This Row],[Age group]],$S$23:$S$26,$T$23:$T$26))&amp;data[[#This Row],[Age group]]</f>
        <v>​&gt;1000</v>
      </c>
    </row>
    <row r="3570" spans="2:12" x14ac:dyDescent="0.25">
      <c r="B3570" t="s">
        <v>34</v>
      </c>
      <c r="C3570">
        <v>8.8000000000000007</v>
      </c>
      <c r="D3570">
        <v>1100</v>
      </c>
      <c r="E3570" s="27">
        <v>45640</v>
      </c>
      <c r="F3570">
        <v>2861.61</v>
      </c>
      <c r="G3570" t="s">
        <v>91</v>
      </c>
      <c r="H3570">
        <v>16930</v>
      </c>
      <c r="I3570" t="str">
        <f>_xlfn.XLOOKUP(data[[#This Row],[flight_speed]],$S$4:$S$6,$T$4:$T$6,,-1)</f>
        <v>super fast</v>
      </c>
      <c r="J3570">
        <f>_xlfn.XLOOKUP(data[[#This Row],[Reindeer]],$S$14:$S$18,$T$14:$T$18)</f>
        <v>815</v>
      </c>
      <c r="K3570" t="str" cm="1">
        <f t="array" ref="K3570">_xlfn.IFS(data[[#This Row],[Age]]&lt;=100,"0-100",data[[#This Row],[Age]]&lt;=500,"101-500",data[[#This Row],[Age]]&lt;=1000,"501-1000",1,"&gt;1000")</f>
        <v>501-1000</v>
      </c>
      <c r="L3570" t="str">
        <f>REPT(_xlfn.UNICHAR(8203),_xlfn.XLOOKUP(data[[#This Row],[Age group]],$S$23:$S$26,$T$23:$T$26))&amp;data[[#This Row],[Age group]]</f>
        <v>​​501-1000</v>
      </c>
    </row>
    <row r="3571" spans="2:12" x14ac:dyDescent="0.25">
      <c r="B3571" t="s">
        <v>35</v>
      </c>
      <c r="C3571">
        <v>11.200000000000001</v>
      </c>
      <c r="D3571">
        <v>1390</v>
      </c>
      <c r="E3571" s="27">
        <v>45640</v>
      </c>
      <c r="F3571">
        <v>1581.4499999999998</v>
      </c>
      <c r="G3571" t="s">
        <v>91</v>
      </c>
      <c r="H3571">
        <v>11744</v>
      </c>
      <c r="I3571" t="str">
        <f>_xlfn.XLOOKUP(data[[#This Row],[flight_speed]],$S$4:$S$6,$T$4:$T$6,,-1)</f>
        <v>fast</v>
      </c>
      <c r="J3571">
        <f>_xlfn.XLOOKUP(data[[#This Row],[Reindeer]],$S$14:$S$18,$T$14:$T$18)</f>
        <v>261</v>
      </c>
      <c r="K3571" t="str" cm="1">
        <f t="array" ref="K3571">_xlfn.IFS(data[[#This Row],[Age]]&lt;=100,"0-100",data[[#This Row],[Age]]&lt;=500,"101-500",data[[#This Row],[Age]]&lt;=1000,"501-1000",1,"&gt;1000")</f>
        <v>101-500</v>
      </c>
      <c r="L3571" t="str">
        <f>REPT(_xlfn.UNICHAR(8203),_xlfn.XLOOKUP(data[[#This Row],[Age group]],$S$23:$S$26,$T$23:$T$26))&amp;data[[#This Row],[Age group]]</f>
        <v>​​​101-500</v>
      </c>
    </row>
    <row r="3572" spans="2:12" x14ac:dyDescent="0.25">
      <c r="B3572" t="s">
        <v>68</v>
      </c>
      <c r="C3572">
        <v>6.4</v>
      </c>
      <c r="D3572">
        <v>1380</v>
      </c>
      <c r="E3572" s="27">
        <v>45640</v>
      </c>
      <c r="F3572">
        <v>1209.4499999999998</v>
      </c>
      <c r="G3572" t="s">
        <v>90</v>
      </c>
      <c r="H3572">
        <v>10125</v>
      </c>
      <c r="I3572" t="str">
        <f>_xlfn.XLOOKUP(data[[#This Row],[flight_speed]],$S$4:$S$6,$T$4:$T$6,,-1)</f>
        <v>fast</v>
      </c>
      <c r="J3572">
        <f>_xlfn.XLOOKUP(data[[#This Row],[Reindeer]],$S$14:$S$18,$T$14:$T$18)</f>
        <v>35</v>
      </c>
      <c r="K3572" t="str" cm="1">
        <f t="array" ref="K3572">_xlfn.IFS(data[[#This Row],[Age]]&lt;=100,"0-100",data[[#This Row],[Age]]&lt;=500,"101-500",data[[#This Row],[Age]]&lt;=1000,"501-1000",1,"&gt;1000")</f>
        <v>0-100</v>
      </c>
      <c r="L3572" t="str">
        <f>REPT(_xlfn.UNICHAR(8203),_xlfn.XLOOKUP(data[[#This Row],[Age group]],$S$23:$S$26,$T$23:$T$26))&amp;data[[#This Row],[Age group]]</f>
        <v>​​​​0-100</v>
      </c>
    </row>
    <row r="3573" spans="2:12" x14ac:dyDescent="0.25">
      <c r="B3573" t="s">
        <v>32</v>
      </c>
      <c r="C3573">
        <v>9.6000000000000014</v>
      </c>
      <c r="D3573">
        <v>750</v>
      </c>
      <c r="E3573" s="27">
        <v>45640</v>
      </c>
      <c r="F3573">
        <v>528.87</v>
      </c>
      <c r="G3573" t="s">
        <v>91</v>
      </c>
      <c r="H3573">
        <v>9276</v>
      </c>
      <c r="I3573" t="str">
        <f>_xlfn.XLOOKUP(data[[#This Row],[flight_speed]],$S$4:$S$6,$T$4:$T$6,,-1)</f>
        <v>casual</v>
      </c>
      <c r="J3573">
        <f>_xlfn.XLOOKUP(data[[#This Row],[Reindeer]],$S$14:$S$18,$T$14:$T$18)</f>
        <v>98</v>
      </c>
      <c r="K3573" t="str" cm="1">
        <f t="array" ref="K3573">_xlfn.IFS(data[[#This Row],[Age]]&lt;=100,"0-100",data[[#This Row],[Age]]&lt;=500,"101-500",data[[#This Row],[Age]]&lt;=1000,"501-1000",1,"&gt;1000")</f>
        <v>0-100</v>
      </c>
      <c r="L3573" t="str">
        <f>REPT(_xlfn.UNICHAR(8203),_xlfn.XLOOKUP(data[[#This Row],[Age group]],$S$23:$S$26,$T$23:$T$26))&amp;data[[#This Row],[Age group]]</f>
        <v>​​​​0-100</v>
      </c>
    </row>
    <row r="3574" spans="2:12" x14ac:dyDescent="0.25">
      <c r="B3574" t="s">
        <v>33</v>
      </c>
      <c r="C3574">
        <v>11.200000000000001</v>
      </c>
      <c r="D3574">
        <v>810</v>
      </c>
      <c r="E3574" s="27">
        <v>45641</v>
      </c>
      <c r="F3574">
        <v>1858.47</v>
      </c>
      <c r="G3574" t="s">
        <v>90</v>
      </c>
      <c r="H3574">
        <v>1587</v>
      </c>
      <c r="I3574" t="str">
        <f>_xlfn.XLOOKUP(data[[#This Row],[flight_speed]],$S$4:$S$6,$T$4:$T$6,,-1)</f>
        <v>fast</v>
      </c>
      <c r="J3574">
        <f>_xlfn.XLOOKUP(data[[#This Row],[Reindeer]],$S$14:$S$18,$T$14:$T$18)</f>
        <v>1200</v>
      </c>
      <c r="K3574" t="str" cm="1">
        <f t="array" ref="K3574">_xlfn.IFS(data[[#This Row],[Age]]&lt;=100,"0-100",data[[#This Row],[Age]]&lt;=500,"101-500",data[[#This Row],[Age]]&lt;=1000,"501-1000",1,"&gt;1000")</f>
        <v>&gt;1000</v>
      </c>
      <c r="L3574" t="str">
        <f>REPT(_xlfn.UNICHAR(8203),_xlfn.XLOOKUP(data[[#This Row],[Age group]],$S$23:$S$26,$T$23:$T$26))&amp;data[[#This Row],[Age group]]</f>
        <v>​&gt;1000</v>
      </c>
    </row>
    <row r="3575" spans="2:12" x14ac:dyDescent="0.25">
      <c r="B3575" t="s">
        <v>34</v>
      </c>
      <c r="C3575">
        <v>9.6000000000000014</v>
      </c>
      <c r="D3575">
        <v>570</v>
      </c>
      <c r="E3575" s="27">
        <v>45641</v>
      </c>
      <c r="F3575">
        <v>1635</v>
      </c>
      <c r="G3575" t="s">
        <v>91</v>
      </c>
      <c r="H3575">
        <v>5783</v>
      </c>
      <c r="I3575" t="str">
        <f>_xlfn.XLOOKUP(data[[#This Row],[flight_speed]],$S$4:$S$6,$T$4:$T$6,,-1)</f>
        <v>fast</v>
      </c>
      <c r="J3575">
        <f>_xlfn.XLOOKUP(data[[#This Row],[Reindeer]],$S$14:$S$18,$T$14:$T$18)</f>
        <v>815</v>
      </c>
      <c r="K3575" t="str" cm="1">
        <f t="array" ref="K3575">_xlfn.IFS(data[[#This Row],[Age]]&lt;=100,"0-100",data[[#This Row],[Age]]&lt;=500,"101-500",data[[#This Row],[Age]]&lt;=1000,"501-1000",1,"&gt;1000")</f>
        <v>501-1000</v>
      </c>
      <c r="L3575" t="str">
        <f>REPT(_xlfn.UNICHAR(8203),_xlfn.XLOOKUP(data[[#This Row],[Age group]],$S$23:$S$26,$T$23:$T$26))&amp;data[[#This Row],[Age group]]</f>
        <v>​​501-1000</v>
      </c>
    </row>
    <row r="3576" spans="2:12" x14ac:dyDescent="0.25">
      <c r="B3576" t="s">
        <v>35</v>
      </c>
      <c r="C3576">
        <v>11.200000000000001</v>
      </c>
      <c r="D3576">
        <v>820</v>
      </c>
      <c r="E3576" s="27">
        <v>45641</v>
      </c>
      <c r="F3576">
        <v>1728.96</v>
      </c>
      <c r="G3576" t="s">
        <v>91</v>
      </c>
      <c r="H3576">
        <v>18086</v>
      </c>
      <c r="I3576" t="str">
        <f>_xlfn.XLOOKUP(data[[#This Row],[flight_speed]],$S$4:$S$6,$T$4:$T$6,,-1)</f>
        <v>fast</v>
      </c>
      <c r="J3576">
        <f>_xlfn.XLOOKUP(data[[#This Row],[Reindeer]],$S$14:$S$18,$T$14:$T$18)</f>
        <v>261</v>
      </c>
      <c r="K3576" t="str" cm="1">
        <f t="array" ref="K3576">_xlfn.IFS(data[[#This Row],[Age]]&lt;=100,"0-100",data[[#This Row],[Age]]&lt;=500,"101-500",data[[#This Row],[Age]]&lt;=1000,"501-1000",1,"&gt;1000")</f>
        <v>101-500</v>
      </c>
      <c r="L3576" t="str">
        <f>REPT(_xlfn.UNICHAR(8203),_xlfn.XLOOKUP(data[[#This Row],[Age group]],$S$23:$S$26,$T$23:$T$26))&amp;data[[#This Row],[Age group]]</f>
        <v>​​​101-500</v>
      </c>
    </row>
    <row r="3577" spans="2:12" x14ac:dyDescent="0.25">
      <c r="B3577" t="s">
        <v>68</v>
      </c>
      <c r="C3577">
        <v>8.8000000000000007</v>
      </c>
      <c r="D3577">
        <v>1080</v>
      </c>
      <c r="E3577" s="27">
        <v>45641</v>
      </c>
      <c r="F3577">
        <v>1505.5500000000002</v>
      </c>
      <c r="G3577" t="s">
        <v>90</v>
      </c>
      <c r="H3577">
        <v>9058</v>
      </c>
      <c r="I3577" t="str">
        <f>_xlfn.XLOOKUP(data[[#This Row],[flight_speed]],$S$4:$S$6,$T$4:$T$6,,-1)</f>
        <v>fast</v>
      </c>
      <c r="J3577">
        <f>_xlfn.XLOOKUP(data[[#This Row],[Reindeer]],$S$14:$S$18,$T$14:$T$18)</f>
        <v>35</v>
      </c>
      <c r="K3577" t="str" cm="1">
        <f t="array" ref="K3577">_xlfn.IFS(data[[#This Row],[Age]]&lt;=100,"0-100",data[[#This Row],[Age]]&lt;=500,"101-500",data[[#This Row],[Age]]&lt;=1000,"501-1000",1,"&gt;1000")</f>
        <v>0-100</v>
      </c>
      <c r="L3577" t="str">
        <f>REPT(_xlfn.UNICHAR(8203),_xlfn.XLOOKUP(data[[#This Row],[Age group]],$S$23:$S$26,$T$23:$T$26))&amp;data[[#This Row],[Age group]]</f>
        <v>​​​​0-100</v>
      </c>
    </row>
    <row r="3578" spans="2:12" x14ac:dyDescent="0.25">
      <c r="B3578" t="s">
        <v>32</v>
      </c>
      <c r="C3578">
        <v>8</v>
      </c>
      <c r="D3578">
        <v>930</v>
      </c>
      <c r="E3578" s="27">
        <v>45641</v>
      </c>
      <c r="F3578">
        <v>560.06999999999994</v>
      </c>
      <c r="G3578" t="s">
        <v>91</v>
      </c>
      <c r="H3578">
        <v>6480</v>
      </c>
      <c r="I3578" t="str">
        <f>_xlfn.XLOOKUP(data[[#This Row],[flight_speed]],$S$4:$S$6,$T$4:$T$6,,-1)</f>
        <v>casual</v>
      </c>
      <c r="J3578">
        <f>_xlfn.XLOOKUP(data[[#This Row],[Reindeer]],$S$14:$S$18,$T$14:$T$18)</f>
        <v>98</v>
      </c>
      <c r="K3578" t="str" cm="1">
        <f t="array" ref="K3578">_xlfn.IFS(data[[#This Row],[Age]]&lt;=100,"0-100",data[[#This Row],[Age]]&lt;=500,"101-500",data[[#This Row],[Age]]&lt;=1000,"501-1000",1,"&gt;1000")</f>
        <v>0-100</v>
      </c>
      <c r="L3578" t="str">
        <f>REPT(_xlfn.UNICHAR(8203),_xlfn.XLOOKUP(data[[#This Row],[Age group]],$S$23:$S$26,$T$23:$T$26))&amp;data[[#This Row],[Age group]]</f>
        <v>​​​​0-100</v>
      </c>
    </row>
    <row r="3579" spans="2:12" x14ac:dyDescent="0.25">
      <c r="B3579" t="s">
        <v>33</v>
      </c>
      <c r="C3579">
        <v>7.2</v>
      </c>
      <c r="D3579">
        <v>820</v>
      </c>
      <c r="E3579" s="27">
        <v>45642</v>
      </c>
      <c r="F3579">
        <v>1492.44</v>
      </c>
      <c r="G3579" t="s">
        <v>90</v>
      </c>
      <c r="H3579">
        <v>7473</v>
      </c>
      <c r="I3579" t="str">
        <f>_xlfn.XLOOKUP(data[[#This Row],[flight_speed]],$S$4:$S$6,$T$4:$T$6,,-1)</f>
        <v>fast</v>
      </c>
      <c r="J3579">
        <f>_xlfn.XLOOKUP(data[[#This Row],[Reindeer]],$S$14:$S$18,$T$14:$T$18)</f>
        <v>1200</v>
      </c>
      <c r="K3579" t="str" cm="1">
        <f t="array" ref="K3579">_xlfn.IFS(data[[#This Row],[Age]]&lt;=100,"0-100",data[[#This Row],[Age]]&lt;=500,"101-500",data[[#This Row],[Age]]&lt;=1000,"501-1000",1,"&gt;1000")</f>
        <v>&gt;1000</v>
      </c>
      <c r="L3579" t="str">
        <f>REPT(_xlfn.UNICHAR(8203),_xlfn.XLOOKUP(data[[#This Row],[Age group]],$S$23:$S$26,$T$23:$T$26))&amp;data[[#This Row],[Age group]]</f>
        <v>​&gt;1000</v>
      </c>
    </row>
    <row r="3580" spans="2:12" x14ac:dyDescent="0.25">
      <c r="B3580" t="s">
        <v>34</v>
      </c>
      <c r="C3580">
        <v>10.4</v>
      </c>
      <c r="D3580">
        <v>960</v>
      </c>
      <c r="E3580" s="27">
        <v>45642</v>
      </c>
      <c r="F3580">
        <v>2098.3200000000002</v>
      </c>
      <c r="G3580" t="s">
        <v>91</v>
      </c>
      <c r="H3580">
        <v>3935</v>
      </c>
      <c r="I3580" t="str">
        <f>_xlfn.XLOOKUP(data[[#This Row],[flight_speed]],$S$4:$S$6,$T$4:$T$6,,-1)</f>
        <v>super fast</v>
      </c>
      <c r="J3580">
        <f>_xlfn.XLOOKUP(data[[#This Row],[Reindeer]],$S$14:$S$18,$T$14:$T$18)</f>
        <v>815</v>
      </c>
      <c r="K3580" t="str" cm="1">
        <f t="array" ref="K3580">_xlfn.IFS(data[[#This Row],[Age]]&lt;=100,"0-100",data[[#This Row],[Age]]&lt;=500,"101-500",data[[#This Row],[Age]]&lt;=1000,"501-1000",1,"&gt;1000")</f>
        <v>501-1000</v>
      </c>
      <c r="L3580" t="str">
        <f>REPT(_xlfn.UNICHAR(8203),_xlfn.XLOOKUP(data[[#This Row],[Age group]],$S$23:$S$26,$T$23:$T$26))&amp;data[[#This Row],[Age group]]</f>
        <v>​​501-1000</v>
      </c>
    </row>
    <row r="3581" spans="2:12" x14ac:dyDescent="0.25">
      <c r="B3581" t="s">
        <v>35</v>
      </c>
      <c r="C3581">
        <v>5.6000000000000005</v>
      </c>
      <c r="D3581">
        <v>860</v>
      </c>
      <c r="E3581" s="27">
        <v>45642</v>
      </c>
      <c r="F3581">
        <v>657.33</v>
      </c>
      <c r="G3581" t="s">
        <v>91</v>
      </c>
      <c r="H3581">
        <v>19468</v>
      </c>
      <c r="I3581" t="str">
        <f>_xlfn.XLOOKUP(data[[#This Row],[flight_speed]],$S$4:$S$6,$T$4:$T$6,,-1)</f>
        <v>fast</v>
      </c>
      <c r="J3581">
        <f>_xlfn.XLOOKUP(data[[#This Row],[Reindeer]],$S$14:$S$18,$T$14:$T$18)</f>
        <v>261</v>
      </c>
      <c r="K3581" t="str" cm="1">
        <f t="array" ref="K3581">_xlfn.IFS(data[[#This Row],[Age]]&lt;=100,"0-100",data[[#This Row],[Age]]&lt;=500,"101-500",data[[#This Row],[Age]]&lt;=1000,"501-1000",1,"&gt;1000")</f>
        <v>101-500</v>
      </c>
      <c r="L3581" t="str">
        <f>REPT(_xlfn.UNICHAR(8203),_xlfn.XLOOKUP(data[[#This Row],[Age group]],$S$23:$S$26,$T$23:$T$26))&amp;data[[#This Row],[Age group]]</f>
        <v>​​​101-500</v>
      </c>
    </row>
    <row r="3582" spans="2:12" x14ac:dyDescent="0.25">
      <c r="B3582" t="s">
        <v>68</v>
      </c>
      <c r="C3582">
        <v>10.4</v>
      </c>
      <c r="D3582">
        <v>980</v>
      </c>
      <c r="E3582" s="27">
        <v>45642</v>
      </c>
      <c r="F3582">
        <v>246</v>
      </c>
      <c r="G3582" t="s">
        <v>90</v>
      </c>
      <c r="H3582">
        <v>9925</v>
      </c>
      <c r="I3582" t="str">
        <f>_xlfn.XLOOKUP(data[[#This Row],[flight_speed]],$S$4:$S$6,$T$4:$T$6,,-1)</f>
        <v>casual</v>
      </c>
      <c r="J3582">
        <f>_xlfn.XLOOKUP(data[[#This Row],[Reindeer]],$S$14:$S$18,$T$14:$T$18)</f>
        <v>35</v>
      </c>
      <c r="K3582" t="str" cm="1">
        <f t="array" ref="K3582">_xlfn.IFS(data[[#This Row],[Age]]&lt;=100,"0-100",data[[#This Row],[Age]]&lt;=500,"101-500",data[[#This Row],[Age]]&lt;=1000,"501-1000",1,"&gt;1000")</f>
        <v>0-100</v>
      </c>
      <c r="L3582" t="str">
        <f>REPT(_xlfn.UNICHAR(8203),_xlfn.XLOOKUP(data[[#This Row],[Age group]],$S$23:$S$26,$T$23:$T$26))&amp;data[[#This Row],[Age group]]</f>
        <v>​​​​0-100</v>
      </c>
    </row>
    <row r="3583" spans="2:12" x14ac:dyDescent="0.25">
      <c r="B3583" t="s">
        <v>32</v>
      </c>
      <c r="C3583">
        <v>6.4</v>
      </c>
      <c r="D3583">
        <v>770</v>
      </c>
      <c r="E3583" s="27">
        <v>45642</v>
      </c>
      <c r="F3583">
        <v>1660.7400000000002</v>
      </c>
      <c r="G3583" t="s">
        <v>91</v>
      </c>
      <c r="H3583">
        <v>9632</v>
      </c>
      <c r="I3583" t="str">
        <f>_xlfn.XLOOKUP(data[[#This Row],[flight_speed]],$S$4:$S$6,$T$4:$T$6,,-1)</f>
        <v>fast</v>
      </c>
      <c r="J3583">
        <f>_xlfn.XLOOKUP(data[[#This Row],[Reindeer]],$S$14:$S$18,$T$14:$T$18)</f>
        <v>98</v>
      </c>
      <c r="K3583" t="str" cm="1">
        <f t="array" ref="K3583">_xlfn.IFS(data[[#This Row],[Age]]&lt;=100,"0-100",data[[#This Row],[Age]]&lt;=500,"101-500",data[[#This Row],[Age]]&lt;=1000,"501-1000",1,"&gt;1000")</f>
        <v>0-100</v>
      </c>
      <c r="L3583" t="str">
        <f>REPT(_xlfn.UNICHAR(8203),_xlfn.XLOOKUP(data[[#This Row],[Age group]],$S$23:$S$26,$T$23:$T$26))&amp;data[[#This Row],[Age group]]</f>
        <v>​​​​0-100</v>
      </c>
    </row>
    <row r="3584" spans="2:12" x14ac:dyDescent="0.25">
      <c r="B3584" t="s">
        <v>33</v>
      </c>
      <c r="C3584">
        <v>5.6000000000000005</v>
      </c>
      <c r="D3584">
        <v>1300</v>
      </c>
      <c r="E3584" s="27">
        <v>45643</v>
      </c>
      <c r="F3584">
        <v>96</v>
      </c>
      <c r="G3584" t="s">
        <v>90</v>
      </c>
      <c r="H3584">
        <v>16249</v>
      </c>
      <c r="I3584" t="str">
        <f>_xlfn.XLOOKUP(data[[#This Row],[flight_speed]],$S$4:$S$6,$T$4:$T$6,,-1)</f>
        <v>casual</v>
      </c>
      <c r="J3584">
        <f>_xlfn.XLOOKUP(data[[#This Row],[Reindeer]],$S$14:$S$18,$T$14:$T$18)</f>
        <v>1200</v>
      </c>
      <c r="K3584" t="str" cm="1">
        <f t="array" ref="K3584">_xlfn.IFS(data[[#This Row],[Age]]&lt;=100,"0-100",data[[#This Row],[Age]]&lt;=500,"101-500",data[[#This Row],[Age]]&lt;=1000,"501-1000",1,"&gt;1000")</f>
        <v>&gt;1000</v>
      </c>
      <c r="L3584" t="str">
        <f>REPT(_xlfn.UNICHAR(8203),_xlfn.XLOOKUP(data[[#This Row],[Age group]],$S$23:$S$26,$T$23:$T$26))&amp;data[[#This Row],[Age group]]</f>
        <v>​&gt;1000</v>
      </c>
    </row>
    <row r="3585" spans="2:12" x14ac:dyDescent="0.25">
      <c r="B3585" t="s">
        <v>34</v>
      </c>
      <c r="C3585">
        <v>7.2</v>
      </c>
      <c r="D3585">
        <v>1330</v>
      </c>
      <c r="E3585" s="27">
        <v>45643</v>
      </c>
      <c r="F3585">
        <v>868.02</v>
      </c>
      <c r="G3585" t="s">
        <v>91</v>
      </c>
      <c r="H3585">
        <v>6712</v>
      </c>
      <c r="I3585" t="str">
        <f>_xlfn.XLOOKUP(data[[#This Row],[flight_speed]],$S$4:$S$6,$T$4:$T$6,,-1)</f>
        <v>fast</v>
      </c>
      <c r="J3585">
        <f>_xlfn.XLOOKUP(data[[#This Row],[Reindeer]],$S$14:$S$18,$T$14:$T$18)</f>
        <v>815</v>
      </c>
      <c r="K3585" t="str" cm="1">
        <f t="array" ref="K3585">_xlfn.IFS(data[[#This Row],[Age]]&lt;=100,"0-100",data[[#This Row],[Age]]&lt;=500,"101-500",data[[#This Row],[Age]]&lt;=1000,"501-1000",1,"&gt;1000")</f>
        <v>501-1000</v>
      </c>
      <c r="L3585" t="str">
        <f>REPT(_xlfn.UNICHAR(8203),_xlfn.XLOOKUP(data[[#This Row],[Age group]],$S$23:$S$26,$T$23:$T$26))&amp;data[[#This Row],[Age group]]</f>
        <v>​​501-1000</v>
      </c>
    </row>
    <row r="3586" spans="2:12" x14ac:dyDescent="0.25">
      <c r="B3586" t="s">
        <v>35</v>
      </c>
      <c r="C3586">
        <v>7.2</v>
      </c>
      <c r="D3586">
        <v>1020</v>
      </c>
      <c r="E3586" s="27">
        <v>45643</v>
      </c>
      <c r="F3586">
        <v>2220.33</v>
      </c>
      <c r="G3586" t="s">
        <v>91</v>
      </c>
      <c r="H3586">
        <v>5344</v>
      </c>
      <c r="I3586" t="str">
        <f>_xlfn.XLOOKUP(data[[#This Row],[flight_speed]],$S$4:$S$6,$T$4:$T$6,,-1)</f>
        <v>super fast</v>
      </c>
      <c r="J3586">
        <f>_xlfn.XLOOKUP(data[[#This Row],[Reindeer]],$S$14:$S$18,$T$14:$T$18)</f>
        <v>261</v>
      </c>
      <c r="K3586" t="str" cm="1">
        <f t="array" ref="K3586">_xlfn.IFS(data[[#This Row],[Age]]&lt;=100,"0-100",data[[#This Row],[Age]]&lt;=500,"101-500",data[[#This Row],[Age]]&lt;=1000,"501-1000",1,"&gt;1000")</f>
        <v>101-500</v>
      </c>
      <c r="L3586" t="str">
        <f>REPT(_xlfn.UNICHAR(8203),_xlfn.XLOOKUP(data[[#This Row],[Age group]],$S$23:$S$26,$T$23:$T$26))&amp;data[[#This Row],[Age group]]</f>
        <v>​​​101-500</v>
      </c>
    </row>
    <row r="3587" spans="2:12" x14ac:dyDescent="0.25">
      <c r="B3587" t="s">
        <v>68</v>
      </c>
      <c r="C3587">
        <v>12</v>
      </c>
      <c r="D3587">
        <v>1500</v>
      </c>
      <c r="E3587" s="27">
        <v>45643</v>
      </c>
      <c r="F3587">
        <v>2374.5299999999997</v>
      </c>
      <c r="G3587" t="s">
        <v>90</v>
      </c>
      <c r="H3587">
        <v>4198</v>
      </c>
      <c r="I3587" t="str">
        <f>_xlfn.XLOOKUP(data[[#This Row],[flight_speed]],$S$4:$S$6,$T$4:$T$6,,-1)</f>
        <v>super fast</v>
      </c>
      <c r="J3587">
        <f>_xlfn.XLOOKUP(data[[#This Row],[Reindeer]],$S$14:$S$18,$T$14:$T$18)</f>
        <v>35</v>
      </c>
      <c r="K3587" t="str" cm="1">
        <f t="array" ref="K3587">_xlfn.IFS(data[[#This Row],[Age]]&lt;=100,"0-100",data[[#This Row],[Age]]&lt;=500,"101-500",data[[#This Row],[Age]]&lt;=1000,"501-1000",1,"&gt;1000")</f>
        <v>0-100</v>
      </c>
      <c r="L3587" t="str">
        <f>REPT(_xlfn.UNICHAR(8203),_xlfn.XLOOKUP(data[[#This Row],[Age group]],$S$23:$S$26,$T$23:$T$26))&amp;data[[#This Row],[Age group]]</f>
        <v>​​​​0-100</v>
      </c>
    </row>
    <row r="3588" spans="2:12" x14ac:dyDescent="0.25">
      <c r="B3588" t="s">
        <v>32</v>
      </c>
      <c r="C3588">
        <v>7.2</v>
      </c>
      <c r="D3588">
        <v>1160</v>
      </c>
      <c r="E3588" s="27">
        <v>45643</v>
      </c>
      <c r="F3588">
        <v>2129.94</v>
      </c>
      <c r="G3588" t="s">
        <v>91</v>
      </c>
      <c r="H3588">
        <v>11846</v>
      </c>
      <c r="I3588" t="str">
        <f>_xlfn.XLOOKUP(data[[#This Row],[flight_speed]],$S$4:$S$6,$T$4:$T$6,,-1)</f>
        <v>super fast</v>
      </c>
      <c r="J3588">
        <f>_xlfn.XLOOKUP(data[[#This Row],[Reindeer]],$S$14:$S$18,$T$14:$T$18)</f>
        <v>98</v>
      </c>
      <c r="K3588" t="str" cm="1">
        <f t="array" ref="K3588">_xlfn.IFS(data[[#This Row],[Age]]&lt;=100,"0-100",data[[#This Row],[Age]]&lt;=500,"101-500",data[[#This Row],[Age]]&lt;=1000,"501-1000",1,"&gt;1000")</f>
        <v>0-100</v>
      </c>
      <c r="L3588" t="str">
        <f>REPT(_xlfn.UNICHAR(8203),_xlfn.XLOOKUP(data[[#This Row],[Age group]],$S$23:$S$26,$T$23:$T$26))&amp;data[[#This Row],[Age group]]</f>
        <v>​​​​0-100</v>
      </c>
    </row>
    <row r="3589" spans="2:12" x14ac:dyDescent="0.25">
      <c r="B3589" t="s">
        <v>33</v>
      </c>
      <c r="C3589">
        <v>4.8000000000000007</v>
      </c>
      <c r="D3589">
        <v>1390</v>
      </c>
      <c r="E3589" s="27">
        <v>45644</v>
      </c>
      <c r="F3589">
        <v>1470.93</v>
      </c>
      <c r="G3589" t="s">
        <v>90</v>
      </c>
      <c r="H3589">
        <v>15999</v>
      </c>
      <c r="I3589" t="str">
        <f>_xlfn.XLOOKUP(data[[#This Row],[flight_speed]],$S$4:$S$6,$T$4:$T$6,,-1)</f>
        <v>fast</v>
      </c>
      <c r="J3589">
        <f>_xlfn.XLOOKUP(data[[#This Row],[Reindeer]],$S$14:$S$18,$T$14:$T$18)</f>
        <v>1200</v>
      </c>
      <c r="K3589" t="str" cm="1">
        <f t="array" ref="K3589">_xlfn.IFS(data[[#This Row],[Age]]&lt;=100,"0-100",data[[#This Row],[Age]]&lt;=500,"101-500",data[[#This Row],[Age]]&lt;=1000,"501-1000",1,"&gt;1000")</f>
        <v>&gt;1000</v>
      </c>
      <c r="L3589" t="str">
        <f>REPT(_xlfn.UNICHAR(8203),_xlfn.XLOOKUP(data[[#This Row],[Age group]],$S$23:$S$26,$T$23:$T$26))&amp;data[[#This Row],[Age group]]</f>
        <v>​&gt;1000</v>
      </c>
    </row>
    <row r="3590" spans="2:12" x14ac:dyDescent="0.25">
      <c r="B3590" t="s">
        <v>34</v>
      </c>
      <c r="C3590">
        <v>4.8000000000000007</v>
      </c>
      <c r="D3590">
        <v>510</v>
      </c>
      <c r="E3590" s="27">
        <v>45644</v>
      </c>
      <c r="F3590">
        <v>2631.6000000000004</v>
      </c>
      <c r="G3590" t="s">
        <v>91</v>
      </c>
      <c r="H3590">
        <v>4843</v>
      </c>
      <c r="I3590" t="str">
        <f>_xlfn.XLOOKUP(data[[#This Row],[flight_speed]],$S$4:$S$6,$T$4:$T$6,,-1)</f>
        <v>super fast</v>
      </c>
      <c r="J3590">
        <f>_xlfn.XLOOKUP(data[[#This Row],[Reindeer]],$S$14:$S$18,$T$14:$T$18)</f>
        <v>815</v>
      </c>
      <c r="K3590" t="str" cm="1">
        <f t="array" ref="K3590">_xlfn.IFS(data[[#This Row],[Age]]&lt;=100,"0-100",data[[#This Row],[Age]]&lt;=500,"101-500",data[[#This Row],[Age]]&lt;=1000,"501-1000",1,"&gt;1000")</f>
        <v>501-1000</v>
      </c>
      <c r="L3590" t="str">
        <f>REPT(_xlfn.UNICHAR(8203),_xlfn.XLOOKUP(data[[#This Row],[Age group]],$S$23:$S$26,$T$23:$T$26))&amp;data[[#This Row],[Age group]]</f>
        <v>​​501-1000</v>
      </c>
    </row>
    <row r="3591" spans="2:12" x14ac:dyDescent="0.25">
      <c r="B3591" t="s">
        <v>35</v>
      </c>
      <c r="C3591">
        <v>4.8000000000000007</v>
      </c>
      <c r="D3591">
        <v>770</v>
      </c>
      <c r="E3591" s="27">
        <v>45644</v>
      </c>
      <c r="F3591">
        <v>2400</v>
      </c>
      <c r="G3591" t="s">
        <v>91</v>
      </c>
      <c r="H3591">
        <v>7303</v>
      </c>
      <c r="I3591" t="str">
        <f>_xlfn.XLOOKUP(data[[#This Row],[flight_speed]],$S$4:$S$6,$T$4:$T$6,,-1)</f>
        <v>super fast</v>
      </c>
      <c r="J3591">
        <f>_xlfn.XLOOKUP(data[[#This Row],[Reindeer]],$S$14:$S$18,$T$14:$T$18)</f>
        <v>261</v>
      </c>
      <c r="K3591" t="str" cm="1">
        <f t="array" ref="K3591">_xlfn.IFS(data[[#This Row],[Age]]&lt;=100,"0-100",data[[#This Row],[Age]]&lt;=500,"101-500",data[[#This Row],[Age]]&lt;=1000,"501-1000",1,"&gt;1000")</f>
        <v>101-500</v>
      </c>
      <c r="L3591" t="str">
        <f>REPT(_xlfn.UNICHAR(8203),_xlfn.XLOOKUP(data[[#This Row],[Age group]],$S$23:$S$26,$T$23:$T$26))&amp;data[[#This Row],[Age group]]</f>
        <v>​​​101-500</v>
      </c>
    </row>
    <row r="3592" spans="2:12" x14ac:dyDescent="0.25">
      <c r="B3592" t="s">
        <v>68</v>
      </c>
      <c r="C3592">
        <v>7.2</v>
      </c>
      <c r="D3592">
        <v>940</v>
      </c>
      <c r="E3592" s="27">
        <v>45644</v>
      </c>
      <c r="F3592">
        <v>1813.3500000000001</v>
      </c>
      <c r="G3592" t="s">
        <v>90</v>
      </c>
      <c r="H3592">
        <v>2450</v>
      </c>
      <c r="I3592" t="str">
        <f>_xlfn.XLOOKUP(data[[#This Row],[flight_speed]],$S$4:$S$6,$T$4:$T$6,,-1)</f>
        <v>fast</v>
      </c>
      <c r="J3592">
        <f>_xlfn.XLOOKUP(data[[#This Row],[Reindeer]],$S$14:$S$18,$T$14:$T$18)</f>
        <v>35</v>
      </c>
      <c r="K3592" t="str" cm="1">
        <f t="array" ref="K3592">_xlfn.IFS(data[[#This Row],[Age]]&lt;=100,"0-100",data[[#This Row],[Age]]&lt;=500,"101-500",data[[#This Row],[Age]]&lt;=1000,"501-1000",1,"&gt;1000")</f>
        <v>0-100</v>
      </c>
      <c r="L3592" t="str">
        <f>REPT(_xlfn.UNICHAR(8203),_xlfn.XLOOKUP(data[[#This Row],[Age group]],$S$23:$S$26,$T$23:$T$26))&amp;data[[#This Row],[Age group]]</f>
        <v>​​​​0-100</v>
      </c>
    </row>
    <row r="3593" spans="2:12" x14ac:dyDescent="0.25">
      <c r="B3593" t="s">
        <v>32</v>
      </c>
      <c r="C3593">
        <v>9.6000000000000014</v>
      </c>
      <c r="D3593">
        <v>940</v>
      </c>
      <c r="E3593" s="27">
        <v>45644</v>
      </c>
      <c r="F3593">
        <v>2801.0099999999998</v>
      </c>
      <c r="G3593" t="s">
        <v>91</v>
      </c>
      <c r="H3593">
        <v>19712</v>
      </c>
      <c r="I3593" t="str">
        <f>_xlfn.XLOOKUP(data[[#This Row],[flight_speed]],$S$4:$S$6,$T$4:$T$6,,-1)</f>
        <v>super fast</v>
      </c>
      <c r="J3593">
        <f>_xlfn.XLOOKUP(data[[#This Row],[Reindeer]],$S$14:$S$18,$T$14:$T$18)</f>
        <v>98</v>
      </c>
      <c r="K3593" t="str" cm="1">
        <f t="array" ref="K3593">_xlfn.IFS(data[[#This Row],[Age]]&lt;=100,"0-100",data[[#This Row],[Age]]&lt;=500,"101-500",data[[#This Row],[Age]]&lt;=1000,"501-1000",1,"&gt;1000")</f>
        <v>0-100</v>
      </c>
      <c r="L3593" t="str">
        <f>REPT(_xlfn.UNICHAR(8203),_xlfn.XLOOKUP(data[[#This Row],[Age group]],$S$23:$S$26,$T$23:$T$26))&amp;data[[#This Row],[Age group]]</f>
        <v>​​​​0-100</v>
      </c>
    </row>
    <row r="3594" spans="2:12" x14ac:dyDescent="0.25">
      <c r="B3594" t="s">
        <v>33</v>
      </c>
      <c r="C3594">
        <v>6.4</v>
      </c>
      <c r="D3594">
        <v>910</v>
      </c>
      <c r="E3594" s="27">
        <v>45645</v>
      </c>
      <c r="F3594">
        <v>1528.35</v>
      </c>
      <c r="G3594" t="s">
        <v>90</v>
      </c>
      <c r="H3594">
        <v>4769</v>
      </c>
      <c r="I3594" t="str">
        <f>_xlfn.XLOOKUP(data[[#This Row],[flight_speed]],$S$4:$S$6,$T$4:$T$6,,-1)</f>
        <v>fast</v>
      </c>
      <c r="J3594">
        <f>_xlfn.XLOOKUP(data[[#This Row],[Reindeer]],$S$14:$S$18,$T$14:$T$18)</f>
        <v>1200</v>
      </c>
      <c r="K3594" t="str" cm="1">
        <f t="array" ref="K3594">_xlfn.IFS(data[[#This Row],[Age]]&lt;=100,"0-100",data[[#This Row],[Age]]&lt;=500,"101-500",data[[#This Row],[Age]]&lt;=1000,"501-1000",1,"&gt;1000")</f>
        <v>&gt;1000</v>
      </c>
      <c r="L3594" t="str">
        <f>REPT(_xlfn.UNICHAR(8203),_xlfn.XLOOKUP(data[[#This Row],[Age group]],$S$23:$S$26,$T$23:$T$26))&amp;data[[#This Row],[Age group]]</f>
        <v>​&gt;1000</v>
      </c>
    </row>
    <row r="3595" spans="2:12" x14ac:dyDescent="0.25">
      <c r="B3595" t="s">
        <v>34</v>
      </c>
      <c r="C3595">
        <v>4</v>
      </c>
      <c r="D3595">
        <v>560</v>
      </c>
      <c r="E3595" s="27">
        <v>45645</v>
      </c>
      <c r="F3595">
        <v>272.58</v>
      </c>
      <c r="G3595" t="s">
        <v>91</v>
      </c>
      <c r="H3595">
        <v>18965</v>
      </c>
      <c r="I3595" t="str">
        <f>_xlfn.XLOOKUP(data[[#This Row],[flight_speed]],$S$4:$S$6,$T$4:$T$6,,-1)</f>
        <v>casual</v>
      </c>
      <c r="J3595">
        <f>_xlfn.XLOOKUP(data[[#This Row],[Reindeer]],$S$14:$S$18,$T$14:$T$18)</f>
        <v>815</v>
      </c>
      <c r="K3595" t="str" cm="1">
        <f t="array" ref="K3595">_xlfn.IFS(data[[#This Row],[Age]]&lt;=100,"0-100",data[[#This Row],[Age]]&lt;=500,"101-500",data[[#This Row],[Age]]&lt;=1000,"501-1000",1,"&gt;1000")</f>
        <v>501-1000</v>
      </c>
      <c r="L3595" t="str">
        <f>REPT(_xlfn.UNICHAR(8203),_xlfn.XLOOKUP(data[[#This Row],[Age group]],$S$23:$S$26,$T$23:$T$26))&amp;data[[#This Row],[Age group]]</f>
        <v>​​501-1000</v>
      </c>
    </row>
    <row r="3596" spans="2:12" x14ac:dyDescent="0.25">
      <c r="B3596" t="s">
        <v>35</v>
      </c>
      <c r="C3596">
        <v>6.4</v>
      </c>
      <c r="D3596">
        <v>900</v>
      </c>
      <c r="E3596" s="27">
        <v>45645</v>
      </c>
      <c r="F3596">
        <v>1831.3500000000001</v>
      </c>
      <c r="G3596" t="s">
        <v>91</v>
      </c>
      <c r="H3596">
        <v>16537</v>
      </c>
      <c r="I3596" t="str">
        <f>_xlfn.XLOOKUP(data[[#This Row],[flight_speed]],$S$4:$S$6,$T$4:$T$6,,-1)</f>
        <v>fast</v>
      </c>
      <c r="J3596">
        <f>_xlfn.XLOOKUP(data[[#This Row],[Reindeer]],$S$14:$S$18,$T$14:$T$18)</f>
        <v>261</v>
      </c>
      <c r="K3596" t="str" cm="1">
        <f t="array" ref="K3596">_xlfn.IFS(data[[#This Row],[Age]]&lt;=100,"0-100",data[[#This Row],[Age]]&lt;=500,"101-500",data[[#This Row],[Age]]&lt;=1000,"501-1000",1,"&gt;1000")</f>
        <v>101-500</v>
      </c>
      <c r="L3596" t="str">
        <f>REPT(_xlfn.UNICHAR(8203),_xlfn.XLOOKUP(data[[#This Row],[Age group]],$S$23:$S$26,$T$23:$T$26))&amp;data[[#This Row],[Age group]]</f>
        <v>​​​101-500</v>
      </c>
    </row>
    <row r="3597" spans="2:12" x14ac:dyDescent="0.25">
      <c r="B3597" t="s">
        <v>68</v>
      </c>
      <c r="C3597">
        <v>6.4</v>
      </c>
      <c r="D3597">
        <v>920</v>
      </c>
      <c r="E3597" s="27">
        <v>45645</v>
      </c>
      <c r="F3597">
        <v>940.41000000000008</v>
      </c>
      <c r="G3597" t="s">
        <v>90</v>
      </c>
      <c r="H3597">
        <v>18826</v>
      </c>
      <c r="I3597" t="str">
        <f>_xlfn.XLOOKUP(data[[#This Row],[flight_speed]],$S$4:$S$6,$T$4:$T$6,,-1)</f>
        <v>fast</v>
      </c>
      <c r="J3597">
        <f>_xlfn.XLOOKUP(data[[#This Row],[Reindeer]],$S$14:$S$18,$T$14:$T$18)</f>
        <v>35</v>
      </c>
      <c r="K3597" t="str" cm="1">
        <f t="array" ref="K3597">_xlfn.IFS(data[[#This Row],[Age]]&lt;=100,"0-100",data[[#This Row],[Age]]&lt;=500,"101-500",data[[#This Row],[Age]]&lt;=1000,"501-1000",1,"&gt;1000")</f>
        <v>0-100</v>
      </c>
      <c r="L3597" t="str">
        <f>REPT(_xlfn.UNICHAR(8203),_xlfn.XLOOKUP(data[[#This Row],[Age group]],$S$23:$S$26,$T$23:$T$26))&amp;data[[#This Row],[Age group]]</f>
        <v>​​​​0-100</v>
      </c>
    </row>
    <row r="3598" spans="2:12" x14ac:dyDescent="0.25">
      <c r="B3598" t="s">
        <v>32</v>
      </c>
      <c r="C3598">
        <v>10.4</v>
      </c>
      <c r="D3598">
        <v>1390</v>
      </c>
      <c r="E3598" s="27">
        <v>45645</v>
      </c>
      <c r="F3598">
        <v>768.36</v>
      </c>
      <c r="G3598" t="s">
        <v>91</v>
      </c>
      <c r="H3598">
        <v>19074</v>
      </c>
      <c r="I3598" t="str">
        <f>_xlfn.XLOOKUP(data[[#This Row],[flight_speed]],$S$4:$S$6,$T$4:$T$6,,-1)</f>
        <v>fast</v>
      </c>
      <c r="J3598">
        <f>_xlfn.XLOOKUP(data[[#This Row],[Reindeer]],$S$14:$S$18,$T$14:$T$18)</f>
        <v>98</v>
      </c>
      <c r="K3598" t="str" cm="1">
        <f t="array" ref="K3598">_xlfn.IFS(data[[#This Row],[Age]]&lt;=100,"0-100",data[[#This Row],[Age]]&lt;=500,"101-500",data[[#This Row],[Age]]&lt;=1000,"501-1000",1,"&gt;1000")</f>
        <v>0-100</v>
      </c>
      <c r="L3598" t="str">
        <f>REPT(_xlfn.UNICHAR(8203),_xlfn.XLOOKUP(data[[#This Row],[Age group]],$S$23:$S$26,$T$23:$T$26))&amp;data[[#This Row],[Age group]]</f>
        <v>​​​​0-100</v>
      </c>
    </row>
    <row r="3599" spans="2:12" x14ac:dyDescent="0.25">
      <c r="B3599" t="s">
        <v>33</v>
      </c>
      <c r="C3599">
        <v>5.6000000000000005</v>
      </c>
      <c r="D3599">
        <v>1490</v>
      </c>
      <c r="E3599" s="27">
        <v>45646</v>
      </c>
      <c r="F3599">
        <v>1151.6100000000001</v>
      </c>
      <c r="G3599" t="s">
        <v>90</v>
      </c>
      <c r="H3599">
        <v>4929</v>
      </c>
      <c r="I3599" t="str">
        <f>_xlfn.XLOOKUP(data[[#This Row],[flight_speed]],$S$4:$S$6,$T$4:$T$6,,-1)</f>
        <v>fast</v>
      </c>
      <c r="J3599">
        <f>_xlfn.XLOOKUP(data[[#This Row],[Reindeer]],$S$14:$S$18,$T$14:$T$18)</f>
        <v>1200</v>
      </c>
      <c r="K3599" t="str" cm="1">
        <f t="array" ref="K3599">_xlfn.IFS(data[[#This Row],[Age]]&lt;=100,"0-100",data[[#This Row],[Age]]&lt;=500,"101-500",data[[#This Row],[Age]]&lt;=1000,"501-1000",1,"&gt;1000")</f>
        <v>&gt;1000</v>
      </c>
      <c r="L3599" t="str">
        <f>REPT(_xlfn.UNICHAR(8203),_xlfn.XLOOKUP(data[[#This Row],[Age group]],$S$23:$S$26,$T$23:$T$26))&amp;data[[#This Row],[Age group]]</f>
        <v>​&gt;1000</v>
      </c>
    </row>
    <row r="3600" spans="2:12" x14ac:dyDescent="0.25">
      <c r="B3600" t="s">
        <v>34</v>
      </c>
      <c r="C3600">
        <v>6.4</v>
      </c>
      <c r="D3600">
        <v>1230</v>
      </c>
      <c r="E3600" s="27">
        <v>45646</v>
      </c>
      <c r="F3600">
        <v>1463.58</v>
      </c>
      <c r="G3600" t="s">
        <v>91</v>
      </c>
      <c r="H3600">
        <v>6657</v>
      </c>
      <c r="I3600" t="str">
        <f>_xlfn.XLOOKUP(data[[#This Row],[flight_speed]],$S$4:$S$6,$T$4:$T$6,,-1)</f>
        <v>fast</v>
      </c>
      <c r="J3600">
        <f>_xlfn.XLOOKUP(data[[#This Row],[Reindeer]],$S$14:$S$18,$T$14:$T$18)</f>
        <v>815</v>
      </c>
      <c r="K3600" t="str" cm="1">
        <f t="array" ref="K3600">_xlfn.IFS(data[[#This Row],[Age]]&lt;=100,"0-100",data[[#This Row],[Age]]&lt;=500,"101-500",data[[#This Row],[Age]]&lt;=1000,"501-1000",1,"&gt;1000")</f>
        <v>501-1000</v>
      </c>
      <c r="L3600" t="str">
        <f>REPT(_xlfn.UNICHAR(8203),_xlfn.XLOOKUP(data[[#This Row],[Age group]],$S$23:$S$26,$T$23:$T$26))&amp;data[[#This Row],[Age group]]</f>
        <v>​​501-1000</v>
      </c>
    </row>
    <row r="3601" spans="2:12" x14ac:dyDescent="0.25">
      <c r="B3601" t="s">
        <v>35</v>
      </c>
      <c r="C3601">
        <v>11.200000000000001</v>
      </c>
      <c r="D3601">
        <v>1090</v>
      </c>
      <c r="E3601" s="27">
        <v>45646</v>
      </c>
      <c r="F3601">
        <v>1681.38</v>
      </c>
      <c r="G3601" t="s">
        <v>91</v>
      </c>
      <c r="H3601">
        <v>19073</v>
      </c>
      <c r="I3601" t="str">
        <f>_xlfn.XLOOKUP(data[[#This Row],[flight_speed]],$S$4:$S$6,$T$4:$T$6,,-1)</f>
        <v>fast</v>
      </c>
      <c r="J3601">
        <f>_xlfn.XLOOKUP(data[[#This Row],[Reindeer]],$S$14:$S$18,$T$14:$T$18)</f>
        <v>261</v>
      </c>
      <c r="K3601" t="str" cm="1">
        <f t="array" ref="K3601">_xlfn.IFS(data[[#This Row],[Age]]&lt;=100,"0-100",data[[#This Row],[Age]]&lt;=500,"101-500",data[[#This Row],[Age]]&lt;=1000,"501-1000",1,"&gt;1000")</f>
        <v>101-500</v>
      </c>
      <c r="L3601" t="str">
        <f>REPT(_xlfn.UNICHAR(8203),_xlfn.XLOOKUP(data[[#This Row],[Age group]],$S$23:$S$26,$T$23:$T$26))&amp;data[[#This Row],[Age group]]</f>
        <v>​​​101-500</v>
      </c>
    </row>
    <row r="3602" spans="2:12" x14ac:dyDescent="0.25">
      <c r="B3602" t="s">
        <v>68</v>
      </c>
      <c r="C3602">
        <v>12</v>
      </c>
      <c r="D3602">
        <v>1010</v>
      </c>
      <c r="E3602" s="27">
        <v>45646</v>
      </c>
      <c r="F3602">
        <v>356.43</v>
      </c>
      <c r="G3602" t="s">
        <v>90</v>
      </c>
      <c r="H3602">
        <v>625329</v>
      </c>
      <c r="I3602" t="str">
        <f>_xlfn.XLOOKUP(data[[#This Row],[flight_speed]],$S$4:$S$6,$T$4:$T$6,,-1)</f>
        <v>casual</v>
      </c>
      <c r="J3602">
        <f>_xlfn.XLOOKUP(data[[#This Row],[Reindeer]],$S$14:$S$18,$T$14:$T$18)</f>
        <v>35</v>
      </c>
      <c r="K3602" t="str" cm="1">
        <f t="array" ref="K3602">_xlfn.IFS(data[[#This Row],[Age]]&lt;=100,"0-100",data[[#This Row],[Age]]&lt;=500,"101-500",data[[#This Row],[Age]]&lt;=1000,"501-1000",1,"&gt;1000")</f>
        <v>0-100</v>
      </c>
      <c r="L3602" t="str">
        <f>REPT(_xlfn.UNICHAR(8203),_xlfn.XLOOKUP(data[[#This Row],[Age group]],$S$23:$S$26,$T$23:$T$26))&amp;data[[#This Row],[Age group]]</f>
        <v>​​​​0-100</v>
      </c>
    </row>
    <row r="3603" spans="2:12" x14ac:dyDescent="0.25">
      <c r="B3603" t="s">
        <v>32</v>
      </c>
      <c r="C3603">
        <v>10.4</v>
      </c>
      <c r="D3603">
        <v>1240</v>
      </c>
      <c r="E3603" s="27">
        <v>45646</v>
      </c>
      <c r="F3603">
        <v>1880.73</v>
      </c>
      <c r="G3603" t="s">
        <v>91</v>
      </c>
      <c r="H3603">
        <v>1094002</v>
      </c>
      <c r="I3603" t="str">
        <f>_xlfn.XLOOKUP(data[[#This Row],[flight_speed]],$S$4:$S$6,$T$4:$T$6,,-1)</f>
        <v>fast</v>
      </c>
      <c r="J3603">
        <f>_xlfn.XLOOKUP(data[[#This Row],[Reindeer]],$S$14:$S$18,$T$14:$T$18)</f>
        <v>98</v>
      </c>
      <c r="K3603" t="str" cm="1">
        <f t="array" ref="K3603">_xlfn.IFS(data[[#This Row],[Age]]&lt;=100,"0-100",data[[#This Row],[Age]]&lt;=500,"101-500",data[[#This Row],[Age]]&lt;=1000,"501-1000",1,"&gt;1000")</f>
        <v>0-100</v>
      </c>
      <c r="L3603" t="str">
        <f>REPT(_xlfn.UNICHAR(8203),_xlfn.XLOOKUP(data[[#This Row],[Age group]],$S$23:$S$26,$T$23:$T$26))&amp;data[[#This Row],[Age group]]</f>
        <v>​​​​0-100</v>
      </c>
    </row>
    <row r="3604" spans="2:12" x14ac:dyDescent="0.25">
      <c r="B3604" t="s">
        <v>33</v>
      </c>
      <c r="C3604">
        <v>12</v>
      </c>
      <c r="D3604">
        <v>550</v>
      </c>
      <c r="E3604" s="27">
        <v>45647</v>
      </c>
      <c r="F3604">
        <v>1755.27</v>
      </c>
      <c r="G3604" t="s">
        <v>90</v>
      </c>
      <c r="H3604">
        <v>620232</v>
      </c>
      <c r="I3604" t="str">
        <f>_xlfn.XLOOKUP(data[[#This Row],[flight_speed]],$S$4:$S$6,$T$4:$T$6,,-1)</f>
        <v>fast</v>
      </c>
      <c r="J3604">
        <f>_xlfn.XLOOKUP(data[[#This Row],[Reindeer]],$S$14:$S$18,$T$14:$T$18)</f>
        <v>1200</v>
      </c>
      <c r="K3604" t="str" cm="1">
        <f t="array" ref="K3604">_xlfn.IFS(data[[#This Row],[Age]]&lt;=100,"0-100",data[[#This Row],[Age]]&lt;=500,"101-500",data[[#This Row],[Age]]&lt;=1000,"501-1000",1,"&gt;1000")</f>
        <v>&gt;1000</v>
      </c>
      <c r="L3604" t="str">
        <f>REPT(_xlfn.UNICHAR(8203),_xlfn.XLOOKUP(data[[#This Row],[Age group]],$S$23:$S$26,$T$23:$T$26))&amp;data[[#This Row],[Age group]]</f>
        <v>​&gt;1000</v>
      </c>
    </row>
    <row r="3605" spans="2:12" x14ac:dyDescent="0.25">
      <c r="B3605" t="s">
        <v>34</v>
      </c>
      <c r="C3605">
        <v>5.6000000000000005</v>
      </c>
      <c r="D3605">
        <v>1410</v>
      </c>
      <c r="E3605" s="27">
        <v>45647</v>
      </c>
      <c r="F3605">
        <v>2723.0099999999998</v>
      </c>
      <c r="G3605" t="s">
        <v>91</v>
      </c>
      <c r="H3605">
        <v>674033</v>
      </c>
      <c r="I3605" t="str">
        <f>_xlfn.XLOOKUP(data[[#This Row],[flight_speed]],$S$4:$S$6,$T$4:$T$6,,-1)</f>
        <v>super fast</v>
      </c>
      <c r="J3605">
        <f>_xlfn.XLOOKUP(data[[#This Row],[Reindeer]],$S$14:$S$18,$T$14:$T$18)</f>
        <v>815</v>
      </c>
      <c r="K3605" t="str" cm="1">
        <f t="array" ref="K3605">_xlfn.IFS(data[[#This Row],[Age]]&lt;=100,"0-100",data[[#This Row],[Age]]&lt;=500,"101-500",data[[#This Row],[Age]]&lt;=1000,"501-1000",1,"&gt;1000")</f>
        <v>501-1000</v>
      </c>
      <c r="L3605" t="str">
        <f>REPT(_xlfn.UNICHAR(8203),_xlfn.XLOOKUP(data[[#This Row],[Age group]],$S$23:$S$26,$T$23:$T$26))&amp;data[[#This Row],[Age group]]</f>
        <v>​​501-1000</v>
      </c>
    </row>
    <row r="3606" spans="2:12" x14ac:dyDescent="0.25">
      <c r="B3606" t="s">
        <v>35</v>
      </c>
      <c r="C3606">
        <v>8</v>
      </c>
      <c r="D3606">
        <v>1130</v>
      </c>
      <c r="E3606" s="27">
        <v>45647</v>
      </c>
      <c r="F3606">
        <v>1139.07</v>
      </c>
      <c r="G3606" t="s">
        <v>91</v>
      </c>
      <c r="H3606">
        <v>974643</v>
      </c>
      <c r="I3606" t="str">
        <f>_xlfn.XLOOKUP(data[[#This Row],[flight_speed]],$S$4:$S$6,$T$4:$T$6,,-1)</f>
        <v>fast</v>
      </c>
      <c r="J3606">
        <f>_xlfn.XLOOKUP(data[[#This Row],[Reindeer]],$S$14:$S$18,$T$14:$T$18)</f>
        <v>261</v>
      </c>
      <c r="K3606" t="str" cm="1">
        <f t="array" ref="K3606">_xlfn.IFS(data[[#This Row],[Age]]&lt;=100,"0-100",data[[#This Row],[Age]]&lt;=500,"101-500",data[[#This Row],[Age]]&lt;=1000,"501-1000",1,"&gt;1000")</f>
        <v>101-500</v>
      </c>
      <c r="L3606" t="str">
        <f>REPT(_xlfn.UNICHAR(8203),_xlfn.XLOOKUP(data[[#This Row],[Age group]],$S$23:$S$26,$T$23:$T$26))&amp;data[[#This Row],[Age group]]</f>
        <v>​​​101-500</v>
      </c>
    </row>
    <row r="3607" spans="2:12" x14ac:dyDescent="0.25">
      <c r="B3607" t="s">
        <v>68</v>
      </c>
      <c r="C3607">
        <v>4</v>
      </c>
      <c r="D3607">
        <v>810</v>
      </c>
      <c r="E3607" s="27">
        <v>45647</v>
      </c>
      <c r="F3607">
        <v>470.70000000000005</v>
      </c>
      <c r="G3607" t="s">
        <v>90</v>
      </c>
      <c r="H3607">
        <v>1059684</v>
      </c>
      <c r="I3607" t="str">
        <f>_xlfn.XLOOKUP(data[[#This Row],[flight_speed]],$S$4:$S$6,$T$4:$T$6,,-1)</f>
        <v>casual</v>
      </c>
      <c r="J3607">
        <f>_xlfn.XLOOKUP(data[[#This Row],[Reindeer]],$S$14:$S$18,$T$14:$T$18)</f>
        <v>35</v>
      </c>
      <c r="K3607" t="str" cm="1">
        <f t="array" ref="K3607">_xlfn.IFS(data[[#This Row],[Age]]&lt;=100,"0-100",data[[#This Row],[Age]]&lt;=500,"101-500",data[[#This Row],[Age]]&lt;=1000,"501-1000",1,"&gt;1000")</f>
        <v>0-100</v>
      </c>
      <c r="L3607" t="str">
        <f>REPT(_xlfn.UNICHAR(8203),_xlfn.XLOOKUP(data[[#This Row],[Age group]],$S$23:$S$26,$T$23:$T$26))&amp;data[[#This Row],[Age group]]</f>
        <v>​​​​0-100</v>
      </c>
    </row>
    <row r="3608" spans="2:12" x14ac:dyDescent="0.25">
      <c r="B3608" t="s">
        <v>32</v>
      </c>
      <c r="C3608">
        <v>4.8000000000000007</v>
      </c>
      <c r="D3608">
        <v>950</v>
      </c>
      <c r="E3608" s="27">
        <v>45647</v>
      </c>
      <c r="F3608">
        <v>754.83</v>
      </c>
      <c r="G3608" t="s">
        <v>91</v>
      </c>
      <c r="H3608">
        <v>780690</v>
      </c>
      <c r="I3608" t="str">
        <f>_xlfn.XLOOKUP(data[[#This Row],[flight_speed]],$S$4:$S$6,$T$4:$T$6,,-1)</f>
        <v>fast</v>
      </c>
      <c r="J3608">
        <f>_xlfn.XLOOKUP(data[[#This Row],[Reindeer]],$S$14:$S$18,$T$14:$T$18)</f>
        <v>98</v>
      </c>
      <c r="K3608" t="str" cm="1">
        <f t="array" ref="K3608">_xlfn.IFS(data[[#This Row],[Age]]&lt;=100,"0-100",data[[#This Row],[Age]]&lt;=500,"101-500",data[[#This Row],[Age]]&lt;=1000,"501-1000",1,"&gt;1000")</f>
        <v>0-100</v>
      </c>
      <c r="L3608" t="str">
        <f>REPT(_xlfn.UNICHAR(8203),_xlfn.XLOOKUP(data[[#This Row],[Age group]],$S$23:$S$26,$T$23:$T$26))&amp;data[[#This Row],[Age group]]</f>
        <v>​​​​0-100</v>
      </c>
    </row>
    <row r="3609" spans="2:12" x14ac:dyDescent="0.25">
      <c r="B3609" t="s">
        <v>33</v>
      </c>
      <c r="C3609">
        <v>9.6000000000000014</v>
      </c>
      <c r="D3609">
        <v>940</v>
      </c>
      <c r="E3609" s="27">
        <v>45648</v>
      </c>
      <c r="F3609">
        <v>1633.23</v>
      </c>
      <c r="G3609" t="s">
        <v>90</v>
      </c>
      <c r="H3609">
        <v>994095</v>
      </c>
      <c r="I3609" t="str">
        <f>_xlfn.XLOOKUP(data[[#This Row],[flight_speed]],$S$4:$S$6,$T$4:$T$6,,-1)</f>
        <v>fast</v>
      </c>
      <c r="J3609">
        <f>_xlfn.XLOOKUP(data[[#This Row],[Reindeer]],$S$14:$S$18,$T$14:$T$18)</f>
        <v>1200</v>
      </c>
      <c r="K3609" t="str" cm="1">
        <f t="array" ref="K3609">_xlfn.IFS(data[[#This Row],[Age]]&lt;=100,"0-100",data[[#This Row],[Age]]&lt;=500,"101-500",data[[#This Row],[Age]]&lt;=1000,"501-1000",1,"&gt;1000")</f>
        <v>&gt;1000</v>
      </c>
      <c r="L3609" t="str">
        <f>REPT(_xlfn.UNICHAR(8203),_xlfn.XLOOKUP(data[[#This Row],[Age group]],$S$23:$S$26,$T$23:$T$26))&amp;data[[#This Row],[Age group]]</f>
        <v>​&gt;1000</v>
      </c>
    </row>
    <row r="3610" spans="2:12" x14ac:dyDescent="0.25">
      <c r="B3610" t="s">
        <v>34</v>
      </c>
      <c r="C3610">
        <v>8</v>
      </c>
      <c r="D3610">
        <v>1500</v>
      </c>
      <c r="E3610" s="27">
        <v>45648</v>
      </c>
      <c r="F3610">
        <v>1002.9000000000001</v>
      </c>
      <c r="G3610" t="s">
        <v>91</v>
      </c>
      <c r="H3610">
        <v>725575</v>
      </c>
      <c r="I3610" t="str">
        <f>_xlfn.XLOOKUP(data[[#This Row],[flight_speed]],$S$4:$S$6,$T$4:$T$6,,-1)</f>
        <v>fast</v>
      </c>
      <c r="J3610">
        <f>_xlfn.XLOOKUP(data[[#This Row],[Reindeer]],$S$14:$S$18,$T$14:$T$18)</f>
        <v>815</v>
      </c>
      <c r="K3610" t="str" cm="1">
        <f t="array" ref="K3610">_xlfn.IFS(data[[#This Row],[Age]]&lt;=100,"0-100",data[[#This Row],[Age]]&lt;=500,"101-500",data[[#This Row],[Age]]&lt;=1000,"501-1000",1,"&gt;1000")</f>
        <v>501-1000</v>
      </c>
      <c r="L3610" t="str">
        <f>REPT(_xlfn.UNICHAR(8203),_xlfn.XLOOKUP(data[[#This Row],[Age group]],$S$23:$S$26,$T$23:$T$26))&amp;data[[#This Row],[Age group]]</f>
        <v>​​501-1000</v>
      </c>
    </row>
    <row r="3611" spans="2:12" x14ac:dyDescent="0.25">
      <c r="B3611" t="s">
        <v>35</v>
      </c>
      <c r="C3611">
        <v>10.4</v>
      </c>
      <c r="D3611">
        <v>1460</v>
      </c>
      <c r="E3611" s="27">
        <v>45648</v>
      </c>
      <c r="F3611">
        <v>1547.4900000000002</v>
      </c>
      <c r="G3611" t="s">
        <v>91</v>
      </c>
      <c r="H3611">
        <v>987025</v>
      </c>
      <c r="I3611" t="str">
        <f>_xlfn.XLOOKUP(data[[#This Row],[flight_speed]],$S$4:$S$6,$T$4:$T$6,,-1)</f>
        <v>fast</v>
      </c>
      <c r="J3611">
        <f>_xlfn.XLOOKUP(data[[#This Row],[Reindeer]],$S$14:$S$18,$T$14:$T$18)</f>
        <v>261</v>
      </c>
      <c r="K3611" t="str" cm="1">
        <f t="array" ref="K3611">_xlfn.IFS(data[[#This Row],[Age]]&lt;=100,"0-100",data[[#This Row],[Age]]&lt;=500,"101-500",data[[#This Row],[Age]]&lt;=1000,"501-1000",1,"&gt;1000")</f>
        <v>101-500</v>
      </c>
      <c r="L3611" t="str">
        <f>REPT(_xlfn.UNICHAR(8203),_xlfn.XLOOKUP(data[[#This Row],[Age group]],$S$23:$S$26,$T$23:$T$26))&amp;data[[#This Row],[Age group]]</f>
        <v>​​​101-500</v>
      </c>
    </row>
    <row r="3612" spans="2:12" x14ac:dyDescent="0.25">
      <c r="B3612" t="s">
        <v>68</v>
      </c>
      <c r="C3612">
        <v>6.4</v>
      </c>
      <c r="D3612">
        <v>1450</v>
      </c>
      <c r="E3612" s="27">
        <v>45648</v>
      </c>
      <c r="F3612">
        <v>2937.7200000000003</v>
      </c>
      <c r="G3612" t="s">
        <v>90</v>
      </c>
      <c r="H3612">
        <v>895929</v>
      </c>
      <c r="I3612" t="str">
        <f>_xlfn.XLOOKUP(data[[#This Row],[flight_speed]],$S$4:$S$6,$T$4:$T$6,,-1)</f>
        <v>super fast</v>
      </c>
      <c r="J3612">
        <f>_xlfn.XLOOKUP(data[[#This Row],[Reindeer]],$S$14:$S$18,$T$14:$T$18)</f>
        <v>35</v>
      </c>
      <c r="K3612" t="str" cm="1">
        <f t="array" ref="K3612">_xlfn.IFS(data[[#This Row],[Age]]&lt;=100,"0-100",data[[#This Row],[Age]]&lt;=500,"101-500",data[[#This Row],[Age]]&lt;=1000,"501-1000",1,"&gt;1000")</f>
        <v>0-100</v>
      </c>
      <c r="L3612" t="str">
        <f>REPT(_xlfn.UNICHAR(8203),_xlfn.XLOOKUP(data[[#This Row],[Age group]],$S$23:$S$26,$T$23:$T$26))&amp;data[[#This Row],[Age group]]</f>
        <v>​​​​0-100</v>
      </c>
    </row>
    <row r="3613" spans="2:12" x14ac:dyDescent="0.25">
      <c r="B3613" t="s">
        <v>32</v>
      </c>
      <c r="C3613">
        <v>8</v>
      </c>
      <c r="D3613">
        <v>1260</v>
      </c>
      <c r="E3613" s="27">
        <v>45648</v>
      </c>
      <c r="F3613">
        <v>428.61</v>
      </c>
      <c r="G3613" t="s">
        <v>91</v>
      </c>
      <c r="H3613">
        <v>621300</v>
      </c>
      <c r="I3613" t="str">
        <f>_xlfn.XLOOKUP(data[[#This Row],[flight_speed]],$S$4:$S$6,$T$4:$T$6,,-1)</f>
        <v>casual</v>
      </c>
      <c r="J3613">
        <f>_xlfn.XLOOKUP(data[[#This Row],[Reindeer]],$S$14:$S$18,$T$14:$T$18)</f>
        <v>98</v>
      </c>
      <c r="K3613" t="str" cm="1">
        <f t="array" ref="K3613">_xlfn.IFS(data[[#This Row],[Age]]&lt;=100,"0-100",data[[#This Row],[Age]]&lt;=500,"101-500",data[[#This Row],[Age]]&lt;=1000,"501-1000",1,"&gt;1000")</f>
        <v>0-100</v>
      </c>
      <c r="L3613" t="str">
        <f>REPT(_xlfn.UNICHAR(8203),_xlfn.XLOOKUP(data[[#This Row],[Age group]],$S$23:$S$26,$T$23:$T$26))&amp;data[[#This Row],[Age group]]</f>
        <v>​​​​0-100</v>
      </c>
    </row>
    <row r="3614" spans="2:12" x14ac:dyDescent="0.25">
      <c r="B3614" t="s">
        <v>33</v>
      </c>
      <c r="C3614">
        <v>6.4</v>
      </c>
      <c r="D3614">
        <v>1210</v>
      </c>
      <c r="E3614" s="27">
        <v>45649</v>
      </c>
      <c r="F3614">
        <v>55.53</v>
      </c>
      <c r="G3614" t="s">
        <v>90</v>
      </c>
      <c r="H3614">
        <v>993925</v>
      </c>
      <c r="I3614" t="str">
        <f>_xlfn.XLOOKUP(data[[#This Row],[flight_speed]],$S$4:$S$6,$T$4:$T$6,,-1)</f>
        <v>casual</v>
      </c>
      <c r="J3614">
        <f>_xlfn.XLOOKUP(data[[#This Row],[Reindeer]],$S$14:$S$18,$T$14:$T$18)</f>
        <v>1200</v>
      </c>
      <c r="K3614" t="str" cm="1">
        <f t="array" ref="K3614">_xlfn.IFS(data[[#This Row],[Age]]&lt;=100,"0-100",data[[#This Row],[Age]]&lt;=500,"101-500",data[[#This Row],[Age]]&lt;=1000,"501-1000",1,"&gt;1000")</f>
        <v>&gt;1000</v>
      </c>
      <c r="L3614" t="str">
        <f>REPT(_xlfn.UNICHAR(8203),_xlfn.XLOOKUP(data[[#This Row],[Age group]],$S$23:$S$26,$T$23:$T$26))&amp;data[[#This Row],[Age group]]</f>
        <v>​&gt;1000</v>
      </c>
    </row>
    <row r="3615" spans="2:12" x14ac:dyDescent="0.25">
      <c r="B3615" t="s">
        <v>34</v>
      </c>
      <c r="C3615">
        <v>7.2</v>
      </c>
      <c r="D3615">
        <v>1090</v>
      </c>
      <c r="E3615" s="27">
        <v>45649</v>
      </c>
      <c r="F3615">
        <v>1217.94</v>
      </c>
      <c r="G3615" t="s">
        <v>91</v>
      </c>
      <c r="H3615">
        <v>623918</v>
      </c>
      <c r="I3615" t="str">
        <f>_xlfn.XLOOKUP(data[[#This Row],[flight_speed]],$S$4:$S$6,$T$4:$T$6,,-1)</f>
        <v>fast</v>
      </c>
      <c r="J3615">
        <f>_xlfn.XLOOKUP(data[[#This Row],[Reindeer]],$S$14:$S$18,$T$14:$T$18)</f>
        <v>815</v>
      </c>
      <c r="K3615" t="str" cm="1">
        <f t="array" ref="K3615">_xlfn.IFS(data[[#This Row],[Age]]&lt;=100,"0-100",data[[#This Row],[Age]]&lt;=500,"101-500",data[[#This Row],[Age]]&lt;=1000,"501-1000",1,"&gt;1000")</f>
        <v>501-1000</v>
      </c>
      <c r="L3615" t="str">
        <f>REPT(_xlfn.UNICHAR(8203),_xlfn.XLOOKUP(data[[#This Row],[Age group]],$S$23:$S$26,$T$23:$T$26))&amp;data[[#This Row],[Age group]]</f>
        <v>​​501-1000</v>
      </c>
    </row>
    <row r="3616" spans="2:12" x14ac:dyDescent="0.25">
      <c r="B3616" t="s">
        <v>35</v>
      </c>
      <c r="C3616">
        <v>12</v>
      </c>
      <c r="D3616">
        <v>1030</v>
      </c>
      <c r="E3616" s="27">
        <v>45649</v>
      </c>
      <c r="F3616">
        <v>1855.77</v>
      </c>
      <c r="G3616" t="s">
        <v>91</v>
      </c>
      <c r="H3616">
        <v>1111196</v>
      </c>
      <c r="I3616" t="str">
        <f>_xlfn.XLOOKUP(data[[#This Row],[flight_speed]],$S$4:$S$6,$T$4:$T$6,,-1)</f>
        <v>fast</v>
      </c>
      <c r="J3616">
        <f>_xlfn.XLOOKUP(data[[#This Row],[Reindeer]],$S$14:$S$18,$T$14:$T$18)</f>
        <v>261</v>
      </c>
      <c r="K3616" t="str" cm="1">
        <f t="array" ref="K3616">_xlfn.IFS(data[[#This Row],[Age]]&lt;=100,"0-100",data[[#This Row],[Age]]&lt;=500,"101-500",data[[#This Row],[Age]]&lt;=1000,"501-1000",1,"&gt;1000")</f>
        <v>101-500</v>
      </c>
      <c r="L3616" t="str">
        <f>REPT(_xlfn.UNICHAR(8203),_xlfn.XLOOKUP(data[[#This Row],[Age group]],$S$23:$S$26,$T$23:$T$26))&amp;data[[#This Row],[Age group]]</f>
        <v>​​​101-500</v>
      </c>
    </row>
    <row r="3617" spans="2:12" x14ac:dyDescent="0.25">
      <c r="B3617" t="s">
        <v>68</v>
      </c>
      <c r="C3617">
        <v>6.4</v>
      </c>
      <c r="D3617">
        <v>1110</v>
      </c>
      <c r="E3617" s="27">
        <v>45649</v>
      </c>
      <c r="F3617">
        <v>118.97999999999999</v>
      </c>
      <c r="G3617" t="s">
        <v>90</v>
      </c>
      <c r="H3617">
        <v>1148734</v>
      </c>
      <c r="I3617" t="str">
        <f>_xlfn.XLOOKUP(data[[#This Row],[flight_speed]],$S$4:$S$6,$T$4:$T$6,,-1)</f>
        <v>casual</v>
      </c>
      <c r="J3617">
        <f>_xlfn.XLOOKUP(data[[#This Row],[Reindeer]],$S$14:$S$18,$T$14:$T$18)</f>
        <v>35</v>
      </c>
      <c r="K3617" t="str" cm="1">
        <f t="array" ref="K3617">_xlfn.IFS(data[[#This Row],[Age]]&lt;=100,"0-100",data[[#This Row],[Age]]&lt;=500,"101-500",data[[#This Row],[Age]]&lt;=1000,"501-1000",1,"&gt;1000")</f>
        <v>0-100</v>
      </c>
      <c r="L3617" t="str">
        <f>REPT(_xlfn.UNICHAR(8203),_xlfn.XLOOKUP(data[[#This Row],[Age group]],$S$23:$S$26,$T$23:$T$26))&amp;data[[#This Row],[Age group]]</f>
        <v>​​​​0-100</v>
      </c>
    </row>
    <row r="3618" spans="2:12" x14ac:dyDescent="0.25">
      <c r="B3618" t="s">
        <v>32</v>
      </c>
      <c r="C3618">
        <v>4</v>
      </c>
      <c r="D3618">
        <v>1380</v>
      </c>
      <c r="E3618" s="27">
        <v>45649</v>
      </c>
      <c r="F3618">
        <v>1400.94</v>
      </c>
      <c r="G3618" t="s">
        <v>91</v>
      </c>
      <c r="H3618">
        <v>708754</v>
      </c>
      <c r="I3618" t="str">
        <f>_xlfn.XLOOKUP(data[[#This Row],[flight_speed]],$S$4:$S$6,$T$4:$T$6,,-1)</f>
        <v>fast</v>
      </c>
      <c r="J3618">
        <f>_xlfn.XLOOKUP(data[[#This Row],[Reindeer]],$S$14:$S$18,$T$14:$T$18)</f>
        <v>98</v>
      </c>
      <c r="K3618" t="str" cm="1">
        <f t="array" ref="K3618">_xlfn.IFS(data[[#This Row],[Age]]&lt;=100,"0-100",data[[#This Row],[Age]]&lt;=500,"101-500",data[[#This Row],[Age]]&lt;=1000,"501-1000",1,"&gt;1000")</f>
        <v>0-100</v>
      </c>
      <c r="L3618" t="str">
        <f>REPT(_xlfn.UNICHAR(8203),_xlfn.XLOOKUP(data[[#This Row],[Age group]],$S$23:$S$26,$T$23:$T$26))&amp;data[[#This Row],[Age group]]</f>
        <v>​​​​0-100</v>
      </c>
    </row>
    <row r="3619" spans="2:12" x14ac:dyDescent="0.25">
      <c r="B3619" t="s">
        <v>33</v>
      </c>
      <c r="C3619">
        <v>6.4</v>
      </c>
      <c r="D3619">
        <v>1120</v>
      </c>
      <c r="E3619" s="27">
        <v>45650</v>
      </c>
      <c r="F3619">
        <v>2069.67</v>
      </c>
      <c r="G3619" t="s">
        <v>90</v>
      </c>
      <c r="H3619">
        <v>663645</v>
      </c>
      <c r="I3619" t="str">
        <f>_xlfn.XLOOKUP(data[[#This Row],[flight_speed]],$S$4:$S$6,$T$4:$T$6,,-1)</f>
        <v>super fast</v>
      </c>
      <c r="J3619">
        <f>_xlfn.XLOOKUP(data[[#This Row],[Reindeer]],$S$14:$S$18,$T$14:$T$18)</f>
        <v>1200</v>
      </c>
      <c r="K3619" t="str" cm="1">
        <f t="array" ref="K3619">_xlfn.IFS(data[[#This Row],[Age]]&lt;=100,"0-100",data[[#This Row],[Age]]&lt;=500,"101-500",data[[#This Row],[Age]]&lt;=1000,"501-1000",1,"&gt;1000")</f>
        <v>&gt;1000</v>
      </c>
      <c r="L3619" t="str">
        <f>REPT(_xlfn.UNICHAR(8203),_xlfn.XLOOKUP(data[[#This Row],[Age group]],$S$23:$S$26,$T$23:$T$26))&amp;data[[#This Row],[Age group]]</f>
        <v>​&gt;1000</v>
      </c>
    </row>
    <row r="3620" spans="2:12" x14ac:dyDescent="0.25">
      <c r="B3620" t="s">
        <v>34</v>
      </c>
      <c r="C3620">
        <v>8.8000000000000007</v>
      </c>
      <c r="D3620">
        <v>1270</v>
      </c>
      <c r="E3620" s="27">
        <v>45650</v>
      </c>
      <c r="F3620">
        <v>1650.48</v>
      </c>
      <c r="G3620" t="s">
        <v>91</v>
      </c>
      <c r="H3620">
        <v>644116</v>
      </c>
      <c r="I3620" t="str">
        <f>_xlfn.XLOOKUP(data[[#This Row],[flight_speed]],$S$4:$S$6,$T$4:$T$6,,-1)</f>
        <v>fast</v>
      </c>
      <c r="J3620">
        <f>_xlfn.XLOOKUP(data[[#This Row],[Reindeer]],$S$14:$S$18,$T$14:$T$18)</f>
        <v>815</v>
      </c>
      <c r="K3620" t="str" cm="1">
        <f t="array" ref="K3620">_xlfn.IFS(data[[#This Row],[Age]]&lt;=100,"0-100",data[[#This Row],[Age]]&lt;=500,"101-500",data[[#This Row],[Age]]&lt;=1000,"501-1000",1,"&gt;1000")</f>
        <v>501-1000</v>
      </c>
      <c r="L3620" t="str">
        <f>REPT(_xlfn.UNICHAR(8203),_xlfn.XLOOKUP(data[[#This Row],[Age group]],$S$23:$S$26,$T$23:$T$26))&amp;data[[#This Row],[Age group]]</f>
        <v>​​501-1000</v>
      </c>
    </row>
    <row r="3621" spans="2:12" x14ac:dyDescent="0.25">
      <c r="B3621" t="s">
        <v>35</v>
      </c>
      <c r="C3621">
        <v>11.200000000000001</v>
      </c>
      <c r="D3621">
        <v>1030</v>
      </c>
      <c r="E3621" s="27">
        <v>45650</v>
      </c>
      <c r="F3621">
        <v>2856.42</v>
      </c>
      <c r="G3621" t="s">
        <v>91</v>
      </c>
      <c r="H3621">
        <v>863997</v>
      </c>
      <c r="I3621" t="str">
        <f>_xlfn.XLOOKUP(data[[#This Row],[flight_speed]],$S$4:$S$6,$T$4:$T$6,,-1)</f>
        <v>super fast</v>
      </c>
      <c r="J3621">
        <f>_xlfn.XLOOKUP(data[[#This Row],[Reindeer]],$S$14:$S$18,$T$14:$T$18)</f>
        <v>261</v>
      </c>
      <c r="K3621" t="str" cm="1">
        <f t="array" ref="K3621">_xlfn.IFS(data[[#This Row],[Age]]&lt;=100,"0-100",data[[#This Row],[Age]]&lt;=500,"101-500",data[[#This Row],[Age]]&lt;=1000,"501-1000",1,"&gt;1000")</f>
        <v>101-500</v>
      </c>
      <c r="L3621" t="str">
        <f>REPT(_xlfn.UNICHAR(8203),_xlfn.XLOOKUP(data[[#This Row],[Age group]],$S$23:$S$26,$T$23:$T$26))&amp;data[[#This Row],[Age group]]</f>
        <v>​​​101-500</v>
      </c>
    </row>
    <row r="3622" spans="2:12" x14ac:dyDescent="0.25">
      <c r="B3622" t="s">
        <v>68</v>
      </c>
      <c r="C3622">
        <v>8</v>
      </c>
      <c r="D3622">
        <v>960</v>
      </c>
      <c r="E3622" s="27">
        <v>45650</v>
      </c>
      <c r="F3622">
        <v>1544.34</v>
      </c>
      <c r="G3622" t="s">
        <v>90</v>
      </c>
      <c r="H3622">
        <v>972773</v>
      </c>
      <c r="I3622" t="str">
        <f>_xlfn.XLOOKUP(data[[#This Row],[flight_speed]],$S$4:$S$6,$T$4:$T$6,,-1)</f>
        <v>fast</v>
      </c>
      <c r="J3622">
        <f>_xlfn.XLOOKUP(data[[#This Row],[Reindeer]],$S$14:$S$18,$T$14:$T$18)</f>
        <v>35</v>
      </c>
      <c r="K3622" t="str" cm="1">
        <f t="array" ref="K3622">_xlfn.IFS(data[[#This Row],[Age]]&lt;=100,"0-100",data[[#This Row],[Age]]&lt;=500,"101-500",data[[#This Row],[Age]]&lt;=1000,"501-1000",1,"&gt;1000")</f>
        <v>0-100</v>
      </c>
      <c r="L3622" t="str">
        <f>REPT(_xlfn.UNICHAR(8203),_xlfn.XLOOKUP(data[[#This Row],[Age group]],$S$23:$S$26,$T$23:$T$26))&amp;data[[#This Row],[Age group]]</f>
        <v>​​​​0-100</v>
      </c>
    </row>
    <row r="3623" spans="2:12" x14ac:dyDescent="0.25">
      <c r="B3623" t="s">
        <v>32</v>
      </c>
      <c r="C3623">
        <v>12</v>
      </c>
      <c r="D3623">
        <v>860</v>
      </c>
      <c r="E3623" s="27">
        <v>45650</v>
      </c>
      <c r="F3623">
        <v>1721.6399999999999</v>
      </c>
      <c r="G3623" t="s">
        <v>91</v>
      </c>
      <c r="H3623">
        <v>733043</v>
      </c>
      <c r="I3623" t="str">
        <f>_xlfn.XLOOKUP(data[[#This Row],[flight_speed]],$S$4:$S$6,$T$4:$T$6,,-1)</f>
        <v>fast</v>
      </c>
      <c r="J3623">
        <f>_xlfn.XLOOKUP(data[[#This Row],[Reindeer]],$S$14:$S$18,$T$14:$T$18)</f>
        <v>98</v>
      </c>
      <c r="K3623" t="str" cm="1">
        <f t="array" ref="K3623">_xlfn.IFS(data[[#This Row],[Age]]&lt;=100,"0-100",data[[#This Row],[Age]]&lt;=500,"101-500",data[[#This Row],[Age]]&lt;=1000,"501-1000",1,"&gt;1000")</f>
        <v>0-100</v>
      </c>
      <c r="L3623" t="str">
        <f>REPT(_xlfn.UNICHAR(8203),_xlfn.XLOOKUP(data[[#This Row],[Age group]],$S$23:$S$26,$T$23:$T$26))&amp;data[[#This Row],[Age group]]</f>
        <v>​​​​0-100</v>
      </c>
    </row>
    <row r="3624" spans="2:12" x14ac:dyDescent="0.25">
      <c r="B3624" t="s">
        <v>33</v>
      </c>
      <c r="C3624">
        <v>10.4</v>
      </c>
      <c r="D3624">
        <v>1280</v>
      </c>
      <c r="E3624" s="27">
        <v>45651</v>
      </c>
      <c r="F3624">
        <v>1893.5099999999998</v>
      </c>
      <c r="G3624" t="s">
        <v>90</v>
      </c>
      <c r="H3624">
        <v>1145549</v>
      </c>
      <c r="I3624" t="str">
        <f>_xlfn.XLOOKUP(data[[#This Row],[flight_speed]],$S$4:$S$6,$T$4:$T$6,,-1)</f>
        <v>fast</v>
      </c>
      <c r="J3624">
        <f>_xlfn.XLOOKUP(data[[#This Row],[Reindeer]],$S$14:$S$18,$T$14:$T$18)</f>
        <v>1200</v>
      </c>
      <c r="K3624" t="str" cm="1">
        <f t="array" ref="K3624">_xlfn.IFS(data[[#This Row],[Age]]&lt;=100,"0-100",data[[#This Row],[Age]]&lt;=500,"101-500",data[[#This Row],[Age]]&lt;=1000,"501-1000",1,"&gt;1000")</f>
        <v>&gt;1000</v>
      </c>
      <c r="L3624" t="str">
        <f>REPT(_xlfn.UNICHAR(8203),_xlfn.XLOOKUP(data[[#This Row],[Age group]],$S$23:$S$26,$T$23:$T$26))&amp;data[[#This Row],[Age group]]</f>
        <v>​&gt;1000</v>
      </c>
    </row>
    <row r="3625" spans="2:12" x14ac:dyDescent="0.25">
      <c r="B3625" t="s">
        <v>34</v>
      </c>
      <c r="C3625">
        <v>7.2</v>
      </c>
      <c r="D3625">
        <v>690</v>
      </c>
      <c r="E3625" s="27">
        <v>45651</v>
      </c>
      <c r="F3625">
        <v>1980.42</v>
      </c>
      <c r="G3625" t="s">
        <v>91</v>
      </c>
      <c r="H3625">
        <v>847934</v>
      </c>
      <c r="I3625" t="str">
        <f>_xlfn.XLOOKUP(data[[#This Row],[flight_speed]],$S$4:$S$6,$T$4:$T$6,,-1)</f>
        <v>fast</v>
      </c>
      <c r="J3625">
        <f>_xlfn.XLOOKUP(data[[#This Row],[Reindeer]],$S$14:$S$18,$T$14:$T$18)</f>
        <v>815</v>
      </c>
      <c r="K3625" t="str" cm="1">
        <f t="array" ref="K3625">_xlfn.IFS(data[[#This Row],[Age]]&lt;=100,"0-100",data[[#This Row],[Age]]&lt;=500,"101-500",data[[#This Row],[Age]]&lt;=1000,"501-1000",1,"&gt;1000")</f>
        <v>501-1000</v>
      </c>
      <c r="L3625" t="str">
        <f>REPT(_xlfn.UNICHAR(8203),_xlfn.XLOOKUP(data[[#This Row],[Age group]],$S$23:$S$26,$T$23:$T$26))&amp;data[[#This Row],[Age group]]</f>
        <v>​​501-1000</v>
      </c>
    </row>
    <row r="3626" spans="2:12" x14ac:dyDescent="0.25">
      <c r="B3626" t="s">
        <v>35</v>
      </c>
      <c r="C3626">
        <v>4.8000000000000007</v>
      </c>
      <c r="D3626">
        <v>1380</v>
      </c>
      <c r="E3626" s="27">
        <v>45651</v>
      </c>
      <c r="F3626">
        <v>382.08</v>
      </c>
      <c r="G3626" t="s">
        <v>91</v>
      </c>
      <c r="H3626">
        <v>1169030</v>
      </c>
      <c r="I3626" t="str">
        <f>_xlfn.XLOOKUP(data[[#This Row],[flight_speed]],$S$4:$S$6,$T$4:$T$6,,-1)</f>
        <v>casual</v>
      </c>
      <c r="J3626">
        <f>_xlfn.XLOOKUP(data[[#This Row],[Reindeer]],$S$14:$S$18,$T$14:$T$18)</f>
        <v>261</v>
      </c>
      <c r="K3626" t="str" cm="1">
        <f t="array" ref="K3626">_xlfn.IFS(data[[#This Row],[Age]]&lt;=100,"0-100",data[[#This Row],[Age]]&lt;=500,"101-500",data[[#This Row],[Age]]&lt;=1000,"501-1000",1,"&gt;1000")</f>
        <v>101-500</v>
      </c>
      <c r="L3626" t="str">
        <f>REPT(_xlfn.UNICHAR(8203),_xlfn.XLOOKUP(data[[#This Row],[Age group]],$S$23:$S$26,$T$23:$T$26))&amp;data[[#This Row],[Age group]]</f>
        <v>​​​101-500</v>
      </c>
    </row>
    <row r="3627" spans="2:12" x14ac:dyDescent="0.25">
      <c r="B3627" t="s">
        <v>68</v>
      </c>
      <c r="C3627">
        <v>4.8000000000000007</v>
      </c>
      <c r="D3627">
        <v>900</v>
      </c>
      <c r="E3627" s="27">
        <v>45651</v>
      </c>
      <c r="F3627">
        <v>2330.31</v>
      </c>
      <c r="G3627" t="s">
        <v>90</v>
      </c>
      <c r="H3627">
        <v>924224</v>
      </c>
      <c r="I3627" t="str">
        <f>_xlfn.XLOOKUP(data[[#This Row],[flight_speed]],$S$4:$S$6,$T$4:$T$6,,-1)</f>
        <v>super fast</v>
      </c>
      <c r="J3627">
        <f>_xlfn.XLOOKUP(data[[#This Row],[Reindeer]],$S$14:$S$18,$T$14:$T$18)</f>
        <v>35</v>
      </c>
      <c r="K3627" t="str" cm="1">
        <f t="array" ref="K3627">_xlfn.IFS(data[[#This Row],[Age]]&lt;=100,"0-100",data[[#This Row],[Age]]&lt;=500,"101-500",data[[#This Row],[Age]]&lt;=1000,"501-1000",1,"&gt;1000")</f>
        <v>0-100</v>
      </c>
      <c r="L3627" t="str">
        <f>REPT(_xlfn.UNICHAR(8203),_xlfn.XLOOKUP(data[[#This Row],[Age group]],$S$23:$S$26,$T$23:$T$26))&amp;data[[#This Row],[Age group]]</f>
        <v>​​​​0-100</v>
      </c>
    </row>
    <row r="3628" spans="2:12" x14ac:dyDescent="0.25">
      <c r="B3628" t="s">
        <v>32</v>
      </c>
      <c r="C3628">
        <v>11.200000000000001</v>
      </c>
      <c r="D3628">
        <v>880</v>
      </c>
      <c r="E3628" s="27">
        <v>45651</v>
      </c>
      <c r="F3628">
        <v>469.04999999999995</v>
      </c>
      <c r="G3628" t="s">
        <v>91</v>
      </c>
      <c r="H3628">
        <v>1013019</v>
      </c>
      <c r="I3628" t="str">
        <f>_xlfn.XLOOKUP(data[[#This Row],[flight_speed]],$S$4:$S$6,$T$4:$T$6,,-1)</f>
        <v>casual</v>
      </c>
      <c r="J3628">
        <f>_xlfn.XLOOKUP(data[[#This Row],[Reindeer]],$S$14:$S$18,$T$14:$T$18)</f>
        <v>98</v>
      </c>
      <c r="K3628" t="str" cm="1">
        <f t="array" ref="K3628">_xlfn.IFS(data[[#This Row],[Age]]&lt;=100,"0-100",data[[#This Row],[Age]]&lt;=500,"101-500",data[[#This Row],[Age]]&lt;=1000,"501-1000",1,"&gt;1000")</f>
        <v>0-100</v>
      </c>
      <c r="L3628" t="str">
        <f>REPT(_xlfn.UNICHAR(8203),_xlfn.XLOOKUP(data[[#This Row],[Age group]],$S$23:$S$26,$T$23:$T$26))&amp;data[[#This Row],[Age group]]</f>
        <v>​​​​0-100</v>
      </c>
    </row>
    <row r="3629" spans="2:12" x14ac:dyDescent="0.25">
      <c r="B3629" t="s">
        <v>33</v>
      </c>
      <c r="C3629">
        <v>10.4</v>
      </c>
      <c r="D3629">
        <v>990</v>
      </c>
      <c r="E3629" s="27">
        <v>45652</v>
      </c>
      <c r="F3629">
        <v>1155.99</v>
      </c>
      <c r="G3629" t="s">
        <v>90</v>
      </c>
      <c r="H3629">
        <v>1115811</v>
      </c>
      <c r="I3629" t="str">
        <f>_xlfn.XLOOKUP(data[[#This Row],[flight_speed]],$S$4:$S$6,$T$4:$T$6,,-1)</f>
        <v>fast</v>
      </c>
      <c r="J3629">
        <f>_xlfn.XLOOKUP(data[[#This Row],[Reindeer]],$S$14:$S$18,$T$14:$T$18)</f>
        <v>1200</v>
      </c>
      <c r="K3629" t="str" cm="1">
        <f t="array" ref="K3629">_xlfn.IFS(data[[#This Row],[Age]]&lt;=100,"0-100",data[[#This Row],[Age]]&lt;=500,"101-500",data[[#This Row],[Age]]&lt;=1000,"501-1000",1,"&gt;1000")</f>
        <v>&gt;1000</v>
      </c>
      <c r="L3629" t="str">
        <f>REPT(_xlfn.UNICHAR(8203),_xlfn.XLOOKUP(data[[#This Row],[Age group]],$S$23:$S$26,$T$23:$T$26))&amp;data[[#This Row],[Age group]]</f>
        <v>​&gt;1000</v>
      </c>
    </row>
    <row r="3630" spans="2:12" x14ac:dyDescent="0.25">
      <c r="B3630" t="s">
        <v>34</v>
      </c>
      <c r="C3630">
        <v>11.200000000000001</v>
      </c>
      <c r="D3630">
        <v>1130</v>
      </c>
      <c r="E3630" s="27">
        <v>45652</v>
      </c>
      <c r="F3630">
        <v>1709.8500000000001</v>
      </c>
      <c r="G3630" t="s">
        <v>91</v>
      </c>
      <c r="H3630">
        <v>946918</v>
      </c>
      <c r="I3630" t="str">
        <f>_xlfn.XLOOKUP(data[[#This Row],[flight_speed]],$S$4:$S$6,$T$4:$T$6,,-1)</f>
        <v>fast</v>
      </c>
      <c r="J3630">
        <f>_xlfn.XLOOKUP(data[[#This Row],[Reindeer]],$S$14:$S$18,$T$14:$T$18)</f>
        <v>815</v>
      </c>
      <c r="K3630" t="str" cm="1">
        <f t="array" ref="K3630">_xlfn.IFS(data[[#This Row],[Age]]&lt;=100,"0-100",data[[#This Row],[Age]]&lt;=500,"101-500",data[[#This Row],[Age]]&lt;=1000,"501-1000",1,"&gt;1000")</f>
        <v>501-1000</v>
      </c>
      <c r="L3630" t="str">
        <f>REPT(_xlfn.UNICHAR(8203),_xlfn.XLOOKUP(data[[#This Row],[Age group]],$S$23:$S$26,$T$23:$T$26))&amp;data[[#This Row],[Age group]]</f>
        <v>​​501-1000</v>
      </c>
    </row>
    <row r="3631" spans="2:12" x14ac:dyDescent="0.25">
      <c r="B3631" t="s">
        <v>35</v>
      </c>
      <c r="C3631">
        <v>11.200000000000001</v>
      </c>
      <c r="D3631">
        <v>1190</v>
      </c>
      <c r="E3631" s="27">
        <v>45652</v>
      </c>
      <c r="F3631">
        <v>789.08999999999992</v>
      </c>
      <c r="G3631" t="s">
        <v>91</v>
      </c>
      <c r="H3631">
        <v>813358</v>
      </c>
      <c r="I3631" t="str">
        <f>_xlfn.XLOOKUP(data[[#This Row],[flight_speed]],$S$4:$S$6,$T$4:$T$6,,-1)</f>
        <v>fast</v>
      </c>
      <c r="J3631">
        <f>_xlfn.XLOOKUP(data[[#This Row],[Reindeer]],$S$14:$S$18,$T$14:$T$18)</f>
        <v>261</v>
      </c>
      <c r="K3631" t="str" cm="1">
        <f t="array" ref="K3631">_xlfn.IFS(data[[#This Row],[Age]]&lt;=100,"0-100",data[[#This Row],[Age]]&lt;=500,"101-500",data[[#This Row],[Age]]&lt;=1000,"501-1000",1,"&gt;1000")</f>
        <v>101-500</v>
      </c>
      <c r="L3631" t="str">
        <f>REPT(_xlfn.UNICHAR(8203),_xlfn.XLOOKUP(data[[#This Row],[Age group]],$S$23:$S$26,$T$23:$T$26))&amp;data[[#This Row],[Age group]]</f>
        <v>​​​101-500</v>
      </c>
    </row>
    <row r="3632" spans="2:12" x14ac:dyDescent="0.25">
      <c r="B3632" t="s">
        <v>68</v>
      </c>
      <c r="C3632">
        <v>7.2</v>
      </c>
      <c r="D3632">
        <v>1050</v>
      </c>
      <c r="E3632" s="27">
        <v>45652</v>
      </c>
      <c r="F3632">
        <v>2246.16</v>
      </c>
      <c r="G3632" t="s">
        <v>90</v>
      </c>
      <c r="H3632">
        <v>1112922</v>
      </c>
      <c r="I3632" t="str">
        <f>_xlfn.XLOOKUP(data[[#This Row],[flight_speed]],$S$4:$S$6,$T$4:$T$6,,-1)</f>
        <v>super fast</v>
      </c>
      <c r="J3632">
        <f>_xlfn.XLOOKUP(data[[#This Row],[Reindeer]],$S$14:$S$18,$T$14:$T$18)</f>
        <v>35</v>
      </c>
      <c r="K3632" t="str" cm="1">
        <f t="array" ref="K3632">_xlfn.IFS(data[[#This Row],[Age]]&lt;=100,"0-100",data[[#This Row],[Age]]&lt;=500,"101-500",data[[#This Row],[Age]]&lt;=1000,"501-1000",1,"&gt;1000")</f>
        <v>0-100</v>
      </c>
      <c r="L3632" t="str">
        <f>REPT(_xlfn.UNICHAR(8203),_xlfn.XLOOKUP(data[[#This Row],[Age group]],$S$23:$S$26,$T$23:$T$26))&amp;data[[#This Row],[Age group]]</f>
        <v>​​​​0-100</v>
      </c>
    </row>
    <row r="3633" spans="2:12" x14ac:dyDescent="0.25">
      <c r="B3633" t="s">
        <v>32</v>
      </c>
      <c r="C3633">
        <v>12</v>
      </c>
      <c r="D3633">
        <v>620</v>
      </c>
      <c r="E3633" s="27">
        <v>45652</v>
      </c>
      <c r="F3633">
        <v>1247.31</v>
      </c>
      <c r="G3633" t="s">
        <v>91</v>
      </c>
      <c r="H3633">
        <v>1110831</v>
      </c>
      <c r="I3633" t="str">
        <f>_xlfn.XLOOKUP(data[[#This Row],[flight_speed]],$S$4:$S$6,$T$4:$T$6,,-1)</f>
        <v>fast</v>
      </c>
      <c r="J3633">
        <f>_xlfn.XLOOKUP(data[[#This Row],[Reindeer]],$S$14:$S$18,$T$14:$T$18)</f>
        <v>98</v>
      </c>
      <c r="K3633" t="str" cm="1">
        <f t="array" ref="K3633">_xlfn.IFS(data[[#This Row],[Age]]&lt;=100,"0-100",data[[#This Row],[Age]]&lt;=500,"101-500",data[[#This Row],[Age]]&lt;=1000,"501-1000",1,"&gt;1000")</f>
        <v>0-100</v>
      </c>
      <c r="L3633" t="str">
        <f>REPT(_xlfn.UNICHAR(8203),_xlfn.XLOOKUP(data[[#This Row],[Age group]],$S$23:$S$26,$T$23:$T$26))&amp;data[[#This Row],[Age group]]</f>
        <v>​​​​0-100</v>
      </c>
    </row>
    <row r="3634" spans="2:12" x14ac:dyDescent="0.25">
      <c r="B3634" t="s">
        <v>33</v>
      </c>
      <c r="C3634">
        <v>4</v>
      </c>
      <c r="D3634">
        <v>650</v>
      </c>
      <c r="E3634" s="27">
        <v>45653</v>
      </c>
      <c r="F3634">
        <v>1578.3000000000002</v>
      </c>
      <c r="G3634" t="s">
        <v>90</v>
      </c>
      <c r="H3634">
        <v>1604</v>
      </c>
      <c r="I3634" t="str">
        <f>_xlfn.XLOOKUP(data[[#This Row],[flight_speed]],$S$4:$S$6,$T$4:$T$6,,-1)</f>
        <v>fast</v>
      </c>
      <c r="J3634">
        <f>_xlfn.XLOOKUP(data[[#This Row],[Reindeer]],$S$14:$S$18,$T$14:$T$18)</f>
        <v>1200</v>
      </c>
      <c r="K3634" t="str" cm="1">
        <f t="array" ref="K3634">_xlfn.IFS(data[[#This Row],[Age]]&lt;=100,"0-100",data[[#This Row],[Age]]&lt;=500,"101-500",data[[#This Row],[Age]]&lt;=1000,"501-1000",1,"&gt;1000")</f>
        <v>&gt;1000</v>
      </c>
      <c r="L3634" t="str">
        <f>REPT(_xlfn.UNICHAR(8203),_xlfn.XLOOKUP(data[[#This Row],[Age group]],$S$23:$S$26,$T$23:$T$26))&amp;data[[#This Row],[Age group]]</f>
        <v>​&gt;1000</v>
      </c>
    </row>
    <row r="3635" spans="2:12" x14ac:dyDescent="0.25">
      <c r="B3635" t="s">
        <v>34</v>
      </c>
      <c r="C3635">
        <v>10.4</v>
      </c>
      <c r="D3635">
        <v>1370</v>
      </c>
      <c r="E3635" s="27">
        <v>45653</v>
      </c>
      <c r="F3635">
        <v>2837.31</v>
      </c>
      <c r="G3635" t="s">
        <v>91</v>
      </c>
      <c r="H3635">
        <v>302</v>
      </c>
      <c r="I3635" t="str">
        <f>_xlfn.XLOOKUP(data[[#This Row],[flight_speed]],$S$4:$S$6,$T$4:$T$6,,-1)</f>
        <v>super fast</v>
      </c>
      <c r="J3635">
        <f>_xlfn.XLOOKUP(data[[#This Row],[Reindeer]],$S$14:$S$18,$T$14:$T$18)</f>
        <v>815</v>
      </c>
      <c r="K3635" t="str" cm="1">
        <f t="array" ref="K3635">_xlfn.IFS(data[[#This Row],[Age]]&lt;=100,"0-100",data[[#This Row],[Age]]&lt;=500,"101-500",data[[#This Row],[Age]]&lt;=1000,"501-1000",1,"&gt;1000")</f>
        <v>501-1000</v>
      </c>
      <c r="L3635" t="str">
        <f>REPT(_xlfn.UNICHAR(8203),_xlfn.XLOOKUP(data[[#This Row],[Age group]],$S$23:$S$26,$T$23:$T$26))&amp;data[[#This Row],[Age group]]</f>
        <v>​​501-1000</v>
      </c>
    </row>
    <row r="3636" spans="2:12" x14ac:dyDescent="0.25">
      <c r="B3636" t="s">
        <v>35</v>
      </c>
      <c r="C3636">
        <v>7.2</v>
      </c>
      <c r="D3636">
        <v>650</v>
      </c>
      <c r="E3636" s="27">
        <v>45653</v>
      </c>
      <c r="F3636">
        <v>1904.91</v>
      </c>
      <c r="G3636" t="s">
        <v>91</v>
      </c>
      <c r="H3636">
        <v>6410</v>
      </c>
      <c r="I3636" t="str">
        <f>_xlfn.XLOOKUP(data[[#This Row],[flight_speed]],$S$4:$S$6,$T$4:$T$6,,-1)</f>
        <v>fast</v>
      </c>
      <c r="J3636">
        <f>_xlfn.XLOOKUP(data[[#This Row],[Reindeer]],$S$14:$S$18,$T$14:$T$18)</f>
        <v>261</v>
      </c>
      <c r="K3636" t="str" cm="1">
        <f t="array" ref="K3636">_xlfn.IFS(data[[#This Row],[Age]]&lt;=100,"0-100",data[[#This Row],[Age]]&lt;=500,"101-500",data[[#This Row],[Age]]&lt;=1000,"501-1000",1,"&gt;1000")</f>
        <v>101-500</v>
      </c>
      <c r="L3636" t="str">
        <f>REPT(_xlfn.UNICHAR(8203),_xlfn.XLOOKUP(data[[#This Row],[Age group]],$S$23:$S$26,$T$23:$T$26))&amp;data[[#This Row],[Age group]]</f>
        <v>​​​101-500</v>
      </c>
    </row>
    <row r="3637" spans="2:12" x14ac:dyDescent="0.25">
      <c r="B3637" t="s">
        <v>68</v>
      </c>
      <c r="C3637">
        <v>9.6000000000000014</v>
      </c>
      <c r="D3637">
        <v>1120</v>
      </c>
      <c r="E3637" s="27">
        <v>45653</v>
      </c>
      <c r="F3637">
        <v>568.79999999999995</v>
      </c>
      <c r="G3637" t="s">
        <v>90</v>
      </c>
      <c r="H3637">
        <v>2129</v>
      </c>
      <c r="I3637" t="str">
        <f>_xlfn.XLOOKUP(data[[#This Row],[flight_speed]],$S$4:$S$6,$T$4:$T$6,,-1)</f>
        <v>casual</v>
      </c>
      <c r="J3637">
        <f>_xlfn.XLOOKUP(data[[#This Row],[Reindeer]],$S$14:$S$18,$T$14:$T$18)</f>
        <v>35</v>
      </c>
      <c r="K3637" t="str" cm="1">
        <f t="array" ref="K3637">_xlfn.IFS(data[[#This Row],[Age]]&lt;=100,"0-100",data[[#This Row],[Age]]&lt;=500,"101-500",data[[#This Row],[Age]]&lt;=1000,"501-1000",1,"&gt;1000")</f>
        <v>0-100</v>
      </c>
      <c r="L3637" t="str">
        <f>REPT(_xlfn.UNICHAR(8203),_xlfn.XLOOKUP(data[[#This Row],[Age group]],$S$23:$S$26,$T$23:$T$26))&amp;data[[#This Row],[Age group]]</f>
        <v>​​​​0-100</v>
      </c>
    </row>
    <row r="3638" spans="2:12" x14ac:dyDescent="0.25">
      <c r="B3638" t="s">
        <v>32</v>
      </c>
      <c r="C3638">
        <v>16</v>
      </c>
      <c r="D3638">
        <v>620</v>
      </c>
      <c r="E3638" s="27">
        <v>45653</v>
      </c>
      <c r="F3638">
        <v>751.65000000000009</v>
      </c>
      <c r="G3638" t="s">
        <v>91</v>
      </c>
      <c r="H3638">
        <v>3915</v>
      </c>
      <c r="I3638" t="str">
        <f>_xlfn.XLOOKUP(data[[#This Row],[flight_speed]],$S$4:$S$6,$T$4:$T$6,,-1)</f>
        <v>fast</v>
      </c>
      <c r="J3638">
        <f>_xlfn.XLOOKUP(data[[#This Row],[Reindeer]],$S$14:$S$18,$T$14:$T$18)</f>
        <v>98</v>
      </c>
      <c r="K3638" t="str" cm="1">
        <f t="array" ref="K3638">_xlfn.IFS(data[[#This Row],[Age]]&lt;=100,"0-100",data[[#This Row],[Age]]&lt;=500,"101-500",data[[#This Row],[Age]]&lt;=1000,"501-1000",1,"&gt;1000")</f>
        <v>0-100</v>
      </c>
      <c r="L3638" t="str">
        <f>REPT(_xlfn.UNICHAR(8203),_xlfn.XLOOKUP(data[[#This Row],[Age group]],$S$23:$S$26,$T$23:$T$26))&amp;data[[#This Row],[Age group]]</f>
        <v>​​​​0-100</v>
      </c>
    </row>
    <row r="3639" spans="2:12" x14ac:dyDescent="0.25">
      <c r="B3639" t="s">
        <v>33</v>
      </c>
      <c r="C3639">
        <v>12</v>
      </c>
      <c r="D3639">
        <v>1470</v>
      </c>
      <c r="E3639" s="27">
        <v>45654</v>
      </c>
      <c r="F3639">
        <v>1598.25</v>
      </c>
      <c r="G3639" t="s">
        <v>90</v>
      </c>
      <c r="H3639">
        <v>5842</v>
      </c>
      <c r="I3639" t="str">
        <f>_xlfn.XLOOKUP(data[[#This Row],[flight_speed]],$S$4:$S$6,$T$4:$T$6,,-1)</f>
        <v>fast</v>
      </c>
      <c r="J3639">
        <f>_xlfn.XLOOKUP(data[[#This Row],[Reindeer]],$S$14:$S$18,$T$14:$T$18)</f>
        <v>1200</v>
      </c>
      <c r="K3639" t="str" cm="1">
        <f t="array" ref="K3639">_xlfn.IFS(data[[#This Row],[Age]]&lt;=100,"0-100",data[[#This Row],[Age]]&lt;=500,"101-500",data[[#This Row],[Age]]&lt;=1000,"501-1000",1,"&gt;1000")</f>
        <v>&gt;1000</v>
      </c>
      <c r="L3639" t="str">
        <f>REPT(_xlfn.UNICHAR(8203),_xlfn.XLOOKUP(data[[#This Row],[Age group]],$S$23:$S$26,$T$23:$T$26))&amp;data[[#This Row],[Age group]]</f>
        <v>​&gt;1000</v>
      </c>
    </row>
    <row r="3640" spans="2:12" x14ac:dyDescent="0.25">
      <c r="B3640" t="s">
        <v>34</v>
      </c>
      <c r="C3640">
        <v>11.200000000000001</v>
      </c>
      <c r="D3640">
        <v>600</v>
      </c>
      <c r="E3640" s="27">
        <v>45654</v>
      </c>
      <c r="F3640">
        <v>1440.3600000000001</v>
      </c>
      <c r="G3640" t="s">
        <v>91</v>
      </c>
      <c r="H3640">
        <v>439</v>
      </c>
      <c r="I3640" t="str">
        <f>_xlfn.XLOOKUP(data[[#This Row],[flight_speed]],$S$4:$S$6,$T$4:$T$6,,-1)</f>
        <v>fast</v>
      </c>
      <c r="J3640">
        <f>_xlfn.XLOOKUP(data[[#This Row],[Reindeer]],$S$14:$S$18,$T$14:$T$18)</f>
        <v>815</v>
      </c>
      <c r="K3640" t="str" cm="1">
        <f t="array" ref="K3640">_xlfn.IFS(data[[#This Row],[Age]]&lt;=100,"0-100",data[[#This Row],[Age]]&lt;=500,"101-500",data[[#This Row],[Age]]&lt;=1000,"501-1000",1,"&gt;1000")</f>
        <v>501-1000</v>
      </c>
      <c r="L3640" t="str">
        <f>REPT(_xlfn.UNICHAR(8203),_xlfn.XLOOKUP(data[[#This Row],[Age group]],$S$23:$S$26,$T$23:$T$26))&amp;data[[#This Row],[Age group]]</f>
        <v>​​501-1000</v>
      </c>
    </row>
    <row r="3641" spans="2:12" x14ac:dyDescent="0.25">
      <c r="B3641" t="s">
        <v>35</v>
      </c>
      <c r="C3641">
        <v>5.6000000000000005</v>
      </c>
      <c r="D3641">
        <v>1160</v>
      </c>
      <c r="E3641" s="27">
        <v>45654</v>
      </c>
      <c r="F3641">
        <v>1835.4299999999998</v>
      </c>
      <c r="G3641" t="s">
        <v>91</v>
      </c>
      <c r="H3641">
        <v>1294</v>
      </c>
      <c r="I3641" t="str">
        <f>_xlfn.XLOOKUP(data[[#This Row],[flight_speed]],$S$4:$S$6,$T$4:$T$6,,-1)</f>
        <v>fast</v>
      </c>
      <c r="J3641">
        <f>_xlfn.XLOOKUP(data[[#This Row],[Reindeer]],$S$14:$S$18,$T$14:$T$18)</f>
        <v>261</v>
      </c>
      <c r="K3641" t="str" cm="1">
        <f t="array" ref="K3641">_xlfn.IFS(data[[#This Row],[Age]]&lt;=100,"0-100",data[[#This Row],[Age]]&lt;=500,"101-500",data[[#This Row],[Age]]&lt;=1000,"501-1000",1,"&gt;1000")</f>
        <v>101-500</v>
      </c>
      <c r="L3641" t="str">
        <f>REPT(_xlfn.UNICHAR(8203),_xlfn.XLOOKUP(data[[#This Row],[Age group]],$S$23:$S$26,$T$23:$T$26))&amp;data[[#This Row],[Age group]]</f>
        <v>​​​101-500</v>
      </c>
    </row>
    <row r="3642" spans="2:12" x14ac:dyDescent="0.25">
      <c r="B3642" t="s">
        <v>32</v>
      </c>
      <c r="C3642">
        <v>4.8000000000000007</v>
      </c>
      <c r="D3642">
        <v>1170</v>
      </c>
      <c r="E3642" s="27">
        <v>45654</v>
      </c>
      <c r="F3642">
        <v>2274.21</v>
      </c>
      <c r="G3642" t="s">
        <v>91</v>
      </c>
      <c r="H3642">
        <v>9584</v>
      </c>
      <c r="I3642" t="str">
        <f>_xlfn.XLOOKUP(data[[#This Row],[flight_speed]],$S$4:$S$6,$T$4:$T$6,,-1)</f>
        <v>super fast</v>
      </c>
      <c r="J3642">
        <f>_xlfn.XLOOKUP(data[[#This Row],[Reindeer]],$S$14:$S$18,$T$14:$T$18)</f>
        <v>98</v>
      </c>
      <c r="K3642" t="str" cm="1">
        <f t="array" ref="K3642">_xlfn.IFS(data[[#This Row],[Age]]&lt;=100,"0-100",data[[#This Row],[Age]]&lt;=500,"101-500",data[[#This Row],[Age]]&lt;=1000,"501-1000",1,"&gt;1000")</f>
        <v>0-100</v>
      </c>
      <c r="L3642" t="str">
        <f>REPT(_xlfn.UNICHAR(8203),_xlfn.XLOOKUP(data[[#This Row],[Age group]],$S$23:$S$26,$T$23:$T$26))&amp;data[[#This Row],[Age group]]</f>
        <v>​​​​0-100</v>
      </c>
    </row>
    <row r="3643" spans="2:12" x14ac:dyDescent="0.25">
      <c r="B3643" t="s">
        <v>32</v>
      </c>
      <c r="C3643">
        <v>12</v>
      </c>
      <c r="D3643">
        <v>620</v>
      </c>
      <c r="E3643" s="27">
        <v>45654</v>
      </c>
      <c r="F3643">
        <v>568.95000000000005</v>
      </c>
      <c r="G3643" t="s">
        <v>91</v>
      </c>
      <c r="H3643">
        <v>6680</v>
      </c>
      <c r="I3643" t="str">
        <f>_xlfn.XLOOKUP(data[[#This Row],[flight_speed]],$S$4:$S$6,$T$4:$T$6,,-1)</f>
        <v>casual</v>
      </c>
      <c r="J3643">
        <f>_xlfn.XLOOKUP(data[[#This Row],[Reindeer]],$S$14:$S$18,$T$14:$T$18)</f>
        <v>98</v>
      </c>
      <c r="K3643" t="str" cm="1">
        <f t="array" ref="K3643">_xlfn.IFS(data[[#This Row],[Age]]&lt;=100,"0-100",data[[#This Row],[Age]]&lt;=500,"101-500",data[[#This Row],[Age]]&lt;=1000,"501-1000",1,"&gt;1000")</f>
        <v>0-100</v>
      </c>
      <c r="L3643" t="str">
        <f>REPT(_xlfn.UNICHAR(8203),_xlfn.XLOOKUP(data[[#This Row],[Age group]],$S$23:$S$26,$T$23:$T$26))&amp;data[[#This Row],[Age group]]</f>
        <v>​​​​0-100</v>
      </c>
    </row>
    <row r="3644" spans="2:12" x14ac:dyDescent="0.25">
      <c r="B3644" t="s">
        <v>33</v>
      </c>
      <c r="C3644">
        <v>7.2</v>
      </c>
      <c r="D3644">
        <v>1030</v>
      </c>
      <c r="E3644" s="27">
        <v>45655</v>
      </c>
      <c r="F3644">
        <v>1790.16</v>
      </c>
      <c r="G3644" t="s">
        <v>90</v>
      </c>
      <c r="H3644">
        <v>5467</v>
      </c>
      <c r="I3644" t="str">
        <f>_xlfn.XLOOKUP(data[[#This Row],[flight_speed]],$S$4:$S$6,$T$4:$T$6,,-1)</f>
        <v>fast</v>
      </c>
      <c r="J3644">
        <f>_xlfn.XLOOKUP(data[[#This Row],[Reindeer]],$S$14:$S$18,$T$14:$T$18)</f>
        <v>1200</v>
      </c>
      <c r="K3644" t="str" cm="1">
        <f t="array" ref="K3644">_xlfn.IFS(data[[#This Row],[Age]]&lt;=100,"0-100",data[[#This Row],[Age]]&lt;=500,"101-500",data[[#This Row],[Age]]&lt;=1000,"501-1000",1,"&gt;1000")</f>
        <v>&gt;1000</v>
      </c>
      <c r="L3644" t="str">
        <f>REPT(_xlfn.UNICHAR(8203),_xlfn.XLOOKUP(data[[#This Row],[Age group]],$S$23:$S$26,$T$23:$T$26))&amp;data[[#This Row],[Age group]]</f>
        <v>​&gt;1000</v>
      </c>
    </row>
    <row r="3645" spans="2:12" x14ac:dyDescent="0.25">
      <c r="B3645" t="s">
        <v>34</v>
      </c>
      <c r="C3645">
        <v>9.6000000000000014</v>
      </c>
      <c r="D3645">
        <v>930</v>
      </c>
      <c r="E3645" s="27">
        <v>45655</v>
      </c>
      <c r="F3645">
        <v>2277</v>
      </c>
      <c r="G3645" t="s">
        <v>91</v>
      </c>
      <c r="H3645">
        <v>3364</v>
      </c>
      <c r="I3645" t="str">
        <f>_xlfn.XLOOKUP(data[[#This Row],[flight_speed]],$S$4:$S$6,$T$4:$T$6,,-1)</f>
        <v>super fast</v>
      </c>
      <c r="J3645">
        <f>_xlfn.XLOOKUP(data[[#This Row],[Reindeer]],$S$14:$S$18,$T$14:$T$18)</f>
        <v>815</v>
      </c>
      <c r="K3645" t="str" cm="1">
        <f t="array" ref="K3645">_xlfn.IFS(data[[#This Row],[Age]]&lt;=100,"0-100",data[[#This Row],[Age]]&lt;=500,"101-500",data[[#This Row],[Age]]&lt;=1000,"501-1000",1,"&gt;1000")</f>
        <v>501-1000</v>
      </c>
      <c r="L3645" t="str">
        <f>REPT(_xlfn.UNICHAR(8203),_xlfn.XLOOKUP(data[[#This Row],[Age group]],$S$23:$S$26,$T$23:$T$26))&amp;data[[#This Row],[Age group]]</f>
        <v>​​501-1000</v>
      </c>
    </row>
    <row r="3646" spans="2:12" x14ac:dyDescent="0.25">
      <c r="B3646" t="s">
        <v>68</v>
      </c>
      <c r="C3646">
        <v>5.6000000000000005</v>
      </c>
      <c r="D3646">
        <v>550</v>
      </c>
      <c r="E3646" s="27">
        <v>45655</v>
      </c>
      <c r="F3646">
        <v>712.41</v>
      </c>
      <c r="G3646" t="s">
        <v>90</v>
      </c>
      <c r="H3646">
        <v>7701</v>
      </c>
      <c r="I3646" t="str">
        <f>_xlfn.XLOOKUP(data[[#This Row],[flight_speed]],$S$4:$S$6,$T$4:$T$6,,-1)</f>
        <v>fast</v>
      </c>
      <c r="J3646">
        <f>_xlfn.XLOOKUP(data[[#This Row],[Reindeer]],$S$14:$S$18,$T$14:$T$18)</f>
        <v>35</v>
      </c>
      <c r="K3646" t="str" cm="1">
        <f t="array" ref="K3646">_xlfn.IFS(data[[#This Row],[Age]]&lt;=100,"0-100",data[[#This Row],[Age]]&lt;=500,"101-500",data[[#This Row],[Age]]&lt;=1000,"501-1000",1,"&gt;1000")</f>
        <v>0-100</v>
      </c>
      <c r="L3646" t="str">
        <f>REPT(_xlfn.UNICHAR(8203),_xlfn.XLOOKUP(data[[#This Row],[Age group]],$S$23:$S$26,$T$23:$T$26))&amp;data[[#This Row],[Age group]]</f>
        <v>​​​​0-100</v>
      </c>
    </row>
    <row r="3647" spans="2:12" x14ac:dyDescent="0.25">
      <c r="B3647" t="s">
        <v>32</v>
      </c>
      <c r="C3647">
        <v>4</v>
      </c>
      <c r="D3647">
        <v>740</v>
      </c>
      <c r="E3647" s="27">
        <v>45655</v>
      </c>
      <c r="F3647">
        <v>2112.0299999999997</v>
      </c>
      <c r="G3647" t="s">
        <v>91</v>
      </c>
      <c r="H3647">
        <v>1859</v>
      </c>
      <c r="I3647" t="str">
        <f>_xlfn.XLOOKUP(data[[#This Row],[flight_speed]],$S$4:$S$6,$T$4:$T$6,,-1)</f>
        <v>super fast</v>
      </c>
      <c r="J3647">
        <f>_xlfn.XLOOKUP(data[[#This Row],[Reindeer]],$S$14:$S$18,$T$14:$T$18)</f>
        <v>98</v>
      </c>
      <c r="K3647" t="str" cm="1">
        <f t="array" ref="K3647">_xlfn.IFS(data[[#This Row],[Age]]&lt;=100,"0-100",data[[#This Row],[Age]]&lt;=500,"101-500",data[[#This Row],[Age]]&lt;=1000,"501-1000",1,"&gt;1000")</f>
        <v>0-100</v>
      </c>
      <c r="L3647" t="str">
        <f>REPT(_xlfn.UNICHAR(8203),_xlfn.XLOOKUP(data[[#This Row],[Age group]],$S$23:$S$26,$T$23:$T$26))&amp;data[[#This Row],[Age group]]</f>
        <v>​​​​0-100</v>
      </c>
    </row>
    <row r="3648" spans="2:12" x14ac:dyDescent="0.25">
      <c r="B3648" t="s">
        <v>32</v>
      </c>
      <c r="C3648">
        <v>12</v>
      </c>
      <c r="D3648">
        <v>620</v>
      </c>
      <c r="E3648" s="27">
        <v>45655</v>
      </c>
      <c r="F3648">
        <v>646.41</v>
      </c>
      <c r="G3648" t="s">
        <v>91</v>
      </c>
      <c r="H3648">
        <v>3129</v>
      </c>
      <c r="I3648" t="str">
        <f>_xlfn.XLOOKUP(data[[#This Row],[flight_speed]],$S$4:$S$6,$T$4:$T$6,,-1)</f>
        <v>fast</v>
      </c>
      <c r="J3648">
        <f>_xlfn.XLOOKUP(data[[#This Row],[Reindeer]],$S$14:$S$18,$T$14:$T$18)</f>
        <v>98</v>
      </c>
      <c r="K3648" t="str" cm="1">
        <f t="array" ref="K3648">_xlfn.IFS(data[[#This Row],[Age]]&lt;=100,"0-100",data[[#This Row],[Age]]&lt;=500,"101-500",data[[#This Row],[Age]]&lt;=1000,"501-1000",1,"&gt;1000")</f>
        <v>0-100</v>
      </c>
      <c r="L3648" t="str">
        <f>REPT(_xlfn.UNICHAR(8203),_xlfn.XLOOKUP(data[[#This Row],[Age group]],$S$23:$S$26,$T$23:$T$26))&amp;data[[#This Row],[Age group]]</f>
        <v>​​​​0-100</v>
      </c>
    </row>
    <row r="3649" spans="2:12" x14ac:dyDescent="0.25">
      <c r="B3649" t="s">
        <v>33</v>
      </c>
      <c r="C3649">
        <v>4</v>
      </c>
      <c r="D3649">
        <v>510</v>
      </c>
      <c r="E3649" s="27">
        <v>45656</v>
      </c>
      <c r="F3649">
        <v>1076.79</v>
      </c>
      <c r="G3649" t="s">
        <v>90</v>
      </c>
      <c r="H3649">
        <v>5902</v>
      </c>
      <c r="I3649" t="str">
        <f>_xlfn.XLOOKUP(data[[#This Row],[flight_speed]],$S$4:$S$6,$T$4:$T$6,,-1)</f>
        <v>fast</v>
      </c>
      <c r="J3649">
        <f>_xlfn.XLOOKUP(data[[#This Row],[Reindeer]],$S$14:$S$18,$T$14:$T$18)</f>
        <v>1200</v>
      </c>
      <c r="K3649" t="str" cm="1">
        <f t="array" ref="K3649">_xlfn.IFS(data[[#This Row],[Age]]&lt;=100,"0-100",data[[#This Row],[Age]]&lt;=500,"101-500",data[[#This Row],[Age]]&lt;=1000,"501-1000",1,"&gt;1000")</f>
        <v>&gt;1000</v>
      </c>
      <c r="L3649" t="str">
        <f>REPT(_xlfn.UNICHAR(8203),_xlfn.XLOOKUP(data[[#This Row],[Age group]],$S$23:$S$26,$T$23:$T$26))&amp;data[[#This Row],[Age group]]</f>
        <v>​&gt;1000</v>
      </c>
    </row>
    <row r="3650" spans="2:12" x14ac:dyDescent="0.25">
      <c r="B3650" t="s">
        <v>35</v>
      </c>
      <c r="C3650">
        <v>5.6000000000000005</v>
      </c>
      <c r="D3650">
        <v>1190</v>
      </c>
      <c r="E3650" s="27">
        <v>45656</v>
      </c>
      <c r="F3650">
        <v>1082.73</v>
      </c>
      <c r="G3650" t="s">
        <v>91</v>
      </c>
      <c r="H3650">
        <v>5562</v>
      </c>
      <c r="I3650" t="str">
        <f>_xlfn.XLOOKUP(data[[#This Row],[flight_speed]],$S$4:$S$6,$T$4:$T$6,,-1)</f>
        <v>fast</v>
      </c>
      <c r="J3650">
        <f>_xlfn.XLOOKUP(data[[#This Row],[Reindeer]],$S$14:$S$18,$T$14:$T$18)</f>
        <v>261</v>
      </c>
      <c r="K3650" t="str" cm="1">
        <f t="array" ref="K3650">_xlfn.IFS(data[[#This Row],[Age]]&lt;=100,"0-100",data[[#This Row],[Age]]&lt;=500,"101-500",data[[#This Row],[Age]]&lt;=1000,"501-1000",1,"&gt;1000")</f>
        <v>101-500</v>
      </c>
      <c r="L3650" t="str">
        <f>REPT(_xlfn.UNICHAR(8203),_xlfn.XLOOKUP(data[[#This Row],[Age group]],$S$23:$S$26,$T$23:$T$26))&amp;data[[#This Row],[Age group]]</f>
        <v>​​​101-500</v>
      </c>
    </row>
    <row r="3651" spans="2:12" x14ac:dyDescent="0.25">
      <c r="B3651" t="s">
        <v>68</v>
      </c>
      <c r="C3651">
        <v>7.2</v>
      </c>
      <c r="D3651">
        <v>1170</v>
      </c>
      <c r="E3651" s="27">
        <v>45656</v>
      </c>
      <c r="F3651">
        <v>218.25</v>
      </c>
      <c r="G3651" t="s">
        <v>90</v>
      </c>
      <c r="H3651">
        <v>9552</v>
      </c>
      <c r="I3651" t="str">
        <f>_xlfn.XLOOKUP(data[[#This Row],[flight_speed]],$S$4:$S$6,$T$4:$T$6,,-1)</f>
        <v>casual</v>
      </c>
      <c r="J3651">
        <f>_xlfn.XLOOKUP(data[[#This Row],[Reindeer]],$S$14:$S$18,$T$14:$T$18)</f>
        <v>35</v>
      </c>
      <c r="K3651" t="str" cm="1">
        <f t="array" ref="K3651">_xlfn.IFS(data[[#This Row],[Age]]&lt;=100,"0-100",data[[#This Row],[Age]]&lt;=500,"101-500",data[[#This Row],[Age]]&lt;=1000,"501-1000",1,"&gt;1000")</f>
        <v>0-100</v>
      </c>
      <c r="L3651" t="str">
        <f>REPT(_xlfn.UNICHAR(8203),_xlfn.XLOOKUP(data[[#This Row],[Age group]],$S$23:$S$26,$T$23:$T$26))&amp;data[[#This Row],[Age group]]</f>
        <v>​​​​0-100</v>
      </c>
    </row>
    <row r="3652" spans="2:12" x14ac:dyDescent="0.25">
      <c r="B3652" t="s">
        <v>32</v>
      </c>
      <c r="C3652">
        <v>5.6000000000000005</v>
      </c>
      <c r="D3652">
        <v>620</v>
      </c>
      <c r="E3652" s="27">
        <v>45656</v>
      </c>
      <c r="F3652">
        <v>693.54</v>
      </c>
      <c r="G3652" t="s">
        <v>91</v>
      </c>
      <c r="H3652">
        <v>777</v>
      </c>
      <c r="I3652" t="str">
        <f>_xlfn.XLOOKUP(data[[#This Row],[flight_speed]],$S$4:$S$6,$T$4:$T$6,,-1)</f>
        <v>fast</v>
      </c>
      <c r="J3652">
        <f>_xlfn.XLOOKUP(data[[#This Row],[Reindeer]],$S$14:$S$18,$T$14:$T$18)</f>
        <v>98</v>
      </c>
      <c r="K3652" t="str" cm="1">
        <f t="array" ref="K3652">_xlfn.IFS(data[[#This Row],[Age]]&lt;=100,"0-100",data[[#This Row],[Age]]&lt;=500,"101-500",data[[#This Row],[Age]]&lt;=1000,"501-1000",1,"&gt;1000")</f>
        <v>0-100</v>
      </c>
      <c r="L3652" t="str">
        <f>REPT(_xlfn.UNICHAR(8203),_xlfn.XLOOKUP(data[[#This Row],[Age group]],$S$23:$S$26,$T$23:$T$26))&amp;data[[#This Row],[Age group]]</f>
        <v>​​​​0-100</v>
      </c>
    </row>
    <row r="3653" spans="2:12" x14ac:dyDescent="0.25">
      <c r="B3653" t="s">
        <v>32</v>
      </c>
      <c r="C3653">
        <v>12</v>
      </c>
      <c r="D3653">
        <v>620</v>
      </c>
      <c r="E3653" s="27">
        <v>45656</v>
      </c>
      <c r="F3653">
        <v>110.85000000000001</v>
      </c>
      <c r="G3653" t="s">
        <v>91</v>
      </c>
      <c r="H3653">
        <v>5551</v>
      </c>
      <c r="I3653" t="str">
        <f>_xlfn.XLOOKUP(data[[#This Row],[flight_speed]],$S$4:$S$6,$T$4:$T$6,,-1)</f>
        <v>casual</v>
      </c>
      <c r="J3653">
        <f>_xlfn.XLOOKUP(data[[#This Row],[Reindeer]],$S$14:$S$18,$T$14:$T$18)</f>
        <v>98</v>
      </c>
      <c r="K3653" t="str" cm="1">
        <f t="array" ref="K3653">_xlfn.IFS(data[[#This Row],[Age]]&lt;=100,"0-100",data[[#This Row],[Age]]&lt;=500,"101-500",data[[#This Row],[Age]]&lt;=1000,"501-1000",1,"&gt;1000")</f>
        <v>0-100</v>
      </c>
      <c r="L3653" t="str">
        <f>REPT(_xlfn.UNICHAR(8203),_xlfn.XLOOKUP(data[[#This Row],[Age group]],$S$23:$S$26,$T$23:$T$26))&amp;data[[#This Row],[Age group]]</f>
        <v>​​​​0-100</v>
      </c>
    </row>
    <row r="3654" spans="2:12" x14ac:dyDescent="0.25">
      <c r="B3654" t="s">
        <v>34</v>
      </c>
      <c r="C3654">
        <v>6.4</v>
      </c>
      <c r="D3654">
        <v>1230</v>
      </c>
      <c r="E3654" s="27">
        <v>45657</v>
      </c>
      <c r="F3654">
        <v>518.81999999999994</v>
      </c>
      <c r="G3654" t="s">
        <v>91</v>
      </c>
      <c r="H3654">
        <v>6976</v>
      </c>
      <c r="I3654" t="str">
        <f>_xlfn.XLOOKUP(data[[#This Row],[flight_speed]],$S$4:$S$6,$T$4:$T$6,,-1)</f>
        <v>casual</v>
      </c>
      <c r="J3654">
        <f>_xlfn.XLOOKUP(data[[#This Row],[Reindeer]],$S$14:$S$18,$T$14:$T$18)</f>
        <v>815</v>
      </c>
      <c r="K3654" t="str" cm="1">
        <f t="array" ref="K3654">_xlfn.IFS(data[[#This Row],[Age]]&lt;=100,"0-100",data[[#This Row],[Age]]&lt;=500,"101-500",data[[#This Row],[Age]]&lt;=1000,"501-1000",1,"&gt;1000")</f>
        <v>501-1000</v>
      </c>
      <c r="L3654" t="str">
        <f>REPT(_xlfn.UNICHAR(8203),_xlfn.XLOOKUP(data[[#This Row],[Age group]],$S$23:$S$26,$T$23:$T$26))&amp;data[[#This Row],[Age group]]</f>
        <v>​​501-1000</v>
      </c>
    </row>
    <row r="3655" spans="2:12" x14ac:dyDescent="0.25">
      <c r="B3655" t="s">
        <v>35</v>
      </c>
      <c r="C3655">
        <v>5.6000000000000005</v>
      </c>
      <c r="D3655">
        <v>1120</v>
      </c>
      <c r="E3655" s="27">
        <v>45657</v>
      </c>
      <c r="F3655">
        <v>1622.16</v>
      </c>
      <c r="G3655" t="s">
        <v>91</v>
      </c>
      <c r="H3655">
        <v>3313</v>
      </c>
      <c r="I3655" t="str">
        <f>_xlfn.XLOOKUP(data[[#This Row],[flight_speed]],$S$4:$S$6,$T$4:$T$6,,-1)</f>
        <v>fast</v>
      </c>
      <c r="J3655">
        <f>_xlfn.XLOOKUP(data[[#This Row],[Reindeer]],$S$14:$S$18,$T$14:$T$18)</f>
        <v>261</v>
      </c>
      <c r="K3655" t="str" cm="1">
        <f t="array" ref="K3655">_xlfn.IFS(data[[#This Row],[Age]]&lt;=100,"0-100",data[[#This Row],[Age]]&lt;=500,"101-500",data[[#This Row],[Age]]&lt;=1000,"501-1000",1,"&gt;1000")</f>
        <v>101-500</v>
      </c>
      <c r="L3655" t="str">
        <f>REPT(_xlfn.UNICHAR(8203),_xlfn.XLOOKUP(data[[#This Row],[Age group]],$S$23:$S$26,$T$23:$T$26))&amp;data[[#This Row],[Age group]]</f>
        <v>​​​101-500</v>
      </c>
    </row>
    <row r="3656" spans="2:12" x14ac:dyDescent="0.25">
      <c r="B3656" t="s">
        <v>68</v>
      </c>
      <c r="C3656">
        <v>12</v>
      </c>
      <c r="D3656">
        <v>1420</v>
      </c>
      <c r="E3656" s="27">
        <v>45657</v>
      </c>
      <c r="F3656">
        <v>1042.0500000000002</v>
      </c>
      <c r="G3656" t="s">
        <v>90</v>
      </c>
      <c r="H3656">
        <v>5298</v>
      </c>
      <c r="I3656" t="str">
        <f>_xlfn.XLOOKUP(data[[#This Row],[flight_speed]],$S$4:$S$6,$T$4:$T$6,,-1)</f>
        <v>fast</v>
      </c>
      <c r="J3656">
        <f>_xlfn.XLOOKUP(data[[#This Row],[Reindeer]],$S$14:$S$18,$T$14:$T$18)</f>
        <v>35</v>
      </c>
      <c r="K3656" t="str" cm="1">
        <f t="array" ref="K3656">_xlfn.IFS(data[[#This Row],[Age]]&lt;=100,"0-100",data[[#This Row],[Age]]&lt;=500,"101-500",data[[#This Row],[Age]]&lt;=1000,"501-1000",1,"&gt;1000")</f>
        <v>0-100</v>
      </c>
      <c r="L3656" t="str">
        <f>REPT(_xlfn.UNICHAR(8203),_xlfn.XLOOKUP(data[[#This Row],[Age group]],$S$23:$S$26,$T$23:$T$26))&amp;data[[#This Row],[Age group]]</f>
        <v>​​​​0-100</v>
      </c>
    </row>
    <row r="3657" spans="2:12" x14ac:dyDescent="0.25">
      <c r="B3657" t="s">
        <v>32</v>
      </c>
      <c r="C3657">
        <v>5.6000000000000005</v>
      </c>
      <c r="D3657">
        <v>1380</v>
      </c>
      <c r="E3657" s="27">
        <v>45657</v>
      </c>
      <c r="F3657">
        <v>755.34</v>
      </c>
      <c r="G3657" t="s">
        <v>91</v>
      </c>
      <c r="H3657">
        <v>5447</v>
      </c>
      <c r="I3657" t="str">
        <f>_xlfn.XLOOKUP(data[[#This Row],[flight_speed]],$S$4:$S$6,$T$4:$T$6,,-1)</f>
        <v>fast</v>
      </c>
      <c r="J3657">
        <f>_xlfn.XLOOKUP(data[[#This Row],[Reindeer]],$S$14:$S$18,$T$14:$T$18)</f>
        <v>98</v>
      </c>
      <c r="K3657" t="str" cm="1">
        <f t="array" ref="K3657">_xlfn.IFS(data[[#This Row],[Age]]&lt;=100,"0-100",data[[#This Row],[Age]]&lt;=500,"101-500",data[[#This Row],[Age]]&lt;=1000,"501-1000",1,"&gt;1000")</f>
        <v>0-100</v>
      </c>
      <c r="L3657" t="str">
        <f>REPT(_xlfn.UNICHAR(8203),_xlfn.XLOOKUP(data[[#This Row],[Age group]],$S$23:$S$26,$T$23:$T$26))&amp;data[[#This Row],[Age group]]</f>
        <v>​​​​0-100</v>
      </c>
    </row>
    <row r="3658" spans="2:12" x14ac:dyDescent="0.25">
      <c r="B3658" t="s">
        <v>32</v>
      </c>
      <c r="C3658">
        <v>12</v>
      </c>
      <c r="D3658">
        <v>620</v>
      </c>
      <c r="E3658" s="27">
        <v>45657</v>
      </c>
      <c r="F3658">
        <v>73.949999999999989</v>
      </c>
      <c r="G3658" t="s">
        <v>91</v>
      </c>
      <c r="H3658">
        <v>9687</v>
      </c>
      <c r="I3658" t="str">
        <f>_xlfn.XLOOKUP(data[[#This Row],[flight_speed]],$S$4:$S$6,$T$4:$T$6,,-1)</f>
        <v>casual</v>
      </c>
      <c r="J3658">
        <f>_xlfn.XLOOKUP(data[[#This Row],[Reindeer]],$S$14:$S$18,$T$14:$T$18)</f>
        <v>98</v>
      </c>
      <c r="K3658" t="str" cm="1">
        <f t="array" ref="K3658">_xlfn.IFS(data[[#This Row],[Age]]&lt;=100,"0-100",data[[#This Row],[Age]]&lt;=500,"101-500",data[[#This Row],[Age]]&lt;=1000,"501-1000",1,"&gt;1000")</f>
        <v>0-100</v>
      </c>
      <c r="L3658" t="str">
        <f>REPT(_xlfn.UNICHAR(8203),_xlfn.XLOOKUP(data[[#This Row],[Age group]],$S$23:$S$26,$T$23:$T$26))&amp;data[[#This Row],[Age group]]</f>
        <v>​​​​0-100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B1B2-3A4B-4EB2-BBE1-A5798700F6AC}">
  <sheetPr codeName="Sheet11">
    <tabColor theme="4" tint="0.59999389629810485"/>
  </sheetPr>
  <dimension ref="B1:F43"/>
  <sheetViews>
    <sheetView showGridLines="0" zoomScale="90" zoomScaleNormal="90" workbookViewId="0">
      <selection activeCell="I14" sqref="I14"/>
    </sheetView>
  </sheetViews>
  <sheetFormatPr defaultRowHeight="15" x14ac:dyDescent="0.25"/>
  <cols>
    <col min="1" max="1" width="2.85546875" customWidth="1"/>
    <col min="3" max="3" width="13.28515625" customWidth="1"/>
    <col min="4" max="4" width="11.140625" customWidth="1"/>
    <col min="11" max="11" width="12.7109375" customWidth="1"/>
    <col min="15" max="15" width="13.7109375" customWidth="1"/>
  </cols>
  <sheetData>
    <row r="1" spans="2:6" s="18" customFormat="1" ht="40.5" customHeight="1" x14ac:dyDescent="0.25">
      <c r="B1" s="17" t="s">
        <v>181</v>
      </c>
    </row>
    <row r="4" spans="2:6" ht="18.75" x14ac:dyDescent="0.3">
      <c r="C4" s="11" t="s">
        <v>38</v>
      </c>
    </row>
    <row r="6" spans="2:6" x14ac:dyDescent="0.25">
      <c r="C6" s="3" t="s">
        <v>69</v>
      </c>
      <c r="D6" s="3" t="s">
        <v>70</v>
      </c>
      <c r="E6" s="3" t="s">
        <v>10</v>
      </c>
      <c r="F6" s="3" t="s">
        <v>3</v>
      </c>
    </row>
    <row r="7" spans="2:6" x14ac:dyDescent="0.25">
      <c r="C7" t="s">
        <v>32</v>
      </c>
      <c r="D7">
        <v>8</v>
      </c>
      <c r="E7">
        <f>SUBTOTAL(9,reindeer_selecter[[#This Row],[Sleep time]])</f>
        <v>8</v>
      </c>
      <c r="F7" t="e" vm="1">
        <v>#VALUE!</v>
      </c>
    </row>
    <row r="8" spans="2:6" hidden="1" x14ac:dyDescent="0.25">
      <c r="C8" t="s">
        <v>33</v>
      </c>
      <c r="D8">
        <v>7</v>
      </c>
      <c r="E8">
        <f>SUBTOTAL(9,reindeer_selecter[[#This Row],[Sleep time]])</f>
        <v>0</v>
      </c>
      <c r="F8" t="e" vm="2">
        <v>#VALUE!</v>
      </c>
    </row>
    <row r="9" spans="2:6" hidden="1" x14ac:dyDescent="0.25">
      <c r="C9" t="s">
        <v>34</v>
      </c>
      <c r="D9">
        <v>10</v>
      </c>
      <c r="E9">
        <f>SUBTOTAL(9,reindeer_selecter[[#This Row],[Sleep time]])</f>
        <v>0</v>
      </c>
      <c r="F9" t="e" vm="3">
        <v>#VALUE!</v>
      </c>
    </row>
    <row r="10" spans="2:6" hidden="1" x14ac:dyDescent="0.25">
      <c r="C10" t="s">
        <v>35</v>
      </c>
      <c r="D10">
        <v>14</v>
      </c>
      <c r="E10">
        <f>SUBTOTAL(9,reindeer_selecter[[#This Row],[Sleep time]])</f>
        <v>0</v>
      </c>
      <c r="F10" t="e" vm="4">
        <v>#VALUE!</v>
      </c>
    </row>
    <row r="11" spans="2:6" hidden="1" x14ac:dyDescent="0.25">
      <c r="C11" t="s">
        <v>68</v>
      </c>
      <c r="D11">
        <v>9</v>
      </c>
      <c r="E11">
        <f>SUBTOTAL(9,reindeer_selecter[[#This Row],[Sleep time]])</f>
        <v>0</v>
      </c>
      <c r="F11" t="e" vm="5">
        <v>#VALUE!</v>
      </c>
    </row>
    <row r="17" spans="3:5" ht="18.75" x14ac:dyDescent="0.3">
      <c r="C17" s="11" t="s">
        <v>39</v>
      </c>
    </row>
    <row r="19" spans="3:5" x14ac:dyDescent="0.25">
      <c r="D19" s="2" t="s">
        <v>11</v>
      </c>
    </row>
    <row r="21" spans="3:5" x14ac:dyDescent="0.25">
      <c r="D21" t="str" cm="1">
        <f t="array" ref="D21:E25">_xlfn.CHOOSECOLS(reindeer_selecter[],1,2)</f>
        <v>Rudolph</v>
      </c>
      <c r="E21">
        <v>8</v>
      </c>
    </row>
    <row r="22" spans="3:5" x14ac:dyDescent="0.25">
      <c r="D22" t="str">
        <v>Blitzen</v>
      </c>
      <c r="E22">
        <v>7</v>
      </c>
    </row>
    <row r="23" spans="3:5" x14ac:dyDescent="0.25">
      <c r="D23" t="str">
        <v>Cupid</v>
      </c>
      <c r="E23">
        <v>10</v>
      </c>
    </row>
    <row r="24" spans="3:5" x14ac:dyDescent="0.25">
      <c r="D24" t="str">
        <v>Dasher</v>
      </c>
      <c r="E24">
        <v>14</v>
      </c>
    </row>
    <row r="25" spans="3:5" x14ac:dyDescent="0.25">
      <c r="D25" t="str">
        <v>Frosty</v>
      </c>
      <c r="E25">
        <v>9</v>
      </c>
    </row>
    <row r="29" spans="3:5" x14ac:dyDescent="0.25">
      <c r="D29" s="2" t="s">
        <v>12</v>
      </c>
    </row>
    <row r="31" spans="3:5" x14ac:dyDescent="0.25">
      <c r="D31" t="str" cm="1">
        <f t="array" ref="D31:E35">_xlfn.CHOOSECOLS(reindeer_selecter[],1,3)</f>
        <v>Rudolph</v>
      </c>
      <c r="E31">
        <v>8</v>
      </c>
    </row>
    <row r="32" spans="3:5" x14ac:dyDescent="0.25">
      <c r="D32" t="str">
        <v>Blitzen</v>
      </c>
      <c r="E32">
        <v>0</v>
      </c>
    </row>
    <row r="33" spans="3:5" x14ac:dyDescent="0.25">
      <c r="D33" t="str">
        <v>Cupid</v>
      </c>
      <c r="E33">
        <v>0</v>
      </c>
    </row>
    <row r="34" spans="3:5" x14ac:dyDescent="0.25">
      <c r="D34" t="str">
        <v>Dasher</v>
      </c>
      <c r="E34">
        <v>0</v>
      </c>
    </row>
    <row r="35" spans="3:5" x14ac:dyDescent="0.25">
      <c r="D35" t="str">
        <v>Frosty</v>
      </c>
      <c r="E35">
        <v>0</v>
      </c>
    </row>
    <row r="38" spans="3:5" x14ac:dyDescent="0.25">
      <c r="C38" t="s">
        <v>71</v>
      </c>
    </row>
    <row r="40" spans="3:5" x14ac:dyDescent="0.25">
      <c r="D40">
        <f>MAX(reindeer_selecter[Helper])</f>
        <v>8</v>
      </c>
      <c r="E40" t="str">
        <f>_xlfn.XLOOKUP(D40,reindeer_selecter[Helper],reindeer_selecter[Reindeer])</f>
        <v>Rudolph</v>
      </c>
    </row>
    <row r="42" spans="3:5" x14ac:dyDescent="0.25">
      <c r="C42" t="s">
        <v>72</v>
      </c>
    </row>
    <row r="43" spans="3:5" x14ac:dyDescent="0.25">
      <c r="E43" t="e" vm="6">
        <f>_xlfn.XLOOKUP(D40,reindeer_selecter[Helper],reindeer_selecter[Picture])</f>
        <v>#VALUE!</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F7A73-8CCE-4A59-B290-A69B28D2B754}">
  <sheetPr codeName="Sheet12">
    <tabColor theme="4" tint="0.59999389629810485"/>
  </sheetPr>
  <dimension ref="B1:O32"/>
  <sheetViews>
    <sheetView showGridLines="0" zoomScale="80" zoomScaleNormal="80" workbookViewId="0">
      <selection activeCell="B2" sqref="B2"/>
    </sheetView>
  </sheetViews>
  <sheetFormatPr defaultColWidth="11.42578125" defaultRowHeight="15" x14ac:dyDescent="0.25"/>
  <cols>
    <col min="1" max="1" width="2.85546875" customWidth="1"/>
    <col min="3" max="3" width="17.42578125" customWidth="1"/>
    <col min="4" max="4" width="15.7109375" customWidth="1"/>
    <col min="6" max="6" width="18.42578125" customWidth="1"/>
    <col min="9" max="9" width="15.140625" bestFit="1" customWidth="1"/>
    <col min="14" max="14" width="4.7109375" customWidth="1"/>
    <col min="15" max="15" width="5.5703125" customWidth="1"/>
  </cols>
  <sheetData>
    <row r="1" spans="2:15" s="18" customFormat="1" ht="40.5" customHeight="1" x14ac:dyDescent="0.25">
      <c r="B1" s="17" t="s">
        <v>182</v>
      </c>
    </row>
    <row r="4" spans="2:15" ht="18.75" x14ac:dyDescent="0.3">
      <c r="C4" s="11" t="s">
        <v>38</v>
      </c>
    </row>
    <row r="7" spans="2:15" x14ac:dyDescent="0.25">
      <c r="C7" s="1" t="s">
        <v>69</v>
      </c>
      <c r="D7" s="1" t="s">
        <v>73</v>
      </c>
    </row>
    <row r="8" spans="2:15" x14ac:dyDescent="0.25">
      <c r="C8" t="s">
        <v>32</v>
      </c>
      <c r="D8">
        <v>34700</v>
      </c>
    </row>
    <row r="9" spans="2:15" ht="15.75" thickBot="1" x14ac:dyDescent="0.3">
      <c r="C9" t="s">
        <v>33</v>
      </c>
      <c r="D9">
        <v>32600</v>
      </c>
    </row>
    <row r="10" spans="2:15" ht="15.75" thickBot="1" x14ac:dyDescent="0.3">
      <c r="C10" t="s">
        <v>34</v>
      </c>
      <c r="D10">
        <v>74900</v>
      </c>
      <c r="O10" s="25">
        <v>5</v>
      </c>
    </row>
    <row r="11" spans="2:15" x14ac:dyDescent="0.25">
      <c r="C11" t="s">
        <v>35</v>
      </c>
      <c r="D11">
        <v>20300</v>
      </c>
    </row>
    <row r="12" spans="2:15" x14ac:dyDescent="0.25">
      <c r="C12" t="s">
        <v>68</v>
      </c>
      <c r="D12">
        <v>60000</v>
      </c>
    </row>
    <row r="13" spans="2:15" x14ac:dyDescent="0.25">
      <c r="C13" t="s">
        <v>74</v>
      </c>
      <c r="D13">
        <v>11300</v>
      </c>
    </row>
    <row r="14" spans="2:15" x14ac:dyDescent="0.25">
      <c r="C14" t="s">
        <v>75</v>
      </c>
      <c r="D14">
        <v>72200</v>
      </c>
    </row>
    <row r="15" spans="2:15" x14ac:dyDescent="0.25">
      <c r="C15" t="s">
        <v>76</v>
      </c>
      <c r="D15">
        <v>36000</v>
      </c>
    </row>
    <row r="16" spans="2:15" x14ac:dyDescent="0.25">
      <c r="C16" t="s">
        <v>77</v>
      </c>
      <c r="D16">
        <v>28700</v>
      </c>
    </row>
    <row r="17" spans="3:7" x14ac:dyDescent="0.25">
      <c r="C17" t="s">
        <v>78</v>
      </c>
      <c r="D17">
        <v>23700</v>
      </c>
    </row>
    <row r="21" spans="3:7" ht="18.75" x14ac:dyDescent="0.3">
      <c r="C21" s="11" t="s">
        <v>39</v>
      </c>
    </row>
    <row r="24" spans="3:7" x14ac:dyDescent="0.25">
      <c r="C24" s="24" t="s">
        <v>5</v>
      </c>
    </row>
    <row r="26" spans="3:7" x14ac:dyDescent="0.25">
      <c r="C26" t="s">
        <v>79</v>
      </c>
      <c r="D26">
        <f>SUM(gifts[Gifts delivered])-SUM(_xlfn.TAKE(_xlfn.ANCHORARRAY(C28),,2))</f>
        <v>116600</v>
      </c>
      <c r="F26" t="str" cm="1">
        <f t="array" ref="F26:G31">_xlfn.VSTACK(_xlfn.ANCHORARRAY(C28),C26:D26)</f>
        <v>Cupid</v>
      </c>
      <c r="G26">
        <v>74900</v>
      </c>
    </row>
    <row r="27" spans="3:7" x14ac:dyDescent="0.25">
      <c r="F27" t="str">
        <v>Donner</v>
      </c>
      <c r="G27">
        <v>72200</v>
      </c>
    </row>
    <row r="28" spans="3:7" x14ac:dyDescent="0.25">
      <c r="C28" t="str" cm="1">
        <f t="array" ref="C28:D32">_xlfn.TAKE(_xlfn._xlws.SORT(gifts[],2,-1),O10)</f>
        <v>Cupid</v>
      </c>
      <c r="D28">
        <v>74900</v>
      </c>
      <c r="F28" t="str">
        <v>Frosty</v>
      </c>
      <c r="G28">
        <v>60000</v>
      </c>
    </row>
    <row r="29" spans="3:7" x14ac:dyDescent="0.25">
      <c r="C29" t="str">
        <v>Donner</v>
      </c>
      <c r="D29">
        <v>72200</v>
      </c>
      <c r="F29" t="str">
        <v>Vitzen</v>
      </c>
      <c r="G29">
        <v>36000</v>
      </c>
    </row>
    <row r="30" spans="3:7" x14ac:dyDescent="0.25">
      <c r="C30" t="str">
        <v>Frosty</v>
      </c>
      <c r="D30">
        <v>60000</v>
      </c>
      <c r="F30" t="str">
        <v>Rudolph</v>
      </c>
      <c r="G30">
        <v>34700</v>
      </c>
    </row>
    <row r="31" spans="3:7" x14ac:dyDescent="0.25">
      <c r="C31" t="str">
        <v>Vitzen</v>
      </c>
      <c r="D31">
        <v>36000</v>
      </c>
      <c r="F31" t="str">
        <v>Other reindeers</v>
      </c>
      <c r="G31">
        <v>116600</v>
      </c>
    </row>
    <row r="32" spans="3:7" x14ac:dyDescent="0.25">
      <c r="C32" t="str">
        <v>Rudolph</v>
      </c>
      <c r="D32">
        <v>34700</v>
      </c>
    </row>
  </sheetData>
  <conditionalFormatting sqref="F26:G36">
    <cfRule type="expression" dxfId="18" priority="1">
      <formula>$F26="Other reindeers"</formula>
    </cfRule>
  </conditionalFormatting>
  <conditionalFormatting sqref="I1:J2 I20:J1048573">
    <cfRule type="expression" dxfId="17" priority="4">
      <formula>$I3="Other"</formula>
    </cfRule>
  </conditionalFormatting>
  <conditionalFormatting sqref="I3:J3">
    <cfRule type="expression" dxfId="16" priority="9">
      <formula>#REF!="Other"</formula>
    </cfRule>
  </conditionalFormatting>
  <conditionalFormatting sqref="I4:J4">
    <cfRule type="expression" dxfId="15" priority="8">
      <formula>$I5="Other"</formula>
    </cfRule>
  </conditionalFormatting>
  <conditionalFormatting sqref="I5:J5">
    <cfRule type="expression" dxfId="14" priority="18">
      <formula>$F25="Other"</formula>
    </cfRule>
  </conditionalFormatting>
  <conditionalFormatting sqref="I20:J30">
    <cfRule type="expression" dxfId="13" priority="3">
      <formula>$I20="Rest"</formula>
    </cfRule>
  </conditionalFormatting>
  <conditionalFormatting sqref="I1048574:J1048576">
    <cfRule type="expression" dxfId="12" priority="6">
      <formula>$I1="Other"</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70" r:id="rId3" name="Scroll Bar 2">
              <controlPr defaultSize="0" autoPict="0">
                <anchor moveWithCells="1">
                  <from>
                    <xdr:col>11</xdr:col>
                    <xdr:colOff>142875</xdr:colOff>
                    <xdr:row>10</xdr:row>
                    <xdr:rowOff>142875</xdr:rowOff>
                  </from>
                  <to>
                    <xdr:col>13</xdr:col>
                    <xdr:colOff>295275</xdr:colOff>
                    <xdr:row>12</xdr:row>
                    <xdr:rowOff>85725</xdr:rowOff>
                  </to>
                </anchor>
              </controlPr>
            </control>
          </mc:Choice>
        </mc:AlternateContent>
      </controls>
    </mc:Choice>
  </mc:AlternateContent>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E32AB-141D-4B73-81A6-7C5ACE1AA30B}">
  <sheetPr codeName="Sheet13">
    <tabColor theme="2" tint="-0.749992370372631"/>
  </sheetPr>
  <dimension ref="B1:U69"/>
  <sheetViews>
    <sheetView showGridLines="0" zoomScale="80" zoomScaleNormal="80" workbookViewId="0">
      <selection activeCell="A2" sqref="A2"/>
    </sheetView>
  </sheetViews>
  <sheetFormatPr defaultRowHeight="15" x14ac:dyDescent="0.25"/>
  <sheetData>
    <row r="1" spans="2:2" s="63" customFormat="1" ht="40.5" customHeight="1" x14ac:dyDescent="0.25">
      <c r="B1" s="62" t="s">
        <v>80</v>
      </c>
    </row>
    <row r="25" spans="9:21" x14ac:dyDescent="0.25">
      <c r="I25" s="26" t="s">
        <v>81</v>
      </c>
      <c r="U25" s="26" t="s">
        <v>81</v>
      </c>
    </row>
    <row r="35" spans="9:19" x14ac:dyDescent="0.25">
      <c r="P35" s="26" t="s">
        <v>82</v>
      </c>
    </row>
    <row r="36" spans="9:19" x14ac:dyDescent="0.25">
      <c r="I36" s="26" t="s">
        <v>82</v>
      </c>
    </row>
    <row r="46" spans="9:19" x14ac:dyDescent="0.25">
      <c r="S46" s="26" t="s">
        <v>82</v>
      </c>
    </row>
    <row r="49" spans="9:19" x14ac:dyDescent="0.25">
      <c r="I49" s="26" t="s">
        <v>82</v>
      </c>
    </row>
    <row r="58" spans="9:19" x14ac:dyDescent="0.25">
      <c r="S58" s="26" t="s">
        <v>82</v>
      </c>
    </row>
    <row r="69" spans="9:17" x14ac:dyDescent="0.25">
      <c r="I69" s="26" t="s">
        <v>82</v>
      </c>
      <c r="Q69" s="26" t="s">
        <v>82</v>
      </c>
    </row>
  </sheetData>
  <hyperlinks>
    <hyperlink ref="I25" r:id="rId1" xr:uid="{4A3644CC-E529-4CCE-920B-BCEE2303330C}"/>
    <hyperlink ref="U25" r:id="rId2" xr:uid="{EC766FAF-EB9D-441B-BD62-451F2CB6219C}"/>
    <hyperlink ref="I36" r:id="rId3" xr:uid="{0A1C9451-3261-45FF-AF69-CCDF4D5C2281}"/>
    <hyperlink ref="P35" r:id="rId4" xr:uid="{61314C7D-318A-48F2-9FFF-3EE0CE89C1F8}"/>
    <hyperlink ref="I49" r:id="rId5" xr:uid="{521321AE-1135-4869-96EA-C73A009D2809}"/>
    <hyperlink ref="I69" r:id="rId6" xr:uid="{C767CEAA-ECD7-4664-85F6-B76BDDEF7E9B}"/>
    <hyperlink ref="Q69" r:id="rId7" xr:uid="{D379F663-5DCE-413C-8A63-D064941ABA67}"/>
    <hyperlink ref="S58" r:id="rId8" xr:uid="{07E8C467-313C-43AB-90E0-0C8FBB548076}"/>
    <hyperlink ref="S46" r:id="rId9" xr:uid="{5F791F59-FC3E-4319-8BFB-0E25164BBDFC}"/>
  </hyperlinks>
  <pageMargins left="0.7" right="0.7" top="0.75" bottom="0.75" header="0.3" footer="0.3"/>
  <drawing r:id="rId1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A7AB-AC9A-49BA-96B2-505C30AAE63B}">
  <sheetPr codeName="Sheet14">
    <tabColor theme="2" tint="-0.749992370372631"/>
  </sheetPr>
  <dimension ref="B1:G35"/>
  <sheetViews>
    <sheetView showGridLines="0" workbookViewId="0">
      <selection activeCell="E35" sqref="E35"/>
    </sheetView>
  </sheetViews>
  <sheetFormatPr defaultRowHeight="15" x14ac:dyDescent="0.25"/>
  <cols>
    <col min="4" max="4" width="17.5703125" customWidth="1"/>
    <col min="5" max="5" width="12.140625" customWidth="1"/>
  </cols>
  <sheetData>
    <row r="1" spans="2:7" s="63" customFormat="1" ht="40.5" customHeight="1" x14ac:dyDescent="0.25">
      <c r="B1" s="62" t="s">
        <v>83</v>
      </c>
    </row>
    <row r="4" spans="2:7" ht="18.75" x14ac:dyDescent="0.3">
      <c r="C4" s="11" t="s">
        <v>38</v>
      </c>
    </row>
    <row r="7" spans="2:7" x14ac:dyDescent="0.25">
      <c r="D7" s="1" t="s">
        <v>69</v>
      </c>
      <c r="E7" s="1" t="s">
        <v>84</v>
      </c>
      <c r="F7" s="1" t="s">
        <v>85</v>
      </c>
      <c r="G7" s="1" t="s">
        <v>112</v>
      </c>
    </row>
    <row r="8" spans="2:7" x14ac:dyDescent="0.25">
      <c r="D8" t="s">
        <v>32</v>
      </c>
      <c r="E8">
        <v>18980</v>
      </c>
      <c r="F8">
        <v>2023</v>
      </c>
      <c r="G8">
        <f>SUBTOTAL(9,KPI_carrot[[#This Row],[Carrots eaten]])</f>
        <v>18980</v>
      </c>
    </row>
    <row r="9" spans="2:7" hidden="1" x14ac:dyDescent="0.25">
      <c r="D9" t="s">
        <v>33</v>
      </c>
      <c r="E9">
        <v>25550</v>
      </c>
      <c r="F9">
        <v>2023</v>
      </c>
      <c r="G9">
        <f>SUBTOTAL(9,KPI_carrot[[#This Row],[Carrots eaten]])</f>
        <v>0</v>
      </c>
    </row>
    <row r="10" spans="2:7" hidden="1" x14ac:dyDescent="0.25">
      <c r="D10" t="s">
        <v>34</v>
      </c>
      <c r="E10">
        <v>25550</v>
      </c>
      <c r="F10">
        <v>2023</v>
      </c>
      <c r="G10">
        <f>SUBTOTAL(9,KPI_carrot[[#This Row],[Carrots eaten]])</f>
        <v>0</v>
      </c>
    </row>
    <row r="11" spans="2:7" hidden="1" x14ac:dyDescent="0.25">
      <c r="D11" t="s">
        <v>35</v>
      </c>
      <c r="E11">
        <v>12045</v>
      </c>
      <c r="F11">
        <v>2023</v>
      </c>
      <c r="G11">
        <f>SUBTOTAL(9,KPI_carrot[[#This Row],[Carrots eaten]])</f>
        <v>0</v>
      </c>
    </row>
    <row r="12" spans="2:7" hidden="1" x14ac:dyDescent="0.25">
      <c r="D12" t="s">
        <v>68</v>
      </c>
      <c r="E12">
        <v>11680</v>
      </c>
      <c r="F12">
        <v>2023</v>
      </c>
      <c r="G12">
        <f>SUBTOTAL(9,KPI_carrot[[#This Row],[Carrots eaten]])</f>
        <v>0</v>
      </c>
    </row>
    <row r="13" spans="2:7" x14ac:dyDescent="0.25">
      <c r="D13" t="s">
        <v>32</v>
      </c>
      <c r="E13">
        <v>24455</v>
      </c>
      <c r="F13">
        <v>2022</v>
      </c>
      <c r="G13">
        <f>SUBTOTAL(9,KPI_carrot[[#This Row],[Carrots eaten]])</f>
        <v>24455</v>
      </c>
    </row>
    <row r="14" spans="2:7" hidden="1" x14ac:dyDescent="0.25">
      <c r="D14" t="s">
        <v>33</v>
      </c>
      <c r="E14">
        <v>22995</v>
      </c>
      <c r="F14">
        <v>2022</v>
      </c>
      <c r="G14">
        <f>SUBTOTAL(9,KPI_carrot[[#This Row],[Carrots eaten]])</f>
        <v>0</v>
      </c>
    </row>
    <row r="15" spans="2:7" hidden="1" x14ac:dyDescent="0.25">
      <c r="D15" t="s">
        <v>34</v>
      </c>
      <c r="E15">
        <v>23725</v>
      </c>
      <c r="F15">
        <v>2022</v>
      </c>
      <c r="G15">
        <f>SUBTOTAL(9,KPI_carrot[[#This Row],[Carrots eaten]])</f>
        <v>0</v>
      </c>
    </row>
    <row r="16" spans="2:7" hidden="1" x14ac:dyDescent="0.25">
      <c r="D16" t="s">
        <v>35</v>
      </c>
      <c r="E16">
        <v>11680</v>
      </c>
      <c r="F16">
        <v>2022</v>
      </c>
      <c r="G16">
        <f>SUBTOTAL(9,KPI_carrot[[#This Row],[Carrots eaten]])</f>
        <v>0</v>
      </c>
    </row>
    <row r="17" spans="3:7" hidden="1" x14ac:dyDescent="0.25">
      <c r="D17" t="s">
        <v>68</v>
      </c>
      <c r="E17">
        <v>16060</v>
      </c>
      <c r="F17">
        <v>2022</v>
      </c>
      <c r="G17">
        <f>SUBTOTAL(9,KPI_carrot[[#This Row],[Carrots eaten]])</f>
        <v>0</v>
      </c>
    </row>
    <row r="20" spans="3:7" ht="18.75" x14ac:dyDescent="0.3">
      <c r="C20" s="11" t="s">
        <v>113</v>
      </c>
    </row>
    <row r="22" spans="3:7" x14ac:dyDescent="0.25">
      <c r="D22" t="s">
        <v>107</v>
      </c>
      <c r="E22" t="str">
        <f>_xlfn.XLOOKUP(MAX(KPI_carrot[Subtotal Carrots]),KPI_carrot[Subtotal Carrots],KPI_carrot[Reindeer])</f>
        <v>Rudolph</v>
      </c>
    </row>
    <row r="23" spans="3:7" x14ac:dyDescent="0.25">
      <c r="C23">
        <v>2023</v>
      </c>
      <c r="D23" t="s">
        <v>108</v>
      </c>
      <c r="E23" s="35">
        <f>SUMIFS(KPI_carrot[Subtotal Carrots],KPI_carrot[Year],C23,KPI_carrot[Reindeer],$E$22)</f>
        <v>18980</v>
      </c>
    </row>
    <row r="24" spans="3:7" x14ac:dyDescent="0.25">
      <c r="C24">
        <v>2022</v>
      </c>
      <c r="D24" t="s">
        <v>109</v>
      </c>
      <c r="E24" s="35">
        <f>SUMIFS(KPI_carrot[Subtotal Carrots],KPI_carrot[Year],C24,KPI_carrot[Reindeer],$E$22)</f>
        <v>24455</v>
      </c>
    </row>
    <row r="25" spans="3:7" x14ac:dyDescent="0.25">
      <c r="D25" t="s">
        <v>110</v>
      </c>
      <c r="E25">
        <f>E23-E24</f>
        <v>-5475</v>
      </c>
    </row>
    <row r="26" spans="3:7" x14ac:dyDescent="0.25">
      <c r="D26" t="s">
        <v>111</v>
      </c>
      <c r="E26" s="4">
        <f>(E23/E24)-1</f>
        <v>-0.22388059701492535</v>
      </c>
    </row>
    <row r="30" spans="3:7" x14ac:dyDescent="0.25">
      <c r="D30" t="s">
        <v>114</v>
      </c>
      <c r="E30" t="e" vm="7">
        <v>#VALUE!</v>
      </c>
    </row>
    <row r="31" spans="3:7" x14ac:dyDescent="0.25">
      <c r="D31" t="s">
        <v>115</v>
      </c>
      <c r="E31" t="e" vm="8">
        <v>#VALUE!</v>
      </c>
    </row>
    <row r="33" spans="5:5" x14ac:dyDescent="0.25">
      <c r="E33" s="2" t="str">
        <f>E25&amp;" | "&amp;ROUND(E26*100,0)&amp;" %"</f>
        <v>-5475 | -22 %</v>
      </c>
    </row>
    <row r="35" spans="5:5" x14ac:dyDescent="0.25">
      <c r="E35" t="e" cm="1" vm="9">
        <f t="array" ref="E35">_xlfn.IFS(E25&lt;0,E30,E25&gt;0,E31,1,"")</f>
        <v>#VALUE!</v>
      </c>
    </row>
  </sheetData>
  <conditionalFormatting sqref="E33">
    <cfRule type="expression" dxfId="11" priority="1">
      <formula>$E$25&gt;0</formula>
    </cfRule>
    <cfRule type="expression" dxfId="10" priority="2">
      <formula>$E$25&lt;0</formula>
    </cfRule>
  </conditionalFormatting>
  <pageMargins left="0.7" right="0.7" top="0.75" bottom="0.75" header="0.3" footer="0.3"/>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EB1E-4D22-47F9-922B-2EACB11FCEBE}">
  <sheetPr codeName="Sheet15">
    <tabColor theme="2" tint="-0.749992370372631"/>
  </sheetPr>
  <dimension ref="B1:AL3658"/>
  <sheetViews>
    <sheetView showGridLines="0" workbookViewId="0">
      <selection sqref="A1:XFD1"/>
    </sheetView>
  </sheetViews>
  <sheetFormatPr defaultRowHeight="15" x14ac:dyDescent="0.25"/>
  <cols>
    <col min="2" max="2" width="16.42578125" customWidth="1"/>
    <col min="3" max="3" width="17.28515625" customWidth="1"/>
    <col min="4" max="4" width="15.42578125" customWidth="1"/>
    <col min="5" max="5" width="17.42578125" customWidth="1"/>
    <col min="6" max="6" width="15.140625" customWidth="1"/>
    <col min="7" max="7" width="17.7109375" customWidth="1"/>
    <col min="8" max="8" width="16" customWidth="1"/>
    <col min="9" max="9" width="10.85546875" customWidth="1"/>
    <col min="11" max="11" width="21.5703125" bestFit="1" customWidth="1"/>
    <col min="12" max="12" width="16.85546875" bestFit="1" customWidth="1"/>
    <col min="13" max="13" width="11.28515625" bestFit="1" customWidth="1"/>
    <col min="14" max="14" width="13.42578125" bestFit="1" customWidth="1"/>
    <col min="15" max="15" width="21.5703125" bestFit="1" customWidth="1"/>
    <col min="16" max="16" width="8.5703125" bestFit="1" customWidth="1"/>
    <col min="17" max="17" width="11.28515625" bestFit="1" customWidth="1"/>
    <col min="18" max="18" width="11" customWidth="1"/>
    <col min="19" max="19" width="13.42578125" bestFit="1" customWidth="1"/>
    <col min="20" max="20" width="21.5703125" bestFit="1" customWidth="1"/>
    <col min="21" max="21" width="12.28515625" customWidth="1"/>
    <col min="22" max="22" width="27.5703125" bestFit="1" customWidth="1"/>
    <col min="25" max="25" width="24.7109375" bestFit="1" customWidth="1"/>
    <col min="26" max="26" width="16.85546875" bestFit="1" customWidth="1"/>
    <col min="27" max="27" width="12" bestFit="1" customWidth="1"/>
    <col min="28" max="28" width="11.28515625" bestFit="1" customWidth="1"/>
    <col min="29" max="29" width="24.7109375" bestFit="1" customWidth="1"/>
    <col min="30" max="30" width="7.28515625" bestFit="1" customWidth="1"/>
    <col min="31" max="31" width="12" bestFit="1" customWidth="1"/>
    <col min="34" max="34" width="24.7109375" bestFit="1" customWidth="1"/>
    <col min="35" max="35" width="7.28515625" bestFit="1" customWidth="1"/>
  </cols>
  <sheetData>
    <row r="1" spans="2:38" s="63" customFormat="1" ht="40.5" customHeight="1" x14ac:dyDescent="0.25">
      <c r="B1" s="62" t="s">
        <v>38</v>
      </c>
    </row>
    <row r="3" spans="2:38" x14ac:dyDescent="0.25">
      <c r="B3" t="s">
        <v>69</v>
      </c>
      <c r="C3" t="s">
        <v>86</v>
      </c>
      <c r="D3" t="s">
        <v>84</v>
      </c>
      <c r="E3" t="s">
        <v>87</v>
      </c>
      <c r="F3" t="s">
        <v>88</v>
      </c>
      <c r="G3" t="s">
        <v>89</v>
      </c>
      <c r="H3" t="s">
        <v>92</v>
      </c>
      <c r="I3" t="s">
        <v>171</v>
      </c>
      <c r="K3" s="28" t="s">
        <v>116</v>
      </c>
      <c r="L3" s="28" t="s">
        <v>117</v>
      </c>
      <c r="N3" s="28" t="s">
        <v>130</v>
      </c>
      <c r="O3" t="s">
        <v>98</v>
      </c>
      <c r="S3" s="28" t="s">
        <v>130</v>
      </c>
      <c r="T3" t="s">
        <v>97</v>
      </c>
    </row>
    <row r="4" spans="2:38" x14ac:dyDescent="0.25">
      <c r="B4" t="s">
        <v>33</v>
      </c>
      <c r="C4">
        <v>12</v>
      </c>
      <c r="D4">
        <v>120</v>
      </c>
      <c r="E4" s="27">
        <v>44927</v>
      </c>
      <c r="F4">
        <v>666.02</v>
      </c>
      <c r="G4" t="s">
        <v>90</v>
      </c>
      <c r="H4">
        <v>0</v>
      </c>
      <c r="I4" t="str">
        <f>YEAR(data_KPI[[#This Row],[Date]])&amp;" "&amp;MONTH(data_KPI[[#This Row],[Date]])</f>
        <v>2023 1</v>
      </c>
      <c r="K4" s="28" t="s">
        <v>93</v>
      </c>
      <c r="L4" t="s">
        <v>32</v>
      </c>
      <c r="Y4" s="28" t="s">
        <v>69</v>
      </c>
      <c r="Z4" t="s">
        <v>68</v>
      </c>
      <c r="AC4" s="28" t="s">
        <v>130</v>
      </c>
      <c r="AD4" t="s">
        <v>98</v>
      </c>
      <c r="AH4" s="28" t="s">
        <v>130</v>
      </c>
      <c r="AI4" t="s">
        <v>97</v>
      </c>
    </row>
    <row r="5" spans="2:38" x14ac:dyDescent="0.25">
      <c r="B5" t="s">
        <v>34</v>
      </c>
      <c r="C5">
        <v>12</v>
      </c>
      <c r="D5">
        <v>700</v>
      </c>
      <c r="E5" s="27">
        <v>44927</v>
      </c>
      <c r="F5">
        <v>977.12999999999988</v>
      </c>
      <c r="G5" t="s">
        <v>91</v>
      </c>
      <c r="H5">
        <v>0</v>
      </c>
      <c r="I5" t="str">
        <f>YEAR(data_KPI[[#This Row],[Date]])&amp;" "&amp;MONTH(data_KPI[[#This Row],[Date]])</f>
        <v>2023 1</v>
      </c>
      <c r="K5" s="29" t="s">
        <v>97</v>
      </c>
      <c r="L5">
        <v>2904.0000000000005</v>
      </c>
      <c r="N5" s="28" t="s">
        <v>93</v>
      </c>
      <c r="O5" t="s">
        <v>116</v>
      </c>
      <c r="S5" s="28" t="s">
        <v>93</v>
      </c>
      <c r="T5" t="s">
        <v>116</v>
      </c>
    </row>
    <row r="6" spans="2:38" x14ac:dyDescent="0.25">
      <c r="B6" t="s">
        <v>35</v>
      </c>
      <c r="C6">
        <v>4</v>
      </c>
      <c r="D6">
        <v>1070</v>
      </c>
      <c r="E6" s="27">
        <v>44927</v>
      </c>
      <c r="F6">
        <v>125.13</v>
      </c>
      <c r="G6" t="s">
        <v>91</v>
      </c>
      <c r="H6">
        <v>0</v>
      </c>
      <c r="I6" t="str">
        <f>YEAR(data_KPI[[#This Row],[Date]])&amp;" "&amp;MONTH(data_KPI[[#This Row],[Date]])</f>
        <v>2023 1</v>
      </c>
      <c r="K6" s="30" t="s">
        <v>99</v>
      </c>
      <c r="L6">
        <v>693.6</v>
      </c>
      <c r="N6" s="29" t="s">
        <v>32</v>
      </c>
      <c r="O6">
        <v>2991.199999999998</v>
      </c>
      <c r="Q6">
        <f>O6</f>
        <v>2991.199999999998</v>
      </c>
      <c r="S6" s="29" t="s">
        <v>32</v>
      </c>
      <c r="T6">
        <v>2903.9999999999991</v>
      </c>
      <c r="V6">
        <f>T6</f>
        <v>2903.9999999999991</v>
      </c>
      <c r="Y6" s="28" t="s">
        <v>104</v>
      </c>
      <c r="Z6" s="28" t="s">
        <v>117</v>
      </c>
      <c r="AC6" t="s">
        <v>104</v>
      </c>
      <c r="AH6" t="s">
        <v>104</v>
      </c>
      <c r="AL6" t="s">
        <v>151</v>
      </c>
    </row>
    <row r="7" spans="2:38" x14ac:dyDescent="0.25">
      <c r="B7" t="s">
        <v>68</v>
      </c>
      <c r="C7" s="39">
        <v>6.4</v>
      </c>
      <c r="D7">
        <v>1100</v>
      </c>
      <c r="E7" s="27">
        <v>44927</v>
      </c>
      <c r="F7">
        <v>131.91</v>
      </c>
      <c r="G7" t="s">
        <v>90</v>
      </c>
      <c r="H7">
        <v>0</v>
      </c>
      <c r="I7" t="str">
        <f>YEAR(data_KPI[[#This Row],[Date]])&amp;" "&amp;MONTH(data_KPI[[#This Row],[Date]])</f>
        <v>2023 1</v>
      </c>
      <c r="K7" s="37" t="s">
        <v>118</v>
      </c>
      <c r="L7">
        <v>233.60000000000002</v>
      </c>
      <c r="Y7" s="28" t="s">
        <v>93</v>
      </c>
      <c r="Z7" t="s">
        <v>97</v>
      </c>
      <c r="AA7" t="s">
        <v>98</v>
      </c>
      <c r="AC7">
        <v>8.0000000000000053</v>
      </c>
      <c r="AE7" s="33">
        <f>AC7</f>
        <v>8.0000000000000053</v>
      </c>
      <c r="AH7">
        <v>7.9999999999999973</v>
      </c>
      <c r="AJ7">
        <f>AH7</f>
        <v>7.9999999999999973</v>
      </c>
      <c r="AL7" s="45">
        <f>(AE7/AJ7)-1</f>
        <v>0</v>
      </c>
    </row>
    <row r="8" spans="2:38" x14ac:dyDescent="0.25">
      <c r="B8" t="s">
        <v>32</v>
      </c>
      <c r="C8">
        <v>4</v>
      </c>
      <c r="D8">
        <v>1360</v>
      </c>
      <c r="E8" s="27">
        <v>44927</v>
      </c>
      <c r="F8">
        <v>362.1</v>
      </c>
      <c r="G8" t="s">
        <v>91</v>
      </c>
      <c r="H8">
        <v>0</v>
      </c>
      <c r="I8" t="str">
        <f>YEAR(data_KPI[[#This Row],[Date]])&amp;" "&amp;MONTH(data_KPI[[#This Row],[Date]])</f>
        <v>2023 1</v>
      </c>
      <c r="K8" s="37" t="s">
        <v>119</v>
      </c>
      <c r="L8">
        <v>213.59999999999997</v>
      </c>
      <c r="Y8" s="29" t="s">
        <v>118</v>
      </c>
      <c r="Z8">
        <v>8.4645161290322584</v>
      </c>
      <c r="AA8">
        <v>8.0516129032258075</v>
      </c>
    </row>
    <row r="9" spans="2:38" x14ac:dyDescent="0.25">
      <c r="B9" t="s">
        <v>33</v>
      </c>
      <c r="C9">
        <v>7</v>
      </c>
      <c r="D9">
        <v>78</v>
      </c>
      <c r="E9" s="27">
        <v>44928</v>
      </c>
      <c r="F9">
        <v>707.81</v>
      </c>
      <c r="G9" t="s">
        <v>90</v>
      </c>
      <c r="H9">
        <v>0</v>
      </c>
      <c r="I9" t="str">
        <f>YEAR(data_KPI[[#This Row],[Date]])&amp;" "&amp;MONTH(data_KPI[[#This Row],[Date]])</f>
        <v>2023 1</v>
      </c>
      <c r="K9" s="37" t="s">
        <v>120</v>
      </c>
      <c r="L9">
        <v>246.40000000000003</v>
      </c>
      <c r="Y9" s="29" t="s">
        <v>119</v>
      </c>
      <c r="Z9">
        <v>8.485714285714284</v>
      </c>
      <c r="AA9">
        <v>7.8896551724137955</v>
      </c>
    </row>
    <row r="10" spans="2:38" x14ac:dyDescent="0.25">
      <c r="B10" t="s">
        <v>34</v>
      </c>
      <c r="C10">
        <v>4</v>
      </c>
      <c r="D10">
        <v>710</v>
      </c>
      <c r="E10" s="27">
        <v>44928</v>
      </c>
      <c r="F10">
        <v>2359.5</v>
      </c>
      <c r="G10" t="s">
        <v>91</v>
      </c>
      <c r="H10">
        <v>0</v>
      </c>
      <c r="I10" t="str">
        <f>YEAR(data_KPI[[#This Row],[Date]])&amp;" "&amp;MONTH(data_KPI[[#This Row],[Date]])</f>
        <v>2023 1</v>
      </c>
      <c r="K10" s="30" t="s">
        <v>100</v>
      </c>
      <c r="L10">
        <v>716.80000000000007</v>
      </c>
      <c r="Y10" s="29" t="s">
        <v>120</v>
      </c>
      <c r="Z10">
        <v>8</v>
      </c>
      <c r="AA10">
        <v>7.7935483870967728</v>
      </c>
    </row>
    <row r="11" spans="2:38" x14ac:dyDescent="0.25">
      <c r="B11" t="s">
        <v>35</v>
      </c>
      <c r="C11">
        <v>11.200000000000001</v>
      </c>
      <c r="D11">
        <v>1190</v>
      </c>
      <c r="E11" s="27">
        <v>44928</v>
      </c>
      <c r="F11">
        <v>2620.92</v>
      </c>
      <c r="G11" t="s">
        <v>91</v>
      </c>
      <c r="H11">
        <v>0</v>
      </c>
      <c r="I11" t="str">
        <f>YEAR(data_KPI[[#This Row],[Date]])&amp;" "&amp;MONTH(data_KPI[[#This Row],[Date]])</f>
        <v>2023 1</v>
      </c>
      <c r="K11" s="37" t="s">
        <v>121</v>
      </c>
      <c r="L11">
        <v>253.6</v>
      </c>
      <c r="Y11" s="29" t="s">
        <v>121</v>
      </c>
      <c r="Z11">
        <v>8.2133333333333347</v>
      </c>
      <c r="AA11">
        <v>8.24</v>
      </c>
    </row>
    <row r="12" spans="2:38" x14ac:dyDescent="0.25">
      <c r="B12" t="s">
        <v>68</v>
      </c>
      <c r="C12">
        <v>12</v>
      </c>
      <c r="D12">
        <v>1270</v>
      </c>
      <c r="E12" s="27">
        <v>44928</v>
      </c>
      <c r="F12">
        <v>1810.62</v>
      </c>
      <c r="G12" t="s">
        <v>90</v>
      </c>
      <c r="H12">
        <v>0</v>
      </c>
      <c r="I12" t="str">
        <f>YEAR(data_KPI[[#This Row],[Date]])&amp;" "&amp;MONTH(data_KPI[[#This Row],[Date]])</f>
        <v>2023 1</v>
      </c>
      <c r="K12" s="37" t="s">
        <v>122</v>
      </c>
      <c r="L12">
        <v>261.60000000000002</v>
      </c>
      <c r="Y12" s="29" t="s">
        <v>122</v>
      </c>
      <c r="Z12">
        <v>8.1806451612903217</v>
      </c>
      <c r="AA12">
        <v>8.1032258064516132</v>
      </c>
    </row>
    <row r="13" spans="2:38" x14ac:dyDescent="0.25">
      <c r="B13" t="s">
        <v>32</v>
      </c>
      <c r="C13">
        <v>8</v>
      </c>
      <c r="D13">
        <v>910</v>
      </c>
      <c r="E13" s="27">
        <v>44928</v>
      </c>
      <c r="F13">
        <v>1789.3500000000001</v>
      </c>
      <c r="G13" t="s">
        <v>91</v>
      </c>
      <c r="H13">
        <v>0</v>
      </c>
      <c r="I13" t="str">
        <f>YEAR(data_KPI[[#This Row],[Date]])&amp;" "&amp;MONTH(data_KPI[[#This Row],[Date]])</f>
        <v>2023 1</v>
      </c>
      <c r="K13" s="37" t="s">
        <v>123</v>
      </c>
      <c r="L13">
        <v>201.6</v>
      </c>
      <c r="Y13" s="29" t="s">
        <v>123</v>
      </c>
      <c r="Z13">
        <v>7.5466666666666669</v>
      </c>
      <c r="AA13">
        <v>7.9733333333333327</v>
      </c>
    </row>
    <row r="14" spans="2:38" x14ac:dyDescent="0.25">
      <c r="B14" t="s">
        <v>33</v>
      </c>
      <c r="C14">
        <v>8</v>
      </c>
      <c r="D14">
        <v>126</v>
      </c>
      <c r="E14" s="27">
        <v>44929</v>
      </c>
      <c r="F14">
        <v>240.38</v>
      </c>
      <c r="G14" t="s">
        <v>90</v>
      </c>
      <c r="H14">
        <v>0</v>
      </c>
      <c r="I14" t="str">
        <f>YEAR(data_KPI[[#This Row],[Date]])&amp;" "&amp;MONTH(data_KPI[[#This Row],[Date]])</f>
        <v>2023 1</v>
      </c>
      <c r="K14" s="30" t="s">
        <v>101</v>
      </c>
      <c r="L14">
        <v>754.40000000000009</v>
      </c>
      <c r="Y14" s="29" t="s">
        <v>124</v>
      </c>
      <c r="Z14">
        <v>7.8967741935483877</v>
      </c>
      <c r="AA14">
        <v>7.4064516129032256</v>
      </c>
    </row>
    <row r="15" spans="2:38" x14ac:dyDescent="0.25">
      <c r="B15" t="s">
        <v>34</v>
      </c>
      <c r="C15">
        <v>10.4</v>
      </c>
      <c r="D15">
        <v>930</v>
      </c>
      <c r="E15" s="27">
        <v>44929</v>
      </c>
      <c r="F15">
        <v>2853.87</v>
      </c>
      <c r="G15" t="s">
        <v>91</v>
      </c>
      <c r="H15">
        <v>0</v>
      </c>
      <c r="I15" t="str">
        <f>YEAR(data_KPI[[#This Row],[Date]])&amp;" "&amp;MONTH(data_KPI[[#This Row],[Date]])</f>
        <v>2023 1</v>
      </c>
      <c r="K15" s="37" t="s">
        <v>124</v>
      </c>
      <c r="L15">
        <v>261.60000000000002</v>
      </c>
      <c r="Y15" s="29" t="s">
        <v>125</v>
      </c>
      <c r="Z15">
        <v>7.2774193548387114</v>
      </c>
      <c r="AA15">
        <v>8.4387096774193537</v>
      </c>
    </row>
    <row r="16" spans="2:38" x14ac:dyDescent="0.25">
      <c r="B16" t="s">
        <v>35</v>
      </c>
      <c r="C16">
        <v>11.200000000000001</v>
      </c>
      <c r="D16">
        <v>1400</v>
      </c>
      <c r="E16" s="27">
        <v>44929</v>
      </c>
      <c r="F16">
        <v>2157.2400000000002</v>
      </c>
      <c r="G16" t="s">
        <v>91</v>
      </c>
      <c r="H16">
        <v>0</v>
      </c>
      <c r="I16" t="str">
        <f>YEAR(data_KPI[[#This Row],[Date]])&amp;" "&amp;MONTH(data_KPI[[#This Row],[Date]])</f>
        <v>2023 1</v>
      </c>
      <c r="K16" s="37" t="s">
        <v>125</v>
      </c>
      <c r="L16">
        <v>244.80000000000004</v>
      </c>
      <c r="Y16" s="29" t="s">
        <v>126</v>
      </c>
      <c r="Z16">
        <v>7.2266666666666675</v>
      </c>
      <c r="AA16">
        <v>7.9466666666666663</v>
      </c>
    </row>
    <row r="17" spans="2:27" x14ac:dyDescent="0.25">
      <c r="B17" t="s">
        <v>68</v>
      </c>
      <c r="C17">
        <v>8</v>
      </c>
      <c r="D17">
        <v>1030</v>
      </c>
      <c r="E17" s="27">
        <v>44929</v>
      </c>
      <c r="F17">
        <v>2197.11</v>
      </c>
      <c r="G17" t="s">
        <v>90</v>
      </c>
      <c r="H17">
        <v>0</v>
      </c>
      <c r="I17" t="str">
        <f>YEAR(data_KPI[[#This Row],[Date]])&amp;" "&amp;MONTH(data_KPI[[#This Row],[Date]])</f>
        <v>2023 1</v>
      </c>
      <c r="K17" s="37" t="s">
        <v>126</v>
      </c>
      <c r="L17">
        <v>248</v>
      </c>
      <c r="Y17" s="29" t="s">
        <v>127</v>
      </c>
      <c r="Z17">
        <v>8.4387096774193555</v>
      </c>
      <c r="AA17">
        <v>8.0000000000000018</v>
      </c>
    </row>
    <row r="18" spans="2:27" x14ac:dyDescent="0.25">
      <c r="B18" t="s">
        <v>32</v>
      </c>
      <c r="C18">
        <v>12</v>
      </c>
      <c r="D18">
        <v>620</v>
      </c>
      <c r="E18" s="27">
        <v>44929</v>
      </c>
      <c r="F18">
        <v>1137.18</v>
      </c>
      <c r="G18" t="s">
        <v>91</v>
      </c>
      <c r="H18">
        <v>0</v>
      </c>
      <c r="I18" t="str">
        <f>YEAR(data_KPI[[#This Row],[Date]])&amp;" "&amp;MONTH(data_KPI[[#This Row],[Date]])</f>
        <v>2023 1</v>
      </c>
      <c r="K18" s="30" t="s">
        <v>102</v>
      </c>
      <c r="L18">
        <v>739.2</v>
      </c>
      <c r="Y18" s="29" t="s">
        <v>128</v>
      </c>
      <c r="Z18">
        <v>8.5333333333333332</v>
      </c>
      <c r="AA18">
        <v>8.3999999999999986</v>
      </c>
    </row>
    <row r="19" spans="2:27" x14ac:dyDescent="0.25">
      <c r="B19" t="s">
        <v>33</v>
      </c>
      <c r="C19">
        <v>12</v>
      </c>
      <c r="D19">
        <v>116</v>
      </c>
      <c r="E19" s="27">
        <v>44930</v>
      </c>
      <c r="F19">
        <v>740.68</v>
      </c>
      <c r="G19" t="s">
        <v>90</v>
      </c>
      <c r="H19">
        <v>0</v>
      </c>
      <c r="I19" t="str">
        <f>YEAR(data_KPI[[#This Row],[Date]])&amp;" "&amp;MONTH(data_KPI[[#This Row],[Date]])</f>
        <v>2023 1</v>
      </c>
      <c r="K19" s="37" t="s">
        <v>127</v>
      </c>
      <c r="L19">
        <v>254.40000000000003</v>
      </c>
      <c r="Y19" s="29" t="s">
        <v>129</v>
      </c>
      <c r="Z19">
        <v>7.7677419354838717</v>
      </c>
      <c r="AA19">
        <v>7.76</v>
      </c>
    </row>
    <row r="20" spans="2:27" x14ac:dyDescent="0.25">
      <c r="B20" t="s">
        <v>34</v>
      </c>
      <c r="C20">
        <v>5.6000000000000005</v>
      </c>
      <c r="D20">
        <v>640</v>
      </c>
      <c r="E20" s="27">
        <v>44930</v>
      </c>
      <c r="F20">
        <v>1993.6499999999999</v>
      </c>
      <c r="G20" t="s">
        <v>91</v>
      </c>
      <c r="H20">
        <v>0</v>
      </c>
      <c r="I20" t="str">
        <f>YEAR(data_KPI[[#This Row],[Date]])&amp;" "&amp;MONTH(data_KPI[[#This Row],[Date]])</f>
        <v>2023 1</v>
      </c>
      <c r="K20" s="37" t="s">
        <v>128</v>
      </c>
      <c r="L20">
        <v>238.39999999999998</v>
      </c>
    </row>
    <row r="21" spans="2:27" x14ac:dyDescent="0.25">
      <c r="B21" t="s">
        <v>35</v>
      </c>
      <c r="C21">
        <v>11.200000000000001</v>
      </c>
      <c r="D21">
        <v>700</v>
      </c>
      <c r="E21" s="27">
        <v>44930</v>
      </c>
      <c r="F21">
        <v>886.71</v>
      </c>
      <c r="G21" t="s">
        <v>91</v>
      </c>
      <c r="H21">
        <v>0</v>
      </c>
      <c r="I21" t="str">
        <f>YEAR(data_KPI[[#This Row],[Date]])&amp;" "&amp;MONTH(data_KPI[[#This Row],[Date]])</f>
        <v>2023 1</v>
      </c>
      <c r="K21" s="37" t="s">
        <v>129</v>
      </c>
      <c r="L21">
        <v>246.4</v>
      </c>
    </row>
    <row r="22" spans="2:27" x14ac:dyDescent="0.25">
      <c r="B22" t="s">
        <v>68</v>
      </c>
      <c r="C22">
        <v>10.4</v>
      </c>
      <c r="D22">
        <v>1170</v>
      </c>
      <c r="E22" s="27">
        <v>44930</v>
      </c>
      <c r="F22">
        <v>1380.1200000000001</v>
      </c>
      <c r="G22" t="s">
        <v>90</v>
      </c>
      <c r="H22">
        <v>0</v>
      </c>
      <c r="I22" t="str">
        <f>YEAR(data_KPI[[#This Row],[Date]])&amp;" "&amp;MONTH(data_KPI[[#This Row],[Date]])</f>
        <v>2023 1</v>
      </c>
      <c r="K22" s="29" t="s">
        <v>98</v>
      </c>
      <c r="L22">
        <v>2991.2000000000003</v>
      </c>
    </row>
    <row r="23" spans="2:27" x14ac:dyDescent="0.25">
      <c r="B23" t="s">
        <v>32</v>
      </c>
      <c r="C23">
        <v>8</v>
      </c>
      <c r="D23">
        <v>1140</v>
      </c>
      <c r="E23" s="27">
        <v>44930</v>
      </c>
      <c r="F23">
        <v>810.54</v>
      </c>
      <c r="G23" t="s">
        <v>91</v>
      </c>
      <c r="H23">
        <v>0</v>
      </c>
      <c r="I23" t="str">
        <f>YEAR(data_KPI[[#This Row],[Date]])&amp;" "&amp;MONTH(data_KPI[[#This Row],[Date]])</f>
        <v>2023 1</v>
      </c>
      <c r="K23" s="30" t="s">
        <v>99</v>
      </c>
      <c r="L23">
        <v>747.19999999999993</v>
      </c>
    </row>
    <row r="24" spans="2:27" x14ac:dyDescent="0.25">
      <c r="B24" t="s">
        <v>33</v>
      </c>
      <c r="C24">
        <v>10</v>
      </c>
      <c r="D24">
        <v>139</v>
      </c>
      <c r="E24" s="27">
        <v>44931</v>
      </c>
      <c r="F24">
        <v>704</v>
      </c>
      <c r="G24" t="s">
        <v>90</v>
      </c>
      <c r="H24">
        <v>0</v>
      </c>
      <c r="I24" t="str">
        <f>YEAR(data_KPI[[#This Row],[Date]])&amp;" "&amp;MONTH(data_KPI[[#This Row],[Date]])</f>
        <v>2023 1</v>
      </c>
      <c r="K24" s="37" t="s">
        <v>118</v>
      </c>
      <c r="L24">
        <v>250.39999999999998</v>
      </c>
    </row>
    <row r="25" spans="2:27" x14ac:dyDescent="0.25">
      <c r="B25" t="s">
        <v>34</v>
      </c>
      <c r="C25">
        <v>11.200000000000001</v>
      </c>
      <c r="D25">
        <v>950</v>
      </c>
      <c r="E25" s="27">
        <v>44931</v>
      </c>
      <c r="F25">
        <v>929.97</v>
      </c>
      <c r="G25" t="s">
        <v>91</v>
      </c>
      <c r="H25">
        <v>0</v>
      </c>
      <c r="I25" t="str">
        <f>YEAR(data_KPI[[#This Row],[Date]])&amp;" "&amp;MONTH(data_KPI[[#This Row],[Date]])</f>
        <v>2023 1</v>
      </c>
      <c r="K25" s="37" t="s">
        <v>119</v>
      </c>
      <c r="L25">
        <v>238.4</v>
      </c>
    </row>
    <row r="26" spans="2:27" x14ac:dyDescent="0.25">
      <c r="B26" t="s">
        <v>35</v>
      </c>
      <c r="C26">
        <v>8</v>
      </c>
      <c r="D26">
        <v>1220</v>
      </c>
      <c r="E26" s="27">
        <v>44931</v>
      </c>
      <c r="F26">
        <v>1651.2599999999998</v>
      </c>
      <c r="G26" t="s">
        <v>91</v>
      </c>
      <c r="H26">
        <v>0</v>
      </c>
      <c r="I26" t="str">
        <f>YEAR(data_KPI[[#This Row],[Date]])&amp;" "&amp;MONTH(data_KPI[[#This Row],[Date]])</f>
        <v>2023 1</v>
      </c>
      <c r="K26" s="37" t="s">
        <v>120</v>
      </c>
      <c r="L26">
        <v>258.39999999999998</v>
      </c>
    </row>
    <row r="27" spans="2:27" x14ac:dyDescent="0.25">
      <c r="B27" t="s">
        <v>68</v>
      </c>
      <c r="C27">
        <v>10.4</v>
      </c>
      <c r="D27">
        <v>1060</v>
      </c>
      <c r="E27" s="27">
        <v>44931</v>
      </c>
      <c r="F27">
        <v>1902.3000000000002</v>
      </c>
      <c r="G27" t="s">
        <v>90</v>
      </c>
      <c r="H27">
        <v>0</v>
      </c>
      <c r="I27" t="str">
        <f>YEAR(data_KPI[[#This Row],[Date]])&amp;" "&amp;MONTH(data_KPI[[#This Row],[Date]])</f>
        <v>2023 1</v>
      </c>
      <c r="K27" s="30" t="s">
        <v>100</v>
      </c>
      <c r="L27">
        <v>728.8</v>
      </c>
    </row>
    <row r="28" spans="2:27" x14ac:dyDescent="0.25">
      <c r="B28" t="s">
        <v>32</v>
      </c>
      <c r="C28">
        <v>11.200000000000001</v>
      </c>
      <c r="D28">
        <v>890</v>
      </c>
      <c r="E28" s="27">
        <v>44931</v>
      </c>
      <c r="F28">
        <v>2420.3999999999996</v>
      </c>
      <c r="G28" t="s">
        <v>91</v>
      </c>
      <c r="H28">
        <v>0</v>
      </c>
      <c r="I28" t="str">
        <f>YEAR(data_KPI[[#This Row],[Date]])&amp;" "&amp;MONTH(data_KPI[[#This Row],[Date]])</f>
        <v>2023 1</v>
      </c>
      <c r="K28" s="37" t="s">
        <v>121</v>
      </c>
      <c r="L28">
        <v>243.99999999999997</v>
      </c>
    </row>
    <row r="29" spans="2:27" x14ac:dyDescent="0.25">
      <c r="B29" t="s">
        <v>33</v>
      </c>
      <c r="C29">
        <v>9</v>
      </c>
      <c r="D29">
        <v>70</v>
      </c>
      <c r="E29" s="27">
        <v>44932</v>
      </c>
      <c r="F29">
        <v>198.88</v>
      </c>
      <c r="G29" t="s">
        <v>90</v>
      </c>
      <c r="H29">
        <v>0</v>
      </c>
      <c r="I29" t="str">
        <f>YEAR(data_KPI[[#This Row],[Date]])&amp;" "&amp;MONTH(data_KPI[[#This Row],[Date]])</f>
        <v>2023 1</v>
      </c>
      <c r="K29" s="37" t="s">
        <v>122</v>
      </c>
      <c r="L29">
        <v>245.60000000000002</v>
      </c>
    </row>
    <row r="30" spans="2:27" x14ac:dyDescent="0.25">
      <c r="B30" t="s">
        <v>34</v>
      </c>
      <c r="C30">
        <v>12</v>
      </c>
      <c r="D30">
        <v>1090</v>
      </c>
      <c r="E30" s="27">
        <v>44932</v>
      </c>
      <c r="F30">
        <v>2752.68</v>
      </c>
      <c r="G30" t="s">
        <v>91</v>
      </c>
      <c r="H30">
        <v>0</v>
      </c>
      <c r="I30" t="str">
        <f>YEAR(data_KPI[[#This Row],[Date]])&amp;" "&amp;MONTH(data_KPI[[#This Row],[Date]])</f>
        <v>2023 1</v>
      </c>
      <c r="K30" s="37" t="s">
        <v>123</v>
      </c>
      <c r="L30">
        <v>239.2</v>
      </c>
    </row>
    <row r="31" spans="2:27" x14ac:dyDescent="0.25">
      <c r="B31" t="s">
        <v>35</v>
      </c>
      <c r="C31">
        <v>10.4</v>
      </c>
      <c r="D31">
        <v>520</v>
      </c>
      <c r="E31" s="27">
        <v>44932</v>
      </c>
      <c r="F31">
        <v>1655.4900000000002</v>
      </c>
      <c r="G31" t="s">
        <v>91</v>
      </c>
      <c r="H31">
        <v>0</v>
      </c>
      <c r="I31" t="str">
        <f>YEAR(data_KPI[[#This Row],[Date]])&amp;" "&amp;MONTH(data_KPI[[#This Row],[Date]])</f>
        <v>2023 1</v>
      </c>
      <c r="K31" s="30" t="s">
        <v>101</v>
      </c>
      <c r="L31">
        <v>708.8</v>
      </c>
    </row>
    <row r="32" spans="2:27" x14ac:dyDescent="0.25">
      <c r="B32" t="s">
        <v>68</v>
      </c>
      <c r="C32">
        <v>4</v>
      </c>
      <c r="D32">
        <v>940</v>
      </c>
      <c r="E32" s="27">
        <v>44932</v>
      </c>
      <c r="F32">
        <v>1407.66</v>
      </c>
      <c r="G32" t="s">
        <v>90</v>
      </c>
      <c r="H32">
        <v>0</v>
      </c>
      <c r="I32" t="str">
        <f>YEAR(data_KPI[[#This Row],[Date]])&amp;" "&amp;MONTH(data_KPI[[#This Row],[Date]])</f>
        <v>2023 1</v>
      </c>
      <c r="K32" s="37" t="s">
        <v>124</v>
      </c>
      <c r="L32">
        <v>243.2</v>
      </c>
    </row>
    <row r="33" spans="2:12" x14ac:dyDescent="0.25">
      <c r="B33" t="s">
        <v>32</v>
      </c>
      <c r="C33">
        <v>6.4</v>
      </c>
      <c r="D33">
        <v>910</v>
      </c>
      <c r="E33" s="27">
        <v>44932</v>
      </c>
      <c r="F33">
        <v>970.92</v>
      </c>
      <c r="G33" t="s">
        <v>91</v>
      </c>
      <c r="H33">
        <v>0</v>
      </c>
      <c r="I33" t="str">
        <f>YEAR(data_KPI[[#This Row],[Date]])&amp;" "&amp;MONTH(data_KPI[[#This Row],[Date]])</f>
        <v>2023 1</v>
      </c>
      <c r="K33" s="37" t="s">
        <v>125</v>
      </c>
      <c r="L33">
        <v>248</v>
      </c>
    </row>
    <row r="34" spans="2:12" x14ac:dyDescent="0.25">
      <c r="B34" t="s">
        <v>33</v>
      </c>
      <c r="C34">
        <v>13</v>
      </c>
      <c r="D34">
        <v>94</v>
      </c>
      <c r="E34" s="27">
        <v>44933</v>
      </c>
      <c r="F34">
        <v>994.08</v>
      </c>
      <c r="G34" t="s">
        <v>90</v>
      </c>
      <c r="H34">
        <v>0</v>
      </c>
      <c r="I34" t="str">
        <f>YEAR(data_KPI[[#This Row],[Date]])&amp;" "&amp;MONTH(data_KPI[[#This Row],[Date]])</f>
        <v>2023 1</v>
      </c>
      <c r="K34" s="37" t="s">
        <v>126</v>
      </c>
      <c r="L34">
        <v>217.60000000000002</v>
      </c>
    </row>
    <row r="35" spans="2:12" x14ac:dyDescent="0.25">
      <c r="B35" t="s">
        <v>34</v>
      </c>
      <c r="C35">
        <v>9.6000000000000014</v>
      </c>
      <c r="D35">
        <v>1240</v>
      </c>
      <c r="E35" s="27">
        <v>44933</v>
      </c>
      <c r="F35">
        <v>760.5</v>
      </c>
      <c r="G35" t="s">
        <v>91</v>
      </c>
      <c r="H35">
        <v>0</v>
      </c>
      <c r="I35" t="str">
        <f>YEAR(data_KPI[[#This Row],[Date]])&amp;" "&amp;MONTH(data_KPI[[#This Row],[Date]])</f>
        <v>2023 1</v>
      </c>
      <c r="K35" s="30" t="s">
        <v>102</v>
      </c>
      <c r="L35">
        <v>806.40000000000009</v>
      </c>
    </row>
    <row r="36" spans="2:12" x14ac:dyDescent="0.25">
      <c r="B36" t="s">
        <v>35</v>
      </c>
      <c r="C36">
        <v>7.2</v>
      </c>
      <c r="D36">
        <v>690</v>
      </c>
      <c r="E36" s="27">
        <v>44933</v>
      </c>
      <c r="F36">
        <v>2562.21</v>
      </c>
      <c r="G36" t="s">
        <v>91</v>
      </c>
      <c r="H36">
        <v>0</v>
      </c>
      <c r="I36" t="str">
        <f>YEAR(data_KPI[[#This Row],[Date]])&amp;" "&amp;MONTH(data_KPI[[#This Row],[Date]])</f>
        <v>2023 1</v>
      </c>
      <c r="K36" s="37" t="s">
        <v>127</v>
      </c>
      <c r="L36">
        <v>256.79999999999995</v>
      </c>
    </row>
    <row r="37" spans="2:12" x14ac:dyDescent="0.25">
      <c r="B37" t="s">
        <v>68</v>
      </c>
      <c r="C37">
        <v>10.4</v>
      </c>
      <c r="D37">
        <v>690</v>
      </c>
      <c r="E37" s="27">
        <v>44933</v>
      </c>
      <c r="F37">
        <v>1180.68</v>
      </c>
      <c r="G37" t="s">
        <v>90</v>
      </c>
      <c r="H37">
        <v>0</v>
      </c>
      <c r="I37" t="str">
        <f>YEAR(data_KPI[[#This Row],[Date]])&amp;" "&amp;MONTH(data_KPI[[#This Row],[Date]])</f>
        <v>2023 1</v>
      </c>
      <c r="K37" s="37" t="s">
        <v>128</v>
      </c>
      <c r="L37">
        <v>248.00000000000006</v>
      </c>
    </row>
    <row r="38" spans="2:12" x14ac:dyDescent="0.25">
      <c r="B38" t="s">
        <v>32</v>
      </c>
      <c r="C38">
        <v>4</v>
      </c>
      <c r="D38">
        <v>1360</v>
      </c>
      <c r="E38" s="27">
        <v>44933</v>
      </c>
      <c r="F38">
        <v>1941.3899999999999</v>
      </c>
      <c r="G38" t="s">
        <v>91</v>
      </c>
      <c r="H38">
        <v>0</v>
      </c>
      <c r="I38" t="str">
        <f>YEAR(data_KPI[[#This Row],[Date]])&amp;" "&amp;MONTH(data_KPI[[#This Row],[Date]])</f>
        <v>2023 1</v>
      </c>
      <c r="K38" s="37" t="s">
        <v>129</v>
      </c>
      <c r="L38">
        <v>301.60000000000002</v>
      </c>
    </row>
    <row r="39" spans="2:12" x14ac:dyDescent="0.25">
      <c r="B39" t="s">
        <v>33</v>
      </c>
      <c r="C39">
        <v>15</v>
      </c>
      <c r="D39">
        <v>84</v>
      </c>
      <c r="E39" s="27">
        <v>44934</v>
      </c>
      <c r="F39">
        <v>292.68</v>
      </c>
      <c r="G39" t="s">
        <v>90</v>
      </c>
      <c r="H39">
        <v>0</v>
      </c>
      <c r="I39" t="str">
        <f>YEAR(data_KPI[[#This Row],[Date]])&amp;" "&amp;MONTH(data_KPI[[#This Row],[Date]])</f>
        <v>2023 1</v>
      </c>
    </row>
    <row r="40" spans="2:12" x14ac:dyDescent="0.25">
      <c r="B40" t="s">
        <v>34</v>
      </c>
      <c r="C40">
        <v>7.2</v>
      </c>
      <c r="D40">
        <v>620</v>
      </c>
      <c r="E40" s="27">
        <v>44934</v>
      </c>
      <c r="F40">
        <v>2308.02</v>
      </c>
      <c r="G40" t="s">
        <v>91</v>
      </c>
      <c r="H40">
        <v>0</v>
      </c>
      <c r="I40" t="str">
        <f>YEAR(data_KPI[[#This Row],[Date]])&amp;" "&amp;MONTH(data_KPI[[#This Row],[Date]])</f>
        <v>2023 1</v>
      </c>
    </row>
    <row r="41" spans="2:12" x14ac:dyDescent="0.25">
      <c r="B41" t="s">
        <v>35</v>
      </c>
      <c r="C41">
        <v>6.4</v>
      </c>
      <c r="D41">
        <v>1350</v>
      </c>
      <c r="E41" s="27">
        <v>44934</v>
      </c>
      <c r="F41">
        <v>145.92000000000002</v>
      </c>
      <c r="G41" t="s">
        <v>91</v>
      </c>
      <c r="H41">
        <v>0</v>
      </c>
      <c r="I41" t="str">
        <f>YEAR(data_KPI[[#This Row],[Date]])&amp;" "&amp;MONTH(data_KPI[[#This Row],[Date]])</f>
        <v>2023 1</v>
      </c>
    </row>
    <row r="42" spans="2:12" x14ac:dyDescent="0.25">
      <c r="B42" t="s">
        <v>68</v>
      </c>
      <c r="C42">
        <v>12</v>
      </c>
      <c r="D42">
        <v>1010</v>
      </c>
      <c r="E42" s="27">
        <v>44934</v>
      </c>
      <c r="F42">
        <v>460.47</v>
      </c>
      <c r="G42" t="s">
        <v>90</v>
      </c>
      <c r="H42">
        <v>0</v>
      </c>
      <c r="I42" t="str">
        <f>YEAR(data_KPI[[#This Row],[Date]])&amp;" "&amp;MONTH(data_KPI[[#This Row],[Date]])</f>
        <v>2023 1</v>
      </c>
    </row>
    <row r="43" spans="2:12" x14ac:dyDescent="0.25">
      <c r="B43" t="s">
        <v>32</v>
      </c>
      <c r="C43">
        <v>8</v>
      </c>
      <c r="D43">
        <v>540</v>
      </c>
      <c r="E43" s="27">
        <v>44934</v>
      </c>
      <c r="F43">
        <v>2499.5700000000002</v>
      </c>
      <c r="G43" t="s">
        <v>91</v>
      </c>
      <c r="H43">
        <v>0</v>
      </c>
      <c r="I43" t="str">
        <f>YEAR(data_KPI[[#This Row],[Date]])&amp;" "&amp;MONTH(data_KPI[[#This Row],[Date]])</f>
        <v>2023 1</v>
      </c>
    </row>
    <row r="44" spans="2:12" x14ac:dyDescent="0.25">
      <c r="B44" t="s">
        <v>33</v>
      </c>
      <c r="C44">
        <v>10</v>
      </c>
      <c r="D44">
        <v>138</v>
      </c>
      <c r="E44" s="27">
        <v>44935</v>
      </c>
      <c r="F44">
        <v>905.16</v>
      </c>
      <c r="G44" t="s">
        <v>90</v>
      </c>
      <c r="H44">
        <v>0</v>
      </c>
      <c r="I44" t="str">
        <f>YEAR(data_KPI[[#This Row],[Date]])&amp;" "&amp;MONTH(data_KPI[[#This Row],[Date]])</f>
        <v>2023 1</v>
      </c>
    </row>
    <row r="45" spans="2:12" x14ac:dyDescent="0.25">
      <c r="B45" t="s">
        <v>34</v>
      </c>
      <c r="C45">
        <v>7.2</v>
      </c>
      <c r="D45">
        <v>1190</v>
      </c>
      <c r="E45" s="27">
        <v>44935</v>
      </c>
      <c r="F45">
        <v>1051.53</v>
      </c>
      <c r="G45" t="s">
        <v>91</v>
      </c>
      <c r="H45">
        <v>0</v>
      </c>
      <c r="I45" t="str">
        <f>YEAR(data_KPI[[#This Row],[Date]])&amp;" "&amp;MONTH(data_KPI[[#This Row],[Date]])</f>
        <v>2023 1</v>
      </c>
    </row>
    <row r="46" spans="2:12" x14ac:dyDescent="0.25">
      <c r="B46" t="s">
        <v>35</v>
      </c>
      <c r="C46">
        <v>11.200000000000001</v>
      </c>
      <c r="D46">
        <v>1030</v>
      </c>
      <c r="E46" s="27">
        <v>44935</v>
      </c>
      <c r="F46">
        <v>1150.08</v>
      </c>
      <c r="G46" t="s">
        <v>91</v>
      </c>
      <c r="H46">
        <v>0</v>
      </c>
      <c r="I46" t="str">
        <f>YEAR(data_KPI[[#This Row],[Date]])&amp;" "&amp;MONTH(data_KPI[[#This Row],[Date]])</f>
        <v>2023 1</v>
      </c>
    </row>
    <row r="47" spans="2:12" x14ac:dyDescent="0.25">
      <c r="B47" t="s">
        <v>68</v>
      </c>
      <c r="C47">
        <v>11.200000000000001</v>
      </c>
      <c r="D47">
        <v>650</v>
      </c>
      <c r="E47" s="27">
        <v>44935</v>
      </c>
      <c r="F47">
        <v>1415.76</v>
      </c>
      <c r="G47" t="s">
        <v>90</v>
      </c>
      <c r="H47">
        <v>0</v>
      </c>
      <c r="I47" t="str">
        <f>YEAR(data_KPI[[#This Row],[Date]])&amp;" "&amp;MONTH(data_KPI[[#This Row],[Date]])</f>
        <v>2023 1</v>
      </c>
    </row>
    <row r="48" spans="2:12" x14ac:dyDescent="0.25">
      <c r="B48" t="s">
        <v>32</v>
      </c>
      <c r="C48">
        <v>4.8000000000000007</v>
      </c>
      <c r="D48">
        <v>1170</v>
      </c>
      <c r="E48" s="27">
        <v>44935</v>
      </c>
      <c r="F48">
        <v>2.4000000000000004</v>
      </c>
      <c r="G48" t="s">
        <v>91</v>
      </c>
      <c r="H48">
        <v>0</v>
      </c>
      <c r="I48" t="str">
        <f>YEAR(data_KPI[[#This Row],[Date]])&amp;" "&amp;MONTH(data_KPI[[#This Row],[Date]])</f>
        <v>2023 1</v>
      </c>
    </row>
    <row r="49" spans="2:9" x14ac:dyDescent="0.25">
      <c r="B49" t="s">
        <v>33</v>
      </c>
      <c r="C49">
        <v>8</v>
      </c>
      <c r="D49">
        <v>78</v>
      </c>
      <c r="E49" s="27">
        <v>44936</v>
      </c>
      <c r="F49">
        <v>180.78</v>
      </c>
      <c r="G49" t="s">
        <v>90</v>
      </c>
      <c r="H49">
        <v>0</v>
      </c>
      <c r="I49" t="str">
        <f>YEAR(data_KPI[[#This Row],[Date]])&amp;" "&amp;MONTH(data_KPI[[#This Row],[Date]])</f>
        <v>2023 1</v>
      </c>
    </row>
    <row r="50" spans="2:9" x14ac:dyDescent="0.25">
      <c r="B50" t="s">
        <v>34</v>
      </c>
      <c r="C50">
        <v>5.6000000000000005</v>
      </c>
      <c r="D50">
        <v>1250</v>
      </c>
      <c r="E50" s="27">
        <v>44936</v>
      </c>
      <c r="F50">
        <v>2924.2799999999997</v>
      </c>
      <c r="G50" t="s">
        <v>91</v>
      </c>
      <c r="H50">
        <v>0</v>
      </c>
      <c r="I50" t="str">
        <f>YEAR(data_KPI[[#This Row],[Date]])&amp;" "&amp;MONTH(data_KPI[[#This Row],[Date]])</f>
        <v>2023 1</v>
      </c>
    </row>
    <row r="51" spans="2:9" x14ac:dyDescent="0.25">
      <c r="B51" t="s">
        <v>35</v>
      </c>
      <c r="C51">
        <v>7.2</v>
      </c>
      <c r="D51">
        <v>790</v>
      </c>
      <c r="E51" s="27">
        <v>44936</v>
      </c>
      <c r="F51">
        <v>2496.54</v>
      </c>
      <c r="G51" t="s">
        <v>91</v>
      </c>
      <c r="H51">
        <v>0</v>
      </c>
      <c r="I51" t="str">
        <f>YEAR(data_KPI[[#This Row],[Date]])&amp;" "&amp;MONTH(data_KPI[[#This Row],[Date]])</f>
        <v>2023 1</v>
      </c>
    </row>
    <row r="52" spans="2:9" x14ac:dyDescent="0.25">
      <c r="B52" t="s">
        <v>68</v>
      </c>
      <c r="C52">
        <v>4.8000000000000007</v>
      </c>
      <c r="D52">
        <v>740</v>
      </c>
      <c r="E52" s="27">
        <v>44936</v>
      </c>
      <c r="F52">
        <v>1175.6100000000001</v>
      </c>
      <c r="G52" t="s">
        <v>90</v>
      </c>
      <c r="H52">
        <v>0</v>
      </c>
      <c r="I52" t="str">
        <f>YEAR(data_KPI[[#This Row],[Date]])&amp;" "&amp;MONTH(data_KPI[[#This Row],[Date]])</f>
        <v>2023 1</v>
      </c>
    </row>
    <row r="53" spans="2:9" x14ac:dyDescent="0.25">
      <c r="B53" t="s">
        <v>32</v>
      </c>
      <c r="C53">
        <v>4.8000000000000007</v>
      </c>
      <c r="D53">
        <v>1190</v>
      </c>
      <c r="E53" s="27">
        <v>44936</v>
      </c>
      <c r="F53">
        <v>1663.29</v>
      </c>
      <c r="G53" t="s">
        <v>91</v>
      </c>
      <c r="H53">
        <v>0</v>
      </c>
      <c r="I53" t="str">
        <f>YEAR(data_KPI[[#This Row],[Date]])&amp;" "&amp;MONTH(data_KPI[[#This Row],[Date]])</f>
        <v>2023 1</v>
      </c>
    </row>
    <row r="54" spans="2:9" x14ac:dyDescent="0.25">
      <c r="B54" t="s">
        <v>33</v>
      </c>
      <c r="C54">
        <v>11</v>
      </c>
      <c r="D54">
        <v>114</v>
      </c>
      <c r="E54" s="27">
        <v>44937</v>
      </c>
      <c r="F54">
        <v>652.89</v>
      </c>
      <c r="G54" t="s">
        <v>90</v>
      </c>
      <c r="H54">
        <v>0</v>
      </c>
      <c r="I54" t="str">
        <f>YEAR(data_KPI[[#This Row],[Date]])&amp;" "&amp;MONTH(data_KPI[[#This Row],[Date]])</f>
        <v>2023 1</v>
      </c>
    </row>
    <row r="55" spans="2:9" x14ac:dyDescent="0.25">
      <c r="B55" t="s">
        <v>34</v>
      </c>
      <c r="C55">
        <v>7.2</v>
      </c>
      <c r="D55">
        <v>1430</v>
      </c>
      <c r="E55" s="27">
        <v>44937</v>
      </c>
      <c r="F55">
        <v>489.68999999999994</v>
      </c>
      <c r="G55" t="s">
        <v>91</v>
      </c>
      <c r="H55">
        <v>0</v>
      </c>
      <c r="I55" t="str">
        <f>YEAR(data_KPI[[#This Row],[Date]])&amp;" "&amp;MONTH(data_KPI[[#This Row],[Date]])</f>
        <v>2023 1</v>
      </c>
    </row>
    <row r="56" spans="2:9" x14ac:dyDescent="0.25">
      <c r="B56" t="s">
        <v>35</v>
      </c>
      <c r="C56">
        <v>8</v>
      </c>
      <c r="D56">
        <v>880</v>
      </c>
      <c r="E56" s="27">
        <v>44937</v>
      </c>
      <c r="F56">
        <v>984.99</v>
      </c>
      <c r="G56" t="s">
        <v>91</v>
      </c>
      <c r="H56">
        <v>0</v>
      </c>
      <c r="I56" t="str">
        <f>YEAR(data_KPI[[#This Row],[Date]])&amp;" "&amp;MONTH(data_KPI[[#This Row],[Date]])</f>
        <v>2023 1</v>
      </c>
    </row>
    <row r="57" spans="2:9" x14ac:dyDescent="0.25">
      <c r="B57" t="s">
        <v>68</v>
      </c>
      <c r="C57">
        <v>7.2</v>
      </c>
      <c r="D57">
        <v>1420</v>
      </c>
      <c r="E57" s="27">
        <v>44937</v>
      </c>
      <c r="F57">
        <v>489.48</v>
      </c>
      <c r="G57" t="s">
        <v>90</v>
      </c>
      <c r="H57">
        <v>0</v>
      </c>
      <c r="I57" t="str">
        <f>YEAR(data_KPI[[#This Row],[Date]])&amp;" "&amp;MONTH(data_KPI[[#This Row],[Date]])</f>
        <v>2023 1</v>
      </c>
    </row>
    <row r="58" spans="2:9" x14ac:dyDescent="0.25">
      <c r="B58" t="s">
        <v>32</v>
      </c>
      <c r="C58">
        <v>8.8000000000000007</v>
      </c>
      <c r="D58">
        <v>1440</v>
      </c>
      <c r="E58" s="27">
        <v>44937</v>
      </c>
      <c r="F58">
        <v>1182.78</v>
      </c>
      <c r="G58" t="s">
        <v>91</v>
      </c>
      <c r="H58">
        <v>0</v>
      </c>
      <c r="I58" t="str">
        <f>YEAR(data_KPI[[#This Row],[Date]])&amp;" "&amp;MONTH(data_KPI[[#This Row],[Date]])</f>
        <v>2023 1</v>
      </c>
    </row>
    <row r="59" spans="2:9" x14ac:dyDescent="0.25">
      <c r="B59" t="s">
        <v>33</v>
      </c>
      <c r="C59">
        <v>11</v>
      </c>
      <c r="D59">
        <v>81</v>
      </c>
      <c r="E59" s="27">
        <v>44938</v>
      </c>
      <c r="F59">
        <v>556.01</v>
      </c>
      <c r="G59" t="s">
        <v>90</v>
      </c>
      <c r="H59">
        <v>0</v>
      </c>
      <c r="I59" t="str">
        <f>YEAR(data_KPI[[#This Row],[Date]])&amp;" "&amp;MONTH(data_KPI[[#This Row],[Date]])</f>
        <v>2023 1</v>
      </c>
    </row>
    <row r="60" spans="2:9" x14ac:dyDescent="0.25">
      <c r="B60" t="s">
        <v>34</v>
      </c>
      <c r="C60">
        <v>7.2</v>
      </c>
      <c r="D60">
        <v>940</v>
      </c>
      <c r="E60" s="27">
        <v>44938</v>
      </c>
      <c r="F60">
        <v>1930.8600000000001</v>
      </c>
      <c r="G60" t="s">
        <v>91</v>
      </c>
      <c r="H60">
        <v>0</v>
      </c>
      <c r="I60" t="str">
        <f>YEAR(data_KPI[[#This Row],[Date]])&amp;" "&amp;MONTH(data_KPI[[#This Row],[Date]])</f>
        <v>2023 1</v>
      </c>
    </row>
    <row r="61" spans="2:9" x14ac:dyDescent="0.25">
      <c r="B61" t="s">
        <v>35</v>
      </c>
      <c r="C61">
        <v>6.4</v>
      </c>
      <c r="D61">
        <v>980</v>
      </c>
      <c r="E61" s="27">
        <v>44938</v>
      </c>
      <c r="F61">
        <v>1736.13</v>
      </c>
      <c r="G61" t="s">
        <v>91</v>
      </c>
      <c r="H61">
        <v>0</v>
      </c>
      <c r="I61" t="str">
        <f>YEAR(data_KPI[[#This Row],[Date]])&amp;" "&amp;MONTH(data_KPI[[#This Row],[Date]])</f>
        <v>2023 1</v>
      </c>
    </row>
    <row r="62" spans="2:9" x14ac:dyDescent="0.25">
      <c r="B62" t="s">
        <v>68</v>
      </c>
      <c r="C62">
        <v>8</v>
      </c>
      <c r="D62">
        <v>1000</v>
      </c>
      <c r="E62" s="27">
        <v>44938</v>
      </c>
      <c r="F62">
        <v>602.91</v>
      </c>
      <c r="G62" t="s">
        <v>90</v>
      </c>
      <c r="H62">
        <v>0</v>
      </c>
      <c r="I62" t="str">
        <f>YEAR(data_KPI[[#This Row],[Date]])&amp;" "&amp;MONTH(data_KPI[[#This Row],[Date]])</f>
        <v>2023 1</v>
      </c>
    </row>
    <row r="63" spans="2:9" x14ac:dyDescent="0.25">
      <c r="B63" t="s">
        <v>32</v>
      </c>
      <c r="C63">
        <v>6.4</v>
      </c>
      <c r="D63">
        <v>520</v>
      </c>
      <c r="E63" s="27">
        <v>44938</v>
      </c>
      <c r="F63">
        <v>1458.66</v>
      </c>
      <c r="G63" t="s">
        <v>91</v>
      </c>
      <c r="H63">
        <v>0</v>
      </c>
      <c r="I63" t="str">
        <f>YEAR(data_KPI[[#This Row],[Date]])&amp;" "&amp;MONTH(data_KPI[[#This Row],[Date]])</f>
        <v>2023 1</v>
      </c>
    </row>
    <row r="64" spans="2:9" x14ac:dyDescent="0.25">
      <c r="B64" t="s">
        <v>33</v>
      </c>
      <c r="C64">
        <v>14</v>
      </c>
      <c r="D64">
        <v>145</v>
      </c>
      <c r="E64" s="27">
        <v>44939</v>
      </c>
      <c r="F64">
        <v>328.95</v>
      </c>
      <c r="G64" t="s">
        <v>90</v>
      </c>
      <c r="H64">
        <v>0</v>
      </c>
      <c r="I64" t="str">
        <f>YEAR(data_KPI[[#This Row],[Date]])&amp;" "&amp;MONTH(data_KPI[[#This Row],[Date]])</f>
        <v>2023 1</v>
      </c>
    </row>
    <row r="65" spans="2:9" x14ac:dyDescent="0.25">
      <c r="B65" t="s">
        <v>34</v>
      </c>
      <c r="C65">
        <v>8.8000000000000007</v>
      </c>
      <c r="D65">
        <v>740</v>
      </c>
      <c r="E65" s="27">
        <v>44939</v>
      </c>
      <c r="F65">
        <v>370.62</v>
      </c>
      <c r="G65" t="s">
        <v>91</v>
      </c>
      <c r="H65">
        <v>0</v>
      </c>
      <c r="I65" t="str">
        <f>YEAR(data_KPI[[#This Row],[Date]])&amp;" "&amp;MONTH(data_KPI[[#This Row],[Date]])</f>
        <v>2023 1</v>
      </c>
    </row>
    <row r="66" spans="2:9" x14ac:dyDescent="0.25">
      <c r="B66" t="s">
        <v>35</v>
      </c>
      <c r="C66">
        <v>9.6000000000000014</v>
      </c>
      <c r="D66">
        <v>1440</v>
      </c>
      <c r="E66" s="27">
        <v>44939</v>
      </c>
      <c r="F66">
        <v>2306.19</v>
      </c>
      <c r="G66" t="s">
        <v>91</v>
      </c>
      <c r="H66">
        <v>0</v>
      </c>
      <c r="I66" t="str">
        <f>YEAR(data_KPI[[#This Row],[Date]])&amp;" "&amp;MONTH(data_KPI[[#This Row],[Date]])</f>
        <v>2023 1</v>
      </c>
    </row>
    <row r="67" spans="2:9" x14ac:dyDescent="0.25">
      <c r="B67" t="s">
        <v>68</v>
      </c>
      <c r="C67">
        <v>8.8000000000000007</v>
      </c>
      <c r="D67">
        <v>1130</v>
      </c>
      <c r="E67" s="27">
        <v>44939</v>
      </c>
      <c r="F67">
        <v>2718.7200000000003</v>
      </c>
      <c r="G67" t="s">
        <v>90</v>
      </c>
      <c r="H67">
        <v>0</v>
      </c>
      <c r="I67" t="str">
        <f>YEAR(data_KPI[[#This Row],[Date]])&amp;" "&amp;MONTH(data_KPI[[#This Row],[Date]])</f>
        <v>2023 1</v>
      </c>
    </row>
    <row r="68" spans="2:9" x14ac:dyDescent="0.25">
      <c r="B68" t="s">
        <v>32</v>
      </c>
      <c r="C68">
        <v>6.4</v>
      </c>
      <c r="D68">
        <v>1390</v>
      </c>
      <c r="E68" s="27">
        <v>44939</v>
      </c>
      <c r="F68">
        <v>336.6</v>
      </c>
      <c r="G68" t="s">
        <v>91</v>
      </c>
      <c r="H68">
        <v>0</v>
      </c>
      <c r="I68" t="str">
        <f>YEAR(data_KPI[[#This Row],[Date]])&amp;" "&amp;MONTH(data_KPI[[#This Row],[Date]])</f>
        <v>2023 1</v>
      </c>
    </row>
    <row r="69" spans="2:9" x14ac:dyDescent="0.25">
      <c r="B69" t="s">
        <v>33</v>
      </c>
      <c r="C69">
        <v>8</v>
      </c>
      <c r="D69">
        <v>62</v>
      </c>
      <c r="E69" s="27">
        <v>44940</v>
      </c>
      <c r="F69">
        <v>268.02</v>
      </c>
      <c r="G69" t="s">
        <v>90</v>
      </c>
      <c r="H69">
        <v>0</v>
      </c>
      <c r="I69" t="str">
        <f>YEAR(data_KPI[[#This Row],[Date]])&amp;" "&amp;MONTH(data_KPI[[#This Row],[Date]])</f>
        <v>2023 1</v>
      </c>
    </row>
    <row r="70" spans="2:9" x14ac:dyDescent="0.25">
      <c r="B70" t="s">
        <v>34</v>
      </c>
      <c r="C70">
        <v>7.2</v>
      </c>
      <c r="D70">
        <v>1330</v>
      </c>
      <c r="E70" s="27">
        <v>44940</v>
      </c>
      <c r="F70">
        <v>916.02</v>
      </c>
      <c r="G70" t="s">
        <v>91</v>
      </c>
      <c r="H70">
        <v>0</v>
      </c>
      <c r="I70" t="str">
        <f>YEAR(data_KPI[[#This Row],[Date]])&amp;" "&amp;MONTH(data_KPI[[#This Row],[Date]])</f>
        <v>2023 1</v>
      </c>
    </row>
    <row r="71" spans="2:9" x14ac:dyDescent="0.25">
      <c r="B71" t="s">
        <v>35</v>
      </c>
      <c r="C71">
        <v>5.6000000000000005</v>
      </c>
      <c r="D71">
        <v>560</v>
      </c>
      <c r="E71" s="27">
        <v>44940</v>
      </c>
      <c r="F71">
        <v>1127.28</v>
      </c>
      <c r="G71" t="s">
        <v>91</v>
      </c>
      <c r="H71">
        <v>0</v>
      </c>
      <c r="I71" t="str">
        <f>YEAR(data_KPI[[#This Row],[Date]])&amp;" "&amp;MONTH(data_KPI[[#This Row],[Date]])</f>
        <v>2023 1</v>
      </c>
    </row>
    <row r="72" spans="2:9" x14ac:dyDescent="0.25">
      <c r="B72" t="s">
        <v>68</v>
      </c>
      <c r="C72">
        <v>11.200000000000001</v>
      </c>
      <c r="D72">
        <v>1290</v>
      </c>
      <c r="E72" s="27">
        <v>44940</v>
      </c>
      <c r="F72">
        <v>2336.0099999999998</v>
      </c>
      <c r="G72" t="s">
        <v>90</v>
      </c>
      <c r="H72">
        <v>0</v>
      </c>
      <c r="I72" t="str">
        <f>YEAR(data_KPI[[#This Row],[Date]])&amp;" "&amp;MONTH(data_KPI[[#This Row],[Date]])</f>
        <v>2023 1</v>
      </c>
    </row>
    <row r="73" spans="2:9" x14ac:dyDescent="0.25">
      <c r="B73" t="s">
        <v>32</v>
      </c>
      <c r="C73">
        <v>4</v>
      </c>
      <c r="D73">
        <v>1300</v>
      </c>
      <c r="E73" s="27">
        <v>44940</v>
      </c>
      <c r="F73">
        <v>953.28</v>
      </c>
      <c r="G73" t="s">
        <v>91</v>
      </c>
      <c r="H73">
        <v>0</v>
      </c>
      <c r="I73" t="str">
        <f>YEAR(data_KPI[[#This Row],[Date]])&amp;" "&amp;MONTH(data_KPI[[#This Row],[Date]])</f>
        <v>2023 1</v>
      </c>
    </row>
    <row r="74" spans="2:9" x14ac:dyDescent="0.25">
      <c r="B74" t="s">
        <v>33</v>
      </c>
      <c r="C74">
        <v>12</v>
      </c>
      <c r="D74">
        <v>121</v>
      </c>
      <c r="E74" s="27">
        <v>44941</v>
      </c>
      <c r="F74">
        <v>687.88</v>
      </c>
      <c r="G74" t="s">
        <v>90</v>
      </c>
      <c r="H74">
        <v>0</v>
      </c>
      <c r="I74" t="str">
        <f>YEAR(data_KPI[[#This Row],[Date]])&amp;" "&amp;MONTH(data_KPI[[#This Row],[Date]])</f>
        <v>2023 1</v>
      </c>
    </row>
    <row r="75" spans="2:9" x14ac:dyDescent="0.25">
      <c r="B75" t="s">
        <v>34</v>
      </c>
      <c r="C75">
        <v>11.200000000000001</v>
      </c>
      <c r="D75">
        <v>1070</v>
      </c>
      <c r="E75" s="27">
        <v>44941</v>
      </c>
      <c r="F75">
        <v>2373.75</v>
      </c>
      <c r="G75" t="s">
        <v>91</v>
      </c>
      <c r="H75">
        <v>0</v>
      </c>
      <c r="I75" t="str">
        <f>YEAR(data_KPI[[#This Row],[Date]])&amp;" "&amp;MONTH(data_KPI[[#This Row],[Date]])</f>
        <v>2023 1</v>
      </c>
    </row>
    <row r="76" spans="2:9" x14ac:dyDescent="0.25">
      <c r="B76" t="s">
        <v>35</v>
      </c>
      <c r="C76">
        <v>5.6000000000000005</v>
      </c>
      <c r="D76">
        <v>990</v>
      </c>
      <c r="E76" s="27">
        <v>44941</v>
      </c>
      <c r="F76">
        <v>1090.83</v>
      </c>
      <c r="G76" t="s">
        <v>91</v>
      </c>
      <c r="H76">
        <v>0</v>
      </c>
      <c r="I76" t="str">
        <f>YEAR(data_KPI[[#This Row],[Date]])&amp;" "&amp;MONTH(data_KPI[[#This Row],[Date]])</f>
        <v>2023 1</v>
      </c>
    </row>
    <row r="77" spans="2:9" x14ac:dyDescent="0.25">
      <c r="B77" t="s">
        <v>68</v>
      </c>
      <c r="C77">
        <v>11.200000000000001</v>
      </c>
      <c r="D77">
        <v>860</v>
      </c>
      <c r="E77" s="27">
        <v>44941</v>
      </c>
      <c r="F77">
        <v>206.19</v>
      </c>
      <c r="G77" t="s">
        <v>90</v>
      </c>
      <c r="H77">
        <v>0</v>
      </c>
      <c r="I77" t="str">
        <f>YEAR(data_KPI[[#This Row],[Date]])&amp;" "&amp;MONTH(data_KPI[[#This Row],[Date]])</f>
        <v>2023 1</v>
      </c>
    </row>
    <row r="78" spans="2:9" x14ac:dyDescent="0.25">
      <c r="B78" t="s">
        <v>32</v>
      </c>
      <c r="C78">
        <v>5.6000000000000005</v>
      </c>
      <c r="D78">
        <v>530</v>
      </c>
      <c r="E78" s="27">
        <v>44941</v>
      </c>
      <c r="F78">
        <v>733.02</v>
      </c>
      <c r="G78" t="s">
        <v>91</v>
      </c>
      <c r="H78">
        <v>0</v>
      </c>
      <c r="I78" t="str">
        <f>YEAR(data_KPI[[#This Row],[Date]])&amp;" "&amp;MONTH(data_KPI[[#This Row],[Date]])</f>
        <v>2023 1</v>
      </c>
    </row>
    <row r="79" spans="2:9" x14ac:dyDescent="0.25">
      <c r="B79" t="s">
        <v>33</v>
      </c>
      <c r="C79">
        <v>10</v>
      </c>
      <c r="D79">
        <v>65</v>
      </c>
      <c r="E79" s="27">
        <v>44942</v>
      </c>
      <c r="F79">
        <v>642.30999999999995</v>
      </c>
      <c r="G79" t="s">
        <v>90</v>
      </c>
      <c r="H79">
        <v>0</v>
      </c>
      <c r="I79" t="str">
        <f>YEAR(data_KPI[[#This Row],[Date]])&amp;" "&amp;MONTH(data_KPI[[#This Row],[Date]])</f>
        <v>2023 1</v>
      </c>
    </row>
    <row r="80" spans="2:9" x14ac:dyDescent="0.25">
      <c r="B80" t="s">
        <v>34</v>
      </c>
      <c r="C80">
        <v>12</v>
      </c>
      <c r="D80">
        <v>1210</v>
      </c>
      <c r="E80" s="27">
        <v>44942</v>
      </c>
      <c r="F80">
        <v>2286.54</v>
      </c>
      <c r="G80" t="s">
        <v>91</v>
      </c>
      <c r="H80">
        <v>0</v>
      </c>
      <c r="I80" t="str">
        <f>YEAR(data_KPI[[#This Row],[Date]])&amp;" "&amp;MONTH(data_KPI[[#This Row],[Date]])</f>
        <v>2023 1</v>
      </c>
    </row>
    <row r="81" spans="2:9" x14ac:dyDescent="0.25">
      <c r="B81" t="s">
        <v>35</v>
      </c>
      <c r="C81">
        <v>11.200000000000001</v>
      </c>
      <c r="D81">
        <v>780</v>
      </c>
      <c r="E81" s="27">
        <v>44942</v>
      </c>
      <c r="F81">
        <v>174.03</v>
      </c>
      <c r="G81" t="s">
        <v>91</v>
      </c>
      <c r="H81">
        <v>0</v>
      </c>
      <c r="I81" t="str">
        <f>YEAR(data_KPI[[#This Row],[Date]])&amp;" "&amp;MONTH(data_KPI[[#This Row],[Date]])</f>
        <v>2023 1</v>
      </c>
    </row>
    <row r="82" spans="2:9" x14ac:dyDescent="0.25">
      <c r="B82" t="s">
        <v>68</v>
      </c>
      <c r="C82">
        <v>4.8000000000000007</v>
      </c>
      <c r="D82">
        <v>730</v>
      </c>
      <c r="E82" s="27">
        <v>44942</v>
      </c>
      <c r="F82">
        <v>2884.68</v>
      </c>
      <c r="G82" t="s">
        <v>90</v>
      </c>
      <c r="H82">
        <v>0</v>
      </c>
      <c r="I82" t="str">
        <f>YEAR(data_KPI[[#This Row],[Date]])&amp;" "&amp;MONTH(data_KPI[[#This Row],[Date]])</f>
        <v>2023 1</v>
      </c>
    </row>
    <row r="83" spans="2:9" x14ac:dyDescent="0.25">
      <c r="B83" t="s">
        <v>32</v>
      </c>
      <c r="C83">
        <v>6.4</v>
      </c>
      <c r="D83">
        <v>1480</v>
      </c>
      <c r="E83" s="27">
        <v>44942</v>
      </c>
      <c r="F83">
        <v>1146.78</v>
      </c>
      <c r="G83" t="s">
        <v>91</v>
      </c>
      <c r="H83">
        <v>0</v>
      </c>
      <c r="I83" t="str">
        <f>YEAR(data_KPI[[#This Row],[Date]])&amp;" "&amp;MONTH(data_KPI[[#This Row],[Date]])</f>
        <v>2023 1</v>
      </c>
    </row>
    <row r="84" spans="2:9" x14ac:dyDescent="0.25">
      <c r="B84" t="s">
        <v>33</v>
      </c>
      <c r="C84">
        <v>11</v>
      </c>
      <c r="D84">
        <v>99</v>
      </c>
      <c r="E84" s="27">
        <v>44943</v>
      </c>
      <c r="F84">
        <v>491.82</v>
      </c>
      <c r="G84" t="s">
        <v>90</v>
      </c>
      <c r="H84">
        <v>0</v>
      </c>
      <c r="I84" t="str">
        <f>YEAR(data_KPI[[#This Row],[Date]])&amp;" "&amp;MONTH(data_KPI[[#This Row],[Date]])</f>
        <v>2023 1</v>
      </c>
    </row>
    <row r="85" spans="2:9" x14ac:dyDescent="0.25">
      <c r="B85" t="s">
        <v>34</v>
      </c>
      <c r="C85">
        <v>9.6000000000000014</v>
      </c>
      <c r="D85">
        <v>1290</v>
      </c>
      <c r="E85" s="27">
        <v>44943</v>
      </c>
      <c r="F85">
        <v>2071.2599999999998</v>
      </c>
      <c r="G85" t="s">
        <v>91</v>
      </c>
      <c r="H85">
        <v>0</v>
      </c>
      <c r="I85" t="str">
        <f>YEAR(data_KPI[[#This Row],[Date]])&amp;" "&amp;MONTH(data_KPI[[#This Row],[Date]])</f>
        <v>2023 1</v>
      </c>
    </row>
    <row r="86" spans="2:9" x14ac:dyDescent="0.25">
      <c r="B86" t="s">
        <v>35</v>
      </c>
      <c r="C86">
        <v>6.4</v>
      </c>
      <c r="D86">
        <v>590</v>
      </c>
      <c r="E86" s="27">
        <v>44943</v>
      </c>
      <c r="F86">
        <v>998.94</v>
      </c>
      <c r="G86" t="s">
        <v>91</v>
      </c>
      <c r="H86">
        <v>0</v>
      </c>
      <c r="I86" t="str">
        <f>YEAR(data_KPI[[#This Row],[Date]])&amp;" "&amp;MONTH(data_KPI[[#This Row],[Date]])</f>
        <v>2023 1</v>
      </c>
    </row>
    <row r="87" spans="2:9" x14ac:dyDescent="0.25">
      <c r="B87" t="s">
        <v>68</v>
      </c>
      <c r="C87">
        <v>11.200000000000001</v>
      </c>
      <c r="D87">
        <v>550</v>
      </c>
      <c r="E87" s="27">
        <v>44943</v>
      </c>
      <c r="F87">
        <v>803.91000000000008</v>
      </c>
      <c r="G87" t="s">
        <v>90</v>
      </c>
      <c r="H87">
        <v>0</v>
      </c>
      <c r="I87" t="str">
        <f>YEAR(data_KPI[[#This Row],[Date]])&amp;" "&amp;MONTH(data_KPI[[#This Row],[Date]])</f>
        <v>2023 1</v>
      </c>
    </row>
    <row r="88" spans="2:9" x14ac:dyDescent="0.25">
      <c r="B88" t="s">
        <v>32</v>
      </c>
      <c r="C88">
        <v>8</v>
      </c>
      <c r="D88">
        <v>980</v>
      </c>
      <c r="E88" s="27">
        <v>44943</v>
      </c>
      <c r="F88">
        <v>1823.16</v>
      </c>
      <c r="G88" t="s">
        <v>91</v>
      </c>
      <c r="H88">
        <v>0</v>
      </c>
      <c r="I88" t="str">
        <f>YEAR(data_KPI[[#This Row],[Date]])&amp;" "&amp;MONTH(data_KPI[[#This Row],[Date]])</f>
        <v>2023 1</v>
      </c>
    </row>
    <row r="89" spans="2:9" x14ac:dyDescent="0.25">
      <c r="B89" t="s">
        <v>33</v>
      </c>
      <c r="C89">
        <v>8</v>
      </c>
      <c r="D89">
        <v>97</v>
      </c>
      <c r="E89" s="27">
        <v>44944</v>
      </c>
      <c r="F89">
        <v>910.91</v>
      </c>
      <c r="G89" t="s">
        <v>90</v>
      </c>
      <c r="H89">
        <v>0</v>
      </c>
      <c r="I89" t="str">
        <f>YEAR(data_KPI[[#This Row],[Date]])&amp;" "&amp;MONTH(data_KPI[[#This Row],[Date]])</f>
        <v>2023 1</v>
      </c>
    </row>
    <row r="90" spans="2:9" x14ac:dyDescent="0.25">
      <c r="B90" t="s">
        <v>34</v>
      </c>
      <c r="C90">
        <v>4</v>
      </c>
      <c r="D90">
        <v>800</v>
      </c>
      <c r="E90" s="27">
        <v>44944</v>
      </c>
      <c r="F90">
        <v>2445.1499999999996</v>
      </c>
      <c r="G90" t="s">
        <v>91</v>
      </c>
      <c r="H90">
        <v>0</v>
      </c>
      <c r="I90" t="str">
        <f>YEAR(data_KPI[[#This Row],[Date]])&amp;" "&amp;MONTH(data_KPI[[#This Row],[Date]])</f>
        <v>2023 1</v>
      </c>
    </row>
    <row r="91" spans="2:9" x14ac:dyDescent="0.25">
      <c r="B91" t="s">
        <v>35</v>
      </c>
      <c r="C91">
        <v>4.8000000000000007</v>
      </c>
      <c r="D91">
        <v>550</v>
      </c>
      <c r="E91" s="27">
        <v>44944</v>
      </c>
      <c r="F91">
        <v>2597.19</v>
      </c>
      <c r="G91" t="s">
        <v>91</v>
      </c>
      <c r="H91">
        <v>0</v>
      </c>
      <c r="I91" t="str">
        <f>YEAR(data_KPI[[#This Row],[Date]])&amp;" "&amp;MONTH(data_KPI[[#This Row],[Date]])</f>
        <v>2023 1</v>
      </c>
    </row>
    <row r="92" spans="2:9" x14ac:dyDescent="0.25">
      <c r="B92" t="s">
        <v>68</v>
      </c>
      <c r="C92">
        <v>5.6000000000000005</v>
      </c>
      <c r="D92">
        <v>570</v>
      </c>
      <c r="E92" s="27">
        <v>44944</v>
      </c>
      <c r="F92">
        <v>2635.02</v>
      </c>
      <c r="G92" t="s">
        <v>90</v>
      </c>
      <c r="H92">
        <v>0</v>
      </c>
      <c r="I92" t="str">
        <f>YEAR(data_KPI[[#This Row],[Date]])&amp;" "&amp;MONTH(data_KPI[[#This Row],[Date]])</f>
        <v>2023 1</v>
      </c>
    </row>
    <row r="93" spans="2:9" x14ac:dyDescent="0.25">
      <c r="B93" t="s">
        <v>32</v>
      </c>
      <c r="C93">
        <v>4</v>
      </c>
      <c r="D93">
        <v>750</v>
      </c>
      <c r="E93" s="27">
        <v>44944</v>
      </c>
      <c r="F93">
        <v>1495.8899999999999</v>
      </c>
      <c r="G93" t="s">
        <v>91</v>
      </c>
      <c r="H93">
        <v>0</v>
      </c>
      <c r="I93" t="str">
        <f>YEAR(data_KPI[[#This Row],[Date]])&amp;" "&amp;MONTH(data_KPI[[#This Row],[Date]])</f>
        <v>2023 1</v>
      </c>
    </row>
    <row r="94" spans="2:9" x14ac:dyDescent="0.25">
      <c r="B94" t="s">
        <v>33</v>
      </c>
      <c r="C94">
        <v>13</v>
      </c>
      <c r="D94">
        <v>66</v>
      </c>
      <c r="E94" s="27">
        <v>44945</v>
      </c>
      <c r="F94">
        <v>568.29999999999995</v>
      </c>
      <c r="G94" t="s">
        <v>90</v>
      </c>
      <c r="H94">
        <v>0</v>
      </c>
      <c r="I94" t="str">
        <f>YEAR(data_KPI[[#This Row],[Date]])&amp;" "&amp;MONTH(data_KPI[[#This Row],[Date]])</f>
        <v>2023 1</v>
      </c>
    </row>
    <row r="95" spans="2:9" x14ac:dyDescent="0.25">
      <c r="B95" t="s">
        <v>34</v>
      </c>
      <c r="C95">
        <v>12</v>
      </c>
      <c r="D95">
        <v>970</v>
      </c>
      <c r="E95" s="27">
        <v>44945</v>
      </c>
      <c r="F95">
        <v>984.54</v>
      </c>
      <c r="G95" t="s">
        <v>91</v>
      </c>
      <c r="H95">
        <v>0</v>
      </c>
      <c r="I95" t="str">
        <f>YEAR(data_KPI[[#This Row],[Date]])&amp;" "&amp;MONTH(data_KPI[[#This Row],[Date]])</f>
        <v>2023 1</v>
      </c>
    </row>
    <row r="96" spans="2:9" x14ac:dyDescent="0.25">
      <c r="B96" t="s">
        <v>35</v>
      </c>
      <c r="C96">
        <v>6.4</v>
      </c>
      <c r="D96">
        <v>1240</v>
      </c>
      <c r="E96" s="27">
        <v>44945</v>
      </c>
      <c r="F96">
        <v>2470.41</v>
      </c>
      <c r="G96" t="s">
        <v>91</v>
      </c>
      <c r="H96">
        <v>0</v>
      </c>
      <c r="I96" t="str">
        <f>YEAR(data_KPI[[#This Row],[Date]])&amp;" "&amp;MONTH(data_KPI[[#This Row],[Date]])</f>
        <v>2023 1</v>
      </c>
    </row>
    <row r="97" spans="2:9" x14ac:dyDescent="0.25">
      <c r="B97" t="s">
        <v>68</v>
      </c>
      <c r="C97">
        <v>4</v>
      </c>
      <c r="D97">
        <v>1100</v>
      </c>
      <c r="E97" s="27">
        <v>44945</v>
      </c>
      <c r="F97">
        <v>1420.35</v>
      </c>
      <c r="G97" t="s">
        <v>90</v>
      </c>
      <c r="H97">
        <v>0</v>
      </c>
      <c r="I97" t="str">
        <f>YEAR(data_KPI[[#This Row],[Date]])&amp;" "&amp;MONTH(data_KPI[[#This Row],[Date]])</f>
        <v>2023 1</v>
      </c>
    </row>
    <row r="98" spans="2:9" x14ac:dyDescent="0.25">
      <c r="B98" t="s">
        <v>32</v>
      </c>
      <c r="C98">
        <v>7.2</v>
      </c>
      <c r="D98">
        <v>900</v>
      </c>
      <c r="E98" s="27">
        <v>44945</v>
      </c>
      <c r="F98">
        <v>2816.4900000000002</v>
      </c>
      <c r="G98" t="s">
        <v>91</v>
      </c>
      <c r="H98">
        <v>0</v>
      </c>
      <c r="I98" t="str">
        <f>YEAR(data_KPI[[#This Row],[Date]])&amp;" "&amp;MONTH(data_KPI[[#This Row],[Date]])</f>
        <v>2023 1</v>
      </c>
    </row>
    <row r="99" spans="2:9" x14ac:dyDescent="0.25">
      <c r="B99" t="s">
        <v>33</v>
      </c>
      <c r="C99">
        <v>10</v>
      </c>
      <c r="D99">
        <v>114</v>
      </c>
      <c r="E99" s="27">
        <v>44946</v>
      </c>
      <c r="F99">
        <v>679.68</v>
      </c>
      <c r="G99" t="s">
        <v>90</v>
      </c>
      <c r="H99">
        <v>0</v>
      </c>
      <c r="I99" t="str">
        <f>YEAR(data_KPI[[#This Row],[Date]])&amp;" "&amp;MONTH(data_KPI[[#This Row],[Date]])</f>
        <v>2023 1</v>
      </c>
    </row>
    <row r="100" spans="2:9" x14ac:dyDescent="0.25">
      <c r="B100" t="s">
        <v>34</v>
      </c>
      <c r="C100">
        <v>4.8000000000000007</v>
      </c>
      <c r="D100">
        <v>500</v>
      </c>
      <c r="E100" s="27">
        <v>44946</v>
      </c>
      <c r="F100">
        <v>956.91000000000008</v>
      </c>
      <c r="G100" t="s">
        <v>91</v>
      </c>
      <c r="H100">
        <v>0</v>
      </c>
      <c r="I100" t="str">
        <f>YEAR(data_KPI[[#This Row],[Date]])&amp;" "&amp;MONTH(data_KPI[[#This Row],[Date]])</f>
        <v>2023 1</v>
      </c>
    </row>
    <row r="101" spans="2:9" x14ac:dyDescent="0.25">
      <c r="B101" t="s">
        <v>35</v>
      </c>
      <c r="C101">
        <v>11.200000000000001</v>
      </c>
      <c r="D101">
        <v>670</v>
      </c>
      <c r="E101" s="27">
        <v>44946</v>
      </c>
      <c r="F101">
        <v>1457.5500000000002</v>
      </c>
      <c r="G101" t="s">
        <v>91</v>
      </c>
      <c r="H101">
        <v>0</v>
      </c>
      <c r="I101" t="str">
        <f>YEAR(data_KPI[[#This Row],[Date]])&amp;" "&amp;MONTH(data_KPI[[#This Row],[Date]])</f>
        <v>2023 1</v>
      </c>
    </row>
    <row r="102" spans="2:9" x14ac:dyDescent="0.25">
      <c r="B102" t="s">
        <v>68</v>
      </c>
      <c r="C102">
        <v>10.4</v>
      </c>
      <c r="D102">
        <v>970</v>
      </c>
      <c r="E102" s="27">
        <v>44946</v>
      </c>
      <c r="F102">
        <v>1874.6399999999999</v>
      </c>
      <c r="G102" t="s">
        <v>90</v>
      </c>
      <c r="H102">
        <v>0</v>
      </c>
      <c r="I102" t="str">
        <f>YEAR(data_KPI[[#This Row],[Date]])&amp;" "&amp;MONTH(data_KPI[[#This Row],[Date]])</f>
        <v>2023 1</v>
      </c>
    </row>
    <row r="103" spans="2:9" x14ac:dyDescent="0.25">
      <c r="B103" t="s">
        <v>32</v>
      </c>
      <c r="C103">
        <v>4</v>
      </c>
      <c r="D103">
        <v>1050</v>
      </c>
      <c r="E103" s="27">
        <v>44946</v>
      </c>
      <c r="F103">
        <v>2754.87</v>
      </c>
      <c r="G103" t="s">
        <v>91</v>
      </c>
      <c r="H103">
        <v>0</v>
      </c>
      <c r="I103" t="str">
        <f>YEAR(data_KPI[[#This Row],[Date]])&amp;" "&amp;MONTH(data_KPI[[#This Row],[Date]])</f>
        <v>2023 1</v>
      </c>
    </row>
    <row r="104" spans="2:9" x14ac:dyDescent="0.25">
      <c r="B104" t="s">
        <v>33</v>
      </c>
      <c r="C104">
        <v>8</v>
      </c>
      <c r="D104">
        <v>80</v>
      </c>
      <c r="E104" s="27">
        <v>44947</v>
      </c>
      <c r="F104">
        <v>166.45</v>
      </c>
      <c r="G104" t="s">
        <v>90</v>
      </c>
      <c r="H104">
        <v>0</v>
      </c>
      <c r="I104" t="str">
        <f>YEAR(data_KPI[[#This Row],[Date]])&amp;" "&amp;MONTH(data_KPI[[#This Row],[Date]])</f>
        <v>2023 1</v>
      </c>
    </row>
    <row r="105" spans="2:9" x14ac:dyDescent="0.25">
      <c r="B105" t="s">
        <v>34</v>
      </c>
      <c r="C105">
        <v>12</v>
      </c>
      <c r="D105">
        <v>1160</v>
      </c>
      <c r="E105" s="27">
        <v>44947</v>
      </c>
      <c r="F105">
        <v>2348.3999999999996</v>
      </c>
      <c r="G105" t="s">
        <v>91</v>
      </c>
      <c r="H105">
        <v>0</v>
      </c>
      <c r="I105" t="str">
        <f>YEAR(data_KPI[[#This Row],[Date]])&amp;" "&amp;MONTH(data_KPI[[#This Row],[Date]])</f>
        <v>2023 1</v>
      </c>
    </row>
    <row r="106" spans="2:9" x14ac:dyDescent="0.25">
      <c r="B106" t="s">
        <v>35</v>
      </c>
      <c r="C106">
        <v>4</v>
      </c>
      <c r="D106">
        <v>550</v>
      </c>
      <c r="E106" s="27">
        <v>44947</v>
      </c>
      <c r="F106">
        <v>1861.1399999999999</v>
      </c>
      <c r="G106" t="s">
        <v>91</v>
      </c>
      <c r="H106">
        <v>0</v>
      </c>
      <c r="I106" t="str">
        <f>YEAR(data_KPI[[#This Row],[Date]])&amp;" "&amp;MONTH(data_KPI[[#This Row],[Date]])</f>
        <v>2023 1</v>
      </c>
    </row>
    <row r="107" spans="2:9" x14ac:dyDescent="0.25">
      <c r="B107" t="s">
        <v>68</v>
      </c>
      <c r="C107">
        <v>9.6000000000000014</v>
      </c>
      <c r="D107">
        <v>1410</v>
      </c>
      <c r="E107" s="27">
        <v>44947</v>
      </c>
      <c r="F107">
        <v>174.63</v>
      </c>
      <c r="G107" t="s">
        <v>90</v>
      </c>
      <c r="H107">
        <v>0</v>
      </c>
      <c r="I107" t="str">
        <f>YEAR(data_KPI[[#This Row],[Date]])&amp;" "&amp;MONTH(data_KPI[[#This Row],[Date]])</f>
        <v>2023 1</v>
      </c>
    </row>
    <row r="108" spans="2:9" x14ac:dyDescent="0.25">
      <c r="B108" t="s">
        <v>32</v>
      </c>
      <c r="C108">
        <v>10.4</v>
      </c>
      <c r="D108">
        <v>1160</v>
      </c>
      <c r="E108" s="27">
        <v>44947</v>
      </c>
      <c r="F108">
        <v>1820.6399999999999</v>
      </c>
      <c r="G108" t="s">
        <v>91</v>
      </c>
      <c r="H108">
        <v>0</v>
      </c>
      <c r="I108" t="str">
        <f>YEAR(data_KPI[[#This Row],[Date]])&amp;" "&amp;MONTH(data_KPI[[#This Row],[Date]])</f>
        <v>2023 1</v>
      </c>
    </row>
    <row r="109" spans="2:9" x14ac:dyDescent="0.25">
      <c r="B109" t="s">
        <v>33</v>
      </c>
      <c r="C109">
        <v>15</v>
      </c>
      <c r="D109">
        <v>87</v>
      </c>
      <c r="E109" s="27">
        <v>44948</v>
      </c>
      <c r="F109">
        <v>854.1</v>
      </c>
      <c r="G109" t="s">
        <v>90</v>
      </c>
      <c r="H109">
        <v>0</v>
      </c>
      <c r="I109" t="str">
        <f>YEAR(data_KPI[[#This Row],[Date]])&amp;" "&amp;MONTH(data_KPI[[#This Row],[Date]])</f>
        <v>2023 1</v>
      </c>
    </row>
    <row r="110" spans="2:9" x14ac:dyDescent="0.25">
      <c r="B110" t="s">
        <v>34</v>
      </c>
      <c r="C110">
        <v>4</v>
      </c>
      <c r="D110">
        <v>600</v>
      </c>
      <c r="E110" s="27">
        <v>44948</v>
      </c>
      <c r="F110">
        <v>346.17</v>
      </c>
      <c r="G110" t="s">
        <v>91</v>
      </c>
      <c r="H110">
        <v>0</v>
      </c>
      <c r="I110" t="str">
        <f>YEAR(data_KPI[[#This Row],[Date]])&amp;" "&amp;MONTH(data_KPI[[#This Row],[Date]])</f>
        <v>2023 1</v>
      </c>
    </row>
    <row r="111" spans="2:9" x14ac:dyDescent="0.25">
      <c r="B111" t="s">
        <v>35</v>
      </c>
      <c r="C111">
        <v>12</v>
      </c>
      <c r="D111">
        <v>770</v>
      </c>
      <c r="E111" s="27">
        <v>44948</v>
      </c>
      <c r="F111">
        <v>2835.33</v>
      </c>
      <c r="G111" t="s">
        <v>91</v>
      </c>
      <c r="H111">
        <v>0</v>
      </c>
      <c r="I111" t="str">
        <f>YEAR(data_KPI[[#This Row],[Date]])&amp;" "&amp;MONTH(data_KPI[[#This Row],[Date]])</f>
        <v>2023 1</v>
      </c>
    </row>
    <row r="112" spans="2:9" x14ac:dyDescent="0.25">
      <c r="B112" t="s">
        <v>68</v>
      </c>
      <c r="C112">
        <v>4.8000000000000007</v>
      </c>
      <c r="D112">
        <v>1070</v>
      </c>
      <c r="E112" s="27">
        <v>44948</v>
      </c>
      <c r="F112">
        <v>1663.1999999999998</v>
      </c>
      <c r="G112" t="s">
        <v>90</v>
      </c>
      <c r="H112">
        <v>0</v>
      </c>
      <c r="I112" t="str">
        <f>YEAR(data_KPI[[#This Row],[Date]])&amp;" "&amp;MONTH(data_KPI[[#This Row],[Date]])</f>
        <v>2023 1</v>
      </c>
    </row>
    <row r="113" spans="2:9" x14ac:dyDescent="0.25">
      <c r="B113" t="s">
        <v>32</v>
      </c>
      <c r="C113">
        <v>12</v>
      </c>
      <c r="D113">
        <v>1340</v>
      </c>
      <c r="E113" s="27">
        <v>44948</v>
      </c>
      <c r="F113">
        <v>1101.42</v>
      </c>
      <c r="G113" t="s">
        <v>91</v>
      </c>
      <c r="H113">
        <v>0</v>
      </c>
      <c r="I113" t="str">
        <f>YEAR(data_KPI[[#This Row],[Date]])&amp;" "&amp;MONTH(data_KPI[[#This Row],[Date]])</f>
        <v>2023 1</v>
      </c>
    </row>
    <row r="114" spans="2:9" x14ac:dyDescent="0.25">
      <c r="B114" t="s">
        <v>33</v>
      </c>
      <c r="C114">
        <v>12</v>
      </c>
      <c r="D114">
        <v>87</v>
      </c>
      <c r="E114" s="27">
        <v>44949</v>
      </c>
      <c r="F114">
        <v>841.37</v>
      </c>
      <c r="G114" t="s">
        <v>90</v>
      </c>
      <c r="H114">
        <v>0</v>
      </c>
      <c r="I114" t="str">
        <f>YEAR(data_KPI[[#This Row],[Date]])&amp;" "&amp;MONTH(data_KPI[[#This Row],[Date]])</f>
        <v>2023 1</v>
      </c>
    </row>
    <row r="115" spans="2:9" x14ac:dyDescent="0.25">
      <c r="B115" t="s">
        <v>34</v>
      </c>
      <c r="C115">
        <v>11.200000000000001</v>
      </c>
      <c r="D115">
        <v>1020</v>
      </c>
      <c r="E115" s="27">
        <v>44949</v>
      </c>
      <c r="F115">
        <v>1013.5500000000001</v>
      </c>
      <c r="G115" t="s">
        <v>91</v>
      </c>
      <c r="H115">
        <v>0</v>
      </c>
      <c r="I115" t="str">
        <f>YEAR(data_KPI[[#This Row],[Date]])&amp;" "&amp;MONTH(data_KPI[[#This Row],[Date]])</f>
        <v>2023 1</v>
      </c>
    </row>
    <row r="116" spans="2:9" x14ac:dyDescent="0.25">
      <c r="B116" t="s">
        <v>35</v>
      </c>
      <c r="C116">
        <v>5.6000000000000005</v>
      </c>
      <c r="D116">
        <v>930</v>
      </c>
      <c r="E116" s="27">
        <v>44949</v>
      </c>
      <c r="F116">
        <v>229.64999999999998</v>
      </c>
      <c r="G116" t="s">
        <v>91</v>
      </c>
      <c r="H116">
        <v>0</v>
      </c>
      <c r="I116" t="str">
        <f>YEAR(data_KPI[[#This Row],[Date]])&amp;" "&amp;MONTH(data_KPI[[#This Row],[Date]])</f>
        <v>2023 1</v>
      </c>
    </row>
    <row r="117" spans="2:9" x14ac:dyDescent="0.25">
      <c r="B117" t="s">
        <v>68</v>
      </c>
      <c r="C117">
        <v>5.6000000000000005</v>
      </c>
      <c r="D117">
        <v>930</v>
      </c>
      <c r="E117" s="27">
        <v>44949</v>
      </c>
      <c r="F117">
        <v>351.78000000000003</v>
      </c>
      <c r="G117" t="s">
        <v>90</v>
      </c>
      <c r="H117">
        <v>0</v>
      </c>
      <c r="I117" t="str">
        <f>YEAR(data_KPI[[#This Row],[Date]])&amp;" "&amp;MONTH(data_KPI[[#This Row],[Date]])</f>
        <v>2023 1</v>
      </c>
    </row>
    <row r="118" spans="2:9" x14ac:dyDescent="0.25">
      <c r="B118" t="s">
        <v>32</v>
      </c>
      <c r="C118">
        <v>6.4</v>
      </c>
      <c r="D118">
        <v>920</v>
      </c>
      <c r="E118" s="27">
        <v>44949</v>
      </c>
      <c r="F118">
        <v>146.04</v>
      </c>
      <c r="G118" t="s">
        <v>91</v>
      </c>
      <c r="H118">
        <v>0</v>
      </c>
      <c r="I118" t="str">
        <f>YEAR(data_KPI[[#This Row],[Date]])&amp;" "&amp;MONTH(data_KPI[[#This Row],[Date]])</f>
        <v>2023 1</v>
      </c>
    </row>
    <row r="119" spans="2:9" x14ac:dyDescent="0.25">
      <c r="B119" t="s">
        <v>33</v>
      </c>
      <c r="C119">
        <v>6</v>
      </c>
      <c r="D119">
        <v>107</v>
      </c>
      <c r="E119" s="27">
        <v>44950</v>
      </c>
      <c r="F119">
        <v>871.95</v>
      </c>
      <c r="G119" t="s">
        <v>90</v>
      </c>
      <c r="H119">
        <v>0</v>
      </c>
      <c r="I119" t="str">
        <f>YEAR(data_KPI[[#This Row],[Date]])&amp;" "&amp;MONTH(data_KPI[[#This Row],[Date]])</f>
        <v>2023 1</v>
      </c>
    </row>
    <row r="120" spans="2:9" x14ac:dyDescent="0.25">
      <c r="B120" t="s">
        <v>34</v>
      </c>
      <c r="C120">
        <v>8.8000000000000007</v>
      </c>
      <c r="D120">
        <v>940</v>
      </c>
      <c r="E120" s="27">
        <v>44950</v>
      </c>
      <c r="F120">
        <v>476.58000000000004</v>
      </c>
      <c r="G120" t="s">
        <v>91</v>
      </c>
      <c r="H120">
        <v>0</v>
      </c>
      <c r="I120" t="str">
        <f>YEAR(data_KPI[[#This Row],[Date]])&amp;" "&amp;MONTH(data_KPI[[#This Row],[Date]])</f>
        <v>2023 1</v>
      </c>
    </row>
    <row r="121" spans="2:9" x14ac:dyDescent="0.25">
      <c r="B121" t="s">
        <v>35</v>
      </c>
      <c r="C121">
        <v>6.4</v>
      </c>
      <c r="D121">
        <v>860</v>
      </c>
      <c r="E121" s="27">
        <v>44950</v>
      </c>
      <c r="F121">
        <v>41.58</v>
      </c>
      <c r="G121" t="s">
        <v>91</v>
      </c>
      <c r="H121">
        <v>0</v>
      </c>
      <c r="I121" t="str">
        <f>YEAR(data_KPI[[#This Row],[Date]])&amp;" "&amp;MONTH(data_KPI[[#This Row],[Date]])</f>
        <v>2023 1</v>
      </c>
    </row>
    <row r="122" spans="2:9" x14ac:dyDescent="0.25">
      <c r="B122" t="s">
        <v>68</v>
      </c>
      <c r="C122">
        <v>11.200000000000001</v>
      </c>
      <c r="D122">
        <v>890</v>
      </c>
      <c r="E122" s="27">
        <v>44950</v>
      </c>
      <c r="F122">
        <v>2741.61</v>
      </c>
      <c r="G122" t="s">
        <v>90</v>
      </c>
      <c r="H122">
        <v>0</v>
      </c>
      <c r="I122" t="str">
        <f>YEAR(data_KPI[[#This Row],[Date]])&amp;" "&amp;MONTH(data_KPI[[#This Row],[Date]])</f>
        <v>2023 1</v>
      </c>
    </row>
    <row r="123" spans="2:9" x14ac:dyDescent="0.25">
      <c r="B123" t="s">
        <v>32</v>
      </c>
      <c r="C123">
        <v>11.200000000000001</v>
      </c>
      <c r="D123">
        <v>690</v>
      </c>
      <c r="E123" s="27">
        <v>44950</v>
      </c>
      <c r="F123">
        <v>2804.31</v>
      </c>
      <c r="G123" t="s">
        <v>91</v>
      </c>
      <c r="H123">
        <v>0</v>
      </c>
      <c r="I123" t="str">
        <f>YEAR(data_KPI[[#This Row],[Date]])&amp;" "&amp;MONTH(data_KPI[[#This Row],[Date]])</f>
        <v>2023 1</v>
      </c>
    </row>
    <row r="124" spans="2:9" x14ac:dyDescent="0.25">
      <c r="B124" t="s">
        <v>33</v>
      </c>
      <c r="C124">
        <v>13</v>
      </c>
      <c r="D124">
        <v>82</v>
      </c>
      <c r="E124" s="27">
        <v>44951</v>
      </c>
      <c r="F124">
        <v>757.76</v>
      </c>
      <c r="G124" t="s">
        <v>90</v>
      </c>
      <c r="H124">
        <v>0</v>
      </c>
      <c r="I124" t="str">
        <f>YEAR(data_KPI[[#This Row],[Date]])&amp;" "&amp;MONTH(data_KPI[[#This Row],[Date]])</f>
        <v>2023 1</v>
      </c>
    </row>
    <row r="125" spans="2:9" x14ac:dyDescent="0.25">
      <c r="B125" t="s">
        <v>34</v>
      </c>
      <c r="C125">
        <v>5.6000000000000005</v>
      </c>
      <c r="D125">
        <v>1130</v>
      </c>
      <c r="E125" s="27">
        <v>44951</v>
      </c>
      <c r="F125">
        <v>911.64</v>
      </c>
      <c r="G125" t="s">
        <v>91</v>
      </c>
      <c r="H125">
        <v>0</v>
      </c>
      <c r="I125" t="str">
        <f>YEAR(data_KPI[[#This Row],[Date]])&amp;" "&amp;MONTH(data_KPI[[#This Row],[Date]])</f>
        <v>2023 1</v>
      </c>
    </row>
    <row r="126" spans="2:9" x14ac:dyDescent="0.25">
      <c r="B126" t="s">
        <v>35</v>
      </c>
      <c r="C126">
        <v>10.4</v>
      </c>
      <c r="D126">
        <v>1100</v>
      </c>
      <c r="E126" s="27">
        <v>44951</v>
      </c>
      <c r="F126">
        <v>269.04000000000002</v>
      </c>
      <c r="G126" t="s">
        <v>91</v>
      </c>
      <c r="H126">
        <v>0</v>
      </c>
      <c r="I126" t="str">
        <f>YEAR(data_KPI[[#This Row],[Date]])&amp;" "&amp;MONTH(data_KPI[[#This Row],[Date]])</f>
        <v>2023 1</v>
      </c>
    </row>
    <row r="127" spans="2:9" x14ac:dyDescent="0.25">
      <c r="B127" t="s">
        <v>68</v>
      </c>
      <c r="C127">
        <v>8</v>
      </c>
      <c r="D127">
        <v>870</v>
      </c>
      <c r="E127" s="27">
        <v>44951</v>
      </c>
      <c r="F127">
        <v>2293.29</v>
      </c>
      <c r="G127" t="s">
        <v>90</v>
      </c>
      <c r="H127">
        <v>0</v>
      </c>
      <c r="I127" t="str">
        <f>YEAR(data_KPI[[#This Row],[Date]])&amp;" "&amp;MONTH(data_KPI[[#This Row],[Date]])</f>
        <v>2023 1</v>
      </c>
    </row>
    <row r="128" spans="2:9" x14ac:dyDescent="0.25">
      <c r="B128" t="s">
        <v>32</v>
      </c>
      <c r="C128">
        <v>10.4</v>
      </c>
      <c r="D128">
        <v>910</v>
      </c>
      <c r="E128" s="27">
        <v>44951</v>
      </c>
      <c r="F128">
        <v>1595.1000000000001</v>
      </c>
      <c r="G128" t="s">
        <v>91</v>
      </c>
      <c r="H128">
        <v>0</v>
      </c>
      <c r="I128" t="str">
        <f>YEAR(data_KPI[[#This Row],[Date]])&amp;" "&amp;MONTH(data_KPI[[#This Row],[Date]])</f>
        <v>2023 1</v>
      </c>
    </row>
    <row r="129" spans="2:9" x14ac:dyDescent="0.25">
      <c r="B129" t="s">
        <v>33</v>
      </c>
      <c r="C129">
        <v>8</v>
      </c>
      <c r="D129">
        <v>118</v>
      </c>
      <c r="E129" s="27">
        <v>44952</v>
      </c>
      <c r="F129">
        <v>344.23</v>
      </c>
      <c r="G129" t="s">
        <v>90</v>
      </c>
      <c r="H129">
        <v>0</v>
      </c>
      <c r="I129" t="str">
        <f>YEAR(data_KPI[[#This Row],[Date]])&amp;" "&amp;MONTH(data_KPI[[#This Row],[Date]])</f>
        <v>2023 1</v>
      </c>
    </row>
    <row r="130" spans="2:9" x14ac:dyDescent="0.25">
      <c r="B130" t="s">
        <v>34</v>
      </c>
      <c r="C130">
        <v>6.4</v>
      </c>
      <c r="D130">
        <v>610</v>
      </c>
      <c r="E130" s="27">
        <v>44952</v>
      </c>
      <c r="F130">
        <v>2469.4499999999998</v>
      </c>
      <c r="G130" t="s">
        <v>91</v>
      </c>
      <c r="H130">
        <v>0</v>
      </c>
      <c r="I130" t="str">
        <f>YEAR(data_KPI[[#This Row],[Date]])&amp;" "&amp;MONTH(data_KPI[[#This Row],[Date]])</f>
        <v>2023 1</v>
      </c>
    </row>
    <row r="131" spans="2:9" x14ac:dyDescent="0.25">
      <c r="B131" t="s">
        <v>35</v>
      </c>
      <c r="C131">
        <v>6.4</v>
      </c>
      <c r="D131">
        <v>870</v>
      </c>
      <c r="E131" s="27">
        <v>44952</v>
      </c>
      <c r="F131">
        <v>2983.14</v>
      </c>
      <c r="G131" t="s">
        <v>91</v>
      </c>
      <c r="H131">
        <v>0</v>
      </c>
      <c r="I131" t="str">
        <f>YEAR(data_KPI[[#This Row],[Date]])&amp;" "&amp;MONTH(data_KPI[[#This Row],[Date]])</f>
        <v>2023 1</v>
      </c>
    </row>
    <row r="132" spans="2:9" x14ac:dyDescent="0.25">
      <c r="B132" t="s">
        <v>68</v>
      </c>
      <c r="C132">
        <v>10.4</v>
      </c>
      <c r="D132">
        <v>1120</v>
      </c>
      <c r="E132" s="27">
        <v>44952</v>
      </c>
      <c r="F132">
        <v>2899.95</v>
      </c>
      <c r="G132" t="s">
        <v>90</v>
      </c>
      <c r="H132">
        <v>0</v>
      </c>
      <c r="I132" t="str">
        <f>YEAR(data_KPI[[#This Row],[Date]])&amp;" "&amp;MONTH(data_KPI[[#This Row],[Date]])</f>
        <v>2023 1</v>
      </c>
    </row>
    <row r="133" spans="2:9" x14ac:dyDescent="0.25">
      <c r="B133" t="s">
        <v>32</v>
      </c>
      <c r="C133">
        <v>10.4</v>
      </c>
      <c r="D133">
        <v>540</v>
      </c>
      <c r="E133" s="27">
        <v>44952</v>
      </c>
      <c r="F133">
        <v>482.70000000000005</v>
      </c>
      <c r="G133" t="s">
        <v>91</v>
      </c>
      <c r="H133">
        <v>0</v>
      </c>
      <c r="I133" t="str">
        <f>YEAR(data_KPI[[#This Row],[Date]])&amp;" "&amp;MONTH(data_KPI[[#This Row],[Date]])</f>
        <v>2023 1</v>
      </c>
    </row>
    <row r="134" spans="2:9" x14ac:dyDescent="0.25">
      <c r="B134" t="s">
        <v>33</v>
      </c>
      <c r="C134">
        <v>12</v>
      </c>
      <c r="D134">
        <v>68</v>
      </c>
      <c r="E134" s="27">
        <v>44953</v>
      </c>
      <c r="F134">
        <v>177.71</v>
      </c>
      <c r="G134" t="s">
        <v>90</v>
      </c>
      <c r="H134">
        <v>0</v>
      </c>
      <c r="I134" t="str">
        <f>YEAR(data_KPI[[#This Row],[Date]])&amp;" "&amp;MONTH(data_KPI[[#This Row],[Date]])</f>
        <v>2023 1</v>
      </c>
    </row>
    <row r="135" spans="2:9" x14ac:dyDescent="0.25">
      <c r="B135" t="s">
        <v>34</v>
      </c>
      <c r="C135">
        <v>11.200000000000001</v>
      </c>
      <c r="D135">
        <v>1340</v>
      </c>
      <c r="E135" s="27">
        <v>44953</v>
      </c>
      <c r="F135">
        <v>1629.84</v>
      </c>
      <c r="G135" t="s">
        <v>91</v>
      </c>
      <c r="H135">
        <v>0</v>
      </c>
      <c r="I135" t="str">
        <f>YEAR(data_KPI[[#This Row],[Date]])&amp;" "&amp;MONTH(data_KPI[[#This Row],[Date]])</f>
        <v>2023 1</v>
      </c>
    </row>
    <row r="136" spans="2:9" x14ac:dyDescent="0.25">
      <c r="B136" t="s">
        <v>35</v>
      </c>
      <c r="C136">
        <v>11.200000000000001</v>
      </c>
      <c r="D136">
        <v>500</v>
      </c>
      <c r="E136" s="27">
        <v>44953</v>
      </c>
      <c r="F136">
        <v>2748.8999999999996</v>
      </c>
      <c r="G136" t="s">
        <v>91</v>
      </c>
      <c r="H136">
        <v>0</v>
      </c>
      <c r="I136" t="str">
        <f>YEAR(data_KPI[[#This Row],[Date]])&amp;" "&amp;MONTH(data_KPI[[#This Row],[Date]])</f>
        <v>2023 1</v>
      </c>
    </row>
    <row r="137" spans="2:9" x14ac:dyDescent="0.25">
      <c r="B137" t="s">
        <v>68</v>
      </c>
      <c r="C137">
        <v>10.4</v>
      </c>
      <c r="D137">
        <v>580</v>
      </c>
      <c r="E137" s="27">
        <v>44953</v>
      </c>
      <c r="F137">
        <v>2953.2599999999998</v>
      </c>
      <c r="G137" t="s">
        <v>90</v>
      </c>
      <c r="H137">
        <v>0</v>
      </c>
      <c r="I137" t="str">
        <f>YEAR(data_KPI[[#This Row],[Date]])&amp;" "&amp;MONTH(data_KPI[[#This Row],[Date]])</f>
        <v>2023 1</v>
      </c>
    </row>
    <row r="138" spans="2:9" x14ac:dyDescent="0.25">
      <c r="B138" t="s">
        <v>32</v>
      </c>
      <c r="C138">
        <v>12</v>
      </c>
      <c r="D138">
        <v>1090</v>
      </c>
      <c r="E138" s="27">
        <v>44953</v>
      </c>
      <c r="F138">
        <v>2699.58</v>
      </c>
      <c r="G138" t="s">
        <v>91</v>
      </c>
      <c r="H138">
        <v>0</v>
      </c>
      <c r="I138" t="str">
        <f>YEAR(data_KPI[[#This Row],[Date]])&amp;" "&amp;MONTH(data_KPI[[#This Row],[Date]])</f>
        <v>2023 1</v>
      </c>
    </row>
    <row r="139" spans="2:9" x14ac:dyDescent="0.25">
      <c r="B139" t="s">
        <v>33</v>
      </c>
      <c r="C139">
        <v>8</v>
      </c>
      <c r="D139">
        <v>123</v>
      </c>
      <c r="E139" s="27">
        <v>44954</v>
      </c>
      <c r="F139">
        <v>941.06</v>
      </c>
      <c r="G139" t="s">
        <v>90</v>
      </c>
      <c r="H139">
        <v>0</v>
      </c>
      <c r="I139" t="str">
        <f>YEAR(data_KPI[[#This Row],[Date]])&amp;" "&amp;MONTH(data_KPI[[#This Row],[Date]])</f>
        <v>2023 1</v>
      </c>
    </row>
    <row r="140" spans="2:9" x14ac:dyDescent="0.25">
      <c r="B140" t="s">
        <v>34</v>
      </c>
      <c r="C140">
        <v>5.6000000000000005</v>
      </c>
      <c r="D140">
        <v>750</v>
      </c>
      <c r="E140" s="27">
        <v>44954</v>
      </c>
      <c r="F140">
        <v>2315.79</v>
      </c>
      <c r="G140" t="s">
        <v>91</v>
      </c>
      <c r="H140">
        <v>0</v>
      </c>
      <c r="I140" t="str">
        <f>YEAR(data_KPI[[#This Row],[Date]])&amp;" "&amp;MONTH(data_KPI[[#This Row],[Date]])</f>
        <v>2023 1</v>
      </c>
    </row>
    <row r="141" spans="2:9" x14ac:dyDescent="0.25">
      <c r="B141" t="s">
        <v>35</v>
      </c>
      <c r="C141">
        <v>11.200000000000001</v>
      </c>
      <c r="D141">
        <v>570</v>
      </c>
      <c r="E141" s="27">
        <v>44954</v>
      </c>
      <c r="F141">
        <v>1130.97</v>
      </c>
      <c r="G141" t="s">
        <v>91</v>
      </c>
      <c r="H141">
        <v>0</v>
      </c>
      <c r="I141" t="str">
        <f>YEAR(data_KPI[[#This Row],[Date]])&amp;" "&amp;MONTH(data_KPI[[#This Row],[Date]])</f>
        <v>2023 1</v>
      </c>
    </row>
    <row r="142" spans="2:9" x14ac:dyDescent="0.25">
      <c r="B142" t="s">
        <v>68</v>
      </c>
      <c r="C142">
        <v>8.8000000000000007</v>
      </c>
      <c r="D142">
        <v>1250</v>
      </c>
      <c r="E142" s="27">
        <v>44954</v>
      </c>
      <c r="F142">
        <v>785.94</v>
      </c>
      <c r="G142" t="s">
        <v>90</v>
      </c>
      <c r="H142">
        <v>0</v>
      </c>
      <c r="I142" t="str">
        <f>YEAR(data_KPI[[#This Row],[Date]])&amp;" "&amp;MONTH(data_KPI[[#This Row],[Date]])</f>
        <v>2023 1</v>
      </c>
    </row>
    <row r="143" spans="2:9" x14ac:dyDescent="0.25">
      <c r="B143" t="s">
        <v>32</v>
      </c>
      <c r="C143">
        <v>11.200000000000001</v>
      </c>
      <c r="D143">
        <v>1290</v>
      </c>
      <c r="E143" s="27">
        <v>44954</v>
      </c>
      <c r="F143">
        <v>1640.52</v>
      </c>
      <c r="G143" t="s">
        <v>91</v>
      </c>
      <c r="H143">
        <v>0</v>
      </c>
      <c r="I143" t="str">
        <f>YEAR(data_KPI[[#This Row],[Date]])&amp;" "&amp;MONTH(data_KPI[[#This Row],[Date]])</f>
        <v>2023 1</v>
      </c>
    </row>
    <row r="144" spans="2:9" x14ac:dyDescent="0.25">
      <c r="B144" t="s">
        <v>33</v>
      </c>
      <c r="C144">
        <v>15</v>
      </c>
      <c r="D144">
        <v>78</v>
      </c>
      <c r="E144" s="27">
        <v>44955</v>
      </c>
      <c r="F144">
        <v>457.06</v>
      </c>
      <c r="G144" t="s">
        <v>90</v>
      </c>
      <c r="H144">
        <v>0</v>
      </c>
      <c r="I144" t="str">
        <f>YEAR(data_KPI[[#This Row],[Date]])&amp;" "&amp;MONTH(data_KPI[[#This Row],[Date]])</f>
        <v>2023 1</v>
      </c>
    </row>
    <row r="145" spans="2:9" x14ac:dyDescent="0.25">
      <c r="B145" t="s">
        <v>34</v>
      </c>
      <c r="C145">
        <v>8</v>
      </c>
      <c r="D145">
        <v>610</v>
      </c>
      <c r="E145" s="27">
        <v>44955</v>
      </c>
      <c r="F145">
        <v>1795.5</v>
      </c>
      <c r="G145" t="s">
        <v>91</v>
      </c>
      <c r="H145">
        <v>0</v>
      </c>
      <c r="I145" t="str">
        <f>YEAR(data_KPI[[#This Row],[Date]])&amp;" "&amp;MONTH(data_KPI[[#This Row],[Date]])</f>
        <v>2023 1</v>
      </c>
    </row>
    <row r="146" spans="2:9" x14ac:dyDescent="0.25">
      <c r="B146" t="s">
        <v>35</v>
      </c>
      <c r="C146">
        <v>8.8000000000000007</v>
      </c>
      <c r="D146">
        <v>1440</v>
      </c>
      <c r="E146" s="27">
        <v>44955</v>
      </c>
      <c r="F146">
        <v>2867.4900000000002</v>
      </c>
      <c r="G146" t="s">
        <v>91</v>
      </c>
      <c r="H146">
        <v>0</v>
      </c>
      <c r="I146" t="str">
        <f>YEAR(data_KPI[[#This Row],[Date]])&amp;" "&amp;MONTH(data_KPI[[#This Row],[Date]])</f>
        <v>2023 1</v>
      </c>
    </row>
    <row r="147" spans="2:9" x14ac:dyDescent="0.25">
      <c r="B147" t="s">
        <v>68</v>
      </c>
      <c r="C147">
        <v>12</v>
      </c>
      <c r="D147">
        <v>1250</v>
      </c>
      <c r="E147" s="27">
        <v>44955</v>
      </c>
      <c r="F147">
        <v>2405.58</v>
      </c>
      <c r="G147" t="s">
        <v>90</v>
      </c>
      <c r="H147">
        <v>0</v>
      </c>
      <c r="I147" t="str">
        <f>YEAR(data_KPI[[#This Row],[Date]])&amp;" "&amp;MONTH(data_KPI[[#This Row],[Date]])</f>
        <v>2023 1</v>
      </c>
    </row>
    <row r="148" spans="2:9" x14ac:dyDescent="0.25">
      <c r="B148" t="s">
        <v>32</v>
      </c>
      <c r="C148">
        <v>4</v>
      </c>
      <c r="D148">
        <v>1360</v>
      </c>
      <c r="E148" s="27">
        <v>44955</v>
      </c>
      <c r="F148">
        <v>1266.18</v>
      </c>
      <c r="G148" t="s">
        <v>91</v>
      </c>
      <c r="H148">
        <v>0</v>
      </c>
      <c r="I148" t="str">
        <f>YEAR(data_KPI[[#This Row],[Date]])&amp;" "&amp;MONTH(data_KPI[[#This Row],[Date]])</f>
        <v>2023 1</v>
      </c>
    </row>
    <row r="149" spans="2:9" x14ac:dyDescent="0.25">
      <c r="B149" t="s">
        <v>33</v>
      </c>
      <c r="C149">
        <v>14</v>
      </c>
      <c r="D149">
        <v>59</v>
      </c>
      <c r="E149" s="27">
        <v>44956</v>
      </c>
      <c r="F149">
        <v>743.44</v>
      </c>
      <c r="G149" t="s">
        <v>90</v>
      </c>
      <c r="H149">
        <v>0</v>
      </c>
      <c r="I149" t="str">
        <f>YEAR(data_KPI[[#This Row],[Date]])&amp;" "&amp;MONTH(data_KPI[[#This Row],[Date]])</f>
        <v>2023 1</v>
      </c>
    </row>
    <row r="150" spans="2:9" x14ac:dyDescent="0.25">
      <c r="B150" t="s">
        <v>34</v>
      </c>
      <c r="C150">
        <v>4.8000000000000007</v>
      </c>
      <c r="D150">
        <v>500</v>
      </c>
      <c r="E150" s="27">
        <v>44956</v>
      </c>
      <c r="F150">
        <v>2538.36</v>
      </c>
      <c r="G150" t="s">
        <v>91</v>
      </c>
      <c r="H150">
        <v>0</v>
      </c>
      <c r="I150" t="str">
        <f>YEAR(data_KPI[[#This Row],[Date]])&amp;" "&amp;MONTH(data_KPI[[#This Row],[Date]])</f>
        <v>2023 1</v>
      </c>
    </row>
    <row r="151" spans="2:9" x14ac:dyDescent="0.25">
      <c r="B151" t="s">
        <v>35</v>
      </c>
      <c r="C151">
        <v>11.200000000000001</v>
      </c>
      <c r="D151">
        <v>610</v>
      </c>
      <c r="E151" s="27">
        <v>44956</v>
      </c>
      <c r="F151">
        <v>2068.6499999999996</v>
      </c>
      <c r="G151" t="s">
        <v>91</v>
      </c>
      <c r="H151">
        <v>0</v>
      </c>
      <c r="I151" t="str">
        <f>YEAR(data_KPI[[#This Row],[Date]])&amp;" "&amp;MONTH(data_KPI[[#This Row],[Date]])</f>
        <v>2023 1</v>
      </c>
    </row>
    <row r="152" spans="2:9" x14ac:dyDescent="0.25">
      <c r="B152" t="s">
        <v>68</v>
      </c>
      <c r="C152">
        <v>4</v>
      </c>
      <c r="D152">
        <v>620</v>
      </c>
      <c r="E152" s="27">
        <v>44956</v>
      </c>
      <c r="F152">
        <v>2295.0299999999997</v>
      </c>
      <c r="G152" t="s">
        <v>90</v>
      </c>
      <c r="H152">
        <v>0</v>
      </c>
      <c r="I152" t="str">
        <f>YEAR(data_KPI[[#This Row],[Date]])&amp;" "&amp;MONTH(data_KPI[[#This Row],[Date]])</f>
        <v>2023 1</v>
      </c>
    </row>
    <row r="153" spans="2:9" x14ac:dyDescent="0.25">
      <c r="B153" t="s">
        <v>32</v>
      </c>
      <c r="C153">
        <v>8.8000000000000007</v>
      </c>
      <c r="D153">
        <v>1490</v>
      </c>
      <c r="E153" s="27">
        <v>44956</v>
      </c>
      <c r="F153">
        <v>1070.97</v>
      </c>
      <c r="G153" t="s">
        <v>91</v>
      </c>
      <c r="H153">
        <v>0</v>
      </c>
      <c r="I153" t="str">
        <f>YEAR(data_KPI[[#This Row],[Date]])&amp;" "&amp;MONTH(data_KPI[[#This Row],[Date]])</f>
        <v>2023 1</v>
      </c>
    </row>
    <row r="154" spans="2:9" x14ac:dyDescent="0.25">
      <c r="B154" t="s">
        <v>33</v>
      </c>
      <c r="C154">
        <v>13</v>
      </c>
      <c r="D154">
        <v>96</v>
      </c>
      <c r="E154" s="27">
        <v>44957</v>
      </c>
      <c r="F154">
        <v>996.43</v>
      </c>
      <c r="G154" t="s">
        <v>90</v>
      </c>
      <c r="H154">
        <v>0</v>
      </c>
      <c r="I154" t="str">
        <f>YEAR(data_KPI[[#This Row],[Date]])&amp;" "&amp;MONTH(data_KPI[[#This Row],[Date]])</f>
        <v>2023 1</v>
      </c>
    </row>
    <row r="155" spans="2:9" x14ac:dyDescent="0.25">
      <c r="B155" t="s">
        <v>34</v>
      </c>
      <c r="C155">
        <v>5.6000000000000005</v>
      </c>
      <c r="D155">
        <v>1280</v>
      </c>
      <c r="E155" s="27">
        <v>44957</v>
      </c>
      <c r="F155">
        <v>871.92</v>
      </c>
      <c r="G155" t="s">
        <v>91</v>
      </c>
      <c r="H155">
        <v>0</v>
      </c>
      <c r="I155" t="str">
        <f>YEAR(data_KPI[[#This Row],[Date]])&amp;" "&amp;MONTH(data_KPI[[#This Row],[Date]])</f>
        <v>2023 1</v>
      </c>
    </row>
    <row r="156" spans="2:9" x14ac:dyDescent="0.25">
      <c r="B156" t="s">
        <v>35</v>
      </c>
      <c r="C156">
        <v>4.8000000000000007</v>
      </c>
      <c r="D156">
        <v>1300</v>
      </c>
      <c r="E156" s="27">
        <v>44957</v>
      </c>
      <c r="F156">
        <v>2048.9700000000003</v>
      </c>
      <c r="G156" t="s">
        <v>91</v>
      </c>
      <c r="H156">
        <v>0</v>
      </c>
      <c r="I156" t="str">
        <f>YEAR(data_KPI[[#This Row],[Date]])&amp;" "&amp;MONTH(data_KPI[[#This Row],[Date]])</f>
        <v>2023 1</v>
      </c>
    </row>
    <row r="157" spans="2:9" x14ac:dyDescent="0.25">
      <c r="B157" t="s">
        <v>68</v>
      </c>
      <c r="C157">
        <v>5.6000000000000005</v>
      </c>
      <c r="D157">
        <v>1440</v>
      </c>
      <c r="E157" s="27">
        <v>44957</v>
      </c>
      <c r="F157">
        <v>1220.0999999999999</v>
      </c>
      <c r="G157" t="s">
        <v>90</v>
      </c>
      <c r="H157">
        <v>0</v>
      </c>
      <c r="I157" t="str">
        <f>YEAR(data_KPI[[#This Row],[Date]])&amp;" "&amp;MONTH(data_KPI[[#This Row],[Date]])</f>
        <v>2023 1</v>
      </c>
    </row>
    <row r="158" spans="2:9" x14ac:dyDescent="0.25">
      <c r="B158" t="s">
        <v>32</v>
      </c>
      <c r="C158">
        <v>4.8000000000000007</v>
      </c>
      <c r="D158">
        <v>690</v>
      </c>
      <c r="E158" s="27">
        <v>44957</v>
      </c>
      <c r="F158">
        <v>2594.1000000000004</v>
      </c>
      <c r="G158" t="s">
        <v>91</v>
      </c>
      <c r="H158">
        <v>0</v>
      </c>
      <c r="I158" t="str">
        <f>YEAR(data_KPI[[#This Row],[Date]])&amp;" "&amp;MONTH(data_KPI[[#This Row],[Date]])</f>
        <v>2023 1</v>
      </c>
    </row>
    <row r="159" spans="2:9" x14ac:dyDescent="0.25">
      <c r="B159" t="s">
        <v>33</v>
      </c>
      <c r="C159">
        <v>15</v>
      </c>
      <c r="D159">
        <v>118</v>
      </c>
      <c r="E159" s="27">
        <v>44958</v>
      </c>
      <c r="F159">
        <v>997.05</v>
      </c>
      <c r="G159" t="s">
        <v>90</v>
      </c>
      <c r="H159">
        <v>0</v>
      </c>
      <c r="I159" t="str">
        <f>YEAR(data_KPI[[#This Row],[Date]])&amp;" "&amp;MONTH(data_KPI[[#This Row],[Date]])</f>
        <v>2023 2</v>
      </c>
    </row>
    <row r="160" spans="2:9" x14ac:dyDescent="0.25">
      <c r="B160" t="s">
        <v>34</v>
      </c>
      <c r="C160">
        <v>7.2</v>
      </c>
      <c r="D160">
        <v>890</v>
      </c>
      <c r="E160" s="27">
        <v>44958</v>
      </c>
      <c r="F160">
        <v>441.03</v>
      </c>
      <c r="G160" t="s">
        <v>91</v>
      </c>
      <c r="H160">
        <v>0</v>
      </c>
      <c r="I160" t="str">
        <f>YEAR(data_KPI[[#This Row],[Date]])&amp;" "&amp;MONTH(data_KPI[[#This Row],[Date]])</f>
        <v>2023 2</v>
      </c>
    </row>
    <row r="161" spans="2:9" x14ac:dyDescent="0.25">
      <c r="B161" t="s">
        <v>35</v>
      </c>
      <c r="C161">
        <v>11.200000000000001</v>
      </c>
      <c r="D161">
        <v>970</v>
      </c>
      <c r="E161" s="27">
        <v>44958</v>
      </c>
      <c r="F161">
        <v>809.16000000000008</v>
      </c>
      <c r="G161" t="s">
        <v>91</v>
      </c>
      <c r="H161">
        <v>0</v>
      </c>
      <c r="I161" t="str">
        <f>YEAR(data_KPI[[#This Row],[Date]])&amp;" "&amp;MONTH(data_KPI[[#This Row],[Date]])</f>
        <v>2023 2</v>
      </c>
    </row>
    <row r="162" spans="2:9" x14ac:dyDescent="0.25">
      <c r="B162" t="s">
        <v>68</v>
      </c>
      <c r="C162">
        <v>8.8000000000000007</v>
      </c>
      <c r="D162">
        <v>970</v>
      </c>
      <c r="E162" s="27">
        <v>44958</v>
      </c>
      <c r="F162">
        <v>1740.3600000000001</v>
      </c>
      <c r="G162" t="s">
        <v>90</v>
      </c>
      <c r="H162">
        <v>0</v>
      </c>
      <c r="I162" t="str">
        <f>YEAR(data_KPI[[#This Row],[Date]])&amp;" "&amp;MONTH(data_KPI[[#This Row],[Date]])</f>
        <v>2023 2</v>
      </c>
    </row>
    <row r="163" spans="2:9" x14ac:dyDescent="0.25">
      <c r="B163" t="s">
        <v>32</v>
      </c>
      <c r="C163">
        <v>11.200000000000001</v>
      </c>
      <c r="D163">
        <v>1010</v>
      </c>
      <c r="E163" s="27">
        <v>44958</v>
      </c>
      <c r="F163">
        <v>1875.75</v>
      </c>
      <c r="G163" t="s">
        <v>91</v>
      </c>
      <c r="H163">
        <v>0</v>
      </c>
      <c r="I163" t="str">
        <f>YEAR(data_KPI[[#This Row],[Date]])&amp;" "&amp;MONTH(data_KPI[[#This Row],[Date]])</f>
        <v>2023 2</v>
      </c>
    </row>
    <row r="164" spans="2:9" x14ac:dyDescent="0.25">
      <c r="B164" t="s">
        <v>33</v>
      </c>
      <c r="C164">
        <v>7</v>
      </c>
      <c r="D164">
        <v>142</v>
      </c>
      <c r="E164" s="27">
        <v>44959</v>
      </c>
      <c r="F164">
        <v>159.93</v>
      </c>
      <c r="G164" t="s">
        <v>90</v>
      </c>
      <c r="H164">
        <v>0</v>
      </c>
      <c r="I164" t="str">
        <f>YEAR(data_KPI[[#This Row],[Date]])&amp;" "&amp;MONTH(data_KPI[[#This Row],[Date]])</f>
        <v>2023 2</v>
      </c>
    </row>
    <row r="165" spans="2:9" x14ac:dyDescent="0.25">
      <c r="B165" t="s">
        <v>34</v>
      </c>
      <c r="C165">
        <v>4</v>
      </c>
      <c r="D165">
        <v>930</v>
      </c>
      <c r="E165" s="27">
        <v>44959</v>
      </c>
      <c r="F165">
        <v>1412.85</v>
      </c>
      <c r="G165" t="s">
        <v>91</v>
      </c>
      <c r="H165">
        <v>0</v>
      </c>
      <c r="I165" t="str">
        <f>YEAR(data_KPI[[#This Row],[Date]])&amp;" "&amp;MONTH(data_KPI[[#This Row],[Date]])</f>
        <v>2023 2</v>
      </c>
    </row>
    <row r="166" spans="2:9" x14ac:dyDescent="0.25">
      <c r="B166" t="s">
        <v>35</v>
      </c>
      <c r="C166">
        <v>4.8000000000000007</v>
      </c>
      <c r="D166">
        <v>760</v>
      </c>
      <c r="E166" s="27">
        <v>44959</v>
      </c>
      <c r="F166">
        <v>1507.26</v>
      </c>
      <c r="G166" t="s">
        <v>91</v>
      </c>
      <c r="H166">
        <v>0</v>
      </c>
      <c r="I166" t="str">
        <f>YEAR(data_KPI[[#This Row],[Date]])&amp;" "&amp;MONTH(data_KPI[[#This Row],[Date]])</f>
        <v>2023 2</v>
      </c>
    </row>
    <row r="167" spans="2:9" x14ac:dyDescent="0.25">
      <c r="B167" t="s">
        <v>68</v>
      </c>
      <c r="C167">
        <v>10.4</v>
      </c>
      <c r="D167">
        <v>1260</v>
      </c>
      <c r="E167" s="27">
        <v>44959</v>
      </c>
      <c r="F167">
        <v>2067.0299999999997</v>
      </c>
      <c r="G167" t="s">
        <v>90</v>
      </c>
      <c r="H167">
        <v>0</v>
      </c>
      <c r="I167" t="str">
        <f>YEAR(data_KPI[[#This Row],[Date]])&amp;" "&amp;MONTH(data_KPI[[#This Row],[Date]])</f>
        <v>2023 2</v>
      </c>
    </row>
    <row r="168" spans="2:9" x14ac:dyDescent="0.25">
      <c r="B168" t="s">
        <v>32</v>
      </c>
      <c r="C168">
        <v>4</v>
      </c>
      <c r="D168">
        <v>920</v>
      </c>
      <c r="E168" s="27">
        <v>44959</v>
      </c>
      <c r="F168">
        <v>2751.45</v>
      </c>
      <c r="G168" t="s">
        <v>91</v>
      </c>
      <c r="H168">
        <v>0</v>
      </c>
      <c r="I168" t="str">
        <f>YEAR(data_KPI[[#This Row],[Date]])&amp;" "&amp;MONTH(data_KPI[[#This Row],[Date]])</f>
        <v>2023 2</v>
      </c>
    </row>
    <row r="169" spans="2:9" x14ac:dyDescent="0.25">
      <c r="B169" t="s">
        <v>33</v>
      </c>
      <c r="C169">
        <v>7</v>
      </c>
      <c r="D169">
        <v>86</v>
      </c>
      <c r="E169" s="27">
        <v>44960</v>
      </c>
      <c r="F169">
        <v>264.56</v>
      </c>
      <c r="G169" t="s">
        <v>90</v>
      </c>
      <c r="H169">
        <v>0</v>
      </c>
      <c r="I169" t="str">
        <f>YEAR(data_KPI[[#This Row],[Date]])&amp;" "&amp;MONTH(data_KPI[[#This Row],[Date]])</f>
        <v>2023 2</v>
      </c>
    </row>
    <row r="170" spans="2:9" x14ac:dyDescent="0.25">
      <c r="B170" t="s">
        <v>34</v>
      </c>
      <c r="C170">
        <v>8.8000000000000007</v>
      </c>
      <c r="D170">
        <v>680</v>
      </c>
      <c r="E170" s="27">
        <v>44960</v>
      </c>
      <c r="F170">
        <v>2169.81</v>
      </c>
      <c r="G170" t="s">
        <v>91</v>
      </c>
      <c r="H170">
        <v>0</v>
      </c>
      <c r="I170" t="str">
        <f>YEAR(data_KPI[[#This Row],[Date]])&amp;" "&amp;MONTH(data_KPI[[#This Row],[Date]])</f>
        <v>2023 2</v>
      </c>
    </row>
    <row r="171" spans="2:9" x14ac:dyDescent="0.25">
      <c r="B171" t="s">
        <v>35</v>
      </c>
      <c r="C171">
        <v>7.2</v>
      </c>
      <c r="D171">
        <v>670</v>
      </c>
      <c r="E171" s="27">
        <v>44960</v>
      </c>
      <c r="F171">
        <v>885.12000000000012</v>
      </c>
      <c r="G171" t="s">
        <v>91</v>
      </c>
      <c r="H171">
        <v>0</v>
      </c>
      <c r="I171" t="str">
        <f>YEAR(data_KPI[[#This Row],[Date]])&amp;" "&amp;MONTH(data_KPI[[#This Row],[Date]])</f>
        <v>2023 2</v>
      </c>
    </row>
    <row r="172" spans="2:9" x14ac:dyDescent="0.25">
      <c r="B172" t="s">
        <v>68</v>
      </c>
      <c r="C172">
        <v>6.4</v>
      </c>
      <c r="D172">
        <v>1190</v>
      </c>
      <c r="E172" s="27">
        <v>44960</v>
      </c>
      <c r="F172">
        <v>1452.66</v>
      </c>
      <c r="G172" t="s">
        <v>90</v>
      </c>
      <c r="H172">
        <v>0</v>
      </c>
      <c r="I172" t="str">
        <f>YEAR(data_KPI[[#This Row],[Date]])&amp;" "&amp;MONTH(data_KPI[[#This Row],[Date]])</f>
        <v>2023 2</v>
      </c>
    </row>
    <row r="173" spans="2:9" x14ac:dyDescent="0.25">
      <c r="B173" t="s">
        <v>32</v>
      </c>
      <c r="C173">
        <v>11.200000000000001</v>
      </c>
      <c r="D173">
        <v>610</v>
      </c>
      <c r="E173" s="27">
        <v>44960</v>
      </c>
      <c r="F173">
        <v>2889.7799999999997</v>
      </c>
      <c r="G173" t="s">
        <v>91</v>
      </c>
      <c r="H173">
        <v>0</v>
      </c>
      <c r="I173" t="str">
        <f>YEAR(data_KPI[[#This Row],[Date]])&amp;" "&amp;MONTH(data_KPI[[#This Row],[Date]])</f>
        <v>2023 2</v>
      </c>
    </row>
    <row r="174" spans="2:9" x14ac:dyDescent="0.25">
      <c r="B174" t="s">
        <v>33</v>
      </c>
      <c r="C174">
        <v>6</v>
      </c>
      <c r="D174">
        <v>53</v>
      </c>
      <c r="E174" s="27">
        <v>44961</v>
      </c>
      <c r="F174">
        <v>326.98</v>
      </c>
      <c r="G174" t="s">
        <v>90</v>
      </c>
      <c r="H174">
        <v>0</v>
      </c>
      <c r="I174" t="str">
        <f>YEAR(data_KPI[[#This Row],[Date]])&amp;" "&amp;MONTH(data_KPI[[#This Row],[Date]])</f>
        <v>2023 2</v>
      </c>
    </row>
    <row r="175" spans="2:9" x14ac:dyDescent="0.25">
      <c r="B175" t="s">
        <v>34</v>
      </c>
      <c r="C175">
        <v>11.200000000000001</v>
      </c>
      <c r="D175">
        <v>1270</v>
      </c>
      <c r="E175" s="27">
        <v>44961</v>
      </c>
      <c r="F175">
        <v>2730.87</v>
      </c>
      <c r="G175" t="s">
        <v>91</v>
      </c>
      <c r="H175">
        <v>0</v>
      </c>
      <c r="I175" t="str">
        <f>YEAR(data_KPI[[#This Row],[Date]])&amp;" "&amp;MONTH(data_KPI[[#This Row],[Date]])</f>
        <v>2023 2</v>
      </c>
    </row>
    <row r="176" spans="2:9" x14ac:dyDescent="0.25">
      <c r="B176" t="s">
        <v>35</v>
      </c>
      <c r="C176">
        <v>4</v>
      </c>
      <c r="D176">
        <v>1130</v>
      </c>
      <c r="E176" s="27">
        <v>44961</v>
      </c>
      <c r="F176">
        <v>1669.8899999999999</v>
      </c>
      <c r="G176" t="s">
        <v>91</v>
      </c>
      <c r="H176">
        <v>0</v>
      </c>
      <c r="I176" t="str">
        <f>YEAR(data_KPI[[#This Row],[Date]])&amp;" "&amp;MONTH(data_KPI[[#This Row],[Date]])</f>
        <v>2023 2</v>
      </c>
    </row>
    <row r="177" spans="2:9" x14ac:dyDescent="0.25">
      <c r="B177" t="s">
        <v>68</v>
      </c>
      <c r="C177">
        <v>8.8000000000000007</v>
      </c>
      <c r="D177">
        <v>1220</v>
      </c>
      <c r="E177" s="27">
        <v>44961</v>
      </c>
      <c r="F177">
        <v>583.5</v>
      </c>
      <c r="G177" t="s">
        <v>90</v>
      </c>
      <c r="H177">
        <v>0</v>
      </c>
      <c r="I177" t="str">
        <f>YEAR(data_KPI[[#This Row],[Date]])&amp;" "&amp;MONTH(data_KPI[[#This Row],[Date]])</f>
        <v>2023 2</v>
      </c>
    </row>
    <row r="178" spans="2:9" x14ac:dyDescent="0.25">
      <c r="B178" t="s">
        <v>32</v>
      </c>
      <c r="C178">
        <v>8</v>
      </c>
      <c r="D178">
        <v>660</v>
      </c>
      <c r="E178" s="27">
        <v>44961</v>
      </c>
      <c r="F178">
        <v>611.88</v>
      </c>
      <c r="G178" t="s">
        <v>91</v>
      </c>
      <c r="H178">
        <v>0</v>
      </c>
      <c r="I178" t="str">
        <f>YEAR(data_KPI[[#This Row],[Date]])&amp;" "&amp;MONTH(data_KPI[[#This Row],[Date]])</f>
        <v>2023 2</v>
      </c>
    </row>
    <row r="179" spans="2:9" x14ac:dyDescent="0.25">
      <c r="B179" t="s">
        <v>33</v>
      </c>
      <c r="C179">
        <v>8</v>
      </c>
      <c r="D179">
        <v>67</v>
      </c>
      <c r="E179" s="27">
        <v>44962</v>
      </c>
      <c r="F179">
        <v>987.99</v>
      </c>
      <c r="G179" t="s">
        <v>90</v>
      </c>
      <c r="H179">
        <v>0</v>
      </c>
      <c r="I179" t="str">
        <f>YEAR(data_KPI[[#This Row],[Date]])&amp;" "&amp;MONTH(data_KPI[[#This Row],[Date]])</f>
        <v>2023 2</v>
      </c>
    </row>
    <row r="180" spans="2:9" x14ac:dyDescent="0.25">
      <c r="B180" t="s">
        <v>34</v>
      </c>
      <c r="C180">
        <v>12</v>
      </c>
      <c r="D180">
        <v>960</v>
      </c>
      <c r="E180" s="27">
        <v>44962</v>
      </c>
      <c r="F180">
        <v>2983.68</v>
      </c>
      <c r="G180" t="s">
        <v>91</v>
      </c>
      <c r="H180">
        <v>0</v>
      </c>
      <c r="I180" t="str">
        <f>YEAR(data_KPI[[#This Row],[Date]])&amp;" "&amp;MONTH(data_KPI[[#This Row],[Date]])</f>
        <v>2023 2</v>
      </c>
    </row>
    <row r="181" spans="2:9" x14ac:dyDescent="0.25">
      <c r="B181" t="s">
        <v>35</v>
      </c>
      <c r="C181">
        <v>4</v>
      </c>
      <c r="D181">
        <v>1470</v>
      </c>
      <c r="E181" s="27">
        <v>44962</v>
      </c>
      <c r="F181">
        <v>2266.4700000000003</v>
      </c>
      <c r="G181" t="s">
        <v>91</v>
      </c>
      <c r="H181">
        <v>0</v>
      </c>
      <c r="I181" t="str">
        <f>YEAR(data_KPI[[#This Row],[Date]])&amp;" "&amp;MONTH(data_KPI[[#This Row],[Date]])</f>
        <v>2023 2</v>
      </c>
    </row>
    <row r="182" spans="2:9" x14ac:dyDescent="0.25">
      <c r="B182" t="s">
        <v>68</v>
      </c>
      <c r="C182">
        <v>11.200000000000001</v>
      </c>
      <c r="D182">
        <v>1040</v>
      </c>
      <c r="E182" s="27">
        <v>44962</v>
      </c>
      <c r="F182">
        <v>2090.5500000000002</v>
      </c>
      <c r="G182" t="s">
        <v>90</v>
      </c>
      <c r="H182">
        <v>0</v>
      </c>
      <c r="I182" t="str">
        <f>YEAR(data_KPI[[#This Row],[Date]])&amp;" "&amp;MONTH(data_KPI[[#This Row],[Date]])</f>
        <v>2023 2</v>
      </c>
    </row>
    <row r="183" spans="2:9" x14ac:dyDescent="0.25">
      <c r="B183" t="s">
        <v>32</v>
      </c>
      <c r="C183">
        <v>11.200000000000001</v>
      </c>
      <c r="D183">
        <v>1300</v>
      </c>
      <c r="E183" s="27">
        <v>44962</v>
      </c>
      <c r="F183">
        <v>83.88</v>
      </c>
      <c r="G183" t="s">
        <v>91</v>
      </c>
      <c r="H183">
        <v>0</v>
      </c>
      <c r="I183" t="str">
        <f>YEAR(data_KPI[[#This Row],[Date]])&amp;" "&amp;MONTH(data_KPI[[#This Row],[Date]])</f>
        <v>2023 2</v>
      </c>
    </row>
    <row r="184" spans="2:9" x14ac:dyDescent="0.25">
      <c r="B184" t="s">
        <v>33</v>
      </c>
      <c r="C184">
        <v>11</v>
      </c>
      <c r="D184">
        <v>112</v>
      </c>
      <c r="E184" s="27">
        <v>44963</v>
      </c>
      <c r="F184">
        <v>774.86</v>
      </c>
      <c r="G184" t="s">
        <v>90</v>
      </c>
      <c r="H184">
        <v>0</v>
      </c>
      <c r="I184" t="str">
        <f>YEAR(data_KPI[[#This Row],[Date]])&amp;" "&amp;MONTH(data_KPI[[#This Row],[Date]])</f>
        <v>2023 2</v>
      </c>
    </row>
    <row r="185" spans="2:9" x14ac:dyDescent="0.25">
      <c r="B185" t="s">
        <v>34</v>
      </c>
      <c r="C185">
        <v>8.8000000000000007</v>
      </c>
      <c r="D185">
        <v>1500</v>
      </c>
      <c r="E185" s="27">
        <v>44963</v>
      </c>
      <c r="F185">
        <v>2980.95</v>
      </c>
      <c r="G185" t="s">
        <v>91</v>
      </c>
      <c r="H185">
        <v>0</v>
      </c>
      <c r="I185" t="str">
        <f>YEAR(data_KPI[[#This Row],[Date]])&amp;" "&amp;MONTH(data_KPI[[#This Row],[Date]])</f>
        <v>2023 2</v>
      </c>
    </row>
    <row r="186" spans="2:9" x14ac:dyDescent="0.25">
      <c r="B186" t="s">
        <v>35</v>
      </c>
      <c r="C186">
        <v>4</v>
      </c>
      <c r="D186">
        <v>1270</v>
      </c>
      <c r="E186" s="27">
        <v>44963</v>
      </c>
      <c r="F186">
        <v>985.86</v>
      </c>
      <c r="G186" t="s">
        <v>91</v>
      </c>
      <c r="H186">
        <v>0</v>
      </c>
      <c r="I186" t="str">
        <f>YEAR(data_KPI[[#This Row],[Date]])&amp;" "&amp;MONTH(data_KPI[[#This Row],[Date]])</f>
        <v>2023 2</v>
      </c>
    </row>
    <row r="187" spans="2:9" x14ac:dyDescent="0.25">
      <c r="B187" t="s">
        <v>68</v>
      </c>
      <c r="C187">
        <v>6.4</v>
      </c>
      <c r="D187">
        <v>1220</v>
      </c>
      <c r="E187" s="27">
        <v>44963</v>
      </c>
      <c r="F187">
        <v>2269.17</v>
      </c>
      <c r="G187" t="s">
        <v>90</v>
      </c>
      <c r="H187">
        <v>0</v>
      </c>
      <c r="I187" t="str">
        <f>YEAR(data_KPI[[#This Row],[Date]])&amp;" "&amp;MONTH(data_KPI[[#This Row],[Date]])</f>
        <v>2023 2</v>
      </c>
    </row>
    <row r="188" spans="2:9" x14ac:dyDescent="0.25">
      <c r="B188" t="s">
        <v>32</v>
      </c>
      <c r="C188">
        <v>4</v>
      </c>
      <c r="D188">
        <v>530</v>
      </c>
      <c r="E188" s="27">
        <v>44963</v>
      </c>
      <c r="F188">
        <v>1415.73</v>
      </c>
      <c r="G188" t="s">
        <v>91</v>
      </c>
      <c r="H188">
        <v>0</v>
      </c>
      <c r="I188" t="str">
        <f>YEAR(data_KPI[[#This Row],[Date]])&amp;" "&amp;MONTH(data_KPI[[#This Row],[Date]])</f>
        <v>2023 2</v>
      </c>
    </row>
    <row r="189" spans="2:9" x14ac:dyDescent="0.25">
      <c r="B189" t="s">
        <v>33</v>
      </c>
      <c r="C189">
        <v>14</v>
      </c>
      <c r="D189">
        <v>123</v>
      </c>
      <c r="E189" s="27">
        <v>44964</v>
      </c>
      <c r="F189">
        <v>980.1</v>
      </c>
      <c r="G189" t="s">
        <v>90</v>
      </c>
      <c r="H189">
        <v>0</v>
      </c>
      <c r="I189" t="str">
        <f>YEAR(data_KPI[[#This Row],[Date]])&amp;" "&amp;MONTH(data_KPI[[#This Row],[Date]])</f>
        <v>2023 2</v>
      </c>
    </row>
    <row r="190" spans="2:9" x14ac:dyDescent="0.25">
      <c r="B190" t="s">
        <v>34</v>
      </c>
      <c r="C190">
        <v>6.4</v>
      </c>
      <c r="D190">
        <v>1400</v>
      </c>
      <c r="E190" s="27">
        <v>44964</v>
      </c>
      <c r="F190">
        <v>2083.2599999999998</v>
      </c>
      <c r="G190" t="s">
        <v>91</v>
      </c>
      <c r="H190">
        <v>0</v>
      </c>
      <c r="I190" t="str">
        <f>YEAR(data_KPI[[#This Row],[Date]])&amp;" "&amp;MONTH(data_KPI[[#This Row],[Date]])</f>
        <v>2023 2</v>
      </c>
    </row>
    <row r="191" spans="2:9" x14ac:dyDescent="0.25">
      <c r="B191" t="s">
        <v>35</v>
      </c>
      <c r="C191">
        <v>8.8000000000000007</v>
      </c>
      <c r="D191">
        <v>550</v>
      </c>
      <c r="E191" s="27">
        <v>44964</v>
      </c>
      <c r="F191">
        <v>1831.3200000000002</v>
      </c>
      <c r="G191" t="s">
        <v>91</v>
      </c>
      <c r="H191">
        <v>0</v>
      </c>
      <c r="I191" t="str">
        <f>YEAR(data_KPI[[#This Row],[Date]])&amp;" "&amp;MONTH(data_KPI[[#This Row],[Date]])</f>
        <v>2023 2</v>
      </c>
    </row>
    <row r="192" spans="2:9" x14ac:dyDescent="0.25">
      <c r="B192" t="s">
        <v>68</v>
      </c>
      <c r="C192">
        <v>6.4</v>
      </c>
      <c r="D192">
        <v>1330</v>
      </c>
      <c r="E192" s="27">
        <v>44964</v>
      </c>
      <c r="F192">
        <v>93.42</v>
      </c>
      <c r="G192" t="s">
        <v>90</v>
      </c>
      <c r="H192">
        <v>0</v>
      </c>
      <c r="I192" t="str">
        <f>YEAR(data_KPI[[#This Row],[Date]])&amp;" "&amp;MONTH(data_KPI[[#This Row],[Date]])</f>
        <v>2023 2</v>
      </c>
    </row>
    <row r="193" spans="2:9" x14ac:dyDescent="0.25">
      <c r="B193" t="s">
        <v>32</v>
      </c>
      <c r="C193">
        <v>4</v>
      </c>
      <c r="D193">
        <v>770</v>
      </c>
      <c r="E193" s="27">
        <v>44964</v>
      </c>
      <c r="F193">
        <v>1311.81</v>
      </c>
      <c r="G193" t="s">
        <v>91</v>
      </c>
      <c r="H193">
        <v>0</v>
      </c>
      <c r="I193" t="str">
        <f>YEAR(data_KPI[[#This Row],[Date]])&amp;" "&amp;MONTH(data_KPI[[#This Row],[Date]])</f>
        <v>2023 2</v>
      </c>
    </row>
    <row r="194" spans="2:9" x14ac:dyDescent="0.25">
      <c r="B194" t="s">
        <v>33</v>
      </c>
      <c r="C194">
        <v>10</v>
      </c>
      <c r="D194">
        <v>96</v>
      </c>
      <c r="E194" s="27">
        <v>44965</v>
      </c>
      <c r="F194">
        <v>830.63</v>
      </c>
      <c r="G194" t="s">
        <v>90</v>
      </c>
      <c r="H194">
        <v>0</v>
      </c>
      <c r="I194" t="str">
        <f>YEAR(data_KPI[[#This Row],[Date]])&amp;" "&amp;MONTH(data_KPI[[#This Row],[Date]])</f>
        <v>2023 2</v>
      </c>
    </row>
    <row r="195" spans="2:9" x14ac:dyDescent="0.25">
      <c r="B195" t="s">
        <v>34</v>
      </c>
      <c r="C195">
        <v>7.2</v>
      </c>
      <c r="D195">
        <v>890</v>
      </c>
      <c r="E195" s="27">
        <v>44965</v>
      </c>
      <c r="F195">
        <v>2313.39</v>
      </c>
      <c r="G195" t="s">
        <v>91</v>
      </c>
      <c r="H195">
        <v>0</v>
      </c>
      <c r="I195" t="str">
        <f>YEAR(data_KPI[[#This Row],[Date]])&amp;" "&amp;MONTH(data_KPI[[#This Row],[Date]])</f>
        <v>2023 2</v>
      </c>
    </row>
    <row r="196" spans="2:9" x14ac:dyDescent="0.25">
      <c r="B196" t="s">
        <v>35</v>
      </c>
      <c r="C196">
        <v>8.8000000000000007</v>
      </c>
      <c r="D196">
        <v>670</v>
      </c>
      <c r="E196" s="27">
        <v>44965</v>
      </c>
      <c r="F196">
        <v>357.81</v>
      </c>
      <c r="G196" t="s">
        <v>91</v>
      </c>
      <c r="H196">
        <v>0</v>
      </c>
      <c r="I196" t="str">
        <f>YEAR(data_KPI[[#This Row],[Date]])&amp;" "&amp;MONTH(data_KPI[[#This Row],[Date]])</f>
        <v>2023 2</v>
      </c>
    </row>
    <row r="197" spans="2:9" x14ac:dyDescent="0.25">
      <c r="B197" t="s">
        <v>68</v>
      </c>
      <c r="C197">
        <v>4.8000000000000007</v>
      </c>
      <c r="D197">
        <v>1210</v>
      </c>
      <c r="E197" s="27">
        <v>44965</v>
      </c>
      <c r="F197">
        <v>1713.3600000000001</v>
      </c>
      <c r="G197" t="s">
        <v>90</v>
      </c>
      <c r="H197">
        <v>0</v>
      </c>
      <c r="I197" t="str">
        <f>YEAR(data_KPI[[#This Row],[Date]])&amp;" "&amp;MONTH(data_KPI[[#This Row],[Date]])</f>
        <v>2023 2</v>
      </c>
    </row>
    <row r="198" spans="2:9" x14ac:dyDescent="0.25">
      <c r="B198" t="s">
        <v>32</v>
      </c>
      <c r="C198">
        <v>7.2</v>
      </c>
      <c r="D198">
        <v>560</v>
      </c>
      <c r="E198" s="27">
        <v>44965</v>
      </c>
      <c r="F198">
        <v>1899.54</v>
      </c>
      <c r="G198" t="s">
        <v>91</v>
      </c>
      <c r="H198">
        <v>0</v>
      </c>
      <c r="I198" t="str">
        <f>YEAR(data_KPI[[#This Row],[Date]])&amp;" "&amp;MONTH(data_KPI[[#This Row],[Date]])</f>
        <v>2023 2</v>
      </c>
    </row>
    <row r="199" spans="2:9" x14ac:dyDescent="0.25">
      <c r="B199" t="s">
        <v>33</v>
      </c>
      <c r="C199">
        <v>10</v>
      </c>
      <c r="D199">
        <v>95</v>
      </c>
      <c r="E199" s="27">
        <v>44966</v>
      </c>
      <c r="F199">
        <v>165.84</v>
      </c>
      <c r="G199" t="s">
        <v>90</v>
      </c>
      <c r="H199">
        <v>0</v>
      </c>
      <c r="I199" t="str">
        <f>YEAR(data_KPI[[#This Row],[Date]])&amp;" "&amp;MONTH(data_KPI[[#This Row],[Date]])</f>
        <v>2023 2</v>
      </c>
    </row>
    <row r="200" spans="2:9" x14ac:dyDescent="0.25">
      <c r="B200" t="s">
        <v>34</v>
      </c>
      <c r="C200">
        <v>10.4</v>
      </c>
      <c r="D200">
        <v>800</v>
      </c>
      <c r="E200" s="27">
        <v>44966</v>
      </c>
      <c r="F200">
        <v>2742.36</v>
      </c>
      <c r="G200" t="s">
        <v>91</v>
      </c>
      <c r="H200">
        <v>0</v>
      </c>
      <c r="I200" t="str">
        <f>YEAR(data_KPI[[#This Row],[Date]])&amp;" "&amp;MONTH(data_KPI[[#This Row],[Date]])</f>
        <v>2023 2</v>
      </c>
    </row>
    <row r="201" spans="2:9" x14ac:dyDescent="0.25">
      <c r="B201" t="s">
        <v>35</v>
      </c>
      <c r="C201">
        <v>8</v>
      </c>
      <c r="D201">
        <v>1170</v>
      </c>
      <c r="E201" s="27">
        <v>44966</v>
      </c>
      <c r="F201">
        <v>723.42</v>
      </c>
      <c r="G201" t="s">
        <v>91</v>
      </c>
      <c r="H201">
        <v>0</v>
      </c>
      <c r="I201" t="str">
        <f>YEAR(data_KPI[[#This Row],[Date]])&amp;" "&amp;MONTH(data_KPI[[#This Row],[Date]])</f>
        <v>2023 2</v>
      </c>
    </row>
    <row r="202" spans="2:9" x14ac:dyDescent="0.25">
      <c r="B202" t="s">
        <v>68</v>
      </c>
      <c r="C202">
        <v>5.6000000000000005</v>
      </c>
      <c r="D202">
        <v>1070</v>
      </c>
      <c r="E202" s="27">
        <v>44966</v>
      </c>
      <c r="F202">
        <v>2066.64</v>
      </c>
      <c r="G202" t="s">
        <v>90</v>
      </c>
      <c r="H202">
        <v>0</v>
      </c>
      <c r="I202" t="str">
        <f>YEAR(data_KPI[[#This Row],[Date]])&amp;" "&amp;MONTH(data_KPI[[#This Row],[Date]])</f>
        <v>2023 2</v>
      </c>
    </row>
    <row r="203" spans="2:9" x14ac:dyDescent="0.25">
      <c r="B203" t="s">
        <v>32</v>
      </c>
      <c r="C203">
        <v>4</v>
      </c>
      <c r="D203">
        <v>1350</v>
      </c>
      <c r="E203" s="27">
        <v>44966</v>
      </c>
      <c r="F203">
        <v>705.72</v>
      </c>
      <c r="G203" t="s">
        <v>91</v>
      </c>
      <c r="H203">
        <v>0</v>
      </c>
      <c r="I203" t="str">
        <f>YEAR(data_KPI[[#This Row],[Date]])&amp;" "&amp;MONTH(data_KPI[[#This Row],[Date]])</f>
        <v>2023 2</v>
      </c>
    </row>
    <row r="204" spans="2:9" x14ac:dyDescent="0.25">
      <c r="B204" t="s">
        <v>33</v>
      </c>
      <c r="C204">
        <v>14</v>
      </c>
      <c r="D204">
        <v>117</v>
      </c>
      <c r="E204" s="27">
        <v>44967</v>
      </c>
      <c r="F204">
        <v>139.83000000000001</v>
      </c>
      <c r="G204" t="s">
        <v>90</v>
      </c>
      <c r="H204">
        <v>0</v>
      </c>
      <c r="I204" t="str">
        <f>YEAR(data_KPI[[#This Row],[Date]])&amp;" "&amp;MONTH(data_KPI[[#This Row],[Date]])</f>
        <v>2023 2</v>
      </c>
    </row>
    <row r="205" spans="2:9" x14ac:dyDescent="0.25">
      <c r="B205" t="s">
        <v>34</v>
      </c>
      <c r="C205">
        <v>10.4</v>
      </c>
      <c r="D205">
        <v>1410</v>
      </c>
      <c r="E205" s="27">
        <v>44967</v>
      </c>
      <c r="F205">
        <v>1973.88</v>
      </c>
      <c r="G205" t="s">
        <v>91</v>
      </c>
      <c r="H205">
        <v>0</v>
      </c>
      <c r="I205" t="str">
        <f>YEAR(data_KPI[[#This Row],[Date]])&amp;" "&amp;MONTH(data_KPI[[#This Row],[Date]])</f>
        <v>2023 2</v>
      </c>
    </row>
    <row r="206" spans="2:9" x14ac:dyDescent="0.25">
      <c r="B206" t="s">
        <v>35</v>
      </c>
      <c r="C206">
        <v>4.8000000000000007</v>
      </c>
      <c r="D206">
        <v>1080</v>
      </c>
      <c r="E206" s="27">
        <v>44967</v>
      </c>
      <c r="F206">
        <v>1321.68</v>
      </c>
      <c r="G206" t="s">
        <v>91</v>
      </c>
      <c r="H206">
        <v>0</v>
      </c>
      <c r="I206" t="str">
        <f>YEAR(data_KPI[[#This Row],[Date]])&amp;" "&amp;MONTH(data_KPI[[#This Row],[Date]])</f>
        <v>2023 2</v>
      </c>
    </row>
    <row r="207" spans="2:9" x14ac:dyDescent="0.25">
      <c r="B207" t="s">
        <v>68</v>
      </c>
      <c r="C207">
        <v>5.6000000000000005</v>
      </c>
      <c r="D207">
        <v>990</v>
      </c>
      <c r="E207" s="27">
        <v>44967</v>
      </c>
      <c r="F207">
        <v>1226.0999999999999</v>
      </c>
      <c r="G207" t="s">
        <v>90</v>
      </c>
      <c r="H207">
        <v>0</v>
      </c>
      <c r="I207" t="str">
        <f>YEAR(data_KPI[[#This Row],[Date]])&amp;" "&amp;MONTH(data_KPI[[#This Row],[Date]])</f>
        <v>2023 2</v>
      </c>
    </row>
    <row r="208" spans="2:9" x14ac:dyDescent="0.25">
      <c r="B208" t="s">
        <v>32</v>
      </c>
      <c r="C208">
        <v>4.8000000000000007</v>
      </c>
      <c r="D208">
        <v>610</v>
      </c>
      <c r="E208" s="27">
        <v>44967</v>
      </c>
      <c r="F208">
        <v>2133</v>
      </c>
      <c r="G208" t="s">
        <v>91</v>
      </c>
      <c r="H208">
        <v>0</v>
      </c>
      <c r="I208" t="str">
        <f>YEAR(data_KPI[[#This Row],[Date]])&amp;" "&amp;MONTH(data_KPI[[#This Row],[Date]])</f>
        <v>2023 2</v>
      </c>
    </row>
    <row r="209" spans="2:9" x14ac:dyDescent="0.25">
      <c r="B209" t="s">
        <v>33</v>
      </c>
      <c r="C209">
        <v>10</v>
      </c>
      <c r="D209">
        <v>118</v>
      </c>
      <c r="E209" s="27">
        <v>44968</v>
      </c>
      <c r="F209">
        <v>167.34</v>
      </c>
      <c r="G209" t="s">
        <v>90</v>
      </c>
      <c r="H209">
        <v>0</v>
      </c>
      <c r="I209" t="str">
        <f>YEAR(data_KPI[[#This Row],[Date]])&amp;" "&amp;MONTH(data_KPI[[#This Row],[Date]])</f>
        <v>2023 2</v>
      </c>
    </row>
    <row r="210" spans="2:9" x14ac:dyDescent="0.25">
      <c r="B210" t="s">
        <v>34</v>
      </c>
      <c r="C210">
        <v>11.200000000000001</v>
      </c>
      <c r="D210">
        <v>1320</v>
      </c>
      <c r="E210" s="27">
        <v>44968</v>
      </c>
      <c r="F210">
        <v>930.36</v>
      </c>
      <c r="G210" t="s">
        <v>91</v>
      </c>
      <c r="H210">
        <v>0</v>
      </c>
      <c r="I210" t="str">
        <f>YEAR(data_KPI[[#This Row],[Date]])&amp;" "&amp;MONTH(data_KPI[[#This Row],[Date]])</f>
        <v>2023 2</v>
      </c>
    </row>
    <row r="211" spans="2:9" x14ac:dyDescent="0.25">
      <c r="B211" t="s">
        <v>35</v>
      </c>
      <c r="C211">
        <v>8.8000000000000007</v>
      </c>
      <c r="D211">
        <v>1300</v>
      </c>
      <c r="E211" s="27">
        <v>44968</v>
      </c>
      <c r="F211">
        <v>1848.1499999999999</v>
      </c>
      <c r="G211" t="s">
        <v>91</v>
      </c>
      <c r="H211">
        <v>0</v>
      </c>
      <c r="I211" t="str">
        <f>YEAR(data_KPI[[#This Row],[Date]])&amp;" "&amp;MONTH(data_KPI[[#This Row],[Date]])</f>
        <v>2023 2</v>
      </c>
    </row>
    <row r="212" spans="2:9" x14ac:dyDescent="0.25">
      <c r="B212" t="s">
        <v>68</v>
      </c>
      <c r="C212">
        <v>8.8000000000000007</v>
      </c>
      <c r="D212">
        <v>620</v>
      </c>
      <c r="E212" s="27">
        <v>44968</v>
      </c>
      <c r="F212">
        <v>2119.2599999999998</v>
      </c>
      <c r="G212" t="s">
        <v>90</v>
      </c>
      <c r="H212">
        <v>0</v>
      </c>
      <c r="I212" t="str">
        <f>YEAR(data_KPI[[#This Row],[Date]])&amp;" "&amp;MONTH(data_KPI[[#This Row],[Date]])</f>
        <v>2023 2</v>
      </c>
    </row>
    <row r="213" spans="2:9" x14ac:dyDescent="0.25">
      <c r="B213" t="s">
        <v>32</v>
      </c>
      <c r="C213">
        <v>11.200000000000001</v>
      </c>
      <c r="D213">
        <v>1040</v>
      </c>
      <c r="E213" s="27">
        <v>44968</v>
      </c>
      <c r="F213">
        <v>2105.0099999999998</v>
      </c>
      <c r="G213" t="s">
        <v>91</v>
      </c>
      <c r="H213">
        <v>0</v>
      </c>
      <c r="I213" t="str">
        <f>YEAR(data_KPI[[#This Row],[Date]])&amp;" "&amp;MONTH(data_KPI[[#This Row],[Date]])</f>
        <v>2023 2</v>
      </c>
    </row>
    <row r="214" spans="2:9" x14ac:dyDescent="0.25">
      <c r="B214" t="s">
        <v>33</v>
      </c>
      <c r="C214">
        <v>10</v>
      </c>
      <c r="D214">
        <v>80</v>
      </c>
      <c r="E214" s="27">
        <v>44969</v>
      </c>
      <c r="F214">
        <v>64.06</v>
      </c>
      <c r="G214" t="s">
        <v>90</v>
      </c>
      <c r="H214">
        <v>0</v>
      </c>
      <c r="I214" t="str">
        <f>YEAR(data_KPI[[#This Row],[Date]])&amp;" "&amp;MONTH(data_KPI[[#This Row],[Date]])</f>
        <v>2023 2</v>
      </c>
    </row>
    <row r="215" spans="2:9" x14ac:dyDescent="0.25">
      <c r="B215" t="s">
        <v>34</v>
      </c>
      <c r="C215">
        <v>4</v>
      </c>
      <c r="D215">
        <v>1380</v>
      </c>
      <c r="E215" s="27">
        <v>44969</v>
      </c>
      <c r="F215">
        <v>2858.7</v>
      </c>
      <c r="G215" t="s">
        <v>91</v>
      </c>
      <c r="H215">
        <v>0</v>
      </c>
      <c r="I215" t="str">
        <f>YEAR(data_KPI[[#This Row],[Date]])&amp;" "&amp;MONTH(data_KPI[[#This Row],[Date]])</f>
        <v>2023 2</v>
      </c>
    </row>
    <row r="216" spans="2:9" x14ac:dyDescent="0.25">
      <c r="B216" t="s">
        <v>35</v>
      </c>
      <c r="C216">
        <v>5.6000000000000005</v>
      </c>
      <c r="D216">
        <v>960</v>
      </c>
      <c r="E216" s="27">
        <v>44969</v>
      </c>
      <c r="F216">
        <v>1468.47</v>
      </c>
      <c r="G216" t="s">
        <v>91</v>
      </c>
      <c r="H216">
        <v>0</v>
      </c>
      <c r="I216" t="str">
        <f>YEAR(data_KPI[[#This Row],[Date]])&amp;" "&amp;MONTH(data_KPI[[#This Row],[Date]])</f>
        <v>2023 2</v>
      </c>
    </row>
    <row r="217" spans="2:9" x14ac:dyDescent="0.25">
      <c r="B217" t="s">
        <v>68</v>
      </c>
      <c r="C217">
        <v>9.6000000000000014</v>
      </c>
      <c r="D217">
        <v>630</v>
      </c>
      <c r="E217" s="27">
        <v>44969</v>
      </c>
      <c r="F217">
        <v>2925.09</v>
      </c>
      <c r="G217" t="s">
        <v>90</v>
      </c>
      <c r="H217">
        <v>0</v>
      </c>
      <c r="I217" t="str">
        <f>YEAR(data_KPI[[#This Row],[Date]])&amp;" "&amp;MONTH(data_KPI[[#This Row],[Date]])</f>
        <v>2023 2</v>
      </c>
    </row>
    <row r="218" spans="2:9" x14ac:dyDescent="0.25">
      <c r="B218" t="s">
        <v>32</v>
      </c>
      <c r="C218">
        <v>12</v>
      </c>
      <c r="D218">
        <v>620</v>
      </c>
      <c r="E218" s="27">
        <v>44969</v>
      </c>
      <c r="F218">
        <v>2792.55</v>
      </c>
      <c r="G218" t="s">
        <v>91</v>
      </c>
      <c r="H218">
        <v>0</v>
      </c>
      <c r="I218" t="str">
        <f>YEAR(data_KPI[[#This Row],[Date]])&amp;" "&amp;MONTH(data_KPI[[#This Row],[Date]])</f>
        <v>2023 2</v>
      </c>
    </row>
    <row r="219" spans="2:9" x14ac:dyDescent="0.25">
      <c r="B219" t="s">
        <v>33</v>
      </c>
      <c r="C219">
        <v>6</v>
      </c>
      <c r="D219">
        <v>149</v>
      </c>
      <c r="E219" s="27">
        <v>44970</v>
      </c>
      <c r="F219">
        <v>187.59</v>
      </c>
      <c r="G219" t="s">
        <v>90</v>
      </c>
      <c r="H219">
        <v>0</v>
      </c>
      <c r="I219" t="str">
        <f>YEAR(data_KPI[[#This Row],[Date]])&amp;" "&amp;MONTH(data_KPI[[#This Row],[Date]])</f>
        <v>2023 2</v>
      </c>
    </row>
    <row r="220" spans="2:9" x14ac:dyDescent="0.25">
      <c r="B220" t="s">
        <v>34</v>
      </c>
      <c r="C220">
        <v>10.4</v>
      </c>
      <c r="D220">
        <v>770</v>
      </c>
      <c r="E220" s="27">
        <v>44970</v>
      </c>
      <c r="F220">
        <v>2146.56</v>
      </c>
      <c r="G220" t="s">
        <v>91</v>
      </c>
      <c r="H220">
        <v>0</v>
      </c>
      <c r="I220" t="str">
        <f>YEAR(data_KPI[[#This Row],[Date]])&amp;" "&amp;MONTH(data_KPI[[#This Row],[Date]])</f>
        <v>2023 2</v>
      </c>
    </row>
    <row r="221" spans="2:9" x14ac:dyDescent="0.25">
      <c r="B221" t="s">
        <v>35</v>
      </c>
      <c r="C221">
        <v>12</v>
      </c>
      <c r="D221">
        <v>810</v>
      </c>
      <c r="E221" s="27">
        <v>44970</v>
      </c>
      <c r="F221">
        <v>1408.71</v>
      </c>
      <c r="G221" t="s">
        <v>91</v>
      </c>
      <c r="H221">
        <v>0</v>
      </c>
      <c r="I221" t="str">
        <f>YEAR(data_KPI[[#This Row],[Date]])&amp;" "&amp;MONTH(data_KPI[[#This Row],[Date]])</f>
        <v>2023 2</v>
      </c>
    </row>
    <row r="222" spans="2:9" x14ac:dyDescent="0.25">
      <c r="B222" t="s">
        <v>68</v>
      </c>
      <c r="C222">
        <v>10.4</v>
      </c>
      <c r="D222">
        <v>1190</v>
      </c>
      <c r="E222" s="27">
        <v>44970</v>
      </c>
      <c r="F222">
        <v>2680.02</v>
      </c>
      <c r="G222" t="s">
        <v>90</v>
      </c>
      <c r="H222">
        <v>0</v>
      </c>
      <c r="I222" t="str">
        <f>YEAR(data_KPI[[#This Row],[Date]])&amp;" "&amp;MONTH(data_KPI[[#This Row],[Date]])</f>
        <v>2023 2</v>
      </c>
    </row>
    <row r="223" spans="2:9" x14ac:dyDescent="0.25">
      <c r="B223" t="s">
        <v>32</v>
      </c>
      <c r="C223">
        <v>6.4</v>
      </c>
      <c r="D223">
        <v>1140</v>
      </c>
      <c r="E223" s="27">
        <v>44970</v>
      </c>
      <c r="F223">
        <v>1623.6000000000001</v>
      </c>
      <c r="G223" t="s">
        <v>91</v>
      </c>
      <c r="H223">
        <v>0</v>
      </c>
      <c r="I223" t="str">
        <f>YEAR(data_KPI[[#This Row],[Date]])&amp;" "&amp;MONTH(data_KPI[[#This Row],[Date]])</f>
        <v>2023 2</v>
      </c>
    </row>
    <row r="224" spans="2:9" x14ac:dyDescent="0.25">
      <c r="B224" t="s">
        <v>33</v>
      </c>
      <c r="C224">
        <v>12</v>
      </c>
      <c r="D224">
        <v>143</v>
      </c>
      <c r="E224" s="27">
        <v>44971</v>
      </c>
      <c r="F224">
        <v>110.95</v>
      </c>
      <c r="G224" t="s">
        <v>90</v>
      </c>
      <c r="H224">
        <v>0</v>
      </c>
      <c r="I224" t="str">
        <f>YEAR(data_KPI[[#This Row],[Date]])&amp;" "&amp;MONTH(data_KPI[[#This Row],[Date]])</f>
        <v>2023 2</v>
      </c>
    </row>
    <row r="225" spans="2:9" x14ac:dyDescent="0.25">
      <c r="B225" t="s">
        <v>34</v>
      </c>
      <c r="C225">
        <v>4.8000000000000007</v>
      </c>
      <c r="D225">
        <v>680</v>
      </c>
      <c r="E225" s="27">
        <v>44971</v>
      </c>
      <c r="F225">
        <v>2578.23</v>
      </c>
      <c r="G225" t="s">
        <v>91</v>
      </c>
      <c r="H225">
        <v>0</v>
      </c>
      <c r="I225" t="str">
        <f>YEAR(data_KPI[[#This Row],[Date]])&amp;" "&amp;MONTH(data_KPI[[#This Row],[Date]])</f>
        <v>2023 2</v>
      </c>
    </row>
    <row r="226" spans="2:9" x14ac:dyDescent="0.25">
      <c r="B226" t="s">
        <v>35</v>
      </c>
      <c r="C226">
        <v>5.6000000000000005</v>
      </c>
      <c r="D226">
        <v>1090</v>
      </c>
      <c r="E226" s="27">
        <v>44971</v>
      </c>
      <c r="F226">
        <v>1416.3000000000002</v>
      </c>
      <c r="G226" t="s">
        <v>91</v>
      </c>
      <c r="H226">
        <v>0</v>
      </c>
      <c r="I226" t="str">
        <f>YEAR(data_KPI[[#This Row],[Date]])&amp;" "&amp;MONTH(data_KPI[[#This Row],[Date]])</f>
        <v>2023 2</v>
      </c>
    </row>
    <row r="227" spans="2:9" x14ac:dyDescent="0.25">
      <c r="B227" t="s">
        <v>68</v>
      </c>
      <c r="C227">
        <v>7.2</v>
      </c>
      <c r="D227">
        <v>570</v>
      </c>
      <c r="E227" s="27">
        <v>44971</v>
      </c>
      <c r="F227">
        <v>2252.67</v>
      </c>
      <c r="G227" t="s">
        <v>90</v>
      </c>
      <c r="H227">
        <v>0</v>
      </c>
      <c r="I227" t="str">
        <f>YEAR(data_KPI[[#This Row],[Date]])&amp;" "&amp;MONTH(data_KPI[[#This Row],[Date]])</f>
        <v>2023 2</v>
      </c>
    </row>
    <row r="228" spans="2:9" x14ac:dyDescent="0.25">
      <c r="B228" t="s">
        <v>32</v>
      </c>
      <c r="C228">
        <v>5.6000000000000005</v>
      </c>
      <c r="D228">
        <v>700</v>
      </c>
      <c r="E228" s="27">
        <v>44971</v>
      </c>
      <c r="F228">
        <v>596.52</v>
      </c>
      <c r="G228" t="s">
        <v>91</v>
      </c>
      <c r="H228">
        <v>0</v>
      </c>
      <c r="I228" t="str">
        <f>YEAR(data_KPI[[#This Row],[Date]])&amp;" "&amp;MONTH(data_KPI[[#This Row],[Date]])</f>
        <v>2023 2</v>
      </c>
    </row>
    <row r="229" spans="2:9" x14ac:dyDescent="0.25">
      <c r="B229" t="s">
        <v>33</v>
      </c>
      <c r="C229">
        <v>10</v>
      </c>
      <c r="D229">
        <v>130</v>
      </c>
      <c r="E229" s="27">
        <v>44972</v>
      </c>
      <c r="F229">
        <v>110.91</v>
      </c>
      <c r="G229" t="s">
        <v>90</v>
      </c>
      <c r="H229">
        <v>0</v>
      </c>
      <c r="I229" t="str">
        <f>YEAR(data_KPI[[#This Row],[Date]])&amp;" "&amp;MONTH(data_KPI[[#This Row],[Date]])</f>
        <v>2023 2</v>
      </c>
    </row>
    <row r="230" spans="2:9" x14ac:dyDescent="0.25">
      <c r="B230" t="s">
        <v>34</v>
      </c>
      <c r="C230">
        <v>10.4</v>
      </c>
      <c r="D230">
        <v>1350</v>
      </c>
      <c r="E230" s="27">
        <v>44972</v>
      </c>
      <c r="F230">
        <v>504.29999999999995</v>
      </c>
      <c r="G230" t="s">
        <v>91</v>
      </c>
      <c r="H230">
        <v>0</v>
      </c>
      <c r="I230" t="str">
        <f>YEAR(data_KPI[[#This Row],[Date]])&amp;" "&amp;MONTH(data_KPI[[#This Row],[Date]])</f>
        <v>2023 2</v>
      </c>
    </row>
    <row r="231" spans="2:9" x14ac:dyDescent="0.25">
      <c r="B231" t="s">
        <v>35</v>
      </c>
      <c r="C231">
        <v>4.8000000000000007</v>
      </c>
      <c r="D231">
        <v>1460</v>
      </c>
      <c r="E231" s="27">
        <v>44972</v>
      </c>
      <c r="F231">
        <v>2042.8500000000001</v>
      </c>
      <c r="G231" t="s">
        <v>91</v>
      </c>
      <c r="H231">
        <v>0</v>
      </c>
      <c r="I231" t="str">
        <f>YEAR(data_KPI[[#This Row],[Date]])&amp;" "&amp;MONTH(data_KPI[[#This Row],[Date]])</f>
        <v>2023 2</v>
      </c>
    </row>
    <row r="232" spans="2:9" x14ac:dyDescent="0.25">
      <c r="B232" t="s">
        <v>68</v>
      </c>
      <c r="C232">
        <v>8</v>
      </c>
      <c r="D232">
        <v>1080</v>
      </c>
      <c r="E232" s="27">
        <v>44972</v>
      </c>
      <c r="F232">
        <v>949.26</v>
      </c>
      <c r="G232" t="s">
        <v>90</v>
      </c>
      <c r="H232">
        <v>0</v>
      </c>
      <c r="I232" t="str">
        <f>YEAR(data_KPI[[#This Row],[Date]])&amp;" "&amp;MONTH(data_KPI[[#This Row],[Date]])</f>
        <v>2023 2</v>
      </c>
    </row>
    <row r="233" spans="2:9" x14ac:dyDescent="0.25">
      <c r="B233" t="s">
        <v>32</v>
      </c>
      <c r="C233">
        <v>11.200000000000001</v>
      </c>
      <c r="D233">
        <v>710</v>
      </c>
      <c r="E233" s="27">
        <v>44972</v>
      </c>
      <c r="F233">
        <v>649.34999999999991</v>
      </c>
      <c r="G233" t="s">
        <v>91</v>
      </c>
      <c r="H233">
        <v>0</v>
      </c>
      <c r="I233" t="str">
        <f>YEAR(data_KPI[[#This Row],[Date]])&amp;" "&amp;MONTH(data_KPI[[#This Row],[Date]])</f>
        <v>2023 2</v>
      </c>
    </row>
    <row r="234" spans="2:9" x14ac:dyDescent="0.25">
      <c r="B234" t="s">
        <v>33</v>
      </c>
      <c r="C234">
        <v>6</v>
      </c>
      <c r="D234">
        <v>122</v>
      </c>
      <c r="E234" s="27">
        <v>44973</v>
      </c>
      <c r="F234">
        <v>303.37</v>
      </c>
      <c r="G234" t="s">
        <v>90</v>
      </c>
      <c r="H234">
        <v>0</v>
      </c>
      <c r="I234" t="str">
        <f>YEAR(data_KPI[[#This Row],[Date]])&amp;" "&amp;MONTH(data_KPI[[#This Row],[Date]])</f>
        <v>2023 2</v>
      </c>
    </row>
    <row r="235" spans="2:9" x14ac:dyDescent="0.25">
      <c r="B235" t="s">
        <v>34</v>
      </c>
      <c r="C235">
        <v>7.2</v>
      </c>
      <c r="D235">
        <v>680</v>
      </c>
      <c r="E235" s="27">
        <v>44973</v>
      </c>
      <c r="F235">
        <v>892.94999999999993</v>
      </c>
      <c r="G235" t="s">
        <v>91</v>
      </c>
      <c r="H235">
        <v>0</v>
      </c>
      <c r="I235" t="str">
        <f>YEAR(data_KPI[[#This Row],[Date]])&amp;" "&amp;MONTH(data_KPI[[#This Row],[Date]])</f>
        <v>2023 2</v>
      </c>
    </row>
    <row r="236" spans="2:9" x14ac:dyDescent="0.25">
      <c r="B236" t="s">
        <v>35</v>
      </c>
      <c r="C236">
        <v>4</v>
      </c>
      <c r="D236">
        <v>1410</v>
      </c>
      <c r="E236" s="27">
        <v>44973</v>
      </c>
      <c r="F236">
        <v>2562.75</v>
      </c>
      <c r="G236" t="s">
        <v>91</v>
      </c>
      <c r="H236">
        <v>0</v>
      </c>
      <c r="I236" t="str">
        <f>YEAR(data_KPI[[#This Row],[Date]])&amp;" "&amp;MONTH(data_KPI[[#This Row],[Date]])</f>
        <v>2023 2</v>
      </c>
    </row>
    <row r="237" spans="2:9" x14ac:dyDescent="0.25">
      <c r="B237" t="s">
        <v>68</v>
      </c>
      <c r="C237">
        <v>8.8000000000000007</v>
      </c>
      <c r="D237">
        <v>1320</v>
      </c>
      <c r="E237" s="27">
        <v>44973</v>
      </c>
      <c r="F237">
        <v>2274</v>
      </c>
      <c r="G237" t="s">
        <v>90</v>
      </c>
      <c r="H237">
        <v>0</v>
      </c>
      <c r="I237" t="str">
        <f>YEAR(data_KPI[[#This Row],[Date]])&amp;" "&amp;MONTH(data_KPI[[#This Row],[Date]])</f>
        <v>2023 2</v>
      </c>
    </row>
    <row r="238" spans="2:9" x14ac:dyDescent="0.25">
      <c r="B238" t="s">
        <v>32</v>
      </c>
      <c r="C238">
        <v>8</v>
      </c>
      <c r="D238">
        <v>990</v>
      </c>
      <c r="E238" s="27">
        <v>44973</v>
      </c>
      <c r="F238">
        <v>2016.27</v>
      </c>
      <c r="G238" t="s">
        <v>91</v>
      </c>
      <c r="H238">
        <v>0</v>
      </c>
      <c r="I238" t="str">
        <f>YEAR(data_KPI[[#This Row],[Date]])&amp;" "&amp;MONTH(data_KPI[[#This Row],[Date]])</f>
        <v>2023 2</v>
      </c>
    </row>
    <row r="239" spans="2:9" x14ac:dyDescent="0.25">
      <c r="B239" t="s">
        <v>33</v>
      </c>
      <c r="C239">
        <v>14</v>
      </c>
      <c r="D239">
        <v>68</v>
      </c>
      <c r="E239" s="27">
        <v>44974</v>
      </c>
      <c r="F239">
        <v>892.25</v>
      </c>
      <c r="G239" t="s">
        <v>90</v>
      </c>
      <c r="H239">
        <v>0</v>
      </c>
      <c r="I239" t="str">
        <f>YEAR(data_KPI[[#This Row],[Date]])&amp;" "&amp;MONTH(data_KPI[[#This Row],[Date]])</f>
        <v>2023 2</v>
      </c>
    </row>
    <row r="240" spans="2:9" x14ac:dyDescent="0.25">
      <c r="B240" t="s">
        <v>34</v>
      </c>
      <c r="C240">
        <v>7.2</v>
      </c>
      <c r="D240">
        <v>990</v>
      </c>
      <c r="E240" s="27">
        <v>44974</v>
      </c>
      <c r="F240">
        <v>763.41</v>
      </c>
      <c r="G240" t="s">
        <v>91</v>
      </c>
      <c r="H240">
        <v>0</v>
      </c>
      <c r="I240" t="str">
        <f>YEAR(data_KPI[[#This Row],[Date]])&amp;" "&amp;MONTH(data_KPI[[#This Row],[Date]])</f>
        <v>2023 2</v>
      </c>
    </row>
    <row r="241" spans="2:9" x14ac:dyDescent="0.25">
      <c r="B241" t="s">
        <v>35</v>
      </c>
      <c r="C241">
        <v>9.6000000000000014</v>
      </c>
      <c r="D241">
        <v>600</v>
      </c>
      <c r="E241" s="27">
        <v>44974</v>
      </c>
      <c r="F241">
        <v>1460.25</v>
      </c>
      <c r="G241" t="s">
        <v>91</v>
      </c>
      <c r="H241">
        <v>0</v>
      </c>
      <c r="I241" t="str">
        <f>YEAR(data_KPI[[#This Row],[Date]])&amp;" "&amp;MONTH(data_KPI[[#This Row],[Date]])</f>
        <v>2023 2</v>
      </c>
    </row>
    <row r="242" spans="2:9" x14ac:dyDescent="0.25">
      <c r="B242" t="s">
        <v>68</v>
      </c>
      <c r="C242">
        <v>10.4</v>
      </c>
      <c r="D242">
        <v>1190</v>
      </c>
      <c r="E242" s="27">
        <v>44974</v>
      </c>
      <c r="F242">
        <v>1438.8600000000001</v>
      </c>
      <c r="G242" t="s">
        <v>90</v>
      </c>
      <c r="H242">
        <v>0</v>
      </c>
      <c r="I242" t="str">
        <f>YEAR(data_KPI[[#This Row],[Date]])&amp;" "&amp;MONTH(data_KPI[[#This Row],[Date]])</f>
        <v>2023 2</v>
      </c>
    </row>
    <row r="243" spans="2:9" x14ac:dyDescent="0.25">
      <c r="B243" t="s">
        <v>32</v>
      </c>
      <c r="C243">
        <v>4</v>
      </c>
      <c r="D243">
        <v>1360</v>
      </c>
      <c r="E243" s="27">
        <v>44974</v>
      </c>
      <c r="F243">
        <v>351.78000000000003</v>
      </c>
      <c r="G243" t="s">
        <v>91</v>
      </c>
      <c r="H243">
        <v>0</v>
      </c>
      <c r="I243" t="str">
        <f>YEAR(data_KPI[[#This Row],[Date]])&amp;" "&amp;MONTH(data_KPI[[#This Row],[Date]])</f>
        <v>2023 2</v>
      </c>
    </row>
    <row r="244" spans="2:9" x14ac:dyDescent="0.25">
      <c r="B244" t="s">
        <v>33</v>
      </c>
      <c r="C244">
        <v>11</v>
      </c>
      <c r="D244">
        <v>129</v>
      </c>
      <c r="E244" s="27">
        <v>44975</v>
      </c>
      <c r="F244">
        <v>336.87</v>
      </c>
      <c r="G244" t="s">
        <v>90</v>
      </c>
      <c r="H244">
        <v>0</v>
      </c>
      <c r="I244" t="str">
        <f>YEAR(data_KPI[[#This Row],[Date]])&amp;" "&amp;MONTH(data_KPI[[#This Row],[Date]])</f>
        <v>2023 2</v>
      </c>
    </row>
    <row r="245" spans="2:9" x14ac:dyDescent="0.25">
      <c r="B245" t="s">
        <v>34</v>
      </c>
      <c r="C245">
        <v>7.2</v>
      </c>
      <c r="D245">
        <v>1250</v>
      </c>
      <c r="E245" s="27">
        <v>44975</v>
      </c>
      <c r="F245">
        <v>1708.62</v>
      </c>
      <c r="G245" t="s">
        <v>91</v>
      </c>
      <c r="H245">
        <v>0</v>
      </c>
      <c r="I245" t="str">
        <f>YEAR(data_KPI[[#This Row],[Date]])&amp;" "&amp;MONTH(data_KPI[[#This Row],[Date]])</f>
        <v>2023 2</v>
      </c>
    </row>
    <row r="246" spans="2:9" x14ac:dyDescent="0.25">
      <c r="B246" t="s">
        <v>35</v>
      </c>
      <c r="C246">
        <v>8</v>
      </c>
      <c r="D246">
        <v>920</v>
      </c>
      <c r="E246" s="27">
        <v>44975</v>
      </c>
      <c r="F246">
        <v>628.08000000000004</v>
      </c>
      <c r="G246" t="s">
        <v>91</v>
      </c>
      <c r="H246">
        <v>0</v>
      </c>
      <c r="I246" t="str">
        <f>YEAR(data_KPI[[#This Row],[Date]])&amp;" "&amp;MONTH(data_KPI[[#This Row],[Date]])</f>
        <v>2023 2</v>
      </c>
    </row>
    <row r="247" spans="2:9" x14ac:dyDescent="0.25">
      <c r="B247" t="s">
        <v>68</v>
      </c>
      <c r="C247">
        <v>10.4</v>
      </c>
      <c r="D247">
        <v>1410</v>
      </c>
      <c r="E247" s="27">
        <v>44975</v>
      </c>
      <c r="F247">
        <v>935.43000000000006</v>
      </c>
      <c r="G247" t="s">
        <v>90</v>
      </c>
      <c r="H247">
        <v>0</v>
      </c>
      <c r="I247" t="str">
        <f>YEAR(data_KPI[[#This Row],[Date]])&amp;" "&amp;MONTH(data_KPI[[#This Row],[Date]])</f>
        <v>2023 2</v>
      </c>
    </row>
    <row r="248" spans="2:9" x14ac:dyDescent="0.25">
      <c r="B248" t="s">
        <v>32</v>
      </c>
      <c r="C248">
        <v>9.6000000000000014</v>
      </c>
      <c r="D248">
        <v>790</v>
      </c>
      <c r="E248" s="27">
        <v>44975</v>
      </c>
      <c r="F248">
        <v>2122.3500000000004</v>
      </c>
      <c r="G248" t="s">
        <v>91</v>
      </c>
      <c r="H248">
        <v>0</v>
      </c>
      <c r="I248" t="str">
        <f>YEAR(data_KPI[[#This Row],[Date]])&amp;" "&amp;MONTH(data_KPI[[#This Row],[Date]])</f>
        <v>2023 2</v>
      </c>
    </row>
    <row r="249" spans="2:9" x14ac:dyDescent="0.25">
      <c r="B249" t="s">
        <v>33</v>
      </c>
      <c r="C249">
        <v>13</v>
      </c>
      <c r="D249">
        <v>77</v>
      </c>
      <c r="E249" s="27">
        <v>44976</v>
      </c>
      <c r="F249">
        <v>566.08000000000004</v>
      </c>
      <c r="G249" t="s">
        <v>90</v>
      </c>
      <c r="H249">
        <v>0</v>
      </c>
      <c r="I249" t="str">
        <f>YEAR(data_KPI[[#This Row],[Date]])&amp;" "&amp;MONTH(data_KPI[[#This Row],[Date]])</f>
        <v>2023 2</v>
      </c>
    </row>
    <row r="250" spans="2:9" x14ac:dyDescent="0.25">
      <c r="B250" t="s">
        <v>34</v>
      </c>
      <c r="C250">
        <v>6.4</v>
      </c>
      <c r="D250">
        <v>1150</v>
      </c>
      <c r="E250" s="27">
        <v>44976</v>
      </c>
      <c r="F250">
        <v>2926.08</v>
      </c>
      <c r="G250" t="s">
        <v>91</v>
      </c>
      <c r="H250">
        <v>0</v>
      </c>
      <c r="I250" t="str">
        <f>YEAR(data_KPI[[#This Row],[Date]])&amp;" "&amp;MONTH(data_KPI[[#This Row],[Date]])</f>
        <v>2023 2</v>
      </c>
    </row>
    <row r="251" spans="2:9" x14ac:dyDescent="0.25">
      <c r="B251" t="s">
        <v>35</v>
      </c>
      <c r="C251">
        <v>10.4</v>
      </c>
      <c r="D251">
        <v>1330</v>
      </c>
      <c r="E251" s="27">
        <v>44976</v>
      </c>
      <c r="F251">
        <v>1511.6100000000001</v>
      </c>
      <c r="G251" t="s">
        <v>91</v>
      </c>
      <c r="H251">
        <v>0</v>
      </c>
      <c r="I251" t="str">
        <f>YEAR(data_KPI[[#This Row],[Date]])&amp;" "&amp;MONTH(data_KPI[[#This Row],[Date]])</f>
        <v>2023 2</v>
      </c>
    </row>
    <row r="252" spans="2:9" x14ac:dyDescent="0.25">
      <c r="B252" t="s">
        <v>68</v>
      </c>
      <c r="C252">
        <v>11.200000000000001</v>
      </c>
      <c r="D252">
        <v>1390</v>
      </c>
      <c r="E252" s="27">
        <v>44976</v>
      </c>
      <c r="F252">
        <v>128.69999999999999</v>
      </c>
      <c r="G252" t="s">
        <v>90</v>
      </c>
      <c r="H252">
        <v>0</v>
      </c>
      <c r="I252" t="str">
        <f>YEAR(data_KPI[[#This Row],[Date]])&amp;" "&amp;MONTH(data_KPI[[#This Row],[Date]])</f>
        <v>2023 2</v>
      </c>
    </row>
    <row r="253" spans="2:9" x14ac:dyDescent="0.25">
      <c r="B253" t="s">
        <v>32</v>
      </c>
      <c r="C253">
        <v>8</v>
      </c>
      <c r="D253">
        <v>1190</v>
      </c>
      <c r="E253" s="27">
        <v>44976</v>
      </c>
      <c r="F253">
        <v>567.87</v>
      </c>
      <c r="G253" t="s">
        <v>91</v>
      </c>
      <c r="H253">
        <v>0</v>
      </c>
      <c r="I253" t="str">
        <f>YEAR(data_KPI[[#This Row],[Date]])&amp;" "&amp;MONTH(data_KPI[[#This Row],[Date]])</f>
        <v>2023 2</v>
      </c>
    </row>
    <row r="254" spans="2:9" x14ac:dyDescent="0.25">
      <c r="B254" t="s">
        <v>33</v>
      </c>
      <c r="C254">
        <v>14</v>
      </c>
      <c r="D254">
        <v>92</v>
      </c>
      <c r="E254" s="27">
        <v>44977</v>
      </c>
      <c r="F254">
        <v>386.29</v>
      </c>
      <c r="G254" t="s">
        <v>90</v>
      </c>
      <c r="H254">
        <v>0</v>
      </c>
      <c r="I254" t="str">
        <f>YEAR(data_KPI[[#This Row],[Date]])&amp;" "&amp;MONTH(data_KPI[[#This Row],[Date]])</f>
        <v>2023 2</v>
      </c>
    </row>
    <row r="255" spans="2:9" x14ac:dyDescent="0.25">
      <c r="B255" t="s">
        <v>34</v>
      </c>
      <c r="C255">
        <v>4.8000000000000007</v>
      </c>
      <c r="D255">
        <v>690</v>
      </c>
      <c r="E255" s="27">
        <v>44977</v>
      </c>
      <c r="F255">
        <v>2253.36</v>
      </c>
      <c r="G255" t="s">
        <v>91</v>
      </c>
      <c r="H255">
        <v>0</v>
      </c>
      <c r="I255" t="str">
        <f>YEAR(data_KPI[[#This Row],[Date]])&amp;" "&amp;MONTH(data_KPI[[#This Row],[Date]])</f>
        <v>2023 2</v>
      </c>
    </row>
    <row r="256" spans="2:9" x14ac:dyDescent="0.25">
      <c r="B256" t="s">
        <v>35</v>
      </c>
      <c r="C256">
        <v>8.8000000000000007</v>
      </c>
      <c r="D256">
        <v>1150</v>
      </c>
      <c r="E256" s="27">
        <v>44977</v>
      </c>
      <c r="F256">
        <v>119.67</v>
      </c>
      <c r="G256" t="s">
        <v>91</v>
      </c>
      <c r="H256">
        <v>0</v>
      </c>
      <c r="I256" t="str">
        <f>YEAR(data_KPI[[#This Row],[Date]])&amp;" "&amp;MONTH(data_KPI[[#This Row],[Date]])</f>
        <v>2023 2</v>
      </c>
    </row>
    <row r="257" spans="2:9" x14ac:dyDescent="0.25">
      <c r="B257" t="s">
        <v>68</v>
      </c>
      <c r="C257">
        <v>7.2</v>
      </c>
      <c r="D257">
        <v>1210</v>
      </c>
      <c r="E257" s="27">
        <v>44977</v>
      </c>
      <c r="F257">
        <v>244.46999999999997</v>
      </c>
      <c r="G257" t="s">
        <v>90</v>
      </c>
      <c r="H257">
        <v>0</v>
      </c>
      <c r="I257" t="str">
        <f>YEAR(data_KPI[[#This Row],[Date]])&amp;" "&amp;MONTH(data_KPI[[#This Row],[Date]])</f>
        <v>2023 2</v>
      </c>
    </row>
    <row r="258" spans="2:9" x14ac:dyDescent="0.25">
      <c r="B258" t="s">
        <v>32</v>
      </c>
      <c r="C258">
        <v>4</v>
      </c>
      <c r="D258">
        <v>1310</v>
      </c>
      <c r="E258" s="27">
        <v>44977</v>
      </c>
      <c r="F258">
        <v>2609.16</v>
      </c>
      <c r="G258" t="s">
        <v>91</v>
      </c>
      <c r="H258">
        <v>0</v>
      </c>
      <c r="I258" t="str">
        <f>YEAR(data_KPI[[#This Row],[Date]])&amp;" "&amp;MONTH(data_KPI[[#This Row],[Date]])</f>
        <v>2023 2</v>
      </c>
    </row>
    <row r="259" spans="2:9" x14ac:dyDescent="0.25">
      <c r="B259" t="s">
        <v>33</v>
      </c>
      <c r="C259">
        <v>14</v>
      </c>
      <c r="D259">
        <v>54</v>
      </c>
      <c r="E259" s="27">
        <v>44978</v>
      </c>
      <c r="F259">
        <v>824.44</v>
      </c>
      <c r="G259" t="s">
        <v>90</v>
      </c>
      <c r="H259">
        <v>0</v>
      </c>
      <c r="I259" t="str">
        <f>YEAR(data_KPI[[#This Row],[Date]])&amp;" "&amp;MONTH(data_KPI[[#This Row],[Date]])</f>
        <v>2023 2</v>
      </c>
    </row>
    <row r="260" spans="2:9" x14ac:dyDescent="0.25">
      <c r="B260" t="s">
        <v>34</v>
      </c>
      <c r="C260">
        <v>11.200000000000001</v>
      </c>
      <c r="D260">
        <v>1420</v>
      </c>
      <c r="E260" s="27">
        <v>44978</v>
      </c>
      <c r="F260">
        <v>1742.1000000000001</v>
      </c>
      <c r="G260" t="s">
        <v>91</v>
      </c>
      <c r="H260">
        <v>0</v>
      </c>
      <c r="I260" t="str">
        <f>YEAR(data_KPI[[#This Row],[Date]])&amp;" "&amp;MONTH(data_KPI[[#This Row],[Date]])</f>
        <v>2023 2</v>
      </c>
    </row>
    <row r="261" spans="2:9" x14ac:dyDescent="0.25">
      <c r="B261" t="s">
        <v>35</v>
      </c>
      <c r="C261">
        <v>6.4</v>
      </c>
      <c r="D261">
        <v>750</v>
      </c>
      <c r="E261" s="27">
        <v>44978</v>
      </c>
      <c r="F261">
        <v>391.65000000000003</v>
      </c>
      <c r="G261" t="s">
        <v>91</v>
      </c>
      <c r="H261">
        <v>0</v>
      </c>
      <c r="I261" t="str">
        <f>YEAR(data_KPI[[#This Row],[Date]])&amp;" "&amp;MONTH(data_KPI[[#This Row],[Date]])</f>
        <v>2023 2</v>
      </c>
    </row>
    <row r="262" spans="2:9" x14ac:dyDescent="0.25">
      <c r="B262" t="s">
        <v>68</v>
      </c>
      <c r="C262">
        <v>7.2</v>
      </c>
      <c r="D262">
        <v>1080</v>
      </c>
      <c r="E262" s="27">
        <v>44978</v>
      </c>
      <c r="F262">
        <v>2315.79</v>
      </c>
      <c r="G262" t="s">
        <v>90</v>
      </c>
      <c r="H262">
        <v>0</v>
      </c>
      <c r="I262" t="str">
        <f>YEAR(data_KPI[[#This Row],[Date]])&amp;" "&amp;MONTH(data_KPI[[#This Row],[Date]])</f>
        <v>2023 2</v>
      </c>
    </row>
    <row r="263" spans="2:9" x14ac:dyDescent="0.25">
      <c r="B263" t="s">
        <v>32</v>
      </c>
      <c r="C263">
        <v>11.200000000000001</v>
      </c>
      <c r="D263">
        <v>560</v>
      </c>
      <c r="E263" s="27">
        <v>44978</v>
      </c>
      <c r="F263">
        <v>1446.03</v>
      </c>
      <c r="G263" t="s">
        <v>91</v>
      </c>
      <c r="H263">
        <v>0</v>
      </c>
      <c r="I263" t="str">
        <f>YEAR(data_KPI[[#This Row],[Date]])&amp;" "&amp;MONTH(data_KPI[[#This Row],[Date]])</f>
        <v>2023 2</v>
      </c>
    </row>
    <row r="264" spans="2:9" x14ac:dyDescent="0.25">
      <c r="B264" t="s">
        <v>33</v>
      </c>
      <c r="C264">
        <v>12</v>
      </c>
      <c r="D264">
        <v>101</v>
      </c>
      <c r="E264" s="27">
        <v>44979</v>
      </c>
      <c r="F264">
        <v>502.7</v>
      </c>
      <c r="G264" t="s">
        <v>90</v>
      </c>
      <c r="H264">
        <v>0</v>
      </c>
      <c r="I264" t="str">
        <f>YEAR(data_KPI[[#This Row],[Date]])&amp;" "&amp;MONTH(data_KPI[[#This Row],[Date]])</f>
        <v>2023 2</v>
      </c>
    </row>
    <row r="265" spans="2:9" x14ac:dyDescent="0.25">
      <c r="B265" t="s">
        <v>34</v>
      </c>
      <c r="C265">
        <v>6.4</v>
      </c>
      <c r="D265">
        <v>1180</v>
      </c>
      <c r="E265" s="27">
        <v>44979</v>
      </c>
      <c r="F265">
        <v>1721.19</v>
      </c>
      <c r="G265" t="s">
        <v>91</v>
      </c>
      <c r="H265">
        <v>0</v>
      </c>
      <c r="I265" t="str">
        <f>YEAR(data_KPI[[#This Row],[Date]])&amp;" "&amp;MONTH(data_KPI[[#This Row],[Date]])</f>
        <v>2023 2</v>
      </c>
    </row>
    <row r="266" spans="2:9" x14ac:dyDescent="0.25">
      <c r="B266" t="s">
        <v>35</v>
      </c>
      <c r="C266">
        <v>10.4</v>
      </c>
      <c r="D266">
        <v>1240</v>
      </c>
      <c r="E266" s="27">
        <v>44979</v>
      </c>
      <c r="F266">
        <v>1929</v>
      </c>
      <c r="G266" t="s">
        <v>91</v>
      </c>
      <c r="H266">
        <v>0</v>
      </c>
      <c r="I266" t="str">
        <f>YEAR(data_KPI[[#This Row],[Date]])&amp;" "&amp;MONTH(data_KPI[[#This Row],[Date]])</f>
        <v>2023 2</v>
      </c>
    </row>
    <row r="267" spans="2:9" x14ac:dyDescent="0.25">
      <c r="B267" t="s">
        <v>68</v>
      </c>
      <c r="C267">
        <v>6.4</v>
      </c>
      <c r="D267">
        <v>1120</v>
      </c>
      <c r="E267" s="27">
        <v>44979</v>
      </c>
      <c r="F267">
        <v>424.62</v>
      </c>
      <c r="G267" t="s">
        <v>90</v>
      </c>
      <c r="H267">
        <v>0</v>
      </c>
      <c r="I267" t="str">
        <f>YEAR(data_KPI[[#This Row],[Date]])&amp;" "&amp;MONTH(data_KPI[[#This Row],[Date]])</f>
        <v>2023 2</v>
      </c>
    </row>
    <row r="268" spans="2:9" x14ac:dyDescent="0.25">
      <c r="B268" t="s">
        <v>32</v>
      </c>
      <c r="C268">
        <v>7.2</v>
      </c>
      <c r="D268">
        <v>510</v>
      </c>
      <c r="E268" s="27">
        <v>44979</v>
      </c>
      <c r="F268">
        <v>2839.6499999999996</v>
      </c>
      <c r="G268" t="s">
        <v>91</v>
      </c>
      <c r="H268">
        <v>0</v>
      </c>
      <c r="I268" t="str">
        <f>YEAR(data_KPI[[#This Row],[Date]])&amp;" "&amp;MONTH(data_KPI[[#This Row],[Date]])</f>
        <v>2023 2</v>
      </c>
    </row>
    <row r="269" spans="2:9" x14ac:dyDescent="0.25">
      <c r="B269" t="s">
        <v>33</v>
      </c>
      <c r="C269">
        <v>13</v>
      </c>
      <c r="D269">
        <v>63</v>
      </c>
      <c r="E269" s="27">
        <v>44980</v>
      </c>
      <c r="F269">
        <v>310.57</v>
      </c>
      <c r="G269" t="s">
        <v>90</v>
      </c>
      <c r="H269">
        <v>0</v>
      </c>
      <c r="I269" t="str">
        <f>YEAR(data_KPI[[#This Row],[Date]])&amp;" "&amp;MONTH(data_KPI[[#This Row],[Date]])</f>
        <v>2023 2</v>
      </c>
    </row>
    <row r="270" spans="2:9" x14ac:dyDescent="0.25">
      <c r="B270" t="s">
        <v>34</v>
      </c>
      <c r="C270">
        <v>8.8000000000000007</v>
      </c>
      <c r="D270">
        <v>570</v>
      </c>
      <c r="E270" s="27">
        <v>44980</v>
      </c>
      <c r="F270">
        <v>2988.33</v>
      </c>
      <c r="G270" t="s">
        <v>91</v>
      </c>
      <c r="H270">
        <v>0</v>
      </c>
      <c r="I270" t="str">
        <f>YEAR(data_KPI[[#This Row],[Date]])&amp;" "&amp;MONTH(data_KPI[[#This Row],[Date]])</f>
        <v>2023 2</v>
      </c>
    </row>
    <row r="271" spans="2:9" x14ac:dyDescent="0.25">
      <c r="B271" t="s">
        <v>35</v>
      </c>
      <c r="C271">
        <v>6.4</v>
      </c>
      <c r="D271">
        <v>1220</v>
      </c>
      <c r="E271" s="27">
        <v>44980</v>
      </c>
      <c r="F271">
        <v>874.62000000000012</v>
      </c>
      <c r="G271" t="s">
        <v>91</v>
      </c>
      <c r="H271">
        <v>0</v>
      </c>
      <c r="I271" t="str">
        <f>YEAR(data_KPI[[#This Row],[Date]])&amp;" "&amp;MONTH(data_KPI[[#This Row],[Date]])</f>
        <v>2023 2</v>
      </c>
    </row>
    <row r="272" spans="2:9" x14ac:dyDescent="0.25">
      <c r="B272" t="s">
        <v>68</v>
      </c>
      <c r="C272">
        <v>12</v>
      </c>
      <c r="D272">
        <v>740</v>
      </c>
      <c r="E272" s="27">
        <v>44980</v>
      </c>
      <c r="F272">
        <v>1653.96</v>
      </c>
      <c r="G272" t="s">
        <v>90</v>
      </c>
      <c r="H272">
        <v>0</v>
      </c>
      <c r="I272" t="str">
        <f>YEAR(data_KPI[[#This Row],[Date]])&amp;" "&amp;MONTH(data_KPI[[#This Row],[Date]])</f>
        <v>2023 2</v>
      </c>
    </row>
    <row r="273" spans="2:9" x14ac:dyDescent="0.25">
      <c r="B273" t="s">
        <v>32</v>
      </c>
      <c r="C273">
        <v>9.6000000000000014</v>
      </c>
      <c r="D273">
        <v>1280</v>
      </c>
      <c r="E273" s="27">
        <v>44980</v>
      </c>
      <c r="F273">
        <v>1587.33</v>
      </c>
      <c r="G273" t="s">
        <v>91</v>
      </c>
      <c r="H273">
        <v>0</v>
      </c>
      <c r="I273" t="str">
        <f>YEAR(data_KPI[[#This Row],[Date]])&amp;" "&amp;MONTH(data_KPI[[#This Row],[Date]])</f>
        <v>2023 2</v>
      </c>
    </row>
    <row r="274" spans="2:9" x14ac:dyDescent="0.25">
      <c r="B274" t="s">
        <v>33</v>
      </c>
      <c r="C274">
        <v>11</v>
      </c>
      <c r="D274">
        <v>141</v>
      </c>
      <c r="E274" s="27">
        <v>44981</v>
      </c>
      <c r="F274">
        <v>91.9</v>
      </c>
      <c r="G274" t="s">
        <v>90</v>
      </c>
      <c r="H274">
        <v>0</v>
      </c>
      <c r="I274" t="str">
        <f>YEAR(data_KPI[[#This Row],[Date]])&amp;" "&amp;MONTH(data_KPI[[#This Row],[Date]])</f>
        <v>2023 2</v>
      </c>
    </row>
    <row r="275" spans="2:9" x14ac:dyDescent="0.25">
      <c r="B275" t="s">
        <v>34</v>
      </c>
      <c r="C275">
        <v>10.4</v>
      </c>
      <c r="D275">
        <v>1210</v>
      </c>
      <c r="E275" s="27">
        <v>44981</v>
      </c>
      <c r="F275">
        <v>2614.62</v>
      </c>
      <c r="G275" t="s">
        <v>91</v>
      </c>
      <c r="H275">
        <v>0</v>
      </c>
      <c r="I275" t="str">
        <f>YEAR(data_KPI[[#This Row],[Date]])&amp;" "&amp;MONTH(data_KPI[[#This Row],[Date]])</f>
        <v>2023 2</v>
      </c>
    </row>
    <row r="276" spans="2:9" x14ac:dyDescent="0.25">
      <c r="B276" t="s">
        <v>35</v>
      </c>
      <c r="C276">
        <v>10.4</v>
      </c>
      <c r="D276">
        <v>600</v>
      </c>
      <c r="E276" s="27">
        <v>44981</v>
      </c>
      <c r="F276">
        <v>1218.18</v>
      </c>
      <c r="G276" t="s">
        <v>91</v>
      </c>
      <c r="H276">
        <v>0</v>
      </c>
      <c r="I276" t="str">
        <f>YEAR(data_KPI[[#This Row],[Date]])&amp;" "&amp;MONTH(data_KPI[[#This Row],[Date]])</f>
        <v>2023 2</v>
      </c>
    </row>
    <row r="277" spans="2:9" x14ac:dyDescent="0.25">
      <c r="B277" t="s">
        <v>68</v>
      </c>
      <c r="C277">
        <v>11.200000000000001</v>
      </c>
      <c r="D277">
        <v>860</v>
      </c>
      <c r="E277" s="27">
        <v>44981</v>
      </c>
      <c r="F277">
        <v>1512.27</v>
      </c>
      <c r="G277" t="s">
        <v>90</v>
      </c>
      <c r="H277">
        <v>0</v>
      </c>
      <c r="I277" t="str">
        <f>YEAR(data_KPI[[#This Row],[Date]])&amp;" "&amp;MONTH(data_KPI[[#This Row],[Date]])</f>
        <v>2023 2</v>
      </c>
    </row>
    <row r="278" spans="2:9" x14ac:dyDescent="0.25">
      <c r="B278" t="s">
        <v>32</v>
      </c>
      <c r="C278">
        <v>5.6000000000000005</v>
      </c>
      <c r="D278">
        <v>1390</v>
      </c>
      <c r="E278" s="27">
        <v>44981</v>
      </c>
      <c r="F278">
        <v>1320.51</v>
      </c>
      <c r="G278" t="s">
        <v>91</v>
      </c>
      <c r="H278">
        <v>0</v>
      </c>
      <c r="I278" t="str">
        <f>YEAR(data_KPI[[#This Row],[Date]])&amp;" "&amp;MONTH(data_KPI[[#This Row],[Date]])</f>
        <v>2023 2</v>
      </c>
    </row>
    <row r="279" spans="2:9" x14ac:dyDescent="0.25">
      <c r="B279" t="s">
        <v>33</v>
      </c>
      <c r="C279">
        <v>15</v>
      </c>
      <c r="D279">
        <v>84</v>
      </c>
      <c r="E279" s="27">
        <v>44982</v>
      </c>
      <c r="F279">
        <v>763.75</v>
      </c>
      <c r="G279" t="s">
        <v>90</v>
      </c>
      <c r="H279">
        <v>0</v>
      </c>
      <c r="I279" t="str">
        <f>YEAR(data_KPI[[#This Row],[Date]])&amp;" "&amp;MONTH(data_KPI[[#This Row],[Date]])</f>
        <v>2023 2</v>
      </c>
    </row>
    <row r="280" spans="2:9" x14ac:dyDescent="0.25">
      <c r="B280" t="s">
        <v>34</v>
      </c>
      <c r="C280">
        <v>9.6000000000000014</v>
      </c>
      <c r="D280">
        <v>710</v>
      </c>
      <c r="E280" s="27">
        <v>44982</v>
      </c>
      <c r="F280">
        <v>554.28</v>
      </c>
      <c r="G280" t="s">
        <v>91</v>
      </c>
      <c r="H280">
        <v>0</v>
      </c>
      <c r="I280" t="str">
        <f>YEAR(data_KPI[[#This Row],[Date]])&amp;" "&amp;MONTH(data_KPI[[#This Row],[Date]])</f>
        <v>2023 2</v>
      </c>
    </row>
    <row r="281" spans="2:9" x14ac:dyDescent="0.25">
      <c r="B281" t="s">
        <v>35</v>
      </c>
      <c r="C281">
        <v>11.200000000000001</v>
      </c>
      <c r="D281">
        <v>540</v>
      </c>
      <c r="E281" s="27">
        <v>44982</v>
      </c>
      <c r="F281">
        <v>2412.69</v>
      </c>
      <c r="G281" t="s">
        <v>91</v>
      </c>
      <c r="H281">
        <v>0</v>
      </c>
      <c r="I281" t="str">
        <f>YEAR(data_KPI[[#This Row],[Date]])&amp;" "&amp;MONTH(data_KPI[[#This Row],[Date]])</f>
        <v>2023 2</v>
      </c>
    </row>
    <row r="282" spans="2:9" x14ac:dyDescent="0.25">
      <c r="B282" t="s">
        <v>68</v>
      </c>
      <c r="C282">
        <v>4.8000000000000007</v>
      </c>
      <c r="D282">
        <v>1130</v>
      </c>
      <c r="E282" s="27">
        <v>44982</v>
      </c>
      <c r="F282">
        <v>1743.42</v>
      </c>
      <c r="G282" t="s">
        <v>90</v>
      </c>
      <c r="H282">
        <v>0</v>
      </c>
      <c r="I282" t="str">
        <f>YEAR(data_KPI[[#This Row],[Date]])&amp;" "&amp;MONTH(data_KPI[[#This Row],[Date]])</f>
        <v>2023 2</v>
      </c>
    </row>
    <row r="283" spans="2:9" x14ac:dyDescent="0.25">
      <c r="B283" t="s">
        <v>32</v>
      </c>
      <c r="C283">
        <v>4.8000000000000007</v>
      </c>
      <c r="D283">
        <v>520</v>
      </c>
      <c r="E283" s="27">
        <v>44982</v>
      </c>
      <c r="F283">
        <v>584.01</v>
      </c>
      <c r="G283" t="s">
        <v>91</v>
      </c>
      <c r="H283">
        <v>0</v>
      </c>
      <c r="I283" t="str">
        <f>YEAR(data_KPI[[#This Row],[Date]])&amp;" "&amp;MONTH(data_KPI[[#This Row],[Date]])</f>
        <v>2023 2</v>
      </c>
    </row>
    <row r="284" spans="2:9" x14ac:dyDescent="0.25">
      <c r="B284" t="s">
        <v>33</v>
      </c>
      <c r="C284">
        <v>12</v>
      </c>
      <c r="D284">
        <v>85</v>
      </c>
      <c r="E284" s="27">
        <v>44983</v>
      </c>
      <c r="F284">
        <v>581.08000000000004</v>
      </c>
      <c r="G284" t="s">
        <v>90</v>
      </c>
      <c r="H284">
        <v>0</v>
      </c>
      <c r="I284" t="str">
        <f>YEAR(data_KPI[[#This Row],[Date]])&amp;" "&amp;MONTH(data_KPI[[#This Row],[Date]])</f>
        <v>2023 2</v>
      </c>
    </row>
    <row r="285" spans="2:9" x14ac:dyDescent="0.25">
      <c r="B285" t="s">
        <v>34</v>
      </c>
      <c r="C285">
        <v>12</v>
      </c>
      <c r="D285">
        <v>650</v>
      </c>
      <c r="E285" s="27">
        <v>44983</v>
      </c>
      <c r="F285">
        <v>222.60000000000002</v>
      </c>
      <c r="G285" t="s">
        <v>91</v>
      </c>
      <c r="H285">
        <v>0</v>
      </c>
      <c r="I285" t="str">
        <f>YEAR(data_KPI[[#This Row],[Date]])&amp;" "&amp;MONTH(data_KPI[[#This Row],[Date]])</f>
        <v>2023 2</v>
      </c>
    </row>
    <row r="286" spans="2:9" x14ac:dyDescent="0.25">
      <c r="B286" t="s">
        <v>35</v>
      </c>
      <c r="C286">
        <v>12</v>
      </c>
      <c r="D286">
        <v>1070</v>
      </c>
      <c r="E286" s="27">
        <v>44983</v>
      </c>
      <c r="F286">
        <v>1275.1200000000001</v>
      </c>
      <c r="G286" t="s">
        <v>91</v>
      </c>
      <c r="H286">
        <v>0</v>
      </c>
      <c r="I286" t="str">
        <f>YEAR(data_KPI[[#This Row],[Date]])&amp;" "&amp;MONTH(data_KPI[[#This Row],[Date]])</f>
        <v>2023 2</v>
      </c>
    </row>
    <row r="287" spans="2:9" x14ac:dyDescent="0.25">
      <c r="B287" t="s">
        <v>68</v>
      </c>
      <c r="C287">
        <v>12</v>
      </c>
      <c r="D287">
        <v>570</v>
      </c>
      <c r="E287" s="27">
        <v>44983</v>
      </c>
      <c r="F287">
        <v>171.75</v>
      </c>
      <c r="G287" t="s">
        <v>90</v>
      </c>
      <c r="H287">
        <v>0</v>
      </c>
      <c r="I287" t="str">
        <f>YEAR(data_KPI[[#This Row],[Date]])&amp;" "&amp;MONTH(data_KPI[[#This Row],[Date]])</f>
        <v>2023 2</v>
      </c>
    </row>
    <row r="288" spans="2:9" x14ac:dyDescent="0.25">
      <c r="B288" t="s">
        <v>32</v>
      </c>
      <c r="C288">
        <v>8</v>
      </c>
      <c r="D288">
        <v>540</v>
      </c>
      <c r="E288" s="27">
        <v>44983</v>
      </c>
      <c r="F288">
        <v>2555.0099999999998</v>
      </c>
      <c r="G288" t="s">
        <v>91</v>
      </c>
      <c r="H288">
        <v>0</v>
      </c>
      <c r="I288" t="str">
        <f>YEAR(data_KPI[[#This Row],[Date]])&amp;" "&amp;MONTH(data_KPI[[#This Row],[Date]])</f>
        <v>2023 2</v>
      </c>
    </row>
    <row r="289" spans="2:9" x14ac:dyDescent="0.25">
      <c r="B289" t="s">
        <v>33</v>
      </c>
      <c r="C289">
        <v>11</v>
      </c>
      <c r="D289">
        <v>117</v>
      </c>
      <c r="E289" s="27">
        <v>44984</v>
      </c>
      <c r="F289">
        <v>397.51</v>
      </c>
      <c r="G289" t="s">
        <v>90</v>
      </c>
      <c r="H289">
        <v>0</v>
      </c>
      <c r="I289" t="str">
        <f>YEAR(data_KPI[[#This Row],[Date]])&amp;" "&amp;MONTH(data_KPI[[#This Row],[Date]])</f>
        <v>2023 2</v>
      </c>
    </row>
    <row r="290" spans="2:9" x14ac:dyDescent="0.25">
      <c r="B290" t="s">
        <v>34</v>
      </c>
      <c r="C290">
        <v>8</v>
      </c>
      <c r="D290">
        <v>630</v>
      </c>
      <c r="E290" s="27">
        <v>44984</v>
      </c>
      <c r="F290">
        <v>536.58000000000004</v>
      </c>
      <c r="G290" t="s">
        <v>91</v>
      </c>
      <c r="H290">
        <v>0</v>
      </c>
      <c r="I290" t="str">
        <f>YEAR(data_KPI[[#This Row],[Date]])&amp;" "&amp;MONTH(data_KPI[[#This Row],[Date]])</f>
        <v>2023 2</v>
      </c>
    </row>
    <row r="291" spans="2:9" x14ac:dyDescent="0.25">
      <c r="B291" t="s">
        <v>35</v>
      </c>
      <c r="C291">
        <v>4.8000000000000007</v>
      </c>
      <c r="D291">
        <v>1120</v>
      </c>
      <c r="E291" s="27">
        <v>44984</v>
      </c>
      <c r="F291">
        <v>463.32</v>
      </c>
      <c r="G291" t="s">
        <v>91</v>
      </c>
      <c r="H291">
        <v>0</v>
      </c>
      <c r="I291" t="str">
        <f>YEAR(data_KPI[[#This Row],[Date]])&amp;" "&amp;MONTH(data_KPI[[#This Row],[Date]])</f>
        <v>2023 2</v>
      </c>
    </row>
    <row r="292" spans="2:9" x14ac:dyDescent="0.25">
      <c r="B292" t="s">
        <v>68</v>
      </c>
      <c r="C292">
        <v>5.6000000000000005</v>
      </c>
      <c r="D292">
        <v>540</v>
      </c>
      <c r="E292" s="27">
        <v>44984</v>
      </c>
      <c r="F292">
        <v>1409.6999999999998</v>
      </c>
      <c r="G292" t="s">
        <v>90</v>
      </c>
      <c r="H292">
        <v>0</v>
      </c>
      <c r="I292" t="str">
        <f>YEAR(data_KPI[[#This Row],[Date]])&amp;" "&amp;MONTH(data_KPI[[#This Row],[Date]])</f>
        <v>2023 2</v>
      </c>
    </row>
    <row r="293" spans="2:9" x14ac:dyDescent="0.25">
      <c r="B293" t="s">
        <v>32</v>
      </c>
      <c r="C293">
        <v>7.2</v>
      </c>
      <c r="D293">
        <v>1040</v>
      </c>
      <c r="E293" s="27">
        <v>44984</v>
      </c>
      <c r="F293">
        <v>149.37</v>
      </c>
      <c r="G293" t="s">
        <v>91</v>
      </c>
      <c r="H293">
        <v>0</v>
      </c>
      <c r="I293" t="str">
        <f>YEAR(data_KPI[[#This Row],[Date]])&amp;" "&amp;MONTH(data_KPI[[#This Row],[Date]])</f>
        <v>2023 2</v>
      </c>
    </row>
    <row r="294" spans="2:9" x14ac:dyDescent="0.25">
      <c r="B294" t="s">
        <v>33</v>
      </c>
      <c r="C294">
        <v>7</v>
      </c>
      <c r="D294">
        <v>50</v>
      </c>
      <c r="E294" s="27">
        <v>44985</v>
      </c>
      <c r="F294">
        <v>281.68</v>
      </c>
      <c r="G294" t="s">
        <v>90</v>
      </c>
      <c r="H294">
        <v>0</v>
      </c>
      <c r="I294" t="str">
        <f>YEAR(data_KPI[[#This Row],[Date]])&amp;" "&amp;MONTH(data_KPI[[#This Row],[Date]])</f>
        <v>2023 2</v>
      </c>
    </row>
    <row r="295" spans="2:9" x14ac:dyDescent="0.25">
      <c r="B295" t="s">
        <v>34</v>
      </c>
      <c r="C295">
        <v>4</v>
      </c>
      <c r="D295">
        <v>1080</v>
      </c>
      <c r="E295" s="27">
        <v>44985</v>
      </c>
      <c r="F295">
        <v>2699.52</v>
      </c>
      <c r="G295" t="s">
        <v>91</v>
      </c>
      <c r="H295">
        <v>0</v>
      </c>
      <c r="I295" t="str">
        <f>YEAR(data_KPI[[#This Row],[Date]])&amp;" "&amp;MONTH(data_KPI[[#This Row],[Date]])</f>
        <v>2023 2</v>
      </c>
    </row>
    <row r="296" spans="2:9" x14ac:dyDescent="0.25">
      <c r="B296" t="s">
        <v>35</v>
      </c>
      <c r="C296">
        <v>8</v>
      </c>
      <c r="D296">
        <v>1150</v>
      </c>
      <c r="E296" s="27">
        <v>44985</v>
      </c>
      <c r="F296">
        <v>0.06</v>
      </c>
      <c r="G296" t="s">
        <v>91</v>
      </c>
      <c r="H296">
        <v>0</v>
      </c>
      <c r="I296" t="str">
        <f>YEAR(data_KPI[[#This Row],[Date]])&amp;" "&amp;MONTH(data_KPI[[#This Row],[Date]])</f>
        <v>2023 2</v>
      </c>
    </row>
    <row r="297" spans="2:9" x14ac:dyDescent="0.25">
      <c r="B297" t="s">
        <v>68</v>
      </c>
      <c r="C297">
        <v>12</v>
      </c>
      <c r="D297">
        <v>1250</v>
      </c>
      <c r="E297" s="27">
        <v>44985</v>
      </c>
      <c r="F297">
        <v>106.64999999999999</v>
      </c>
      <c r="G297" t="s">
        <v>90</v>
      </c>
      <c r="H297">
        <v>0</v>
      </c>
      <c r="I297" t="str">
        <f>YEAR(data_KPI[[#This Row],[Date]])&amp;" "&amp;MONTH(data_KPI[[#This Row],[Date]])</f>
        <v>2023 2</v>
      </c>
    </row>
    <row r="298" spans="2:9" x14ac:dyDescent="0.25">
      <c r="B298" t="s">
        <v>32</v>
      </c>
      <c r="C298">
        <v>10.4</v>
      </c>
      <c r="D298">
        <v>1300</v>
      </c>
      <c r="E298" s="27">
        <v>44985</v>
      </c>
      <c r="F298">
        <v>799.58999999999992</v>
      </c>
      <c r="G298" t="s">
        <v>91</v>
      </c>
      <c r="H298">
        <v>0</v>
      </c>
      <c r="I298" t="str">
        <f>YEAR(data_KPI[[#This Row],[Date]])&amp;" "&amp;MONTH(data_KPI[[#This Row],[Date]])</f>
        <v>2023 2</v>
      </c>
    </row>
    <row r="299" spans="2:9" x14ac:dyDescent="0.25">
      <c r="B299" t="s">
        <v>33</v>
      </c>
      <c r="C299">
        <v>14</v>
      </c>
      <c r="D299">
        <v>145</v>
      </c>
      <c r="E299" s="27">
        <v>44986</v>
      </c>
      <c r="F299">
        <v>60.33</v>
      </c>
      <c r="G299" t="s">
        <v>90</v>
      </c>
      <c r="H299">
        <v>0</v>
      </c>
      <c r="I299" t="str">
        <f>YEAR(data_KPI[[#This Row],[Date]])&amp;" "&amp;MONTH(data_KPI[[#This Row],[Date]])</f>
        <v>2023 3</v>
      </c>
    </row>
    <row r="300" spans="2:9" x14ac:dyDescent="0.25">
      <c r="B300" t="s">
        <v>34</v>
      </c>
      <c r="C300">
        <v>8</v>
      </c>
      <c r="D300">
        <v>1500</v>
      </c>
      <c r="E300" s="27">
        <v>44986</v>
      </c>
      <c r="F300">
        <v>121.14000000000001</v>
      </c>
      <c r="G300" t="s">
        <v>91</v>
      </c>
      <c r="H300">
        <v>0</v>
      </c>
      <c r="I300" t="str">
        <f>YEAR(data_KPI[[#This Row],[Date]])&amp;" "&amp;MONTH(data_KPI[[#This Row],[Date]])</f>
        <v>2023 3</v>
      </c>
    </row>
    <row r="301" spans="2:9" x14ac:dyDescent="0.25">
      <c r="B301" t="s">
        <v>35</v>
      </c>
      <c r="C301">
        <v>6.4</v>
      </c>
      <c r="D301">
        <v>830</v>
      </c>
      <c r="E301" s="27">
        <v>44986</v>
      </c>
      <c r="F301">
        <v>2666.43</v>
      </c>
      <c r="G301" t="s">
        <v>91</v>
      </c>
      <c r="H301">
        <v>0</v>
      </c>
      <c r="I301" t="str">
        <f>YEAR(data_KPI[[#This Row],[Date]])&amp;" "&amp;MONTH(data_KPI[[#This Row],[Date]])</f>
        <v>2023 3</v>
      </c>
    </row>
    <row r="302" spans="2:9" x14ac:dyDescent="0.25">
      <c r="B302" t="s">
        <v>68</v>
      </c>
      <c r="C302">
        <v>12</v>
      </c>
      <c r="D302">
        <v>1470</v>
      </c>
      <c r="E302" s="27">
        <v>44986</v>
      </c>
      <c r="F302">
        <v>1192.17</v>
      </c>
      <c r="G302" t="s">
        <v>90</v>
      </c>
      <c r="H302">
        <v>0</v>
      </c>
      <c r="I302" t="str">
        <f>YEAR(data_KPI[[#This Row],[Date]])&amp;" "&amp;MONTH(data_KPI[[#This Row],[Date]])</f>
        <v>2023 3</v>
      </c>
    </row>
    <row r="303" spans="2:9" x14ac:dyDescent="0.25">
      <c r="B303" t="s">
        <v>32</v>
      </c>
      <c r="C303">
        <v>10.4</v>
      </c>
      <c r="D303">
        <v>1490</v>
      </c>
      <c r="E303" s="27">
        <v>44986</v>
      </c>
      <c r="F303">
        <v>116.78999999999999</v>
      </c>
      <c r="G303" t="s">
        <v>91</v>
      </c>
      <c r="H303">
        <v>0</v>
      </c>
      <c r="I303" t="str">
        <f>YEAR(data_KPI[[#This Row],[Date]])&amp;" "&amp;MONTH(data_KPI[[#This Row],[Date]])</f>
        <v>2023 3</v>
      </c>
    </row>
    <row r="304" spans="2:9" x14ac:dyDescent="0.25">
      <c r="B304" t="s">
        <v>33</v>
      </c>
      <c r="C304">
        <v>8</v>
      </c>
      <c r="D304">
        <v>100</v>
      </c>
      <c r="E304" s="27">
        <v>44987</v>
      </c>
      <c r="F304">
        <v>99.89</v>
      </c>
      <c r="G304" t="s">
        <v>90</v>
      </c>
      <c r="H304">
        <v>0</v>
      </c>
      <c r="I304" t="str">
        <f>YEAR(data_KPI[[#This Row],[Date]])&amp;" "&amp;MONTH(data_KPI[[#This Row],[Date]])</f>
        <v>2023 3</v>
      </c>
    </row>
    <row r="305" spans="2:9" x14ac:dyDescent="0.25">
      <c r="B305" t="s">
        <v>34</v>
      </c>
      <c r="C305">
        <v>7.2</v>
      </c>
      <c r="D305">
        <v>1500</v>
      </c>
      <c r="E305" s="27">
        <v>44987</v>
      </c>
      <c r="F305">
        <v>480.15000000000003</v>
      </c>
      <c r="G305" t="s">
        <v>91</v>
      </c>
      <c r="H305">
        <v>0</v>
      </c>
      <c r="I305" t="str">
        <f>YEAR(data_KPI[[#This Row],[Date]])&amp;" "&amp;MONTH(data_KPI[[#This Row],[Date]])</f>
        <v>2023 3</v>
      </c>
    </row>
    <row r="306" spans="2:9" x14ac:dyDescent="0.25">
      <c r="B306" t="s">
        <v>35</v>
      </c>
      <c r="C306">
        <v>8.8000000000000007</v>
      </c>
      <c r="D306">
        <v>1350</v>
      </c>
      <c r="E306" s="27">
        <v>44987</v>
      </c>
      <c r="F306">
        <v>609.87</v>
      </c>
      <c r="G306" t="s">
        <v>91</v>
      </c>
      <c r="H306">
        <v>0</v>
      </c>
      <c r="I306" t="str">
        <f>YEAR(data_KPI[[#This Row],[Date]])&amp;" "&amp;MONTH(data_KPI[[#This Row],[Date]])</f>
        <v>2023 3</v>
      </c>
    </row>
    <row r="307" spans="2:9" x14ac:dyDescent="0.25">
      <c r="B307" t="s">
        <v>68</v>
      </c>
      <c r="C307">
        <v>5.6000000000000005</v>
      </c>
      <c r="D307">
        <v>820</v>
      </c>
      <c r="E307" s="27">
        <v>44987</v>
      </c>
      <c r="F307">
        <v>2906.0099999999998</v>
      </c>
      <c r="G307" t="s">
        <v>90</v>
      </c>
      <c r="H307">
        <v>0</v>
      </c>
      <c r="I307" t="str">
        <f>YEAR(data_KPI[[#This Row],[Date]])&amp;" "&amp;MONTH(data_KPI[[#This Row],[Date]])</f>
        <v>2023 3</v>
      </c>
    </row>
    <row r="308" spans="2:9" x14ac:dyDescent="0.25">
      <c r="B308" t="s">
        <v>32</v>
      </c>
      <c r="C308">
        <v>7.2</v>
      </c>
      <c r="D308">
        <v>680</v>
      </c>
      <c r="E308" s="27">
        <v>44987</v>
      </c>
      <c r="F308">
        <v>446.90999999999997</v>
      </c>
      <c r="G308" t="s">
        <v>91</v>
      </c>
      <c r="H308">
        <v>0</v>
      </c>
      <c r="I308" t="str">
        <f>YEAR(data_KPI[[#This Row],[Date]])&amp;" "&amp;MONTH(data_KPI[[#This Row],[Date]])</f>
        <v>2023 3</v>
      </c>
    </row>
    <row r="309" spans="2:9" x14ac:dyDescent="0.25">
      <c r="B309" t="s">
        <v>33</v>
      </c>
      <c r="C309">
        <v>10</v>
      </c>
      <c r="D309">
        <v>80</v>
      </c>
      <c r="E309" s="27">
        <v>44988</v>
      </c>
      <c r="F309">
        <v>215.39</v>
      </c>
      <c r="G309" t="s">
        <v>90</v>
      </c>
      <c r="H309">
        <v>0</v>
      </c>
      <c r="I309" t="str">
        <f>YEAR(data_KPI[[#This Row],[Date]])&amp;" "&amp;MONTH(data_KPI[[#This Row],[Date]])</f>
        <v>2023 3</v>
      </c>
    </row>
    <row r="310" spans="2:9" x14ac:dyDescent="0.25">
      <c r="B310" t="s">
        <v>34</v>
      </c>
      <c r="C310">
        <v>7.2</v>
      </c>
      <c r="D310">
        <v>520</v>
      </c>
      <c r="E310" s="27">
        <v>44988</v>
      </c>
      <c r="F310">
        <v>1223.9100000000001</v>
      </c>
      <c r="G310" t="s">
        <v>91</v>
      </c>
      <c r="H310">
        <v>0</v>
      </c>
      <c r="I310" t="str">
        <f>YEAR(data_KPI[[#This Row],[Date]])&amp;" "&amp;MONTH(data_KPI[[#This Row],[Date]])</f>
        <v>2023 3</v>
      </c>
    </row>
    <row r="311" spans="2:9" x14ac:dyDescent="0.25">
      <c r="B311" t="s">
        <v>35</v>
      </c>
      <c r="C311">
        <v>11.200000000000001</v>
      </c>
      <c r="D311">
        <v>1490</v>
      </c>
      <c r="E311" s="27">
        <v>44988</v>
      </c>
      <c r="F311">
        <v>2876.34</v>
      </c>
      <c r="G311" t="s">
        <v>91</v>
      </c>
      <c r="H311">
        <v>0</v>
      </c>
      <c r="I311" t="str">
        <f>YEAR(data_KPI[[#This Row],[Date]])&amp;" "&amp;MONTH(data_KPI[[#This Row],[Date]])</f>
        <v>2023 3</v>
      </c>
    </row>
    <row r="312" spans="2:9" x14ac:dyDescent="0.25">
      <c r="B312" t="s">
        <v>68</v>
      </c>
      <c r="C312">
        <v>8</v>
      </c>
      <c r="D312">
        <v>1210</v>
      </c>
      <c r="E312" s="27">
        <v>44988</v>
      </c>
      <c r="F312">
        <v>2917.98</v>
      </c>
      <c r="G312" t="s">
        <v>90</v>
      </c>
      <c r="H312">
        <v>0</v>
      </c>
      <c r="I312" t="str">
        <f>YEAR(data_KPI[[#This Row],[Date]])&amp;" "&amp;MONTH(data_KPI[[#This Row],[Date]])</f>
        <v>2023 3</v>
      </c>
    </row>
    <row r="313" spans="2:9" x14ac:dyDescent="0.25">
      <c r="B313" t="s">
        <v>32</v>
      </c>
      <c r="C313">
        <v>7.2</v>
      </c>
      <c r="D313">
        <v>1290</v>
      </c>
      <c r="E313" s="27">
        <v>44988</v>
      </c>
      <c r="F313">
        <v>2799.8999999999996</v>
      </c>
      <c r="G313" t="s">
        <v>91</v>
      </c>
      <c r="H313">
        <v>0</v>
      </c>
      <c r="I313" t="str">
        <f>YEAR(data_KPI[[#This Row],[Date]])&amp;" "&amp;MONTH(data_KPI[[#This Row],[Date]])</f>
        <v>2023 3</v>
      </c>
    </row>
    <row r="314" spans="2:9" x14ac:dyDescent="0.25">
      <c r="B314" t="s">
        <v>33</v>
      </c>
      <c r="C314">
        <v>12</v>
      </c>
      <c r="D314">
        <v>108</v>
      </c>
      <c r="E314" s="27">
        <v>44989</v>
      </c>
      <c r="F314">
        <v>49.73</v>
      </c>
      <c r="G314" t="s">
        <v>90</v>
      </c>
      <c r="H314">
        <v>0</v>
      </c>
      <c r="I314" t="str">
        <f>YEAR(data_KPI[[#This Row],[Date]])&amp;" "&amp;MONTH(data_KPI[[#This Row],[Date]])</f>
        <v>2023 3</v>
      </c>
    </row>
    <row r="315" spans="2:9" x14ac:dyDescent="0.25">
      <c r="B315" t="s">
        <v>34</v>
      </c>
      <c r="C315">
        <v>4.8000000000000007</v>
      </c>
      <c r="D315">
        <v>600</v>
      </c>
      <c r="E315" s="27">
        <v>44989</v>
      </c>
      <c r="F315">
        <v>89.01</v>
      </c>
      <c r="G315" t="s">
        <v>91</v>
      </c>
      <c r="H315">
        <v>0</v>
      </c>
      <c r="I315" t="str">
        <f>YEAR(data_KPI[[#This Row],[Date]])&amp;" "&amp;MONTH(data_KPI[[#This Row],[Date]])</f>
        <v>2023 3</v>
      </c>
    </row>
    <row r="316" spans="2:9" x14ac:dyDescent="0.25">
      <c r="B316" t="s">
        <v>35</v>
      </c>
      <c r="C316">
        <v>8.8000000000000007</v>
      </c>
      <c r="D316">
        <v>1140</v>
      </c>
      <c r="E316" s="27">
        <v>44989</v>
      </c>
      <c r="F316">
        <v>1665.21</v>
      </c>
      <c r="G316" t="s">
        <v>91</v>
      </c>
      <c r="H316">
        <v>0</v>
      </c>
      <c r="I316" t="str">
        <f>YEAR(data_KPI[[#This Row],[Date]])&amp;" "&amp;MONTH(data_KPI[[#This Row],[Date]])</f>
        <v>2023 3</v>
      </c>
    </row>
    <row r="317" spans="2:9" x14ac:dyDescent="0.25">
      <c r="B317" t="s">
        <v>68</v>
      </c>
      <c r="C317">
        <v>9.6000000000000014</v>
      </c>
      <c r="D317">
        <v>980</v>
      </c>
      <c r="E317" s="27">
        <v>44989</v>
      </c>
      <c r="F317">
        <v>596.84999999999991</v>
      </c>
      <c r="G317" t="s">
        <v>90</v>
      </c>
      <c r="H317">
        <v>0</v>
      </c>
      <c r="I317" t="str">
        <f>YEAR(data_KPI[[#This Row],[Date]])&amp;" "&amp;MONTH(data_KPI[[#This Row],[Date]])</f>
        <v>2023 3</v>
      </c>
    </row>
    <row r="318" spans="2:9" x14ac:dyDescent="0.25">
      <c r="B318" t="s">
        <v>32</v>
      </c>
      <c r="C318">
        <v>10.4</v>
      </c>
      <c r="D318">
        <v>560</v>
      </c>
      <c r="E318" s="27">
        <v>44989</v>
      </c>
      <c r="F318">
        <v>2703.3</v>
      </c>
      <c r="G318" t="s">
        <v>91</v>
      </c>
      <c r="H318">
        <v>0</v>
      </c>
      <c r="I318" t="str">
        <f>YEAR(data_KPI[[#This Row],[Date]])&amp;" "&amp;MONTH(data_KPI[[#This Row],[Date]])</f>
        <v>2023 3</v>
      </c>
    </row>
    <row r="319" spans="2:9" x14ac:dyDescent="0.25">
      <c r="B319" t="s">
        <v>33</v>
      </c>
      <c r="C319">
        <v>6</v>
      </c>
      <c r="D319">
        <v>78</v>
      </c>
      <c r="E319" s="27">
        <v>44990</v>
      </c>
      <c r="F319">
        <v>583.36</v>
      </c>
      <c r="G319" t="s">
        <v>90</v>
      </c>
      <c r="H319">
        <v>0</v>
      </c>
      <c r="I319" t="str">
        <f>YEAR(data_KPI[[#This Row],[Date]])&amp;" "&amp;MONTH(data_KPI[[#This Row],[Date]])</f>
        <v>2023 3</v>
      </c>
    </row>
    <row r="320" spans="2:9" x14ac:dyDescent="0.25">
      <c r="B320" t="s">
        <v>34</v>
      </c>
      <c r="C320">
        <v>9.6000000000000014</v>
      </c>
      <c r="D320">
        <v>1350</v>
      </c>
      <c r="E320" s="27">
        <v>44990</v>
      </c>
      <c r="F320">
        <v>1104.3600000000001</v>
      </c>
      <c r="G320" t="s">
        <v>91</v>
      </c>
      <c r="H320">
        <v>0</v>
      </c>
      <c r="I320" t="str">
        <f>YEAR(data_KPI[[#This Row],[Date]])&amp;" "&amp;MONTH(data_KPI[[#This Row],[Date]])</f>
        <v>2023 3</v>
      </c>
    </row>
    <row r="321" spans="2:9" x14ac:dyDescent="0.25">
      <c r="B321" t="s">
        <v>35</v>
      </c>
      <c r="C321">
        <v>12</v>
      </c>
      <c r="D321">
        <v>1370</v>
      </c>
      <c r="E321" s="27">
        <v>44990</v>
      </c>
      <c r="F321">
        <v>593.04</v>
      </c>
      <c r="G321" t="s">
        <v>91</v>
      </c>
      <c r="H321">
        <v>0</v>
      </c>
      <c r="I321" t="str">
        <f>YEAR(data_KPI[[#This Row],[Date]])&amp;" "&amp;MONTH(data_KPI[[#This Row],[Date]])</f>
        <v>2023 3</v>
      </c>
    </row>
    <row r="322" spans="2:9" x14ac:dyDescent="0.25">
      <c r="B322" t="s">
        <v>68</v>
      </c>
      <c r="C322">
        <v>12</v>
      </c>
      <c r="D322">
        <v>1000</v>
      </c>
      <c r="E322" s="27">
        <v>44990</v>
      </c>
      <c r="F322">
        <v>2012.6100000000001</v>
      </c>
      <c r="G322" t="s">
        <v>90</v>
      </c>
      <c r="H322">
        <v>0</v>
      </c>
      <c r="I322" t="str">
        <f>YEAR(data_KPI[[#This Row],[Date]])&amp;" "&amp;MONTH(data_KPI[[#This Row],[Date]])</f>
        <v>2023 3</v>
      </c>
    </row>
    <row r="323" spans="2:9" x14ac:dyDescent="0.25">
      <c r="B323" t="s">
        <v>32</v>
      </c>
      <c r="C323">
        <v>9.6000000000000014</v>
      </c>
      <c r="D323">
        <v>1400</v>
      </c>
      <c r="E323" s="27">
        <v>44990</v>
      </c>
      <c r="F323">
        <v>606.87</v>
      </c>
      <c r="G323" t="s">
        <v>91</v>
      </c>
      <c r="H323">
        <v>0</v>
      </c>
      <c r="I323" t="str">
        <f>YEAR(data_KPI[[#This Row],[Date]])&amp;" "&amp;MONTH(data_KPI[[#This Row],[Date]])</f>
        <v>2023 3</v>
      </c>
    </row>
    <row r="324" spans="2:9" x14ac:dyDescent="0.25">
      <c r="B324" t="s">
        <v>33</v>
      </c>
      <c r="C324">
        <v>15</v>
      </c>
      <c r="D324">
        <v>120</v>
      </c>
      <c r="E324" s="27">
        <v>44991</v>
      </c>
      <c r="F324">
        <v>406.22</v>
      </c>
      <c r="G324" t="s">
        <v>90</v>
      </c>
      <c r="H324">
        <v>0</v>
      </c>
      <c r="I324" t="str">
        <f>YEAR(data_KPI[[#This Row],[Date]])&amp;" "&amp;MONTH(data_KPI[[#This Row],[Date]])</f>
        <v>2023 3</v>
      </c>
    </row>
    <row r="325" spans="2:9" x14ac:dyDescent="0.25">
      <c r="B325" t="s">
        <v>34</v>
      </c>
      <c r="C325">
        <v>8</v>
      </c>
      <c r="D325">
        <v>1310</v>
      </c>
      <c r="E325" s="27">
        <v>44991</v>
      </c>
      <c r="F325">
        <v>2477.8200000000002</v>
      </c>
      <c r="G325" t="s">
        <v>91</v>
      </c>
      <c r="H325">
        <v>0</v>
      </c>
      <c r="I325" t="str">
        <f>YEAR(data_KPI[[#This Row],[Date]])&amp;" "&amp;MONTH(data_KPI[[#This Row],[Date]])</f>
        <v>2023 3</v>
      </c>
    </row>
    <row r="326" spans="2:9" x14ac:dyDescent="0.25">
      <c r="B326" t="s">
        <v>35</v>
      </c>
      <c r="C326">
        <v>6.4</v>
      </c>
      <c r="D326">
        <v>880</v>
      </c>
      <c r="E326" s="27">
        <v>44991</v>
      </c>
      <c r="F326">
        <v>1294.71</v>
      </c>
      <c r="G326" t="s">
        <v>91</v>
      </c>
      <c r="H326">
        <v>0</v>
      </c>
      <c r="I326" t="str">
        <f>YEAR(data_KPI[[#This Row],[Date]])&amp;" "&amp;MONTH(data_KPI[[#This Row],[Date]])</f>
        <v>2023 3</v>
      </c>
    </row>
    <row r="327" spans="2:9" x14ac:dyDescent="0.25">
      <c r="B327" t="s">
        <v>68</v>
      </c>
      <c r="C327">
        <v>5.6000000000000005</v>
      </c>
      <c r="D327">
        <v>1040</v>
      </c>
      <c r="E327" s="27">
        <v>44991</v>
      </c>
      <c r="F327">
        <v>1846.59</v>
      </c>
      <c r="G327" t="s">
        <v>90</v>
      </c>
      <c r="H327">
        <v>0</v>
      </c>
      <c r="I327" t="str">
        <f>YEAR(data_KPI[[#This Row],[Date]])&amp;" "&amp;MONTH(data_KPI[[#This Row],[Date]])</f>
        <v>2023 3</v>
      </c>
    </row>
    <row r="328" spans="2:9" x14ac:dyDescent="0.25">
      <c r="B328" t="s">
        <v>32</v>
      </c>
      <c r="C328">
        <v>4.8000000000000007</v>
      </c>
      <c r="D328">
        <v>860</v>
      </c>
      <c r="E328" s="27">
        <v>44991</v>
      </c>
      <c r="F328">
        <v>508.89</v>
      </c>
      <c r="G328" t="s">
        <v>91</v>
      </c>
      <c r="H328">
        <v>0</v>
      </c>
      <c r="I328" t="str">
        <f>YEAR(data_KPI[[#This Row],[Date]])&amp;" "&amp;MONTH(data_KPI[[#This Row],[Date]])</f>
        <v>2023 3</v>
      </c>
    </row>
    <row r="329" spans="2:9" x14ac:dyDescent="0.25">
      <c r="B329" t="s">
        <v>33</v>
      </c>
      <c r="C329">
        <v>8</v>
      </c>
      <c r="D329">
        <v>88</v>
      </c>
      <c r="E329" s="27">
        <v>44992</v>
      </c>
      <c r="F329">
        <v>306.26</v>
      </c>
      <c r="G329" t="s">
        <v>90</v>
      </c>
      <c r="H329">
        <v>0</v>
      </c>
      <c r="I329" t="str">
        <f>YEAR(data_KPI[[#This Row],[Date]])&amp;" "&amp;MONTH(data_KPI[[#This Row],[Date]])</f>
        <v>2023 3</v>
      </c>
    </row>
    <row r="330" spans="2:9" x14ac:dyDescent="0.25">
      <c r="B330" t="s">
        <v>34</v>
      </c>
      <c r="C330">
        <v>10.4</v>
      </c>
      <c r="D330">
        <v>830</v>
      </c>
      <c r="E330" s="27">
        <v>44992</v>
      </c>
      <c r="F330">
        <v>2293.5</v>
      </c>
      <c r="G330" t="s">
        <v>91</v>
      </c>
      <c r="H330">
        <v>0</v>
      </c>
      <c r="I330" t="str">
        <f>YEAR(data_KPI[[#This Row],[Date]])&amp;" "&amp;MONTH(data_KPI[[#This Row],[Date]])</f>
        <v>2023 3</v>
      </c>
    </row>
    <row r="331" spans="2:9" x14ac:dyDescent="0.25">
      <c r="B331" t="s">
        <v>35</v>
      </c>
      <c r="C331">
        <v>4.8000000000000007</v>
      </c>
      <c r="D331">
        <v>1130</v>
      </c>
      <c r="E331" s="27">
        <v>44992</v>
      </c>
      <c r="F331">
        <v>2306.8500000000004</v>
      </c>
      <c r="G331" t="s">
        <v>91</v>
      </c>
      <c r="H331">
        <v>0</v>
      </c>
      <c r="I331" t="str">
        <f>YEAR(data_KPI[[#This Row],[Date]])&amp;" "&amp;MONTH(data_KPI[[#This Row],[Date]])</f>
        <v>2023 3</v>
      </c>
    </row>
    <row r="332" spans="2:9" x14ac:dyDescent="0.25">
      <c r="B332" t="s">
        <v>68</v>
      </c>
      <c r="C332">
        <v>4</v>
      </c>
      <c r="D332">
        <v>1280</v>
      </c>
      <c r="E332" s="27">
        <v>44992</v>
      </c>
      <c r="F332">
        <v>2309.88</v>
      </c>
      <c r="G332" t="s">
        <v>90</v>
      </c>
      <c r="H332">
        <v>0</v>
      </c>
      <c r="I332" t="str">
        <f>YEAR(data_KPI[[#This Row],[Date]])&amp;" "&amp;MONTH(data_KPI[[#This Row],[Date]])</f>
        <v>2023 3</v>
      </c>
    </row>
    <row r="333" spans="2:9" x14ac:dyDescent="0.25">
      <c r="B333" t="s">
        <v>32</v>
      </c>
      <c r="C333">
        <v>8.8000000000000007</v>
      </c>
      <c r="D333">
        <v>1500</v>
      </c>
      <c r="E333" s="27">
        <v>44992</v>
      </c>
      <c r="F333">
        <v>807.36</v>
      </c>
      <c r="G333" t="s">
        <v>91</v>
      </c>
      <c r="H333">
        <v>0</v>
      </c>
      <c r="I333" t="str">
        <f>YEAR(data_KPI[[#This Row],[Date]])&amp;" "&amp;MONTH(data_KPI[[#This Row],[Date]])</f>
        <v>2023 3</v>
      </c>
    </row>
    <row r="334" spans="2:9" x14ac:dyDescent="0.25">
      <c r="B334" t="s">
        <v>33</v>
      </c>
      <c r="C334">
        <v>9</v>
      </c>
      <c r="D334">
        <v>56</v>
      </c>
      <c r="E334" s="27">
        <v>44993</v>
      </c>
      <c r="F334">
        <v>975.82</v>
      </c>
      <c r="G334" t="s">
        <v>90</v>
      </c>
      <c r="H334">
        <v>0</v>
      </c>
      <c r="I334" t="str">
        <f>YEAR(data_KPI[[#This Row],[Date]])&amp;" "&amp;MONTH(data_KPI[[#This Row],[Date]])</f>
        <v>2023 3</v>
      </c>
    </row>
    <row r="335" spans="2:9" x14ac:dyDescent="0.25">
      <c r="B335" t="s">
        <v>34</v>
      </c>
      <c r="C335">
        <v>8</v>
      </c>
      <c r="D335">
        <v>910</v>
      </c>
      <c r="E335" s="27">
        <v>44993</v>
      </c>
      <c r="F335">
        <v>1358.97</v>
      </c>
      <c r="G335" t="s">
        <v>91</v>
      </c>
      <c r="H335">
        <v>0</v>
      </c>
      <c r="I335" t="str">
        <f>YEAR(data_KPI[[#This Row],[Date]])&amp;" "&amp;MONTH(data_KPI[[#This Row],[Date]])</f>
        <v>2023 3</v>
      </c>
    </row>
    <row r="336" spans="2:9" x14ac:dyDescent="0.25">
      <c r="B336" t="s">
        <v>35</v>
      </c>
      <c r="C336">
        <v>9.6000000000000014</v>
      </c>
      <c r="D336">
        <v>1150</v>
      </c>
      <c r="E336" s="27">
        <v>44993</v>
      </c>
      <c r="F336">
        <v>2967.1499999999996</v>
      </c>
      <c r="G336" t="s">
        <v>91</v>
      </c>
      <c r="H336">
        <v>0</v>
      </c>
      <c r="I336" t="str">
        <f>YEAR(data_KPI[[#This Row],[Date]])&amp;" "&amp;MONTH(data_KPI[[#This Row],[Date]])</f>
        <v>2023 3</v>
      </c>
    </row>
    <row r="337" spans="2:9" x14ac:dyDescent="0.25">
      <c r="B337" t="s">
        <v>68</v>
      </c>
      <c r="C337">
        <v>4</v>
      </c>
      <c r="D337">
        <v>690</v>
      </c>
      <c r="E337" s="27">
        <v>44993</v>
      </c>
      <c r="F337">
        <v>2208.4499999999998</v>
      </c>
      <c r="G337" t="s">
        <v>90</v>
      </c>
      <c r="H337">
        <v>0</v>
      </c>
      <c r="I337" t="str">
        <f>YEAR(data_KPI[[#This Row],[Date]])&amp;" "&amp;MONTH(data_KPI[[#This Row],[Date]])</f>
        <v>2023 3</v>
      </c>
    </row>
    <row r="338" spans="2:9" x14ac:dyDescent="0.25">
      <c r="B338" t="s">
        <v>32</v>
      </c>
      <c r="C338">
        <v>6.4</v>
      </c>
      <c r="D338">
        <v>1130</v>
      </c>
      <c r="E338" s="27">
        <v>44993</v>
      </c>
      <c r="F338">
        <v>1501.5</v>
      </c>
      <c r="G338" t="s">
        <v>91</v>
      </c>
      <c r="H338">
        <v>0</v>
      </c>
      <c r="I338" t="str">
        <f>YEAR(data_KPI[[#This Row],[Date]])&amp;" "&amp;MONTH(data_KPI[[#This Row],[Date]])</f>
        <v>2023 3</v>
      </c>
    </row>
    <row r="339" spans="2:9" x14ac:dyDescent="0.25">
      <c r="B339" t="s">
        <v>33</v>
      </c>
      <c r="C339">
        <v>12</v>
      </c>
      <c r="D339">
        <v>119</v>
      </c>
      <c r="E339" s="27">
        <v>44994</v>
      </c>
      <c r="F339">
        <v>474.19</v>
      </c>
      <c r="G339" t="s">
        <v>90</v>
      </c>
      <c r="H339">
        <v>0</v>
      </c>
      <c r="I339" t="str">
        <f>YEAR(data_KPI[[#This Row],[Date]])&amp;" "&amp;MONTH(data_KPI[[#This Row],[Date]])</f>
        <v>2023 3</v>
      </c>
    </row>
    <row r="340" spans="2:9" x14ac:dyDescent="0.25">
      <c r="B340" t="s">
        <v>34</v>
      </c>
      <c r="C340">
        <v>9.6000000000000014</v>
      </c>
      <c r="D340">
        <v>990</v>
      </c>
      <c r="E340" s="27">
        <v>44994</v>
      </c>
      <c r="F340">
        <v>2697.69</v>
      </c>
      <c r="G340" t="s">
        <v>91</v>
      </c>
      <c r="H340">
        <v>0</v>
      </c>
      <c r="I340" t="str">
        <f>YEAR(data_KPI[[#This Row],[Date]])&amp;" "&amp;MONTH(data_KPI[[#This Row],[Date]])</f>
        <v>2023 3</v>
      </c>
    </row>
    <row r="341" spans="2:9" x14ac:dyDescent="0.25">
      <c r="B341" t="s">
        <v>35</v>
      </c>
      <c r="C341">
        <v>8</v>
      </c>
      <c r="D341">
        <v>1420</v>
      </c>
      <c r="E341" s="27">
        <v>44994</v>
      </c>
      <c r="F341">
        <v>2541.0299999999997</v>
      </c>
      <c r="G341" t="s">
        <v>91</v>
      </c>
      <c r="H341">
        <v>0</v>
      </c>
      <c r="I341" t="str">
        <f>YEAR(data_KPI[[#This Row],[Date]])&amp;" "&amp;MONTH(data_KPI[[#This Row],[Date]])</f>
        <v>2023 3</v>
      </c>
    </row>
    <row r="342" spans="2:9" x14ac:dyDescent="0.25">
      <c r="B342" t="s">
        <v>68</v>
      </c>
      <c r="C342">
        <v>9.6000000000000014</v>
      </c>
      <c r="D342">
        <v>690</v>
      </c>
      <c r="E342" s="27">
        <v>44994</v>
      </c>
      <c r="F342">
        <v>1229.97</v>
      </c>
      <c r="G342" t="s">
        <v>90</v>
      </c>
      <c r="H342">
        <v>0</v>
      </c>
      <c r="I342" t="str">
        <f>YEAR(data_KPI[[#This Row],[Date]])&amp;" "&amp;MONTH(data_KPI[[#This Row],[Date]])</f>
        <v>2023 3</v>
      </c>
    </row>
    <row r="343" spans="2:9" x14ac:dyDescent="0.25">
      <c r="B343" t="s">
        <v>32</v>
      </c>
      <c r="C343">
        <v>7.2</v>
      </c>
      <c r="D343">
        <v>960</v>
      </c>
      <c r="E343" s="27">
        <v>44994</v>
      </c>
      <c r="F343">
        <v>1911.27</v>
      </c>
      <c r="G343" t="s">
        <v>91</v>
      </c>
      <c r="H343">
        <v>0</v>
      </c>
      <c r="I343" t="str">
        <f>YEAR(data_KPI[[#This Row],[Date]])&amp;" "&amp;MONTH(data_KPI[[#This Row],[Date]])</f>
        <v>2023 3</v>
      </c>
    </row>
    <row r="344" spans="2:9" x14ac:dyDescent="0.25">
      <c r="B344" t="s">
        <v>33</v>
      </c>
      <c r="C344">
        <v>13</v>
      </c>
      <c r="D344">
        <v>142</v>
      </c>
      <c r="E344" s="27">
        <v>44995</v>
      </c>
      <c r="F344">
        <v>369.32</v>
      </c>
      <c r="G344" t="s">
        <v>90</v>
      </c>
      <c r="H344">
        <v>0</v>
      </c>
      <c r="I344" t="str">
        <f>YEAR(data_KPI[[#This Row],[Date]])&amp;" "&amp;MONTH(data_KPI[[#This Row],[Date]])</f>
        <v>2023 3</v>
      </c>
    </row>
    <row r="345" spans="2:9" x14ac:dyDescent="0.25">
      <c r="B345" t="s">
        <v>34</v>
      </c>
      <c r="C345">
        <v>7.2</v>
      </c>
      <c r="D345">
        <v>890</v>
      </c>
      <c r="E345" s="27">
        <v>44995</v>
      </c>
      <c r="F345">
        <v>2737.11</v>
      </c>
      <c r="G345" t="s">
        <v>91</v>
      </c>
      <c r="H345">
        <v>0</v>
      </c>
      <c r="I345" t="str">
        <f>YEAR(data_KPI[[#This Row],[Date]])&amp;" "&amp;MONTH(data_KPI[[#This Row],[Date]])</f>
        <v>2023 3</v>
      </c>
    </row>
    <row r="346" spans="2:9" x14ac:dyDescent="0.25">
      <c r="B346" t="s">
        <v>35</v>
      </c>
      <c r="C346">
        <v>11.200000000000001</v>
      </c>
      <c r="D346">
        <v>570</v>
      </c>
      <c r="E346" s="27">
        <v>44995</v>
      </c>
      <c r="F346">
        <v>1966.6499999999999</v>
      </c>
      <c r="G346" t="s">
        <v>91</v>
      </c>
      <c r="H346">
        <v>0</v>
      </c>
      <c r="I346" t="str">
        <f>YEAR(data_KPI[[#This Row],[Date]])&amp;" "&amp;MONTH(data_KPI[[#This Row],[Date]])</f>
        <v>2023 3</v>
      </c>
    </row>
    <row r="347" spans="2:9" x14ac:dyDescent="0.25">
      <c r="B347" t="s">
        <v>68</v>
      </c>
      <c r="C347">
        <v>10.4</v>
      </c>
      <c r="D347">
        <v>1160</v>
      </c>
      <c r="E347" s="27">
        <v>44995</v>
      </c>
      <c r="F347">
        <v>2564.91</v>
      </c>
      <c r="G347" t="s">
        <v>90</v>
      </c>
      <c r="H347">
        <v>0</v>
      </c>
      <c r="I347" t="str">
        <f>YEAR(data_KPI[[#This Row],[Date]])&amp;" "&amp;MONTH(data_KPI[[#This Row],[Date]])</f>
        <v>2023 3</v>
      </c>
    </row>
    <row r="348" spans="2:9" x14ac:dyDescent="0.25">
      <c r="B348" t="s">
        <v>32</v>
      </c>
      <c r="C348">
        <v>12</v>
      </c>
      <c r="D348">
        <v>630</v>
      </c>
      <c r="E348" s="27">
        <v>44995</v>
      </c>
      <c r="F348">
        <v>2762.94</v>
      </c>
      <c r="G348" t="s">
        <v>91</v>
      </c>
      <c r="H348">
        <v>0</v>
      </c>
      <c r="I348" t="str">
        <f>YEAR(data_KPI[[#This Row],[Date]])&amp;" "&amp;MONTH(data_KPI[[#This Row],[Date]])</f>
        <v>2023 3</v>
      </c>
    </row>
    <row r="349" spans="2:9" x14ac:dyDescent="0.25">
      <c r="B349" t="s">
        <v>33</v>
      </c>
      <c r="C349">
        <v>12</v>
      </c>
      <c r="D349">
        <v>71</v>
      </c>
      <c r="E349" s="27">
        <v>44996</v>
      </c>
      <c r="F349">
        <v>827.76</v>
      </c>
      <c r="G349" t="s">
        <v>90</v>
      </c>
      <c r="H349">
        <v>0</v>
      </c>
      <c r="I349" t="str">
        <f>YEAR(data_KPI[[#This Row],[Date]])&amp;" "&amp;MONTH(data_KPI[[#This Row],[Date]])</f>
        <v>2023 3</v>
      </c>
    </row>
    <row r="350" spans="2:9" x14ac:dyDescent="0.25">
      <c r="B350" t="s">
        <v>34</v>
      </c>
      <c r="C350">
        <v>6.4</v>
      </c>
      <c r="D350">
        <v>870</v>
      </c>
      <c r="E350" s="27">
        <v>44996</v>
      </c>
      <c r="F350">
        <v>1015.3499999999999</v>
      </c>
      <c r="G350" t="s">
        <v>91</v>
      </c>
      <c r="H350">
        <v>0</v>
      </c>
      <c r="I350" t="str">
        <f>YEAR(data_KPI[[#This Row],[Date]])&amp;" "&amp;MONTH(data_KPI[[#This Row],[Date]])</f>
        <v>2023 3</v>
      </c>
    </row>
    <row r="351" spans="2:9" x14ac:dyDescent="0.25">
      <c r="B351" t="s">
        <v>35</v>
      </c>
      <c r="C351">
        <v>10.4</v>
      </c>
      <c r="D351">
        <v>740</v>
      </c>
      <c r="E351" s="27">
        <v>44996</v>
      </c>
      <c r="F351">
        <v>929.64</v>
      </c>
      <c r="G351" t="s">
        <v>91</v>
      </c>
      <c r="H351">
        <v>0</v>
      </c>
      <c r="I351" t="str">
        <f>YEAR(data_KPI[[#This Row],[Date]])&amp;" "&amp;MONTH(data_KPI[[#This Row],[Date]])</f>
        <v>2023 3</v>
      </c>
    </row>
    <row r="352" spans="2:9" x14ac:dyDescent="0.25">
      <c r="B352" t="s">
        <v>68</v>
      </c>
      <c r="C352">
        <v>11.200000000000001</v>
      </c>
      <c r="D352">
        <v>710</v>
      </c>
      <c r="E352" s="27">
        <v>44996</v>
      </c>
      <c r="F352">
        <v>2462.04</v>
      </c>
      <c r="G352" t="s">
        <v>90</v>
      </c>
      <c r="H352">
        <v>0</v>
      </c>
      <c r="I352" t="str">
        <f>YEAR(data_KPI[[#This Row],[Date]])&amp;" "&amp;MONTH(data_KPI[[#This Row],[Date]])</f>
        <v>2023 3</v>
      </c>
    </row>
    <row r="353" spans="2:9" x14ac:dyDescent="0.25">
      <c r="B353" t="s">
        <v>32</v>
      </c>
      <c r="C353">
        <v>4.8000000000000007</v>
      </c>
      <c r="D353">
        <v>650</v>
      </c>
      <c r="E353" s="27">
        <v>44996</v>
      </c>
      <c r="F353">
        <v>1475.6999999999998</v>
      </c>
      <c r="G353" t="s">
        <v>91</v>
      </c>
      <c r="H353">
        <v>0</v>
      </c>
      <c r="I353" t="str">
        <f>YEAR(data_KPI[[#This Row],[Date]])&amp;" "&amp;MONTH(data_KPI[[#This Row],[Date]])</f>
        <v>2023 3</v>
      </c>
    </row>
    <row r="354" spans="2:9" x14ac:dyDescent="0.25">
      <c r="B354" t="s">
        <v>33</v>
      </c>
      <c r="C354">
        <v>12</v>
      </c>
      <c r="D354">
        <v>139</v>
      </c>
      <c r="E354" s="27">
        <v>44997</v>
      </c>
      <c r="F354">
        <v>353.55</v>
      </c>
      <c r="G354" t="s">
        <v>90</v>
      </c>
      <c r="H354">
        <v>0</v>
      </c>
      <c r="I354" t="str">
        <f>YEAR(data_KPI[[#This Row],[Date]])&amp;" "&amp;MONTH(data_KPI[[#This Row],[Date]])</f>
        <v>2023 3</v>
      </c>
    </row>
    <row r="355" spans="2:9" x14ac:dyDescent="0.25">
      <c r="B355" t="s">
        <v>34</v>
      </c>
      <c r="C355">
        <v>12</v>
      </c>
      <c r="D355">
        <v>1280</v>
      </c>
      <c r="E355" s="27">
        <v>44997</v>
      </c>
      <c r="F355">
        <v>892.41000000000008</v>
      </c>
      <c r="G355" t="s">
        <v>91</v>
      </c>
      <c r="H355">
        <v>0</v>
      </c>
      <c r="I355" t="str">
        <f>YEAR(data_KPI[[#This Row],[Date]])&amp;" "&amp;MONTH(data_KPI[[#This Row],[Date]])</f>
        <v>2023 3</v>
      </c>
    </row>
    <row r="356" spans="2:9" x14ac:dyDescent="0.25">
      <c r="B356" t="s">
        <v>35</v>
      </c>
      <c r="C356">
        <v>5.6000000000000005</v>
      </c>
      <c r="D356">
        <v>1370</v>
      </c>
      <c r="E356" s="27">
        <v>44997</v>
      </c>
      <c r="F356">
        <v>1485.51</v>
      </c>
      <c r="G356" t="s">
        <v>91</v>
      </c>
      <c r="H356">
        <v>0</v>
      </c>
      <c r="I356" t="str">
        <f>YEAR(data_KPI[[#This Row],[Date]])&amp;" "&amp;MONTH(data_KPI[[#This Row],[Date]])</f>
        <v>2023 3</v>
      </c>
    </row>
    <row r="357" spans="2:9" x14ac:dyDescent="0.25">
      <c r="B357" t="s">
        <v>68</v>
      </c>
      <c r="C357">
        <v>4</v>
      </c>
      <c r="D357">
        <v>1180</v>
      </c>
      <c r="E357" s="27">
        <v>44997</v>
      </c>
      <c r="F357">
        <v>2880.54</v>
      </c>
      <c r="G357" t="s">
        <v>90</v>
      </c>
      <c r="H357">
        <v>0</v>
      </c>
      <c r="I357" t="str">
        <f>YEAR(data_KPI[[#This Row],[Date]])&amp;" "&amp;MONTH(data_KPI[[#This Row],[Date]])</f>
        <v>2023 3</v>
      </c>
    </row>
    <row r="358" spans="2:9" x14ac:dyDescent="0.25">
      <c r="B358" t="s">
        <v>32</v>
      </c>
      <c r="C358">
        <v>8.8000000000000007</v>
      </c>
      <c r="D358">
        <v>580</v>
      </c>
      <c r="E358" s="27">
        <v>44997</v>
      </c>
      <c r="F358">
        <v>1028.8799999999999</v>
      </c>
      <c r="G358" t="s">
        <v>91</v>
      </c>
      <c r="H358">
        <v>0</v>
      </c>
      <c r="I358" t="str">
        <f>YEAR(data_KPI[[#This Row],[Date]])&amp;" "&amp;MONTH(data_KPI[[#This Row],[Date]])</f>
        <v>2023 3</v>
      </c>
    </row>
    <row r="359" spans="2:9" x14ac:dyDescent="0.25">
      <c r="B359" t="s">
        <v>33</v>
      </c>
      <c r="C359">
        <v>13</v>
      </c>
      <c r="D359">
        <v>120</v>
      </c>
      <c r="E359" s="27">
        <v>44998</v>
      </c>
      <c r="F359">
        <v>832.59</v>
      </c>
      <c r="G359" t="s">
        <v>90</v>
      </c>
      <c r="H359">
        <v>0</v>
      </c>
      <c r="I359" t="str">
        <f>YEAR(data_KPI[[#This Row],[Date]])&amp;" "&amp;MONTH(data_KPI[[#This Row],[Date]])</f>
        <v>2023 3</v>
      </c>
    </row>
    <row r="360" spans="2:9" x14ac:dyDescent="0.25">
      <c r="B360" t="s">
        <v>34</v>
      </c>
      <c r="C360">
        <v>7.2</v>
      </c>
      <c r="D360">
        <v>1000</v>
      </c>
      <c r="E360" s="27">
        <v>44998</v>
      </c>
      <c r="F360">
        <v>655.47</v>
      </c>
      <c r="G360" t="s">
        <v>91</v>
      </c>
      <c r="H360">
        <v>0</v>
      </c>
      <c r="I360" t="str">
        <f>YEAR(data_KPI[[#This Row],[Date]])&amp;" "&amp;MONTH(data_KPI[[#This Row],[Date]])</f>
        <v>2023 3</v>
      </c>
    </row>
    <row r="361" spans="2:9" x14ac:dyDescent="0.25">
      <c r="B361" t="s">
        <v>35</v>
      </c>
      <c r="C361">
        <v>10.4</v>
      </c>
      <c r="D361">
        <v>1480</v>
      </c>
      <c r="E361" s="27">
        <v>44998</v>
      </c>
      <c r="F361">
        <v>2323.29</v>
      </c>
      <c r="G361" t="s">
        <v>91</v>
      </c>
      <c r="H361">
        <v>0</v>
      </c>
      <c r="I361" t="str">
        <f>YEAR(data_KPI[[#This Row],[Date]])&amp;" "&amp;MONTH(data_KPI[[#This Row],[Date]])</f>
        <v>2023 3</v>
      </c>
    </row>
    <row r="362" spans="2:9" x14ac:dyDescent="0.25">
      <c r="B362" t="s">
        <v>68</v>
      </c>
      <c r="C362">
        <v>11.200000000000001</v>
      </c>
      <c r="D362">
        <v>1390</v>
      </c>
      <c r="E362" s="27">
        <v>44998</v>
      </c>
      <c r="F362">
        <v>980.61</v>
      </c>
      <c r="G362" t="s">
        <v>90</v>
      </c>
      <c r="H362">
        <v>0</v>
      </c>
      <c r="I362" t="str">
        <f>YEAR(data_KPI[[#This Row],[Date]])&amp;" "&amp;MONTH(data_KPI[[#This Row],[Date]])</f>
        <v>2023 3</v>
      </c>
    </row>
    <row r="363" spans="2:9" x14ac:dyDescent="0.25">
      <c r="B363" t="s">
        <v>32</v>
      </c>
      <c r="C363">
        <v>4.8000000000000007</v>
      </c>
      <c r="D363">
        <v>620</v>
      </c>
      <c r="E363" s="27">
        <v>44998</v>
      </c>
      <c r="F363">
        <v>2423.8200000000002</v>
      </c>
      <c r="G363" t="s">
        <v>91</v>
      </c>
      <c r="H363">
        <v>0</v>
      </c>
      <c r="I363" t="str">
        <f>YEAR(data_KPI[[#This Row],[Date]])&amp;" "&amp;MONTH(data_KPI[[#This Row],[Date]])</f>
        <v>2023 3</v>
      </c>
    </row>
    <row r="364" spans="2:9" x14ac:dyDescent="0.25">
      <c r="B364" t="s">
        <v>33</v>
      </c>
      <c r="C364">
        <v>11</v>
      </c>
      <c r="D364">
        <v>54</v>
      </c>
      <c r="E364" s="27">
        <v>44999</v>
      </c>
      <c r="F364">
        <v>878.26</v>
      </c>
      <c r="G364" t="s">
        <v>90</v>
      </c>
      <c r="H364">
        <v>0</v>
      </c>
      <c r="I364" t="str">
        <f>YEAR(data_KPI[[#This Row],[Date]])&amp;" "&amp;MONTH(data_KPI[[#This Row],[Date]])</f>
        <v>2023 3</v>
      </c>
    </row>
    <row r="365" spans="2:9" x14ac:dyDescent="0.25">
      <c r="B365" t="s">
        <v>34</v>
      </c>
      <c r="C365">
        <v>4.8000000000000007</v>
      </c>
      <c r="D365">
        <v>790</v>
      </c>
      <c r="E365" s="27">
        <v>44999</v>
      </c>
      <c r="F365">
        <v>1418.97</v>
      </c>
      <c r="G365" t="s">
        <v>91</v>
      </c>
      <c r="H365">
        <v>0</v>
      </c>
      <c r="I365" t="str">
        <f>YEAR(data_KPI[[#This Row],[Date]])&amp;" "&amp;MONTH(data_KPI[[#This Row],[Date]])</f>
        <v>2023 3</v>
      </c>
    </row>
    <row r="366" spans="2:9" x14ac:dyDescent="0.25">
      <c r="B366" t="s">
        <v>35</v>
      </c>
      <c r="C366">
        <v>12</v>
      </c>
      <c r="D366">
        <v>1010</v>
      </c>
      <c r="E366" s="27">
        <v>44999</v>
      </c>
      <c r="F366">
        <v>756.24</v>
      </c>
      <c r="G366" t="s">
        <v>91</v>
      </c>
      <c r="H366">
        <v>0</v>
      </c>
      <c r="I366" t="str">
        <f>YEAR(data_KPI[[#This Row],[Date]])&amp;" "&amp;MONTH(data_KPI[[#This Row],[Date]])</f>
        <v>2023 3</v>
      </c>
    </row>
    <row r="367" spans="2:9" x14ac:dyDescent="0.25">
      <c r="B367" t="s">
        <v>68</v>
      </c>
      <c r="C367">
        <v>8</v>
      </c>
      <c r="D367">
        <v>710</v>
      </c>
      <c r="E367" s="27">
        <v>44999</v>
      </c>
      <c r="F367">
        <v>303.84000000000003</v>
      </c>
      <c r="G367" t="s">
        <v>90</v>
      </c>
      <c r="H367">
        <v>0</v>
      </c>
      <c r="I367" t="str">
        <f>YEAR(data_KPI[[#This Row],[Date]])&amp;" "&amp;MONTH(data_KPI[[#This Row],[Date]])</f>
        <v>2023 3</v>
      </c>
    </row>
    <row r="368" spans="2:9" x14ac:dyDescent="0.25">
      <c r="B368" t="s">
        <v>32</v>
      </c>
      <c r="C368">
        <v>7.2</v>
      </c>
      <c r="D368">
        <v>730</v>
      </c>
      <c r="E368" s="27">
        <v>44999</v>
      </c>
      <c r="F368">
        <v>2627.07</v>
      </c>
      <c r="G368" t="s">
        <v>91</v>
      </c>
      <c r="H368">
        <v>0</v>
      </c>
      <c r="I368" t="str">
        <f>YEAR(data_KPI[[#This Row],[Date]])&amp;" "&amp;MONTH(data_KPI[[#This Row],[Date]])</f>
        <v>2023 3</v>
      </c>
    </row>
    <row r="369" spans="2:9" x14ac:dyDescent="0.25">
      <c r="B369" t="s">
        <v>33</v>
      </c>
      <c r="C369">
        <v>6</v>
      </c>
      <c r="D369">
        <v>133</v>
      </c>
      <c r="E369" s="27">
        <v>45000</v>
      </c>
      <c r="F369">
        <v>962.04</v>
      </c>
      <c r="G369" t="s">
        <v>90</v>
      </c>
      <c r="H369">
        <v>0</v>
      </c>
      <c r="I369" t="str">
        <f>YEAR(data_KPI[[#This Row],[Date]])&amp;" "&amp;MONTH(data_KPI[[#This Row],[Date]])</f>
        <v>2023 3</v>
      </c>
    </row>
    <row r="370" spans="2:9" x14ac:dyDescent="0.25">
      <c r="B370" t="s">
        <v>34</v>
      </c>
      <c r="C370">
        <v>6.4</v>
      </c>
      <c r="D370">
        <v>1130</v>
      </c>
      <c r="E370" s="27">
        <v>45000</v>
      </c>
      <c r="F370">
        <v>911.01</v>
      </c>
      <c r="G370" t="s">
        <v>91</v>
      </c>
      <c r="H370">
        <v>0</v>
      </c>
      <c r="I370" t="str">
        <f>YEAR(data_KPI[[#This Row],[Date]])&amp;" "&amp;MONTH(data_KPI[[#This Row],[Date]])</f>
        <v>2023 3</v>
      </c>
    </row>
    <row r="371" spans="2:9" x14ac:dyDescent="0.25">
      <c r="B371" t="s">
        <v>35</v>
      </c>
      <c r="C371">
        <v>8.8000000000000007</v>
      </c>
      <c r="D371">
        <v>1110</v>
      </c>
      <c r="E371" s="27">
        <v>45000</v>
      </c>
      <c r="F371">
        <v>1843.83</v>
      </c>
      <c r="G371" t="s">
        <v>91</v>
      </c>
      <c r="H371">
        <v>0</v>
      </c>
      <c r="I371" t="str">
        <f>YEAR(data_KPI[[#This Row],[Date]])&amp;" "&amp;MONTH(data_KPI[[#This Row],[Date]])</f>
        <v>2023 3</v>
      </c>
    </row>
    <row r="372" spans="2:9" x14ac:dyDescent="0.25">
      <c r="B372" t="s">
        <v>68</v>
      </c>
      <c r="C372">
        <v>5.6000000000000005</v>
      </c>
      <c r="D372">
        <v>590</v>
      </c>
      <c r="E372" s="27">
        <v>45000</v>
      </c>
      <c r="F372">
        <v>1410.57</v>
      </c>
      <c r="G372" t="s">
        <v>90</v>
      </c>
      <c r="H372">
        <v>0</v>
      </c>
      <c r="I372" t="str">
        <f>YEAR(data_KPI[[#This Row],[Date]])&amp;" "&amp;MONTH(data_KPI[[#This Row],[Date]])</f>
        <v>2023 3</v>
      </c>
    </row>
    <row r="373" spans="2:9" x14ac:dyDescent="0.25">
      <c r="B373" t="s">
        <v>32</v>
      </c>
      <c r="C373">
        <v>4.8000000000000007</v>
      </c>
      <c r="D373">
        <v>1420</v>
      </c>
      <c r="E373" s="27">
        <v>45000</v>
      </c>
      <c r="F373">
        <v>827.06999999999994</v>
      </c>
      <c r="G373" t="s">
        <v>91</v>
      </c>
      <c r="H373">
        <v>0</v>
      </c>
      <c r="I373" t="str">
        <f>YEAR(data_KPI[[#This Row],[Date]])&amp;" "&amp;MONTH(data_KPI[[#This Row],[Date]])</f>
        <v>2023 3</v>
      </c>
    </row>
    <row r="374" spans="2:9" x14ac:dyDescent="0.25">
      <c r="B374" t="s">
        <v>33</v>
      </c>
      <c r="C374">
        <v>5</v>
      </c>
      <c r="D374">
        <v>108</v>
      </c>
      <c r="E374" s="27">
        <v>45001</v>
      </c>
      <c r="F374">
        <v>71.849999999999994</v>
      </c>
      <c r="G374" t="s">
        <v>90</v>
      </c>
      <c r="H374">
        <v>0</v>
      </c>
      <c r="I374" t="str">
        <f>YEAR(data_KPI[[#This Row],[Date]])&amp;" "&amp;MONTH(data_KPI[[#This Row],[Date]])</f>
        <v>2023 3</v>
      </c>
    </row>
    <row r="375" spans="2:9" x14ac:dyDescent="0.25">
      <c r="B375" t="s">
        <v>34</v>
      </c>
      <c r="C375">
        <v>12</v>
      </c>
      <c r="D375">
        <v>1400</v>
      </c>
      <c r="E375" s="27">
        <v>45001</v>
      </c>
      <c r="F375">
        <v>198.60000000000002</v>
      </c>
      <c r="G375" t="s">
        <v>91</v>
      </c>
      <c r="H375">
        <v>0</v>
      </c>
      <c r="I375" t="str">
        <f>YEAR(data_KPI[[#This Row],[Date]])&amp;" "&amp;MONTH(data_KPI[[#This Row],[Date]])</f>
        <v>2023 3</v>
      </c>
    </row>
    <row r="376" spans="2:9" x14ac:dyDescent="0.25">
      <c r="B376" t="s">
        <v>35</v>
      </c>
      <c r="C376">
        <v>10.4</v>
      </c>
      <c r="D376">
        <v>780</v>
      </c>
      <c r="E376" s="27">
        <v>45001</v>
      </c>
      <c r="F376">
        <v>1498.23</v>
      </c>
      <c r="G376" t="s">
        <v>91</v>
      </c>
      <c r="H376">
        <v>0</v>
      </c>
      <c r="I376" t="str">
        <f>YEAR(data_KPI[[#This Row],[Date]])&amp;" "&amp;MONTH(data_KPI[[#This Row],[Date]])</f>
        <v>2023 3</v>
      </c>
    </row>
    <row r="377" spans="2:9" x14ac:dyDescent="0.25">
      <c r="B377" t="s">
        <v>68</v>
      </c>
      <c r="C377">
        <v>7.2</v>
      </c>
      <c r="D377">
        <v>500</v>
      </c>
      <c r="E377" s="27">
        <v>45001</v>
      </c>
      <c r="F377">
        <v>2095.11</v>
      </c>
      <c r="G377" t="s">
        <v>90</v>
      </c>
      <c r="H377">
        <v>0</v>
      </c>
      <c r="I377" t="str">
        <f>YEAR(data_KPI[[#This Row],[Date]])&amp;" "&amp;MONTH(data_KPI[[#This Row],[Date]])</f>
        <v>2023 3</v>
      </c>
    </row>
    <row r="378" spans="2:9" x14ac:dyDescent="0.25">
      <c r="B378" t="s">
        <v>32</v>
      </c>
      <c r="C378">
        <v>11.200000000000001</v>
      </c>
      <c r="D378">
        <v>840</v>
      </c>
      <c r="E378" s="27">
        <v>45001</v>
      </c>
      <c r="F378">
        <v>278.54999999999995</v>
      </c>
      <c r="G378" t="s">
        <v>91</v>
      </c>
      <c r="H378">
        <v>0</v>
      </c>
      <c r="I378" t="str">
        <f>YEAR(data_KPI[[#This Row],[Date]])&amp;" "&amp;MONTH(data_KPI[[#This Row],[Date]])</f>
        <v>2023 3</v>
      </c>
    </row>
    <row r="379" spans="2:9" x14ac:dyDescent="0.25">
      <c r="B379" t="s">
        <v>33</v>
      </c>
      <c r="C379">
        <v>7</v>
      </c>
      <c r="D379">
        <v>84</v>
      </c>
      <c r="E379" s="27">
        <v>45002</v>
      </c>
      <c r="F379">
        <v>224.28</v>
      </c>
      <c r="G379" t="s">
        <v>90</v>
      </c>
      <c r="H379">
        <v>0</v>
      </c>
      <c r="I379" t="str">
        <f>YEAR(data_KPI[[#This Row],[Date]])&amp;" "&amp;MONTH(data_KPI[[#This Row],[Date]])</f>
        <v>2023 3</v>
      </c>
    </row>
    <row r="380" spans="2:9" x14ac:dyDescent="0.25">
      <c r="B380" t="s">
        <v>34</v>
      </c>
      <c r="C380">
        <v>4</v>
      </c>
      <c r="D380">
        <v>950</v>
      </c>
      <c r="E380" s="27">
        <v>45002</v>
      </c>
      <c r="F380">
        <v>892.5</v>
      </c>
      <c r="G380" t="s">
        <v>91</v>
      </c>
      <c r="H380">
        <v>0</v>
      </c>
      <c r="I380" t="str">
        <f>YEAR(data_KPI[[#This Row],[Date]])&amp;" "&amp;MONTH(data_KPI[[#This Row],[Date]])</f>
        <v>2023 3</v>
      </c>
    </row>
    <row r="381" spans="2:9" x14ac:dyDescent="0.25">
      <c r="B381" t="s">
        <v>35</v>
      </c>
      <c r="C381">
        <v>6.4</v>
      </c>
      <c r="D381">
        <v>1320</v>
      </c>
      <c r="E381" s="27">
        <v>45002</v>
      </c>
      <c r="F381">
        <v>1497.09</v>
      </c>
      <c r="G381" t="s">
        <v>91</v>
      </c>
      <c r="H381">
        <v>0</v>
      </c>
      <c r="I381" t="str">
        <f>YEAR(data_KPI[[#This Row],[Date]])&amp;" "&amp;MONTH(data_KPI[[#This Row],[Date]])</f>
        <v>2023 3</v>
      </c>
    </row>
    <row r="382" spans="2:9" x14ac:dyDescent="0.25">
      <c r="B382" t="s">
        <v>68</v>
      </c>
      <c r="C382">
        <v>5.6000000000000005</v>
      </c>
      <c r="D382">
        <v>710</v>
      </c>
      <c r="E382" s="27">
        <v>45002</v>
      </c>
      <c r="F382">
        <v>2964.69</v>
      </c>
      <c r="G382" t="s">
        <v>90</v>
      </c>
      <c r="H382">
        <v>0</v>
      </c>
      <c r="I382" t="str">
        <f>YEAR(data_KPI[[#This Row],[Date]])&amp;" "&amp;MONTH(data_KPI[[#This Row],[Date]])</f>
        <v>2023 3</v>
      </c>
    </row>
    <row r="383" spans="2:9" x14ac:dyDescent="0.25">
      <c r="B383" t="s">
        <v>32</v>
      </c>
      <c r="C383">
        <v>6.4</v>
      </c>
      <c r="D383">
        <v>730</v>
      </c>
      <c r="E383" s="27">
        <v>45002</v>
      </c>
      <c r="F383">
        <v>2377.59</v>
      </c>
      <c r="G383" t="s">
        <v>91</v>
      </c>
      <c r="H383">
        <v>0</v>
      </c>
      <c r="I383" t="str">
        <f>YEAR(data_KPI[[#This Row],[Date]])&amp;" "&amp;MONTH(data_KPI[[#This Row],[Date]])</f>
        <v>2023 3</v>
      </c>
    </row>
    <row r="384" spans="2:9" x14ac:dyDescent="0.25">
      <c r="B384" t="s">
        <v>33</v>
      </c>
      <c r="C384">
        <v>14</v>
      </c>
      <c r="D384">
        <v>77</v>
      </c>
      <c r="E384" s="27">
        <v>45003</v>
      </c>
      <c r="F384">
        <v>797.54</v>
      </c>
      <c r="G384" t="s">
        <v>90</v>
      </c>
      <c r="H384">
        <v>0</v>
      </c>
      <c r="I384" t="str">
        <f>YEAR(data_KPI[[#This Row],[Date]])&amp;" "&amp;MONTH(data_KPI[[#This Row],[Date]])</f>
        <v>2023 3</v>
      </c>
    </row>
    <row r="385" spans="2:9" x14ac:dyDescent="0.25">
      <c r="B385" t="s">
        <v>34</v>
      </c>
      <c r="C385">
        <v>12</v>
      </c>
      <c r="D385">
        <v>520</v>
      </c>
      <c r="E385" s="27">
        <v>45003</v>
      </c>
      <c r="F385">
        <v>1069.6500000000001</v>
      </c>
      <c r="G385" t="s">
        <v>91</v>
      </c>
      <c r="H385">
        <v>0</v>
      </c>
      <c r="I385" t="str">
        <f>YEAR(data_KPI[[#This Row],[Date]])&amp;" "&amp;MONTH(data_KPI[[#This Row],[Date]])</f>
        <v>2023 3</v>
      </c>
    </row>
    <row r="386" spans="2:9" x14ac:dyDescent="0.25">
      <c r="B386" t="s">
        <v>35</v>
      </c>
      <c r="C386">
        <v>11.200000000000001</v>
      </c>
      <c r="D386">
        <v>790</v>
      </c>
      <c r="E386" s="27">
        <v>45003</v>
      </c>
      <c r="F386">
        <v>1674.9299999999998</v>
      </c>
      <c r="G386" t="s">
        <v>91</v>
      </c>
      <c r="H386">
        <v>0</v>
      </c>
      <c r="I386" t="str">
        <f>YEAR(data_KPI[[#This Row],[Date]])&amp;" "&amp;MONTH(data_KPI[[#This Row],[Date]])</f>
        <v>2023 3</v>
      </c>
    </row>
    <row r="387" spans="2:9" x14ac:dyDescent="0.25">
      <c r="B387" t="s">
        <v>68</v>
      </c>
      <c r="C387">
        <v>5.6000000000000005</v>
      </c>
      <c r="D387">
        <v>880</v>
      </c>
      <c r="E387" s="27">
        <v>45003</v>
      </c>
      <c r="F387">
        <v>1187.8499999999999</v>
      </c>
      <c r="G387" t="s">
        <v>90</v>
      </c>
      <c r="H387">
        <v>0</v>
      </c>
      <c r="I387" t="str">
        <f>YEAR(data_KPI[[#This Row],[Date]])&amp;" "&amp;MONTH(data_KPI[[#This Row],[Date]])</f>
        <v>2023 3</v>
      </c>
    </row>
    <row r="388" spans="2:9" x14ac:dyDescent="0.25">
      <c r="B388" t="s">
        <v>32</v>
      </c>
      <c r="C388">
        <v>6.4</v>
      </c>
      <c r="D388">
        <v>1290</v>
      </c>
      <c r="E388" s="27">
        <v>45003</v>
      </c>
      <c r="F388">
        <v>1556.0099999999998</v>
      </c>
      <c r="G388" t="s">
        <v>91</v>
      </c>
      <c r="H388">
        <v>0</v>
      </c>
      <c r="I388" t="str">
        <f>YEAR(data_KPI[[#This Row],[Date]])&amp;" "&amp;MONTH(data_KPI[[#This Row],[Date]])</f>
        <v>2023 3</v>
      </c>
    </row>
    <row r="389" spans="2:9" x14ac:dyDescent="0.25">
      <c r="B389" t="s">
        <v>33</v>
      </c>
      <c r="C389">
        <v>8</v>
      </c>
      <c r="D389">
        <v>88</v>
      </c>
      <c r="E389" s="27">
        <v>45004</v>
      </c>
      <c r="F389">
        <v>857.83</v>
      </c>
      <c r="G389" t="s">
        <v>90</v>
      </c>
      <c r="H389">
        <v>0</v>
      </c>
      <c r="I389" t="str">
        <f>YEAR(data_KPI[[#This Row],[Date]])&amp;" "&amp;MONTH(data_KPI[[#This Row],[Date]])</f>
        <v>2023 3</v>
      </c>
    </row>
    <row r="390" spans="2:9" x14ac:dyDescent="0.25">
      <c r="B390" t="s">
        <v>34</v>
      </c>
      <c r="C390">
        <v>4</v>
      </c>
      <c r="D390">
        <v>1110</v>
      </c>
      <c r="E390" s="27">
        <v>45004</v>
      </c>
      <c r="F390">
        <v>1661.37</v>
      </c>
      <c r="G390" t="s">
        <v>91</v>
      </c>
      <c r="H390">
        <v>0</v>
      </c>
      <c r="I390" t="str">
        <f>YEAR(data_KPI[[#This Row],[Date]])&amp;" "&amp;MONTH(data_KPI[[#This Row],[Date]])</f>
        <v>2023 3</v>
      </c>
    </row>
    <row r="391" spans="2:9" x14ac:dyDescent="0.25">
      <c r="B391" t="s">
        <v>35</v>
      </c>
      <c r="C391">
        <v>11.200000000000001</v>
      </c>
      <c r="D391">
        <v>610</v>
      </c>
      <c r="E391" s="27">
        <v>45004</v>
      </c>
      <c r="F391">
        <v>2322.5099999999998</v>
      </c>
      <c r="G391" t="s">
        <v>91</v>
      </c>
      <c r="H391">
        <v>0</v>
      </c>
      <c r="I391" t="str">
        <f>YEAR(data_KPI[[#This Row],[Date]])&amp;" "&amp;MONTH(data_KPI[[#This Row],[Date]])</f>
        <v>2023 3</v>
      </c>
    </row>
    <row r="392" spans="2:9" x14ac:dyDescent="0.25">
      <c r="B392" t="s">
        <v>68</v>
      </c>
      <c r="C392">
        <v>12</v>
      </c>
      <c r="D392">
        <v>1000</v>
      </c>
      <c r="E392" s="27">
        <v>45004</v>
      </c>
      <c r="F392">
        <v>1730.6399999999999</v>
      </c>
      <c r="G392" t="s">
        <v>90</v>
      </c>
      <c r="H392">
        <v>0</v>
      </c>
      <c r="I392" t="str">
        <f>YEAR(data_KPI[[#This Row],[Date]])&amp;" "&amp;MONTH(data_KPI[[#This Row],[Date]])</f>
        <v>2023 3</v>
      </c>
    </row>
    <row r="393" spans="2:9" x14ac:dyDescent="0.25">
      <c r="B393" t="s">
        <v>32</v>
      </c>
      <c r="C393">
        <v>7.2</v>
      </c>
      <c r="D393">
        <v>1280</v>
      </c>
      <c r="E393" s="27">
        <v>45004</v>
      </c>
      <c r="F393">
        <v>902.67</v>
      </c>
      <c r="G393" t="s">
        <v>91</v>
      </c>
      <c r="H393">
        <v>0</v>
      </c>
      <c r="I393" t="str">
        <f>YEAR(data_KPI[[#This Row],[Date]])&amp;" "&amp;MONTH(data_KPI[[#This Row],[Date]])</f>
        <v>2023 3</v>
      </c>
    </row>
    <row r="394" spans="2:9" x14ac:dyDescent="0.25">
      <c r="B394" t="s">
        <v>33</v>
      </c>
      <c r="C394">
        <v>7</v>
      </c>
      <c r="D394">
        <v>139</v>
      </c>
      <c r="E394" s="27">
        <v>45005</v>
      </c>
      <c r="F394">
        <v>86.3</v>
      </c>
      <c r="G394" t="s">
        <v>90</v>
      </c>
      <c r="H394">
        <v>0</v>
      </c>
      <c r="I394" t="str">
        <f>YEAR(data_KPI[[#This Row],[Date]])&amp;" "&amp;MONTH(data_KPI[[#This Row],[Date]])</f>
        <v>2023 3</v>
      </c>
    </row>
    <row r="395" spans="2:9" x14ac:dyDescent="0.25">
      <c r="B395" t="s">
        <v>34</v>
      </c>
      <c r="C395">
        <v>4.8000000000000007</v>
      </c>
      <c r="D395">
        <v>1300</v>
      </c>
      <c r="E395" s="27">
        <v>45005</v>
      </c>
      <c r="F395">
        <v>646.98</v>
      </c>
      <c r="G395" t="s">
        <v>91</v>
      </c>
      <c r="H395">
        <v>0</v>
      </c>
      <c r="I395" t="str">
        <f>YEAR(data_KPI[[#This Row],[Date]])&amp;" "&amp;MONTH(data_KPI[[#This Row],[Date]])</f>
        <v>2023 3</v>
      </c>
    </row>
    <row r="396" spans="2:9" x14ac:dyDescent="0.25">
      <c r="B396" t="s">
        <v>35</v>
      </c>
      <c r="C396">
        <v>9.6000000000000014</v>
      </c>
      <c r="D396">
        <v>580</v>
      </c>
      <c r="E396" s="27">
        <v>45005</v>
      </c>
      <c r="F396">
        <v>891.72</v>
      </c>
      <c r="G396" t="s">
        <v>91</v>
      </c>
      <c r="H396">
        <v>0</v>
      </c>
      <c r="I396" t="str">
        <f>YEAR(data_KPI[[#This Row],[Date]])&amp;" "&amp;MONTH(data_KPI[[#This Row],[Date]])</f>
        <v>2023 3</v>
      </c>
    </row>
    <row r="397" spans="2:9" x14ac:dyDescent="0.25">
      <c r="B397" t="s">
        <v>68</v>
      </c>
      <c r="C397">
        <v>8.8000000000000007</v>
      </c>
      <c r="D397">
        <v>1210</v>
      </c>
      <c r="E397" s="27">
        <v>45005</v>
      </c>
      <c r="F397">
        <v>1278.42</v>
      </c>
      <c r="G397" t="s">
        <v>90</v>
      </c>
      <c r="H397">
        <v>0</v>
      </c>
      <c r="I397" t="str">
        <f>YEAR(data_KPI[[#This Row],[Date]])&amp;" "&amp;MONTH(data_KPI[[#This Row],[Date]])</f>
        <v>2023 3</v>
      </c>
    </row>
    <row r="398" spans="2:9" x14ac:dyDescent="0.25">
      <c r="B398" t="s">
        <v>32</v>
      </c>
      <c r="C398">
        <v>9.6000000000000014</v>
      </c>
      <c r="D398">
        <v>710</v>
      </c>
      <c r="E398" s="27">
        <v>45005</v>
      </c>
      <c r="F398">
        <v>2604.3000000000002</v>
      </c>
      <c r="G398" t="s">
        <v>91</v>
      </c>
      <c r="H398">
        <v>0</v>
      </c>
      <c r="I398" t="str">
        <f>YEAR(data_KPI[[#This Row],[Date]])&amp;" "&amp;MONTH(data_KPI[[#This Row],[Date]])</f>
        <v>2023 3</v>
      </c>
    </row>
    <row r="399" spans="2:9" x14ac:dyDescent="0.25">
      <c r="B399" t="s">
        <v>33</v>
      </c>
      <c r="C399">
        <v>13</v>
      </c>
      <c r="D399">
        <v>146</v>
      </c>
      <c r="E399" s="27">
        <v>45006</v>
      </c>
      <c r="F399">
        <v>679.54</v>
      </c>
      <c r="G399" t="s">
        <v>90</v>
      </c>
      <c r="H399">
        <v>0</v>
      </c>
      <c r="I399" t="str">
        <f>YEAR(data_KPI[[#This Row],[Date]])&amp;" "&amp;MONTH(data_KPI[[#This Row],[Date]])</f>
        <v>2023 3</v>
      </c>
    </row>
    <row r="400" spans="2:9" x14ac:dyDescent="0.25">
      <c r="B400" t="s">
        <v>34</v>
      </c>
      <c r="C400">
        <v>10.4</v>
      </c>
      <c r="D400">
        <v>990</v>
      </c>
      <c r="E400" s="27">
        <v>45006</v>
      </c>
      <c r="F400">
        <v>558.21</v>
      </c>
      <c r="G400" t="s">
        <v>91</v>
      </c>
      <c r="H400">
        <v>0</v>
      </c>
      <c r="I400" t="str">
        <f>YEAR(data_KPI[[#This Row],[Date]])&amp;" "&amp;MONTH(data_KPI[[#This Row],[Date]])</f>
        <v>2023 3</v>
      </c>
    </row>
    <row r="401" spans="2:9" x14ac:dyDescent="0.25">
      <c r="B401" t="s">
        <v>35</v>
      </c>
      <c r="C401">
        <v>10.4</v>
      </c>
      <c r="D401">
        <v>1140</v>
      </c>
      <c r="E401" s="27">
        <v>45006</v>
      </c>
      <c r="F401">
        <v>1880.4299999999998</v>
      </c>
      <c r="G401" t="s">
        <v>91</v>
      </c>
      <c r="H401">
        <v>0</v>
      </c>
      <c r="I401" t="str">
        <f>YEAR(data_KPI[[#This Row],[Date]])&amp;" "&amp;MONTH(data_KPI[[#This Row],[Date]])</f>
        <v>2023 3</v>
      </c>
    </row>
    <row r="402" spans="2:9" x14ac:dyDescent="0.25">
      <c r="B402" t="s">
        <v>68</v>
      </c>
      <c r="C402">
        <v>12</v>
      </c>
      <c r="D402">
        <v>820</v>
      </c>
      <c r="E402" s="27">
        <v>45006</v>
      </c>
      <c r="F402">
        <v>2251.08</v>
      </c>
      <c r="G402" t="s">
        <v>90</v>
      </c>
      <c r="H402">
        <v>0</v>
      </c>
      <c r="I402" t="str">
        <f>YEAR(data_KPI[[#This Row],[Date]])&amp;" "&amp;MONTH(data_KPI[[#This Row],[Date]])</f>
        <v>2023 3</v>
      </c>
    </row>
    <row r="403" spans="2:9" x14ac:dyDescent="0.25">
      <c r="B403" t="s">
        <v>32</v>
      </c>
      <c r="C403">
        <v>8</v>
      </c>
      <c r="D403">
        <v>1390</v>
      </c>
      <c r="E403" s="27">
        <v>45006</v>
      </c>
      <c r="F403">
        <v>2593.02</v>
      </c>
      <c r="G403" t="s">
        <v>91</v>
      </c>
      <c r="H403">
        <v>0</v>
      </c>
      <c r="I403" t="str">
        <f>YEAR(data_KPI[[#This Row],[Date]])&amp;" "&amp;MONTH(data_KPI[[#This Row],[Date]])</f>
        <v>2023 3</v>
      </c>
    </row>
    <row r="404" spans="2:9" x14ac:dyDescent="0.25">
      <c r="B404" t="s">
        <v>33</v>
      </c>
      <c r="C404">
        <v>13</v>
      </c>
      <c r="D404">
        <v>66</v>
      </c>
      <c r="E404" s="27">
        <v>45007</v>
      </c>
      <c r="F404">
        <v>759.74</v>
      </c>
      <c r="G404" t="s">
        <v>90</v>
      </c>
      <c r="H404">
        <v>0</v>
      </c>
      <c r="I404" t="str">
        <f>YEAR(data_KPI[[#This Row],[Date]])&amp;" "&amp;MONTH(data_KPI[[#This Row],[Date]])</f>
        <v>2023 3</v>
      </c>
    </row>
    <row r="405" spans="2:9" x14ac:dyDescent="0.25">
      <c r="B405" t="s">
        <v>34</v>
      </c>
      <c r="C405">
        <v>4.8000000000000007</v>
      </c>
      <c r="D405">
        <v>630</v>
      </c>
      <c r="E405" s="27">
        <v>45007</v>
      </c>
      <c r="F405">
        <v>2774.7599999999998</v>
      </c>
      <c r="G405" t="s">
        <v>91</v>
      </c>
      <c r="H405">
        <v>0</v>
      </c>
      <c r="I405" t="str">
        <f>YEAR(data_KPI[[#This Row],[Date]])&amp;" "&amp;MONTH(data_KPI[[#This Row],[Date]])</f>
        <v>2023 3</v>
      </c>
    </row>
    <row r="406" spans="2:9" x14ac:dyDescent="0.25">
      <c r="B406" t="s">
        <v>35</v>
      </c>
      <c r="C406">
        <v>6.4</v>
      </c>
      <c r="D406">
        <v>1450</v>
      </c>
      <c r="E406" s="27">
        <v>45007</v>
      </c>
      <c r="F406">
        <v>292.77</v>
      </c>
      <c r="G406" t="s">
        <v>91</v>
      </c>
      <c r="H406">
        <v>0</v>
      </c>
      <c r="I406" t="str">
        <f>YEAR(data_KPI[[#This Row],[Date]])&amp;" "&amp;MONTH(data_KPI[[#This Row],[Date]])</f>
        <v>2023 3</v>
      </c>
    </row>
    <row r="407" spans="2:9" x14ac:dyDescent="0.25">
      <c r="B407" t="s">
        <v>68</v>
      </c>
      <c r="C407">
        <v>10.4</v>
      </c>
      <c r="D407">
        <v>990</v>
      </c>
      <c r="E407" s="27">
        <v>45007</v>
      </c>
      <c r="F407">
        <v>2117.67</v>
      </c>
      <c r="G407" t="s">
        <v>90</v>
      </c>
      <c r="H407">
        <v>0</v>
      </c>
      <c r="I407" t="str">
        <f>YEAR(data_KPI[[#This Row],[Date]])&amp;" "&amp;MONTH(data_KPI[[#This Row],[Date]])</f>
        <v>2023 3</v>
      </c>
    </row>
    <row r="408" spans="2:9" x14ac:dyDescent="0.25">
      <c r="B408" t="s">
        <v>32</v>
      </c>
      <c r="C408">
        <v>10.4</v>
      </c>
      <c r="D408">
        <v>1160</v>
      </c>
      <c r="E408" s="27">
        <v>45007</v>
      </c>
      <c r="F408">
        <v>2594.88</v>
      </c>
      <c r="G408" t="s">
        <v>91</v>
      </c>
      <c r="H408">
        <v>0</v>
      </c>
      <c r="I408" t="str">
        <f>YEAR(data_KPI[[#This Row],[Date]])&amp;" "&amp;MONTH(data_KPI[[#This Row],[Date]])</f>
        <v>2023 3</v>
      </c>
    </row>
    <row r="409" spans="2:9" x14ac:dyDescent="0.25">
      <c r="B409" t="s">
        <v>33</v>
      </c>
      <c r="C409">
        <v>10</v>
      </c>
      <c r="D409">
        <v>100</v>
      </c>
      <c r="E409" s="27">
        <v>45008</v>
      </c>
      <c r="F409">
        <v>464.95</v>
      </c>
      <c r="G409" t="s">
        <v>90</v>
      </c>
      <c r="H409">
        <v>0</v>
      </c>
      <c r="I409" t="str">
        <f>YEAR(data_KPI[[#This Row],[Date]])&amp;" "&amp;MONTH(data_KPI[[#This Row],[Date]])</f>
        <v>2023 3</v>
      </c>
    </row>
    <row r="410" spans="2:9" x14ac:dyDescent="0.25">
      <c r="B410" t="s">
        <v>34</v>
      </c>
      <c r="C410">
        <v>8</v>
      </c>
      <c r="D410">
        <v>790</v>
      </c>
      <c r="E410" s="27">
        <v>45008</v>
      </c>
      <c r="F410">
        <v>2325.96</v>
      </c>
      <c r="G410" t="s">
        <v>91</v>
      </c>
      <c r="H410">
        <v>0</v>
      </c>
      <c r="I410" t="str">
        <f>YEAR(data_KPI[[#This Row],[Date]])&amp;" "&amp;MONTH(data_KPI[[#This Row],[Date]])</f>
        <v>2023 3</v>
      </c>
    </row>
    <row r="411" spans="2:9" x14ac:dyDescent="0.25">
      <c r="B411" t="s">
        <v>35</v>
      </c>
      <c r="C411">
        <v>11.200000000000001</v>
      </c>
      <c r="D411">
        <v>810</v>
      </c>
      <c r="E411" s="27">
        <v>45008</v>
      </c>
      <c r="F411">
        <v>292.59000000000003</v>
      </c>
      <c r="G411" t="s">
        <v>91</v>
      </c>
      <c r="H411">
        <v>0</v>
      </c>
      <c r="I411" t="str">
        <f>YEAR(data_KPI[[#This Row],[Date]])&amp;" "&amp;MONTH(data_KPI[[#This Row],[Date]])</f>
        <v>2023 3</v>
      </c>
    </row>
    <row r="412" spans="2:9" x14ac:dyDescent="0.25">
      <c r="B412" t="s">
        <v>68</v>
      </c>
      <c r="C412">
        <v>5.6000000000000005</v>
      </c>
      <c r="D412">
        <v>660</v>
      </c>
      <c r="E412" s="27">
        <v>45008</v>
      </c>
      <c r="F412">
        <v>2382.7200000000003</v>
      </c>
      <c r="G412" t="s">
        <v>90</v>
      </c>
      <c r="H412">
        <v>0</v>
      </c>
      <c r="I412" t="str">
        <f>YEAR(data_KPI[[#This Row],[Date]])&amp;" "&amp;MONTH(data_KPI[[#This Row],[Date]])</f>
        <v>2023 3</v>
      </c>
    </row>
    <row r="413" spans="2:9" x14ac:dyDescent="0.25">
      <c r="B413" t="s">
        <v>32</v>
      </c>
      <c r="C413">
        <v>6.4</v>
      </c>
      <c r="D413">
        <v>1140</v>
      </c>
      <c r="E413" s="27">
        <v>45008</v>
      </c>
      <c r="F413">
        <v>141.51</v>
      </c>
      <c r="G413" t="s">
        <v>91</v>
      </c>
      <c r="H413">
        <v>0</v>
      </c>
      <c r="I413" t="str">
        <f>YEAR(data_KPI[[#This Row],[Date]])&amp;" "&amp;MONTH(data_KPI[[#This Row],[Date]])</f>
        <v>2023 3</v>
      </c>
    </row>
    <row r="414" spans="2:9" x14ac:dyDescent="0.25">
      <c r="B414" t="s">
        <v>33</v>
      </c>
      <c r="C414">
        <v>5</v>
      </c>
      <c r="D414">
        <v>109</v>
      </c>
      <c r="E414" s="27">
        <v>45009</v>
      </c>
      <c r="F414">
        <v>143.37</v>
      </c>
      <c r="G414" t="s">
        <v>90</v>
      </c>
      <c r="H414">
        <v>0</v>
      </c>
      <c r="I414" t="str">
        <f>YEAR(data_KPI[[#This Row],[Date]])&amp;" "&amp;MONTH(data_KPI[[#This Row],[Date]])</f>
        <v>2023 3</v>
      </c>
    </row>
    <row r="415" spans="2:9" x14ac:dyDescent="0.25">
      <c r="B415" t="s">
        <v>34</v>
      </c>
      <c r="C415">
        <v>8</v>
      </c>
      <c r="D415">
        <v>1030</v>
      </c>
      <c r="E415" s="27">
        <v>45009</v>
      </c>
      <c r="F415">
        <v>1729.8000000000002</v>
      </c>
      <c r="G415" t="s">
        <v>91</v>
      </c>
      <c r="H415">
        <v>0</v>
      </c>
      <c r="I415" t="str">
        <f>YEAR(data_KPI[[#This Row],[Date]])&amp;" "&amp;MONTH(data_KPI[[#This Row],[Date]])</f>
        <v>2023 3</v>
      </c>
    </row>
    <row r="416" spans="2:9" x14ac:dyDescent="0.25">
      <c r="B416" t="s">
        <v>35</v>
      </c>
      <c r="C416">
        <v>9.6000000000000014</v>
      </c>
      <c r="D416">
        <v>520</v>
      </c>
      <c r="E416" s="27">
        <v>45009</v>
      </c>
      <c r="F416">
        <v>661.95</v>
      </c>
      <c r="G416" t="s">
        <v>91</v>
      </c>
      <c r="H416">
        <v>0</v>
      </c>
      <c r="I416" t="str">
        <f>YEAR(data_KPI[[#This Row],[Date]])&amp;" "&amp;MONTH(data_KPI[[#This Row],[Date]])</f>
        <v>2023 3</v>
      </c>
    </row>
    <row r="417" spans="2:9" x14ac:dyDescent="0.25">
      <c r="B417" t="s">
        <v>68</v>
      </c>
      <c r="C417">
        <v>8</v>
      </c>
      <c r="D417">
        <v>800</v>
      </c>
      <c r="E417" s="27">
        <v>45009</v>
      </c>
      <c r="F417">
        <v>1335.06</v>
      </c>
      <c r="G417" t="s">
        <v>90</v>
      </c>
      <c r="H417">
        <v>0</v>
      </c>
      <c r="I417" t="str">
        <f>YEAR(data_KPI[[#This Row],[Date]])&amp;" "&amp;MONTH(data_KPI[[#This Row],[Date]])</f>
        <v>2023 3</v>
      </c>
    </row>
    <row r="418" spans="2:9" x14ac:dyDescent="0.25">
      <c r="B418" t="s">
        <v>32</v>
      </c>
      <c r="C418">
        <v>10.4</v>
      </c>
      <c r="D418">
        <v>1310</v>
      </c>
      <c r="E418" s="27">
        <v>45009</v>
      </c>
      <c r="F418">
        <v>2068.6799999999998</v>
      </c>
      <c r="G418" t="s">
        <v>91</v>
      </c>
      <c r="H418">
        <v>0</v>
      </c>
      <c r="I418" t="str">
        <f>YEAR(data_KPI[[#This Row],[Date]])&amp;" "&amp;MONTH(data_KPI[[#This Row],[Date]])</f>
        <v>2023 3</v>
      </c>
    </row>
    <row r="419" spans="2:9" x14ac:dyDescent="0.25">
      <c r="B419" t="s">
        <v>33</v>
      </c>
      <c r="C419">
        <v>12</v>
      </c>
      <c r="D419">
        <v>51</v>
      </c>
      <c r="E419" s="27">
        <v>45010</v>
      </c>
      <c r="F419">
        <v>443.64</v>
      </c>
      <c r="G419" t="s">
        <v>90</v>
      </c>
      <c r="H419">
        <v>0</v>
      </c>
      <c r="I419" t="str">
        <f>YEAR(data_KPI[[#This Row],[Date]])&amp;" "&amp;MONTH(data_KPI[[#This Row],[Date]])</f>
        <v>2023 3</v>
      </c>
    </row>
    <row r="420" spans="2:9" x14ac:dyDescent="0.25">
      <c r="B420" t="s">
        <v>34</v>
      </c>
      <c r="C420">
        <v>6.4</v>
      </c>
      <c r="D420">
        <v>740</v>
      </c>
      <c r="E420" s="27">
        <v>45010</v>
      </c>
      <c r="F420">
        <v>2314.7400000000002</v>
      </c>
      <c r="G420" t="s">
        <v>91</v>
      </c>
      <c r="H420">
        <v>0</v>
      </c>
      <c r="I420" t="str">
        <f>YEAR(data_KPI[[#This Row],[Date]])&amp;" "&amp;MONTH(data_KPI[[#This Row],[Date]])</f>
        <v>2023 3</v>
      </c>
    </row>
    <row r="421" spans="2:9" x14ac:dyDescent="0.25">
      <c r="B421" t="s">
        <v>35</v>
      </c>
      <c r="C421">
        <v>9.6000000000000014</v>
      </c>
      <c r="D421">
        <v>1380</v>
      </c>
      <c r="E421" s="27">
        <v>45010</v>
      </c>
      <c r="F421">
        <v>942.03</v>
      </c>
      <c r="G421" t="s">
        <v>91</v>
      </c>
      <c r="H421">
        <v>0</v>
      </c>
      <c r="I421" t="str">
        <f>YEAR(data_KPI[[#This Row],[Date]])&amp;" "&amp;MONTH(data_KPI[[#This Row],[Date]])</f>
        <v>2023 3</v>
      </c>
    </row>
    <row r="422" spans="2:9" x14ac:dyDescent="0.25">
      <c r="B422" t="s">
        <v>68</v>
      </c>
      <c r="C422">
        <v>7.2</v>
      </c>
      <c r="D422">
        <v>1430</v>
      </c>
      <c r="E422" s="27">
        <v>45010</v>
      </c>
      <c r="F422">
        <v>2936.4900000000002</v>
      </c>
      <c r="G422" t="s">
        <v>90</v>
      </c>
      <c r="H422">
        <v>0</v>
      </c>
      <c r="I422" t="str">
        <f>YEAR(data_KPI[[#This Row],[Date]])&amp;" "&amp;MONTH(data_KPI[[#This Row],[Date]])</f>
        <v>2023 3</v>
      </c>
    </row>
    <row r="423" spans="2:9" x14ac:dyDescent="0.25">
      <c r="B423" t="s">
        <v>32</v>
      </c>
      <c r="C423">
        <v>9.6000000000000014</v>
      </c>
      <c r="D423">
        <v>800</v>
      </c>
      <c r="E423" s="27">
        <v>45010</v>
      </c>
      <c r="F423">
        <v>639.78</v>
      </c>
      <c r="G423" t="s">
        <v>91</v>
      </c>
      <c r="H423">
        <v>0</v>
      </c>
      <c r="I423" t="str">
        <f>YEAR(data_KPI[[#This Row],[Date]])&amp;" "&amp;MONTH(data_KPI[[#This Row],[Date]])</f>
        <v>2023 3</v>
      </c>
    </row>
    <row r="424" spans="2:9" x14ac:dyDescent="0.25">
      <c r="B424" t="s">
        <v>33</v>
      </c>
      <c r="C424">
        <v>7</v>
      </c>
      <c r="D424">
        <v>102</v>
      </c>
      <c r="E424" s="27">
        <v>45011</v>
      </c>
      <c r="F424">
        <v>775.72</v>
      </c>
      <c r="G424" t="s">
        <v>90</v>
      </c>
      <c r="H424">
        <v>0</v>
      </c>
      <c r="I424" t="str">
        <f>YEAR(data_KPI[[#This Row],[Date]])&amp;" "&amp;MONTH(data_KPI[[#This Row],[Date]])</f>
        <v>2023 3</v>
      </c>
    </row>
    <row r="425" spans="2:9" x14ac:dyDescent="0.25">
      <c r="B425" t="s">
        <v>34</v>
      </c>
      <c r="C425">
        <v>7.2</v>
      </c>
      <c r="D425">
        <v>1160</v>
      </c>
      <c r="E425" s="27">
        <v>45011</v>
      </c>
      <c r="F425">
        <v>2909.67</v>
      </c>
      <c r="G425" t="s">
        <v>91</v>
      </c>
      <c r="H425">
        <v>0</v>
      </c>
      <c r="I425" t="str">
        <f>YEAR(data_KPI[[#This Row],[Date]])&amp;" "&amp;MONTH(data_KPI[[#This Row],[Date]])</f>
        <v>2023 3</v>
      </c>
    </row>
    <row r="426" spans="2:9" x14ac:dyDescent="0.25">
      <c r="B426" t="s">
        <v>35</v>
      </c>
      <c r="C426">
        <v>8.8000000000000007</v>
      </c>
      <c r="D426">
        <v>950</v>
      </c>
      <c r="E426" s="27">
        <v>45011</v>
      </c>
      <c r="F426">
        <v>2336.2200000000003</v>
      </c>
      <c r="G426" t="s">
        <v>91</v>
      </c>
      <c r="H426">
        <v>0</v>
      </c>
      <c r="I426" t="str">
        <f>YEAR(data_KPI[[#This Row],[Date]])&amp;" "&amp;MONTH(data_KPI[[#This Row],[Date]])</f>
        <v>2023 3</v>
      </c>
    </row>
    <row r="427" spans="2:9" x14ac:dyDescent="0.25">
      <c r="B427" t="s">
        <v>68</v>
      </c>
      <c r="C427">
        <v>7.2</v>
      </c>
      <c r="D427">
        <v>1110</v>
      </c>
      <c r="E427" s="27">
        <v>45011</v>
      </c>
      <c r="F427">
        <v>2318.4900000000002</v>
      </c>
      <c r="G427" t="s">
        <v>90</v>
      </c>
      <c r="H427">
        <v>0</v>
      </c>
      <c r="I427" t="str">
        <f>YEAR(data_KPI[[#This Row],[Date]])&amp;" "&amp;MONTH(data_KPI[[#This Row],[Date]])</f>
        <v>2023 3</v>
      </c>
    </row>
    <row r="428" spans="2:9" x14ac:dyDescent="0.25">
      <c r="B428" t="s">
        <v>32</v>
      </c>
      <c r="C428">
        <v>8.8000000000000007</v>
      </c>
      <c r="D428">
        <v>1250</v>
      </c>
      <c r="E428" s="27">
        <v>45011</v>
      </c>
      <c r="F428">
        <v>1782.42</v>
      </c>
      <c r="G428" t="s">
        <v>91</v>
      </c>
      <c r="H428">
        <v>0</v>
      </c>
      <c r="I428" t="str">
        <f>YEAR(data_KPI[[#This Row],[Date]])&amp;" "&amp;MONTH(data_KPI[[#This Row],[Date]])</f>
        <v>2023 3</v>
      </c>
    </row>
    <row r="429" spans="2:9" x14ac:dyDescent="0.25">
      <c r="B429" t="s">
        <v>33</v>
      </c>
      <c r="C429">
        <v>10</v>
      </c>
      <c r="D429">
        <v>55</v>
      </c>
      <c r="E429" s="27">
        <v>45012</v>
      </c>
      <c r="F429">
        <v>122.65</v>
      </c>
      <c r="G429" t="s">
        <v>90</v>
      </c>
      <c r="H429">
        <v>0</v>
      </c>
      <c r="I429" t="str">
        <f>YEAR(data_KPI[[#This Row],[Date]])&amp;" "&amp;MONTH(data_KPI[[#This Row],[Date]])</f>
        <v>2023 3</v>
      </c>
    </row>
    <row r="430" spans="2:9" x14ac:dyDescent="0.25">
      <c r="B430" t="s">
        <v>34</v>
      </c>
      <c r="C430">
        <v>4.8000000000000007</v>
      </c>
      <c r="D430">
        <v>860</v>
      </c>
      <c r="E430" s="27">
        <v>45012</v>
      </c>
      <c r="F430">
        <v>1109.31</v>
      </c>
      <c r="G430" t="s">
        <v>91</v>
      </c>
      <c r="H430">
        <v>0</v>
      </c>
      <c r="I430" t="str">
        <f>YEAR(data_KPI[[#This Row],[Date]])&amp;" "&amp;MONTH(data_KPI[[#This Row],[Date]])</f>
        <v>2023 3</v>
      </c>
    </row>
    <row r="431" spans="2:9" x14ac:dyDescent="0.25">
      <c r="B431" t="s">
        <v>35</v>
      </c>
      <c r="C431">
        <v>6.4</v>
      </c>
      <c r="D431">
        <v>840</v>
      </c>
      <c r="E431" s="27">
        <v>45012</v>
      </c>
      <c r="F431">
        <v>2427</v>
      </c>
      <c r="G431" t="s">
        <v>91</v>
      </c>
      <c r="H431">
        <v>0</v>
      </c>
      <c r="I431" t="str">
        <f>YEAR(data_KPI[[#This Row],[Date]])&amp;" "&amp;MONTH(data_KPI[[#This Row],[Date]])</f>
        <v>2023 3</v>
      </c>
    </row>
    <row r="432" spans="2:9" x14ac:dyDescent="0.25">
      <c r="B432" t="s">
        <v>68</v>
      </c>
      <c r="C432">
        <v>4</v>
      </c>
      <c r="D432">
        <v>1130</v>
      </c>
      <c r="E432" s="27">
        <v>45012</v>
      </c>
      <c r="F432">
        <v>1597.2599999999998</v>
      </c>
      <c r="G432" t="s">
        <v>90</v>
      </c>
      <c r="H432">
        <v>0</v>
      </c>
      <c r="I432" t="str">
        <f>YEAR(data_KPI[[#This Row],[Date]])&amp;" "&amp;MONTH(data_KPI[[#This Row],[Date]])</f>
        <v>2023 3</v>
      </c>
    </row>
    <row r="433" spans="2:9" x14ac:dyDescent="0.25">
      <c r="B433" t="s">
        <v>32</v>
      </c>
      <c r="C433">
        <v>8.8000000000000007</v>
      </c>
      <c r="D433">
        <v>1430</v>
      </c>
      <c r="E433" s="27">
        <v>45012</v>
      </c>
      <c r="F433">
        <v>2074.83</v>
      </c>
      <c r="G433" t="s">
        <v>91</v>
      </c>
      <c r="H433">
        <v>0</v>
      </c>
      <c r="I433" t="str">
        <f>YEAR(data_KPI[[#This Row],[Date]])&amp;" "&amp;MONTH(data_KPI[[#This Row],[Date]])</f>
        <v>2023 3</v>
      </c>
    </row>
    <row r="434" spans="2:9" x14ac:dyDescent="0.25">
      <c r="B434" t="s">
        <v>33</v>
      </c>
      <c r="C434">
        <v>15</v>
      </c>
      <c r="D434">
        <v>148</v>
      </c>
      <c r="E434" s="27">
        <v>45013</v>
      </c>
      <c r="F434">
        <v>601.04999999999995</v>
      </c>
      <c r="G434" t="s">
        <v>90</v>
      </c>
      <c r="H434">
        <v>0</v>
      </c>
      <c r="I434" t="str">
        <f>YEAR(data_KPI[[#This Row],[Date]])&amp;" "&amp;MONTH(data_KPI[[#This Row],[Date]])</f>
        <v>2023 3</v>
      </c>
    </row>
    <row r="435" spans="2:9" x14ac:dyDescent="0.25">
      <c r="B435" t="s">
        <v>34</v>
      </c>
      <c r="C435">
        <v>10.4</v>
      </c>
      <c r="D435">
        <v>1430</v>
      </c>
      <c r="E435" s="27">
        <v>45013</v>
      </c>
      <c r="F435">
        <v>866.69999999999993</v>
      </c>
      <c r="G435" t="s">
        <v>91</v>
      </c>
      <c r="H435">
        <v>0</v>
      </c>
      <c r="I435" t="str">
        <f>YEAR(data_KPI[[#This Row],[Date]])&amp;" "&amp;MONTH(data_KPI[[#This Row],[Date]])</f>
        <v>2023 3</v>
      </c>
    </row>
    <row r="436" spans="2:9" x14ac:dyDescent="0.25">
      <c r="B436" t="s">
        <v>35</v>
      </c>
      <c r="C436">
        <v>10.4</v>
      </c>
      <c r="D436">
        <v>900</v>
      </c>
      <c r="E436" s="27">
        <v>45013</v>
      </c>
      <c r="F436">
        <v>549.36</v>
      </c>
      <c r="G436" t="s">
        <v>91</v>
      </c>
      <c r="H436">
        <v>0</v>
      </c>
      <c r="I436" t="str">
        <f>YEAR(data_KPI[[#This Row],[Date]])&amp;" "&amp;MONTH(data_KPI[[#This Row],[Date]])</f>
        <v>2023 3</v>
      </c>
    </row>
    <row r="437" spans="2:9" x14ac:dyDescent="0.25">
      <c r="B437" t="s">
        <v>68</v>
      </c>
      <c r="C437">
        <v>4.8000000000000007</v>
      </c>
      <c r="D437">
        <v>780</v>
      </c>
      <c r="E437" s="27">
        <v>45013</v>
      </c>
      <c r="F437">
        <v>194.61</v>
      </c>
      <c r="G437" t="s">
        <v>90</v>
      </c>
      <c r="H437">
        <v>0</v>
      </c>
      <c r="I437" t="str">
        <f>YEAR(data_KPI[[#This Row],[Date]])&amp;" "&amp;MONTH(data_KPI[[#This Row],[Date]])</f>
        <v>2023 3</v>
      </c>
    </row>
    <row r="438" spans="2:9" x14ac:dyDescent="0.25">
      <c r="B438" t="s">
        <v>32</v>
      </c>
      <c r="C438">
        <v>6.4</v>
      </c>
      <c r="D438">
        <v>890</v>
      </c>
      <c r="E438" s="27">
        <v>45013</v>
      </c>
      <c r="F438">
        <v>1492.53</v>
      </c>
      <c r="G438" t="s">
        <v>91</v>
      </c>
      <c r="H438">
        <v>0</v>
      </c>
      <c r="I438" t="str">
        <f>YEAR(data_KPI[[#This Row],[Date]])&amp;" "&amp;MONTH(data_KPI[[#This Row],[Date]])</f>
        <v>2023 3</v>
      </c>
    </row>
    <row r="439" spans="2:9" x14ac:dyDescent="0.25">
      <c r="B439" t="s">
        <v>33</v>
      </c>
      <c r="C439">
        <v>11</v>
      </c>
      <c r="D439">
        <v>84</v>
      </c>
      <c r="E439" s="27">
        <v>45014</v>
      </c>
      <c r="F439">
        <v>523.76</v>
      </c>
      <c r="G439" t="s">
        <v>90</v>
      </c>
      <c r="H439">
        <v>0</v>
      </c>
      <c r="I439" t="str">
        <f>YEAR(data_KPI[[#This Row],[Date]])&amp;" "&amp;MONTH(data_KPI[[#This Row],[Date]])</f>
        <v>2023 3</v>
      </c>
    </row>
    <row r="440" spans="2:9" x14ac:dyDescent="0.25">
      <c r="B440" t="s">
        <v>34</v>
      </c>
      <c r="C440">
        <v>6.4</v>
      </c>
      <c r="D440">
        <v>840</v>
      </c>
      <c r="E440" s="27">
        <v>45014</v>
      </c>
      <c r="F440">
        <v>228</v>
      </c>
      <c r="G440" t="s">
        <v>91</v>
      </c>
      <c r="H440">
        <v>0</v>
      </c>
      <c r="I440" t="str">
        <f>YEAR(data_KPI[[#This Row],[Date]])&amp;" "&amp;MONTH(data_KPI[[#This Row],[Date]])</f>
        <v>2023 3</v>
      </c>
    </row>
    <row r="441" spans="2:9" x14ac:dyDescent="0.25">
      <c r="B441" t="s">
        <v>35</v>
      </c>
      <c r="C441">
        <v>11.200000000000001</v>
      </c>
      <c r="D441">
        <v>1190</v>
      </c>
      <c r="E441" s="27">
        <v>45014</v>
      </c>
      <c r="F441">
        <v>831.78</v>
      </c>
      <c r="G441" t="s">
        <v>91</v>
      </c>
      <c r="H441">
        <v>0</v>
      </c>
      <c r="I441" t="str">
        <f>YEAR(data_KPI[[#This Row],[Date]])&amp;" "&amp;MONTH(data_KPI[[#This Row],[Date]])</f>
        <v>2023 3</v>
      </c>
    </row>
    <row r="442" spans="2:9" x14ac:dyDescent="0.25">
      <c r="B442" t="s">
        <v>68</v>
      </c>
      <c r="C442">
        <v>12</v>
      </c>
      <c r="D442">
        <v>740</v>
      </c>
      <c r="E442" s="27">
        <v>45014</v>
      </c>
      <c r="F442">
        <v>667.62</v>
      </c>
      <c r="G442" t="s">
        <v>90</v>
      </c>
      <c r="H442">
        <v>0</v>
      </c>
      <c r="I442" t="str">
        <f>YEAR(data_KPI[[#This Row],[Date]])&amp;" "&amp;MONTH(data_KPI[[#This Row],[Date]])</f>
        <v>2023 3</v>
      </c>
    </row>
    <row r="443" spans="2:9" x14ac:dyDescent="0.25">
      <c r="B443" t="s">
        <v>32</v>
      </c>
      <c r="C443">
        <v>4</v>
      </c>
      <c r="D443">
        <v>710</v>
      </c>
      <c r="E443" s="27">
        <v>45014</v>
      </c>
      <c r="F443">
        <v>2848.17</v>
      </c>
      <c r="G443" t="s">
        <v>91</v>
      </c>
      <c r="H443">
        <v>0</v>
      </c>
      <c r="I443" t="str">
        <f>YEAR(data_KPI[[#This Row],[Date]])&amp;" "&amp;MONTH(data_KPI[[#This Row],[Date]])</f>
        <v>2023 3</v>
      </c>
    </row>
    <row r="444" spans="2:9" x14ac:dyDescent="0.25">
      <c r="B444" t="s">
        <v>33</v>
      </c>
      <c r="C444">
        <v>15</v>
      </c>
      <c r="D444">
        <v>58</v>
      </c>
      <c r="E444" s="27">
        <v>45015</v>
      </c>
      <c r="F444">
        <v>779.49</v>
      </c>
      <c r="G444" t="s">
        <v>90</v>
      </c>
      <c r="H444">
        <v>0</v>
      </c>
      <c r="I444" t="str">
        <f>YEAR(data_KPI[[#This Row],[Date]])&amp;" "&amp;MONTH(data_KPI[[#This Row],[Date]])</f>
        <v>2023 3</v>
      </c>
    </row>
    <row r="445" spans="2:9" x14ac:dyDescent="0.25">
      <c r="B445" t="s">
        <v>34</v>
      </c>
      <c r="C445">
        <v>10.4</v>
      </c>
      <c r="D445">
        <v>1400</v>
      </c>
      <c r="E445" s="27">
        <v>45015</v>
      </c>
      <c r="F445">
        <v>2148.66</v>
      </c>
      <c r="G445" t="s">
        <v>91</v>
      </c>
      <c r="H445">
        <v>0</v>
      </c>
      <c r="I445" t="str">
        <f>YEAR(data_KPI[[#This Row],[Date]])&amp;" "&amp;MONTH(data_KPI[[#This Row],[Date]])</f>
        <v>2023 3</v>
      </c>
    </row>
    <row r="446" spans="2:9" x14ac:dyDescent="0.25">
      <c r="B446" t="s">
        <v>35</v>
      </c>
      <c r="C446">
        <v>9.6000000000000014</v>
      </c>
      <c r="D446">
        <v>1090</v>
      </c>
      <c r="E446" s="27">
        <v>45015</v>
      </c>
      <c r="F446">
        <v>766.29</v>
      </c>
      <c r="G446" t="s">
        <v>91</v>
      </c>
      <c r="H446">
        <v>0</v>
      </c>
      <c r="I446" t="str">
        <f>YEAR(data_KPI[[#This Row],[Date]])&amp;" "&amp;MONTH(data_KPI[[#This Row],[Date]])</f>
        <v>2023 3</v>
      </c>
    </row>
    <row r="447" spans="2:9" x14ac:dyDescent="0.25">
      <c r="B447" t="s">
        <v>68</v>
      </c>
      <c r="C447">
        <v>6.4</v>
      </c>
      <c r="D447">
        <v>1490</v>
      </c>
      <c r="E447" s="27">
        <v>45015</v>
      </c>
      <c r="F447">
        <v>2492.16</v>
      </c>
      <c r="G447" t="s">
        <v>90</v>
      </c>
      <c r="H447">
        <v>0</v>
      </c>
      <c r="I447" t="str">
        <f>YEAR(data_KPI[[#This Row],[Date]])&amp;" "&amp;MONTH(data_KPI[[#This Row],[Date]])</f>
        <v>2023 3</v>
      </c>
    </row>
    <row r="448" spans="2:9" x14ac:dyDescent="0.25">
      <c r="B448" t="s">
        <v>32</v>
      </c>
      <c r="C448">
        <v>12</v>
      </c>
      <c r="D448">
        <v>1190</v>
      </c>
      <c r="E448" s="27">
        <v>45015</v>
      </c>
      <c r="F448">
        <v>649.20000000000005</v>
      </c>
      <c r="G448" t="s">
        <v>91</v>
      </c>
      <c r="H448">
        <v>0</v>
      </c>
      <c r="I448" t="str">
        <f>YEAR(data_KPI[[#This Row],[Date]])&amp;" "&amp;MONTH(data_KPI[[#This Row],[Date]])</f>
        <v>2023 3</v>
      </c>
    </row>
    <row r="449" spans="2:9" x14ac:dyDescent="0.25">
      <c r="B449" t="s">
        <v>33</v>
      </c>
      <c r="C449">
        <v>9</v>
      </c>
      <c r="D449">
        <v>52</v>
      </c>
      <c r="E449" s="27">
        <v>45016</v>
      </c>
      <c r="F449">
        <v>890.72</v>
      </c>
      <c r="G449" t="s">
        <v>90</v>
      </c>
      <c r="H449">
        <v>0</v>
      </c>
      <c r="I449" t="str">
        <f>YEAR(data_KPI[[#This Row],[Date]])&amp;" "&amp;MONTH(data_KPI[[#This Row],[Date]])</f>
        <v>2023 3</v>
      </c>
    </row>
    <row r="450" spans="2:9" x14ac:dyDescent="0.25">
      <c r="B450" t="s">
        <v>34</v>
      </c>
      <c r="C450">
        <v>11.200000000000001</v>
      </c>
      <c r="D450">
        <v>1000</v>
      </c>
      <c r="E450" s="27">
        <v>45016</v>
      </c>
      <c r="F450">
        <v>1544.4299999999998</v>
      </c>
      <c r="G450" t="s">
        <v>91</v>
      </c>
      <c r="H450">
        <v>0</v>
      </c>
      <c r="I450" t="str">
        <f>YEAR(data_KPI[[#This Row],[Date]])&amp;" "&amp;MONTH(data_KPI[[#This Row],[Date]])</f>
        <v>2023 3</v>
      </c>
    </row>
    <row r="451" spans="2:9" x14ac:dyDescent="0.25">
      <c r="B451" t="s">
        <v>35</v>
      </c>
      <c r="C451">
        <v>7.2</v>
      </c>
      <c r="D451">
        <v>720</v>
      </c>
      <c r="E451" s="27">
        <v>45016</v>
      </c>
      <c r="F451">
        <v>139.38</v>
      </c>
      <c r="G451" t="s">
        <v>91</v>
      </c>
      <c r="H451">
        <v>0</v>
      </c>
      <c r="I451" t="str">
        <f>YEAR(data_KPI[[#This Row],[Date]])&amp;" "&amp;MONTH(data_KPI[[#This Row],[Date]])</f>
        <v>2023 3</v>
      </c>
    </row>
    <row r="452" spans="2:9" x14ac:dyDescent="0.25">
      <c r="B452" t="s">
        <v>68</v>
      </c>
      <c r="C452">
        <v>10.4</v>
      </c>
      <c r="D452">
        <v>680</v>
      </c>
      <c r="E452" s="27">
        <v>45016</v>
      </c>
      <c r="F452">
        <v>278.73</v>
      </c>
      <c r="G452" t="s">
        <v>90</v>
      </c>
      <c r="H452">
        <v>0</v>
      </c>
      <c r="I452" t="str">
        <f>YEAR(data_KPI[[#This Row],[Date]])&amp;" "&amp;MONTH(data_KPI[[#This Row],[Date]])</f>
        <v>2023 3</v>
      </c>
    </row>
    <row r="453" spans="2:9" x14ac:dyDescent="0.25">
      <c r="B453" t="s">
        <v>32</v>
      </c>
      <c r="C453">
        <v>6.4</v>
      </c>
      <c r="D453">
        <v>1440</v>
      </c>
      <c r="E453" s="27">
        <v>45016</v>
      </c>
      <c r="F453">
        <v>1835.1000000000001</v>
      </c>
      <c r="G453" t="s">
        <v>91</v>
      </c>
      <c r="H453">
        <v>0</v>
      </c>
      <c r="I453" t="str">
        <f>YEAR(data_KPI[[#This Row],[Date]])&amp;" "&amp;MONTH(data_KPI[[#This Row],[Date]])</f>
        <v>2023 3</v>
      </c>
    </row>
    <row r="454" spans="2:9" x14ac:dyDescent="0.25">
      <c r="B454" t="s">
        <v>33</v>
      </c>
      <c r="C454">
        <v>7</v>
      </c>
      <c r="D454">
        <v>106</v>
      </c>
      <c r="E454" s="27">
        <v>45017</v>
      </c>
      <c r="F454">
        <v>37.799999999999997</v>
      </c>
      <c r="G454" t="s">
        <v>90</v>
      </c>
      <c r="H454">
        <v>0</v>
      </c>
      <c r="I454" t="str">
        <f>YEAR(data_KPI[[#This Row],[Date]])&amp;" "&amp;MONTH(data_KPI[[#This Row],[Date]])</f>
        <v>2023 4</v>
      </c>
    </row>
    <row r="455" spans="2:9" x14ac:dyDescent="0.25">
      <c r="B455" t="s">
        <v>34</v>
      </c>
      <c r="C455">
        <v>8</v>
      </c>
      <c r="D455">
        <v>1320</v>
      </c>
      <c r="E455" s="27">
        <v>45017</v>
      </c>
      <c r="F455">
        <v>230.39999999999998</v>
      </c>
      <c r="G455" t="s">
        <v>91</v>
      </c>
      <c r="H455">
        <v>0</v>
      </c>
      <c r="I455" t="str">
        <f>YEAR(data_KPI[[#This Row],[Date]])&amp;" "&amp;MONTH(data_KPI[[#This Row],[Date]])</f>
        <v>2023 4</v>
      </c>
    </row>
    <row r="456" spans="2:9" x14ac:dyDescent="0.25">
      <c r="B456" t="s">
        <v>35</v>
      </c>
      <c r="C456">
        <v>7.2</v>
      </c>
      <c r="D456">
        <v>780</v>
      </c>
      <c r="E456" s="27">
        <v>45017</v>
      </c>
      <c r="F456">
        <v>2376.42</v>
      </c>
      <c r="G456" t="s">
        <v>91</v>
      </c>
      <c r="H456">
        <v>0</v>
      </c>
      <c r="I456" t="str">
        <f>YEAR(data_KPI[[#This Row],[Date]])&amp;" "&amp;MONTH(data_KPI[[#This Row],[Date]])</f>
        <v>2023 4</v>
      </c>
    </row>
    <row r="457" spans="2:9" x14ac:dyDescent="0.25">
      <c r="B457" t="s">
        <v>68</v>
      </c>
      <c r="C457">
        <v>10.4</v>
      </c>
      <c r="D457">
        <v>1370</v>
      </c>
      <c r="E457" s="27">
        <v>45017</v>
      </c>
      <c r="F457">
        <v>711.75</v>
      </c>
      <c r="G457" t="s">
        <v>90</v>
      </c>
      <c r="H457">
        <v>0</v>
      </c>
      <c r="I457" t="str">
        <f>YEAR(data_KPI[[#This Row],[Date]])&amp;" "&amp;MONTH(data_KPI[[#This Row],[Date]])</f>
        <v>2023 4</v>
      </c>
    </row>
    <row r="458" spans="2:9" x14ac:dyDescent="0.25">
      <c r="B458" t="s">
        <v>32</v>
      </c>
      <c r="C458">
        <v>12</v>
      </c>
      <c r="D458">
        <v>1040</v>
      </c>
      <c r="E458" s="27">
        <v>45017</v>
      </c>
      <c r="F458">
        <v>1512.6299999999999</v>
      </c>
      <c r="G458" t="s">
        <v>91</v>
      </c>
      <c r="H458">
        <v>0</v>
      </c>
      <c r="I458" t="str">
        <f>YEAR(data_KPI[[#This Row],[Date]])&amp;" "&amp;MONTH(data_KPI[[#This Row],[Date]])</f>
        <v>2023 4</v>
      </c>
    </row>
    <row r="459" spans="2:9" x14ac:dyDescent="0.25">
      <c r="B459" t="s">
        <v>33</v>
      </c>
      <c r="C459">
        <v>10</v>
      </c>
      <c r="D459">
        <v>136</v>
      </c>
      <c r="E459" s="27">
        <v>45018</v>
      </c>
      <c r="F459">
        <v>687.9</v>
      </c>
      <c r="G459" t="s">
        <v>90</v>
      </c>
      <c r="H459">
        <v>0</v>
      </c>
      <c r="I459" t="str">
        <f>YEAR(data_KPI[[#This Row],[Date]])&amp;" "&amp;MONTH(data_KPI[[#This Row],[Date]])</f>
        <v>2023 4</v>
      </c>
    </row>
    <row r="460" spans="2:9" x14ac:dyDescent="0.25">
      <c r="B460" t="s">
        <v>34</v>
      </c>
      <c r="C460">
        <v>11.200000000000001</v>
      </c>
      <c r="D460">
        <v>590</v>
      </c>
      <c r="E460" s="27">
        <v>45018</v>
      </c>
      <c r="F460">
        <v>525.78</v>
      </c>
      <c r="G460" t="s">
        <v>91</v>
      </c>
      <c r="H460">
        <v>0</v>
      </c>
      <c r="I460" t="str">
        <f>YEAR(data_KPI[[#This Row],[Date]])&amp;" "&amp;MONTH(data_KPI[[#This Row],[Date]])</f>
        <v>2023 4</v>
      </c>
    </row>
    <row r="461" spans="2:9" x14ac:dyDescent="0.25">
      <c r="B461" t="s">
        <v>35</v>
      </c>
      <c r="C461">
        <v>12</v>
      </c>
      <c r="D461">
        <v>850</v>
      </c>
      <c r="E461" s="27">
        <v>45018</v>
      </c>
      <c r="F461">
        <v>2872.83</v>
      </c>
      <c r="G461" t="s">
        <v>91</v>
      </c>
      <c r="H461">
        <v>0</v>
      </c>
      <c r="I461" t="str">
        <f>YEAR(data_KPI[[#This Row],[Date]])&amp;" "&amp;MONTH(data_KPI[[#This Row],[Date]])</f>
        <v>2023 4</v>
      </c>
    </row>
    <row r="462" spans="2:9" x14ac:dyDescent="0.25">
      <c r="B462" t="s">
        <v>68</v>
      </c>
      <c r="C462">
        <v>8.8000000000000007</v>
      </c>
      <c r="D462">
        <v>1130</v>
      </c>
      <c r="E462" s="27">
        <v>45018</v>
      </c>
      <c r="F462">
        <v>1331.01</v>
      </c>
      <c r="G462" t="s">
        <v>90</v>
      </c>
      <c r="H462">
        <v>0</v>
      </c>
      <c r="I462" t="str">
        <f>YEAR(data_KPI[[#This Row],[Date]])&amp;" "&amp;MONTH(data_KPI[[#This Row],[Date]])</f>
        <v>2023 4</v>
      </c>
    </row>
    <row r="463" spans="2:9" x14ac:dyDescent="0.25">
      <c r="B463" t="s">
        <v>32</v>
      </c>
      <c r="C463">
        <v>10.4</v>
      </c>
      <c r="D463">
        <v>650</v>
      </c>
      <c r="E463" s="27">
        <v>45018</v>
      </c>
      <c r="F463">
        <v>1855.17</v>
      </c>
      <c r="G463" t="s">
        <v>91</v>
      </c>
      <c r="H463">
        <v>0</v>
      </c>
      <c r="I463" t="str">
        <f>YEAR(data_KPI[[#This Row],[Date]])&amp;" "&amp;MONTH(data_KPI[[#This Row],[Date]])</f>
        <v>2023 4</v>
      </c>
    </row>
    <row r="464" spans="2:9" x14ac:dyDescent="0.25">
      <c r="B464" t="s">
        <v>33</v>
      </c>
      <c r="C464">
        <v>5</v>
      </c>
      <c r="D464">
        <v>143</v>
      </c>
      <c r="E464" s="27">
        <v>45019</v>
      </c>
      <c r="F464">
        <v>980.04</v>
      </c>
      <c r="G464" t="s">
        <v>90</v>
      </c>
      <c r="H464">
        <v>0</v>
      </c>
      <c r="I464" t="str">
        <f>YEAR(data_KPI[[#This Row],[Date]])&amp;" "&amp;MONTH(data_KPI[[#This Row],[Date]])</f>
        <v>2023 4</v>
      </c>
    </row>
    <row r="465" spans="2:9" x14ac:dyDescent="0.25">
      <c r="B465" t="s">
        <v>34</v>
      </c>
      <c r="C465">
        <v>12</v>
      </c>
      <c r="D465">
        <v>930</v>
      </c>
      <c r="E465" s="27">
        <v>45019</v>
      </c>
      <c r="F465">
        <v>634.68000000000006</v>
      </c>
      <c r="G465" t="s">
        <v>91</v>
      </c>
      <c r="H465">
        <v>0</v>
      </c>
      <c r="I465" t="str">
        <f>YEAR(data_KPI[[#This Row],[Date]])&amp;" "&amp;MONTH(data_KPI[[#This Row],[Date]])</f>
        <v>2023 4</v>
      </c>
    </row>
    <row r="466" spans="2:9" x14ac:dyDescent="0.25">
      <c r="B466" t="s">
        <v>35</v>
      </c>
      <c r="C466">
        <v>9.6000000000000014</v>
      </c>
      <c r="D466">
        <v>650</v>
      </c>
      <c r="E466" s="27">
        <v>45019</v>
      </c>
      <c r="F466">
        <v>2235.3000000000002</v>
      </c>
      <c r="G466" t="s">
        <v>91</v>
      </c>
      <c r="H466">
        <v>0</v>
      </c>
      <c r="I466" t="str">
        <f>YEAR(data_KPI[[#This Row],[Date]])&amp;" "&amp;MONTH(data_KPI[[#This Row],[Date]])</f>
        <v>2023 4</v>
      </c>
    </row>
    <row r="467" spans="2:9" x14ac:dyDescent="0.25">
      <c r="B467" t="s">
        <v>68</v>
      </c>
      <c r="C467">
        <v>7.2</v>
      </c>
      <c r="D467">
        <v>1330</v>
      </c>
      <c r="E467" s="27">
        <v>45019</v>
      </c>
      <c r="F467">
        <v>2397.6000000000004</v>
      </c>
      <c r="G467" t="s">
        <v>90</v>
      </c>
      <c r="H467">
        <v>0</v>
      </c>
      <c r="I467" t="str">
        <f>YEAR(data_KPI[[#This Row],[Date]])&amp;" "&amp;MONTH(data_KPI[[#This Row],[Date]])</f>
        <v>2023 4</v>
      </c>
    </row>
    <row r="468" spans="2:9" x14ac:dyDescent="0.25">
      <c r="B468" t="s">
        <v>32</v>
      </c>
      <c r="C468">
        <v>4</v>
      </c>
      <c r="D468">
        <v>1300</v>
      </c>
      <c r="E468" s="27">
        <v>45019</v>
      </c>
      <c r="F468">
        <v>1419.6</v>
      </c>
      <c r="G468" t="s">
        <v>91</v>
      </c>
      <c r="H468">
        <v>0</v>
      </c>
      <c r="I468" t="str">
        <f>YEAR(data_KPI[[#This Row],[Date]])&amp;" "&amp;MONTH(data_KPI[[#This Row],[Date]])</f>
        <v>2023 4</v>
      </c>
    </row>
    <row r="469" spans="2:9" x14ac:dyDescent="0.25">
      <c r="B469" t="s">
        <v>33</v>
      </c>
      <c r="C469">
        <v>8</v>
      </c>
      <c r="D469">
        <v>71</v>
      </c>
      <c r="E469" s="27">
        <v>45020</v>
      </c>
      <c r="F469">
        <v>616.53</v>
      </c>
      <c r="G469" t="s">
        <v>90</v>
      </c>
      <c r="H469">
        <v>0</v>
      </c>
      <c r="I469" t="str">
        <f>YEAR(data_KPI[[#This Row],[Date]])&amp;" "&amp;MONTH(data_KPI[[#This Row],[Date]])</f>
        <v>2023 4</v>
      </c>
    </row>
    <row r="470" spans="2:9" x14ac:dyDescent="0.25">
      <c r="B470" t="s">
        <v>34</v>
      </c>
      <c r="C470">
        <v>9.6000000000000014</v>
      </c>
      <c r="D470">
        <v>960</v>
      </c>
      <c r="E470" s="27">
        <v>45020</v>
      </c>
      <c r="F470">
        <v>1017.1500000000001</v>
      </c>
      <c r="G470" t="s">
        <v>91</v>
      </c>
      <c r="H470">
        <v>0</v>
      </c>
      <c r="I470" t="str">
        <f>YEAR(data_KPI[[#This Row],[Date]])&amp;" "&amp;MONTH(data_KPI[[#This Row],[Date]])</f>
        <v>2023 4</v>
      </c>
    </row>
    <row r="471" spans="2:9" x14ac:dyDescent="0.25">
      <c r="B471" t="s">
        <v>35</v>
      </c>
      <c r="C471">
        <v>9.6000000000000014</v>
      </c>
      <c r="D471">
        <v>860</v>
      </c>
      <c r="E471" s="27">
        <v>45020</v>
      </c>
      <c r="F471">
        <v>1895.6399999999999</v>
      </c>
      <c r="G471" t="s">
        <v>91</v>
      </c>
      <c r="H471">
        <v>0</v>
      </c>
      <c r="I471" t="str">
        <f>YEAR(data_KPI[[#This Row],[Date]])&amp;" "&amp;MONTH(data_KPI[[#This Row],[Date]])</f>
        <v>2023 4</v>
      </c>
    </row>
    <row r="472" spans="2:9" x14ac:dyDescent="0.25">
      <c r="B472" t="s">
        <v>68</v>
      </c>
      <c r="C472">
        <v>11.200000000000001</v>
      </c>
      <c r="D472">
        <v>1490</v>
      </c>
      <c r="E472" s="27">
        <v>45020</v>
      </c>
      <c r="F472">
        <v>1592.8500000000001</v>
      </c>
      <c r="G472" t="s">
        <v>90</v>
      </c>
      <c r="H472">
        <v>0</v>
      </c>
      <c r="I472" t="str">
        <f>YEAR(data_KPI[[#This Row],[Date]])&amp;" "&amp;MONTH(data_KPI[[#This Row],[Date]])</f>
        <v>2023 4</v>
      </c>
    </row>
    <row r="473" spans="2:9" x14ac:dyDescent="0.25">
      <c r="B473" t="s">
        <v>32</v>
      </c>
      <c r="C473">
        <v>11.200000000000001</v>
      </c>
      <c r="D473">
        <v>980</v>
      </c>
      <c r="E473" s="27">
        <v>45020</v>
      </c>
      <c r="F473">
        <v>1411.23</v>
      </c>
      <c r="G473" t="s">
        <v>91</v>
      </c>
      <c r="H473">
        <v>0</v>
      </c>
      <c r="I473" t="str">
        <f>YEAR(data_KPI[[#This Row],[Date]])&amp;" "&amp;MONTH(data_KPI[[#This Row],[Date]])</f>
        <v>2023 4</v>
      </c>
    </row>
    <row r="474" spans="2:9" x14ac:dyDescent="0.25">
      <c r="B474" t="s">
        <v>33</v>
      </c>
      <c r="C474">
        <v>11</v>
      </c>
      <c r="D474">
        <v>77</v>
      </c>
      <c r="E474" s="27">
        <v>45021</v>
      </c>
      <c r="F474">
        <v>352.07</v>
      </c>
      <c r="G474" t="s">
        <v>90</v>
      </c>
      <c r="H474">
        <v>0</v>
      </c>
      <c r="I474" t="str">
        <f>YEAR(data_KPI[[#This Row],[Date]])&amp;" "&amp;MONTH(data_KPI[[#This Row],[Date]])</f>
        <v>2023 4</v>
      </c>
    </row>
    <row r="475" spans="2:9" x14ac:dyDescent="0.25">
      <c r="B475" t="s">
        <v>34</v>
      </c>
      <c r="C475">
        <v>8</v>
      </c>
      <c r="D475">
        <v>520</v>
      </c>
      <c r="E475" s="27">
        <v>45021</v>
      </c>
      <c r="F475">
        <v>124.74</v>
      </c>
      <c r="G475" t="s">
        <v>91</v>
      </c>
      <c r="H475">
        <v>0</v>
      </c>
      <c r="I475" t="str">
        <f>YEAR(data_KPI[[#This Row],[Date]])&amp;" "&amp;MONTH(data_KPI[[#This Row],[Date]])</f>
        <v>2023 4</v>
      </c>
    </row>
    <row r="476" spans="2:9" x14ac:dyDescent="0.25">
      <c r="B476" t="s">
        <v>35</v>
      </c>
      <c r="C476">
        <v>12</v>
      </c>
      <c r="D476">
        <v>1120</v>
      </c>
      <c r="E476" s="27">
        <v>45021</v>
      </c>
      <c r="F476">
        <v>2252.1000000000004</v>
      </c>
      <c r="G476" t="s">
        <v>91</v>
      </c>
      <c r="H476">
        <v>0</v>
      </c>
      <c r="I476" t="str">
        <f>YEAR(data_KPI[[#This Row],[Date]])&amp;" "&amp;MONTH(data_KPI[[#This Row],[Date]])</f>
        <v>2023 4</v>
      </c>
    </row>
    <row r="477" spans="2:9" x14ac:dyDescent="0.25">
      <c r="B477" t="s">
        <v>68</v>
      </c>
      <c r="C477">
        <v>4.8000000000000007</v>
      </c>
      <c r="D477">
        <v>840</v>
      </c>
      <c r="E477" s="27">
        <v>45021</v>
      </c>
      <c r="F477">
        <v>278.82</v>
      </c>
      <c r="G477" t="s">
        <v>90</v>
      </c>
      <c r="H477">
        <v>0</v>
      </c>
      <c r="I477" t="str">
        <f>YEAR(data_KPI[[#This Row],[Date]])&amp;" "&amp;MONTH(data_KPI[[#This Row],[Date]])</f>
        <v>2023 4</v>
      </c>
    </row>
    <row r="478" spans="2:9" x14ac:dyDescent="0.25">
      <c r="B478" t="s">
        <v>32</v>
      </c>
      <c r="C478">
        <v>6.4</v>
      </c>
      <c r="D478">
        <v>1400</v>
      </c>
      <c r="E478" s="27">
        <v>45021</v>
      </c>
      <c r="F478">
        <v>2099.25</v>
      </c>
      <c r="G478" t="s">
        <v>91</v>
      </c>
      <c r="H478">
        <v>0</v>
      </c>
      <c r="I478" t="str">
        <f>YEAR(data_KPI[[#This Row],[Date]])&amp;" "&amp;MONTH(data_KPI[[#This Row],[Date]])</f>
        <v>2023 4</v>
      </c>
    </row>
    <row r="479" spans="2:9" x14ac:dyDescent="0.25">
      <c r="B479" t="s">
        <v>33</v>
      </c>
      <c r="C479">
        <v>9</v>
      </c>
      <c r="D479">
        <v>81</v>
      </c>
      <c r="E479" s="27">
        <v>45022</v>
      </c>
      <c r="F479">
        <v>903.79</v>
      </c>
      <c r="G479" t="s">
        <v>90</v>
      </c>
      <c r="H479">
        <v>0</v>
      </c>
      <c r="I479" t="str">
        <f>YEAR(data_KPI[[#This Row],[Date]])&amp;" "&amp;MONTH(data_KPI[[#This Row],[Date]])</f>
        <v>2023 4</v>
      </c>
    </row>
    <row r="480" spans="2:9" x14ac:dyDescent="0.25">
      <c r="B480" t="s">
        <v>34</v>
      </c>
      <c r="C480">
        <v>12</v>
      </c>
      <c r="D480">
        <v>1320</v>
      </c>
      <c r="E480" s="27">
        <v>45022</v>
      </c>
      <c r="F480">
        <v>1373.34</v>
      </c>
      <c r="G480" t="s">
        <v>91</v>
      </c>
      <c r="H480">
        <v>0</v>
      </c>
      <c r="I480" t="str">
        <f>YEAR(data_KPI[[#This Row],[Date]])&amp;" "&amp;MONTH(data_KPI[[#This Row],[Date]])</f>
        <v>2023 4</v>
      </c>
    </row>
    <row r="481" spans="2:9" x14ac:dyDescent="0.25">
      <c r="B481" t="s">
        <v>35</v>
      </c>
      <c r="C481">
        <v>8.8000000000000007</v>
      </c>
      <c r="D481">
        <v>1280</v>
      </c>
      <c r="E481" s="27">
        <v>45022</v>
      </c>
      <c r="F481">
        <v>869.67</v>
      </c>
      <c r="G481" t="s">
        <v>91</v>
      </c>
      <c r="H481">
        <v>0</v>
      </c>
      <c r="I481" t="str">
        <f>YEAR(data_KPI[[#This Row],[Date]])&amp;" "&amp;MONTH(data_KPI[[#This Row],[Date]])</f>
        <v>2023 4</v>
      </c>
    </row>
    <row r="482" spans="2:9" x14ac:dyDescent="0.25">
      <c r="B482" t="s">
        <v>68</v>
      </c>
      <c r="C482">
        <v>11.200000000000001</v>
      </c>
      <c r="D482">
        <v>1380</v>
      </c>
      <c r="E482" s="27">
        <v>45022</v>
      </c>
      <c r="F482">
        <v>1591.3200000000002</v>
      </c>
      <c r="G482" t="s">
        <v>90</v>
      </c>
      <c r="H482">
        <v>0</v>
      </c>
      <c r="I482" t="str">
        <f>YEAR(data_KPI[[#This Row],[Date]])&amp;" "&amp;MONTH(data_KPI[[#This Row],[Date]])</f>
        <v>2023 4</v>
      </c>
    </row>
    <row r="483" spans="2:9" x14ac:dyDescent="0.25">
      <c r="B483" t="s">
        <v>32</v>
      </c>
      <c r="C483">
        <v>11.200000000000001</v>
      </c>
      <c r="D483">
        <v>1470</v>
      </c>
      <c r="E483" s="27">
        <v>45022</v>
      </c>
      <c r="F483">
        <v>1432.41</v>
      </c>
      <c r="G483" t="s">
        <v>91</v>
      </c>
      <c r="H483">
        <v>0</v>
      </c>
      <c r="I483" t="str">
        <f>YEAR(data_KPI[[#This Row],[Date]])&amp;" "&amp;MONTH(data_KPI[[#This Row],[Date]])</f>
        <v>2023 4</v>
      </c>
    </row>
    <row r="484" spans="2:9" x14ac:dyDescent="0.25">
      <c r="B484" t="s">
        <v>33</v>
      </c>
      <c r="C484">
        <v>15</v>
      </c>
      <c r="D484">
        <v>111</v>
      </c>
      <c r="E484" s="27">
        <v>45023</v>
      </c>
      <c r="F484">
        <v>863.68</v>
      </c>
      <c r="G484" t="s">
        <v>90</v>
      </c>
      <c r="H484">
        <v>0</v>
      </c>
      <c r="I484" t="str">
        <f>YEAR(data_KPI[[#This Row],[Date]])&amp;" "&amp;MONTH(data_KPI[[#This Row],[Date]])</f>
        <v>2023 4</v>
      </c>
    </row>
    <row r="485" spans="2:9" x14ac:dyDescent="0.25">
      <c r="B485" t="s">
        <v>34</v>
      </c>
      <c r="C485">
        <v>6.4</v>
      </c>
      <c r="D485">
        <v>1210</v>
      </c>
      <c r="E485" s="27">
        <v>45023</v>
      </c>
      <c r="F485">
        <v>2901.18</v>
      </c>
      <c r="G485" t="s">
        <v>91</v>
      </c>
      <c r="H485">
        <v>0</v>
      </c>
      <c r="I485" t="str">
        <f>YEAR(data_KPI[[#This Row],[Date]])&amp;" "&amp;MONTH(data_KPI[[#This Row],[Date]])</f>
        <v>2023 4</v>
      </c>
    </row>
    <row r="486" spans="2:9" x14ac:dyDescent="0.25">
      <c r="B486" t="s">
        <v>35</v>
      </c>
      <c r="C486">
        <v>5.6000000000000005</v>
      </c>
      <c r="D486">
        <v>1220</v>
      </c>
      <c r="E486" s="27">
        <v>45023</v>
      </c>
      <c r="F486">
        <v>1777.59</v>
      </c>
      <c r="G486" t="s">
        <v>91</v>
      </c>
      <c r="H486">
        <v>0</v>
      </c>
      <c r="I486" t="str">
        <f>YEAR(data_KPI[[#This Row],[Date]])&amp;" "&amp;MONTH(data_KPI[[#This Row],[Date]])</f>
        <v>2023 4</v>
      </c>
    </row>
    <row r="487" spans="2:9" x14ac:dyDescent="0.25">
      <c r="B487" t="s">
        <v>68</v>
      </c>
      <c r="C487">
        <v>10.4</v>
      </c>
      <c r="D487">
        <v>700</v>
      </c>
      <c r="E487" s="27">
        <v>45023</v>
      </c>
      <c r="F487">
        <v>922.08</v>
      </c>
      <c r="G487" t="s">
        <v>90</v>
      </c>
      <c r="H487">
        <v>0</v>
      </c>
      <c r="I487" t="str">
        <f>YEAR(data_KPI[[#This Row],[Date]])&amp;" "&amp;MONTH(data_KPI[[#This Row],[Date]])</f>
        <v>2023 4</v>
      </c>
    </row>
    <row r="488" spans="2:9" x14ac:dyDescent="0.25">
      <c r="B488" t="s">
        <v>32</v>
      </c>
      <c r="C488">
        <v>4</v>
      </c>
      <c r="D488">
        <v>1030</v>
      </c>
      <c r="E488" s="27">
        <v>45023</v>
      </c>
      <c r="F488">
        <v>360.33</v>
      </c>
      <c r="G488" t="s">
        <v>91</v>
      </c>
      <c r="H488">
        <v>0</v>
      </c>
      <c r="I488" t="str">
        <f>YEAR(data_KPI[[#This Row],[Date]])&amp;" "&amp;MONTH(data_KPI[[#This Row],[Date]])</f>
        <v>2023 4</v>
      </c>
    </row>
    <row r="489" spans="2:9" x14ac:dyDescent="0.25">
      <c r="B489" t="s">
        <v>33</v>
      </c>
      <c r="C489">
        <v>13</v>
      </c>
      <c r="D489">
        <v>65</v>
      </c>
      <c r="E489" s="27">
        <v>45024</v>
      </c>
      <c r="F489">
        <v>629.55999999999995</v>
      </c>
      <c r="G489" t="s">
        <v>90</v>
      </c>
      <c r="H489">
        <v>0</v>
      </c>
      <c r="I489" t="str">
        <f>YEAR(data_KPI[[#This Row],[Date]])&amp;" "&amp;MONTH(data_KPI[[#This Row],[Date]])</f>
        <v>2023 4</v>
      </c>
    </row>
    <row r="490" spans="2:9" x14ac:dyDescent="0.25">
      <c r="B490" t="s">
        <v>34</v>
      </c>
      <c r="C490">
        <v>4</v>
      </c>
      <c r="D490">
        <v>820</v>
      </c>
      <c r="E490" s="27">
        <v>45024</v>
      </c>
      <c r="F490">
        <v>2493.42</v>
      </c>
      <c r="G490" t="s">
        <v>91</v>
      </c>
      <c r="H490">
        <v>0</v>
      </c>
      <c r="I490" t="str">
        <f>YEAR(data_KPI[[#This Row],[Date]])&amp;" "&amp;MONTH(data_KPI[[#This Row],[Date]])</f>
        <v>2023 4</v>
      </c>
    </row>
    <row r="491" spans="2:9" x14ac:dyDescent="0.25">
      <c r="B491" t="s">
        <v>35</v>
      </c>
      <c r="C491">
        <v>11.200000000000001</v>
      </c>
      <c r="D491">
        <v>1060</v>
      </c>
      <c r="E491" s="27">
        <v>45024</v>
      </c>
      <c r="F491">
        <v>2994.9900000000002</v>
      </c>
      <c r="G491" t="s">
        <v>91</v>
      </c>
      <c r="H491">
        <v>0</v>
      </c>
      <c r="I491" t="str">
        <f>YEAR(data_KPI[[#This Row],[Date]])&amp;" "&amp;MONTH(data_KPI[[#This Row],[Date]])</f>
        <v>2023 4</v>
      </c>
    </row>
    <row r="492" spans="2:9" x14ac:dyDescent="0.25">
      <c r="B492" t="s">
        <v>68</v>
      </c>
      <c r="C492">
        <v>4.8000000000000007</v>
      </c>
      <c r="D492">
        <v>680</v>
      </c>
      <c r="E492" s="27">
        <v>45024</v>
      </c>
      <c r="F492">
        <v>2736.33</v>
      </c>
      <c r="G492" t="s">
        <v>90</v>
      </c>
      <c r="H492">
        <v>0</v>
      </c>
      <c r="I492" t="str">
        <f>YEAR(data_KPI[[#This Row],[Date]])&amp;" "&amp;MONTH(data_KPI[[#This Row],[Date]])</f>
        <v>2023 4</v>
      </c>
    </row>
    <row r="493" spans="2:9" x14ac:dyDescent="0.25">
      <c r="B493" t="s">
        <v>32</v>
      </c>
      <c r="C493">
        <v>9.6000000000000014</v>
      </c>
      <c r="D493">
        <v>880</v>
      </c>
      <c r="E493" s="27">
        <v>45024</v>
      </c>
      <c r="F493">
        <v>1429.32</v>
      </c>
      <c r="G493" t="s">
        <v>91</v>
      </c>
      <c r="H493">
        <v>0</v>
      </c>
      <c r="I493" t="str">
        <f>YEAR(data_KPI[[#This Row],[Date]])&amp;" "&amp;MONTH(data_KPI[[#This Row],[Date]])</f>
        <v>2023 4</v>
      </c>
    </row>
    <row r="494" spans="2:9" x14ac:dyDescent="0.25">
      <c r="B494" t="s">
        <v>33</v>
      </c>
      <c r="C494">
        <v>5</v>
      </c>
      <c r="D494">
        <v>59</v>
      </c>
      <c r="E494" s="27">
        <v>45025</v>
      </c>
      <c r="F494">
        <v>170.83</v>
      </c>
      <c r="G494" t="s">
        <v>90</v>
      </c>
      <c r="H494">
        <v>0</v>
      </c>
      <c r="I494" t="str">
        <f>YEAR(data_KPI[[#This Row],[Date]])&amp;" "&amp;MONTH(data_KPI[[#This Row],[Date]])</f>
        <v>2023 4</v>
      </c>
    </row>
    <row r="495" spans="2:9" x14ac:dyDescent="0.25">
      <c r="B495" t="s">
        <v>34</v>
      </c>
      <c r="C495">
        <v>4.8000000000000007</v>
      </c>
      <c r="D495">
        <v>540</v>
      </c>
      <c r="E495" s="27">
        <v>45025</v>
      </c>
      <c r="F495">
        <v>2897.31</v>
      </c>
      <c r="G495" t="s">
        <v>91</v>
      </c>
      <c r="H495">
        <v>0</v>
      </c>
      <c r="I495" t="str">
        <f>YEAR(data_KPI[[#This Row],[Date]])&amp;" "&amp;MONTH(data_KPI[[#This Row],[Date]])</f>
        <v>2023 4</v>
      </c>
    </row>
    <row r="496" spans="2:9" x14ac:dyDescent="0.25">
      <c r="B496" t="s">
        <v>35</v>
      </c>
      <c r="C496">
        <v>9.6000000000000014</v>
      </c>
      <c r="D496">
        <v>1480</v>
      </c>
      <c r="E496" s="27">
        <v>45025</v>
      </c>
      <c r="F496">
        <v>1047.06</v>
      </c>
      <c r="G496" t="s">
        <v>91</v>
      </c>
      <c r="H496">
        <v>0</v>
      </c>
      <c r="I496" t="str">
        <f>YEAR(data_KPI[[#This Row],[Date]])&amp;" "&amp;MONTH(data_KPI[[#This Row],[Date]])</f>
        <v>2023 4</v>
      </c>
    </row>
    <row r="497" spans="2:9" x14ac:dyDescent="0.25">
      <c r="B497" t="s">
        <v>68</v>
      </c>
      <c r="C497">
        <v>12</v>
      </c>
      <c r="D497">
        <v>1330</v>
      </c>
      <c r="E497" s="27">
        <v>45025</v>
      </c>
      <c r="F497">
        <v>1564.83</v>
      </c>
      <c r="G497" t="s">
        <v>90</v>
      </c>
      <c r="H497">
        <v>0</v>
      </c>
      <c r="I497" t="str">
        <f>YEAR(data_KPI[[#This Row],[Date]])&amp;" "&amp;MONTH(data_KPI[[#This Row],[Date]])</f>
        <v>2023 4</v>
      </c>
    </row>
    <row r="498" spans="2:9" x14ac:dyDescent="0.25">
      <c r="B498" t="s">
        <v>32</v>
      </c>
      <c r="C498">
        <v>5.6000000000000005</v>
      </c>
      <c r="D498">
        <v>1340</v>
      </c>
      <c r="E498" s="27">
        <v>45025</v>
      </c>
      <c r="F498">
        <v>1076.6399999999999</v>
      </c>
      <c r="G498" t="s">
        <v>91</v>
      </c>
      <c r="H498">
        <v>0</v>
      </c>
      <c r="I498" t="str">
        <f>YEAR(data_KPI[[#This Row],[Date]])&amp;" "&amp;MONTH(data_KPI[[#This Row],[Date]])</f>
        <v>2023 4</v>
      </c>
    </row>
    <row r="499" spans="2:9" x14ac:dyDescent="0.25">
      <c r="B499" t="s">
        <v>33</v>
      </c>
      <c r="C499">
        <v>10</v>
      </c>
      <c r="D499">
        <v>96</v>
      </c>
      <c r="E499" s="27">
        <v>45026</v>
      </c>
      <c r="F499">
        <v>533.74</v>
      </c>
      <c r="G499" t="s">
        <v>90</v>
      </c>
      <c r="H499">
        <v>0</v>
      </c>
      <c r="I499" t="str">
        <f>YEAR(data_KPI[[#This Row],[Date]])&amp;" "&amp;MONTH(data_KPI[[#This Row],[Date]])</f>
        <v>2023 4</v>
      </c>
    </row>
    <row r="500" spans="2:9" x14ac:dyDescent="0.25">
      <c r="B500" t="s">
        <v>34</v>
      </c>
      <c r="C500">
        <v>4.8000000000000007</v>
      </c>
      <c r="D500">
        <v>1330</v>
      </c>
      <c r="E500" s="27">
        <v>45026</v>
      </c>
      <c r="F500">
        <v>2716.62</v>
      </c>
      <c r="G500" t="s">
        <v>91</v>
      </c>
      <c r="H500">
        <v>0</v>
      </c>
      <c r="I500" t="str">
        <f>YEAR(data_KPI[[#This Row],[Date]])&amp;" "&amp;MONTH(data_KPI[[#This Row],[Date]])</f>
        <v>2023 4</v>
      </c>
    </row>
    <row r="501" spans="2:9" x14ac:dyDescent="0.25">
      <c r="B501" t="s">
        <v>35</v>
      </c>
      <c r="C501">
        <v>9.6000000000000014</v>
      </c>
      <c r="D501">
        <v>1140</v>
      </c>
      <c r="E501" s="27">
        <v>45026</v>
      </c>
      <c r="F501">
        <v>494.93999999999994</v>
      </c>
      <c r="G501" t="s">
        <v>91</v>
      </c>
      <c r="H501">
        <v>0</v>
      </c>
      <c r="I501" t="str">
        <f>YEAR(data_KPI[[#This Row],[Date]])&amp;" "&amp;MONTH(data_KPI[[#This Row],[Date]])</f>
        <v>2023 4</v>
      </c>
    </row>
    <row r="502" spans="2:9" x14ac:dyDescent="0.25">
      <c r="B502" t="s">
        <v>68</v>
      </c>
      <c r="C502">
        <v>6.4</v>
      </c>
      <c r="D502">
        <v>1180</v>
      </c>
      <c r="E502" s="27">
        <v>45026</v>
      </c>
      <c r="F502">
        <v>2744.88</v>
      </c>
      <c r="G502" t="s">
        <v>90</v>
      </c>
      <c r="H502">
        <v>0</v>
      </c>
      <c r="I502" t="str">
        <f>YEAR(data_KPI[[#This Row],[Date]])&amp;" "&amp;MONTH(data_KPI[[#This Row],[Date]])</f>
        <v>2023 4</v>
      </c>
    </row>
    <row r="503" spans="2:9" x14ac:dyDescent="0.25">
      <c r="B503" t="s">
        <v>32</v>
      </c>
      <c r="C503">
        <v>8.8000000000000007</v>
      </c>
      <c r="D503">
        <v>560</v>
      </c>
      <c r="E503" s="27">
        <v>45026</v>
      </c>
      <c r="F503">
        <v>2185.56</v>
      </c>
      <c r="G503" t="s">
        <v>91</v>
      </c>
      <c r="H503">
        <v>0</v>
      </c>
      <c r="I503" t="str">
        <f>YEAR(data_KPI[[#This Row],[Date]])&amp;" "&amp;MONTH(data_KPI[[#This Row],[Date]])</f>
        <v>2023 4</v>
      </c>
    </row>
    <row r="504" spans="2:9" x14ac:dyDescent="0.25">
      <c r="B504" t="s">
        <v>33</v>
      </c>
      <c r="C504">
        <v>5</v>
      </c>
      <c r="D504">
        <v>96</v>
      </c>
      <c r="E504" s="27">
        <v>45027</v>
      </c>
      <c r="F504">
        <v>884</v>
      </c>
      <c r="G504" t="s">
        <v>90</v>
      </c>
      <c r="H504">
        <v>0</v>
      </c>
      <c r="I504" t="str">
        <f>YEAR(data_KPI[[#This Row],[Date]])&amp;" "&amp;MONTH(data_KPI[[#This Row],[Date]])</f>
        <v>2023 4</v>
      </c>
    </row>
    <row r="505" spans="2:9" x14ac:dyDescent="0.25">
      <c r="B505" t="s">
        <v>34</v>
      </c>
      <c r="C505">
        <v>6.4</v>
      </c>
      <c r="D505">
        <v>660</v>
      </c>
      <c r="E505" s="27">
        <v>45027</v>
      </c>
      <c r="F505">
        <v>605.84999999999991</v>
      </c>
      <c r="G505" t="s">
        <v>91</v>
      </c>
      <c r="H505">
        <v>0</v>
      </c>
      <c r="I505" t="str">
        <f>YEAR(data_KPI[[#This Row],[Date]])&amp;" "&amp;MONTH(data_KPI[[#This Row],[Date]])</f>
        <v>2023 4</v>
      </c>
    </row>
    <row r="506" spans="2:9" x14ac:dyDescent="0.25">
      <c r="B506" t="s">
        <v>35</v>
      </c>
      <c r="C506">
        <v>9.6000000000000014</v>
      </c>
      <c r="D506">
        <v>1400</v>
      </c>
      <c r="E506" s="27">
        <v>45027</v>
      </c>
      <c r="F506">
        <v>187.92000000000002</v>
      </c>
      <c r="G506" t="s">
        <v>91</v>
      </c>
      <c r="H506">
        <v>0</v>
      </c>
      <c r="I506" t="str">
        <f>YEAR(data_KPI[[#This Row],[Date]])&amp;" "&amp;MONTH(data_KPI[[#This Row],[Date]])</f>
        <v>2023 4</v>
      </c>
    </row>
    <row r="507" spans="2:9" x14ac:dyDescent="0.25">
      <c r="B507" t="s">
        <v>68</v>
      </c>
      <c r="C507">
        <v>8.8000000000000007</v>
      </c>
      <c r="D507">
        <v>770</v>
      </c>
      <c r="E507" s="27">
        <v>45027</v>
      </c>
      <c r="F507">
        <v>2740.4700000000003</v>
      </c>
      <c r="G507" t="s">
        <v>90</v>
      </c>
      <c r="H507">
        <v>0</v>
      </c>
      <c r="I507" t="str">
        <f>YEAR(data_KPI[[#This Row],[Date]])&amp;" "&amp;MONTH(data_KPI[[#This Row],[Date]])</f>
        <v>2023 4</v>
      </c>
    </row>
    <row r="508" spans="2:9" x14ac:dyDescent="0.25">
      <c r="B508" t="s">
        <v>32</v>
      </c>
      <c r="C508">
        <v>7.2</v>
      </c>
      <c r="D508">
        <v>1280</v>
      </c>
      <c r="E508" s="27">
        <v>45027</v>
      </c>
      <c r="F508">
        <v>231.63</v>
      </c>
      <c r="G508" t="s">
        <v>91</v>
      </c>
      <c r="H508">
        <v>0</v>
      </c>
      <c r="I508" t="str">
        <f>YEAR(data_KPI[[#This Row],[Date]])&amp;" "&amp;MONTH(data_KPI[[#This Row],[Date]])</f>
        <v>2023 4</v>
      </c>
    </row>
    <row r="509" spans="2:9" x14ac:dyDescent="0.25">
      <c r="B509" t="s">
        <v>33</v>
      </c>
      <c r="C509">
        <v>11</v>
      </c>
      <c r="D509">
        <v>120</v>
      </c>
      <c r="E509" s="27">
        <v>45028</v>
      </c>
      <c r="F509">
        <v>207.49</v>
      </c>
      <c r="G509" t="s">
        <v>90</v>
      </c>
      <c r="H509">
        <v>0</v>
      </c>
      <c r="I509" t="str">
        <f>YEAR(data_KPI[[#This Row],[Date]])&amp;" "&amp;MONTH(data_KPI[[#This Row],[Date]])</f>
        <v>2023 4</v>
      </c>
    </row>
    <row r="510" spans="2:9" x14ac:dyDescent="0.25">
      <c r="B510" t="s">
        <v>34</v>
      </c>
      <c r="C510">
        <v>5.6000000000000005</v>
      </c>
      <c r="D510">
        <v>1270</v>
      </c>
      <c r="E510" s="27">
        <v>45028</v>
      </c>
      <c r="F510">
        <v>2708.25</v>
      </c>
      <c r="G510" t="s">
        <v>91</v>
      </c>
      <c r="H510">
        <v>0</v>
      </c>
      <c r="I510" t="str">
        <f>YEAR(data_KPI[[#This Row],[Date]])&amp;" "&amp;MONTH(data_KPI[[#This Row],[Date]])</f>
        <v>2023 4</v>
      </c>
    </row>
    <row r="511" spans="2:9" x14ac:dyDescent="0.25">
      <c r="B511" t="s">
        <v>35</v>
      </c>
      <c r="C511">
        <v>6.4</v>
      </c>
      <c r="D511">
        <v>1060</v>
      </c>
      <c r="E511" s="27">
        <v>45028</v>
      </c>
      <c r="F511">
        <v>1577.79</v>
      </c>
      <c r="G511" t="s">
        <v>91</v>
      </c>
      <c r="H511">
        <v>0</v>
      </c>
      <c r="I511" t="str">
        <f>YEAR(data_KPI[[#This Row],[Date]])&amp;" "&amp;MONTH(data_KPI[[#This Row],[Date]])</f>
        <v>2023 4</v>
      </c>
    </row>
    <row r="512" spans="2:9" x14ac:dyDescent="0.25">
      <c r="B512" t="s">
        <v>68</v>
      </c>
      <c r="C512">
        <v>7.2</v>
      </c>
      <c r="D512">
        <v>1120</v>
      </c>
      <c r="E512" s="27">
        <v>45028</v>
      </c>
      <c r="F512">
        <v>2587.41</v>
      </c>
      <c r="G512" t="s">
        <v>90</v>
      </c>
      <c r="H512">
        <v>0</v>
      </c>
      <c r="I512" t="str">
        <f>YEAR(data_KPI[[#This Row],[Date]])&amp;" "&amp;MONTH(data_KPI[[#This Row],[Date]])</f>
        <v>2023 4</v>
      </c>
    </row>
    <row r="513" spans="2:9" x14ac:dyDescent="0.25">
      <c r="B513" t="s">
        <v>32</v>
      </c>
      <c r="C513">
        <v>8.8000000000000007</v>
      </c>
      <c r="D513">
        <v>1490</v>
      </c>
      <c r="E513" s="27">
        <v>45028</v>
      </c>
      <c r="F513">
        <v>1854.33</v>
      </c>
      <c r="G513" t="s">
        <v>91</v>
      </c>
      <c r="H513">
        <v>0</v>
      </c>
      <c r="I513" t="str">
        <f>YEAR(data_KPI[[#This Row],[Date]])&amp;" "&amp;MONTH(data_KPI[[#This Row],[Date]])</f>
        <v>2023 4</v>
      </c>
    </row>
    <row r="514" spans="2:9" x14ac:dyDescent="0.25">
      <c r="B514" t="s">
        <v>33</v>
      </c>
      <c r="C514">
        <v>12</v>
      </c>
      <c r="D514">
        <v>148</v>
      </c>
      <c r="E514" s="27">
        <v>45029</v>
      </c>
      <c r="F514">
        <v>107.87</v>
      </c>
      <c r="G514" t="s">
        <v>90</v>
      </c>
      <c r="H514">
        <v>0</v>
      </c>
      <c r="I514" t="str">
        <f>YEAR(data_KPI[[#This Row],[Date]])&amp;" "&amp;MONTH(data_KPI[[#This Row],[Date]])</f>
        <v>2023 4</v>
      </c>
    </row>
    <row r="515" spans="2:9" x14ac:dyDescent="0.25">
      <c r="B515" t="s">
        <v>34</v>
      </c>
      <c r="C515">
        <v>6.4</v>
      </c>
      <c r="D515">
        <v>720</v>
      </c>
      <c r="E515" s="27">
        <v>45029</v>
      </c>
      <c r="F515">
        <v>1355.43</v>
      </c>
      <c r="G515" t="s">
        <v>91</v>
      </c>
      <c r="H515">
        <v>0</v>
      </c>
      <c r="I515" t="str">
        <f>YEAR(data_KPI[[#This Row],[Date]])&amp;" "&amp;MONTH(data_KPI[[#This Row],[Date]])</f>
        <v>2023 4</v>
      </c>
    </row>
    <row r="516" spans="2:9" x14ac:dyDescent="0.25">
      <c r="B516" t="s">
        <v>35</v>
      </c>
      <c r="C516">
        <v>10.4</v>
      </c>
      <c r="D516">
        <v>1150</v>
      </c>
      <c r="E516" s="27">
        <v>45029</v>
      </c>
      <c r="F516">
        <v>962.94</v>
      </c>
      <c r="G516" t="s">
        <v>91</v>
      </c>
      <c r="H516">
        <v>0</v>
      </c>
      <c r="I516" t="str">
        <f>YEAR(data_KPI[[#This Row],[Date]])&amp;" "&amp;MONTH(data_KPI[[#This Row],[Date]])</f>
        <v>2023 4</v>
      </c>
    </row>
    <row r="517" spans="2:9" x14ac:dyDescent="0.25">
      <c r="B517" t="s">
        <v>68</v>
      </c>
      <c r="C517">
        <v>7.2</v>
      </c>
      <c r="D517">
        <v>1340</v>
      </c>
      <c r="E517" s="27">
        <v>45029</v>
      </c>
      <c r="F517">
        <v>2141.16</v>
      </c>
      <c r="G517" t="s">
        <v>90</v>
      </c>
      <c r="H517">
        <v>0</v>
      </c>
      <c r="I517" t="str">
        <f>YEAR(data_KPI[[#This Row],[Date]])&amp;" "&amp;MONTH(data_KPI[[#This Row],[Date]])</f>
        <v>2023 4</v>
      </c>
    </row>
    <row r="518" spans="2:9" x14ac:dyDescent="0.25">
      <c r="B518" t="s">
        <v>32</v>
      </c>
      <c r="C518">
        <v>8</v>
      </c>
      <c r="D518">
        <v>1300</v>
      </c>
      <c r="E518" s="27">
        <v>45029</v>
      </c>
      <c r="F518">
        <v>2087.88</v>
      </c>
      <c r="G518" t="s">
        <v>91</v>
      </c>
      <c r="H518">
        <v>0</v>
      </c>
      <c r="I518" t="str">
        <f>YEAR(data_KPI[[#This Row],[Date]])&amp;" "&amp;MONTH(data_KPI[[#This Row],[Date]])</f>
        <v>2023 4</v>
      </c>
    </row>
    <row r="519" spans="2:9" x14ac:dyDescent="0.25">
      <c r="B519" t="s">
        <v>33</v>
      </c>
      <c r="C519">
        <v>15</v>
      </c>
      <c r="D519">
        <v>129</v>
      </c>
      <c r="E519" s="27">
        <v>45030</v>
      </c>
      <c r="F519">
        <v>328.25</v>
      </c>
      <c r="G519" t="s">
        <v>90</v>
      </c>
      <c r="H519">
        <v>0</v>
      </c>
      <c r="I519" t="str">
        <f>YEAR(data_KPI[[#This Row],[Date]])&amp;" "&amp;MONTH(data_KPI[[#This Row],[Date]])</f>
        <v>2023 4</v>
      </c>
    </row>
    <row r="520" spans="2:9" x14ac:dyDescent="0.25">
      <c r="B520" t="s">
        <v>34</v>
      </c>
      <c r="C520">
        <v>8</v>
      </c>
      <c r="D520">
        <v>1470</v>
      </c>
      <c r="E520" s="27">
        <v>45030</v>
      </c>
      <c r="F520">
        <v>1671.5099999999998</v>
      </c>
      <c r="G520" t="s">
        <v>91</v>
      </c>
      <c r="H520">
        <v>0</v>
      </c>
      <c r="I520" t="str">
        <f>YEAR(data_KPI[[#This Row],[Date]])&amp;" "&amp;MONTH(data_KPI[[#This Row],[Date]])</f>
        <v>2023 4</v>
      </c>
    </row>
    <row r="521" spans="2:9" x14ac:dyDescent="0.25">
      <c r="B521" t="s">
        <v>35</v>
      </c>
      <c r="C521">
        <v>7.2</v>
      </c>
      <c r="D521">
        <v>810</v>
      </c>
      <c r="E521" s="27">
        <v>45030</v>
      </c>
      <c r="F521">
        <v>1264.8000000000002</v>
      </c>
      <c r="G521" t="s">
        <v>91</v>
      </c>
      <c r="H521">
        <v>0</v>
      </c>
      <c r="I521" t="str">
        <f>YEAR(data_KPI[[#This Row],[Date]])&amp;" "&amp;MONTH(data_KPI[[#This Row],[Date]])</f>
        <v>2023 4</v>
      </c>
    </row>
    <row r="522" spans="2:9" x14ac:dyDescent="0.25">
      <c r="B522" t="s">
        <v>68</v>
      </c>
      <c r="C522">
        <v>9.6000000000000014</v>
      </c>
      <c r="D522">
        <v>1150</v>
      </c>
      <c r="E522" s="27">
        <v>45030</v>
      </c>
      <c r="F522">
        <v>828.15000000000009</v>
      </c>
      <c r="G522" t="s">
        <v>90</v>
      </c>
      <c r="H522">
        <v>0</v>
      </c>
      <c r="I522" t="str">
        <f>YEAR(data_KPI[[#This Row],[Date]])&amp;" "&amp;MONTH(data_KPI[[#This Row],[Date]])</f>
        <v>2023 4</v>
      </c>
    </row>
    <row r="523" spans="2:9" x14ac:dyDescent="0.25">
      <c r="B523" t="s">
        <v>32</v>
      </c>
      <c r="C523">
        <v>11.200000000000001</v>
      </c>
      <c r="D523">
        <v>750</v>
      </c>
      <c r="E523" s="27">
        <v>45030</v>
      </c>
      <c r="F523">
        <v>1516.59</v>
      </c>
      <c r="G523" t="s">
        <v>91</v>
      </c>
      <c r="H523">
        <v>0</v>
      </c>
      <c r="I523" t="str">
        <f>YEAR(data_KPI[[#This Row],[Date]])&amp;" "&amp;MONTH(data_KPI[[#This Row],[Date]])</f>
        <v>2023 4</v>
      </c>
    </row>
    <row r="524" spans="2:9" x14ac:dyDescent="0.25">
      <c r="B524" t="s">
        <v>33</v>
      </c>
      <c r="C524">
        <v>10</v>
      </c>
      <c r="D524">
        <v>89</v>
      </c>
      <c r="E524" s="27">
        <v>45031</v>
      </c>
      <c r="F524">
        <v>137.06</v>
      </c>
      <c r="G524" t="s">
        <v>90</v>
      </c>
      <c r="H524">
        <v>0</v>
      </c>
      <c r="I524" t="str">
        <f>YEAR(data_KPI[[#This Row],[Date]])&amp;" "&amp;MONTH(data_KPI[[#This Row],[Date]])</f>
        <v>2023 4</v>
      </c>
    </row>
    <row r="525" spans="2:9" x14ac:dyDescent="0.25">
      <c r="B525" t="s">
        <v>34</v>
      </c>
      <c r="C525">
        <v>8.8000000000000007</v>
      </c>
      <c r="D525">
        <v>1180</v>
      </c>
      <c r="E525" s="27">
        <v>45031</v>
      </c>
      <c r="F525">
        <v>1943.8200000000002</v>
      </c>
      <c r="G525" t="s">
        <v>91</v>
      </c>
      <c r="H525">
        <v>0</v>
      </c>
      <c r="I525" t="str">
        <f>YEAR(data_KPI[[#This Row],[Date]])&amp;" "&amp;MONTH(data_KPI[[#This Row],[Date]])</f>
        <v>2023 4</v>
      </c>
    </row>
    <row r="526" spans="2:9" x14ac:dyDescent="0.25">
      <c r="B526" t="s">
        <v>35</v>
      </c>
      <c r="C526">
        <v>9.6000000000000014</v>
      </c>
      <c r="D526">
        <v>820</v>
      </c>
      <c r="E526" s="27">
        <v>45031</v>
      </c>
      <c r="F526">
        <v>1671.63</v>
      </c>
      <c r="G526" t="s">
        <v>91</v>
      </c>
      <c r="H526">
        <v>0</v>
      </c>
      <c r="I526" t="str">
        <f>YEAR(data_KPI[[#This Row],[Date]])&amp;" "&amp;MONTH(data_KPI[[#This Row],[Date]])</f>
        <v>2023 4</v>
      </c>
    </row>
    <row r="527" spans="2:9" x14ac:dyDescent="0.25">
      <c r="B527" t="s">
        <v>68</v>
      </c>
      <c r="C527">
        <v>6.4</v>
      </c>
      <c r="D527">
        <v>1250</v>
      </c>
      <c r="E527" s="27">
        <v>45031</v>
      </c>
      <c r="F527">
        <v>2026.53</v>
      </c>
      <c r="G527" t="s">
        <v>90</v>
      </c>
      <c r="H527">
        <v>0</v>
      </c>
      <c r="I527" t="str">
        <f>YEAR(data_KPI[[#This Row],[Date]])&amp;" "&amp;MONTH(data_KPI[[#This Row],[Date]])</f>
        <v>2023 4</v>
      </c>
    </row>
    <row r="528" spans="2:9" x14ac:dyDescent="0.25">
      <c r="B528" t="s">
        <v>32</v>
      </c>
      <c r="C528">
        <v>10.4</v>
      </c>
      <c r="D528">
        <v>1030</v>
      </c>
      <c r="E528" s="27">
        <v>45031</v>
      </c>
      <c r="F528">
        <v>1649.46</v>
      </c>
      <c r="G528" t="s">
        <v>91</v>
      </c>
      <c r="H528">
        <v>0</v>
      </c>
      <c r="I528" t="str">
        <f>YEAR(data_KPI[[#This Row],[Date]])&amp;" "&amp;MONTH(data_KPI[[#This Row],[Date]])</f>
        <v>2023 4</v>
      </c>
    </row>
    <row r="529" spans="2:9" x14ac:dyDescent="0.25">
      <c r="B529" t="s">
        <v>33</v>
      </c>
      <c r="C529">
        <v>15</v>
      </c>
      <c r="D529">
        <v>135</v>
      </c>
      <c r="E529" s="27">
        <v>45032</v>
      </c>
      <c r="F529">
        <v>414.47</v>
      </c>
      <c r="G529" t="s">
        <v>90</v>
      </c>
      <c r="H529">
        <v>0</v>
      </c>
      <c r="I529" t="str">
        <f>YEAR(data_KPI[[#This Row],[Date]])&amp;" "&amp;MONTH(data_KPI[[#This Row],[Date]])</f>
        <v>2023 4</v>
      </c>
    </row>
    <row r="530" spans="2:9" x14ac:dyDescent="0.25">
      <c r="B530" t="s">
        <v>34</v>
      </c>
      <c r="C530">
        <v>5.6000000000000005</v>
      </c>
      <c r="D530">
        <v>1340</v>
      </c>
      <c r="E530" s="27">
        <v>45032</v>
      </c>
      <c r="F530">
        <v>2015.28</v>
      </c>
      <c r="G530" t="s">
        <v>91</v>
      </c>
      <c r="H530">
        <v>0</v>
      </c>
      <c r="I530" t="str">
        <f>YEAR(data_KPI[[#This Row],[Date]])&amp;" "&amp;MONTH(data_KPI[[#This Row],[Date]])</f>
        <v>2023 4</v>
      </c>
    </row>
    <row r="531" spans="2:9" x14ac:dyDescent="0.25">
      <c r="B531" t="s">
        <v>35</v>
      </c>
      <c r="C531">
        <v>8.8000000000000007</v>
      </c>
      <c r="D531">
        <v>1430</v>
      </c>
      <c r="E531" s="27">
        <v>45032</v>
      </c>
      <c r="F531">
        <v>774.44999999999993</v>
      </c>
      <c r="G531" t="s">
        <v>91</v>
      </c>
      <c r="H531">
        <v>0</v>
      </c>
      <c r="I531" t="str">
        <f>YEAR(data_KPI[[#This Row],[Date]])&amp;" "&amp;MONTH(data_KPI[[#This Row],[Date]])</f>
        <v>2023 4</v>
      </c>
    </row>
    <row r="532" spans="2:9" x14ac:dyDescent="0.25">
      <c r="B532" t="s">
        <v>68</v>
      </c>
      <c r="C532">
        <v>4.8000000000000007</v>
      </c>
      <c r="D532">
        <v>1220</v>
      </c>
      <c r="E532" s="27">
        <v>45032</v>
      </c>
      <c r="F532">
        <v>1133.01</v>
      </c>
      <c r="G532" t="s">
        <v>90</v>
      </c>
      <c r="H532">
        <v>0</v>
      </c>
      <c r="I532" t="str">
        <f>YEAR(data_KPI[[#This Row],[Date]])&amp;" "&amp;MONTH(data_KPI[[#This Row],[Date]])</f>
        <v>2023 4</v>
      </c>
    </row>
    <row r="533" spans="2:9" x14ac:dyDescent="0.25">
      <c r="B533" t="s">
        <v>32</v>
      </c>
      <c r="C533">
        <v>8</v>
      </c>
      <c r="D533">
        <v>1220</v>
      </c>
      <c r="E533" s="27">
        <v>45032</v>
      </c>
      <c r="F533">
        <v>2511.5099999999998</v>
      </c>
      <c r="G533" t="s">
        <v>91</v>
      </c>
      <c r="H533">
        <v>0</v>
      </c>
      <c r="I533" t="str">
        <f>YEAR(data_KPI[[#This Row],[Date]])&amp;" "&amp;MONTH(data_KPI[[#This Row],[Date]])</f>
        <v>2023 4</v>
      </c>
    </row>
    <row r="534" spans="2:9" x14ac:dyDescent="0.25">
      <c r="B534" t="s">
        <v>33</v>
      </c>
      <c r="C534">
        <v>6</v>
      </c>
      <c r="D534">
        <v>140</v>
      </c>
      <c r="E534" s="27">
        <v>45033</v>
      </c>
      <c r="F534">
        <v>695.98</v>
      </c>
      <c r="G534" t="s">
        <v>90</v>
      </c>
      <c r="H534">
        <v>0</v>
      </c>
      <c r="I534" t="str">
        <f>YEAR(data_KPI[[#This Row],[Date]])&amp;" "&amp;MONTH(data_KPI[[#This Row],[Date]])</f>
        <v>2023 4</v>
      </c>
    </row>
    <row r="535" spans="2:9" x14ac:dyDescent="0.25">
      <c r="B535" t="s">
        <v>34</v>
      </c>
      <c r="C535">
        <v>12</v>
      </c>
      <c r="D535">
        <v>1050</v>
      </c>
      <c r="E535" s="27">
        <v>45033</v>
      </c>
      <c r="F535">
        <v>51.96</v>
      </c>
      <c r="G535" t="s">
        <v>91</v>
      </c>
      <c r="H535">
        <v>0</v>
      </c>
      <c r="I535" t="str">
        <f>YEAR(data_KPI[[#This Row],[Date]])&amp;" "&amp;MONTH(data_KPI[[#This Row],[Date]])</f>
        <v>2023 4</v>
      </c>
    </row>
    <row r="536" spans="2:9" x14ac:dyDescent="0.25">
      <c r="B536" t="s">
        <v>35</v>
      </c>
      <c r="C536">
        <v>8</v>
      </c>
      <c r="D536">
        <v>780</v>
      </c>
      <c r="E536" s="27">
        <v>45033</v>
      </c>
      <c r="F536">
        <v>1543.3200000000002</v>
      </c>
      <c r="G536" t="s">
        <v>91</v>
      </c>
      <c r="H536">
        <v>0</v>
      </c>
      <c r="I536" t="str">
        <f>YEAR(data_KPI[[#This Row],[Date]])&amp;" "&amp;MONTH(data_KPI[[#This Row],[Date]])</f>
        <v>2023 4</v>
      </c>
    </row>
    <row r="537" spans="2:9" x14ac:dyDescent="0.25">
      <c r="B537" t="s">
        <v>68</v>
      </c>
      <c r="C537">
        <v>9.6000000000000014</v>
      </c>
      <c r="D537">
        <v>830</v>
      </c>
      <c r="E537" s="27">
        <v>45033</v>
      </c>
      <c r="F537">
        <v>2817.2400000000002</v>
      </c>
      <c r="G537" t="s">
        <v>90</v>
      </c>
      <c r="H537">
        <v>0</v>
      </c>
      <c r="I537" t="str">
        <f>YEAR(data_KPI[[#This Row],[Date]])&amp;" "&amp;MONTH(data_KPI[[#This Row],[Date]])</f>
        <v>2023 4</v>
      </c>
    </row>
    <row r="538" spans="2:9" x14ac:dyDescent="0.25">
      <c r="B538" t="s">
        <v>32</v>
      </c>
      <c r="C538">
        <v>4.8000000000000007</v>
      </c>
      <c r="D538">
        <v>720</v>
      </c>
      <c r="E538" s="27">
        <v>45033</v>
      </c>
      <c r="F538">
        <v>1451.28</v>
      </c>
      <c r="G538" t="s">
        <v>91</v>
      </c>
      <c r="H538">
        <v>0</v>
      </c>
      <c r="I538" t="str">
        <f>YEAR(data_KPI[[#This Row],[Date]])&amp;" "&amp;MONTH(data_KPI[[#This Row],[Date]])</f>
        <v>2023 4</v>
      </c>
    </row>
    <row r="539" spans="2:9" x14ac:dyDescent="0.25">
      <c r="B539" t="s">
        <v>33</v>
      </c>
      <c r="C539">
        <v>6</v>
      </c>
      <c r="D539">
        <v>139</v>
      </c>
      <c r="E539" s="27">
        <v>45034</v>
      </c>
      <c r="F539">
        <v>165.75</v>
      </c>
      <c r="G539" t="s">
        <v>90</v>
      </c>
      <c r="H539">
        <v>0</v>
      </c>
      <c r="I539" t="str">
        <f>YEAR(data_KPI[[#This Row],[Date]])&amp;" "&amp;MONTH(data_KPI[[#This Row],[Date]])</f>
        <v>2023 4</v>
      </c>
    </row>
    <row r="540" spans="2:9" x14ac:dyDescent="0.25">
      <c r="B540" t="s">
        <v>34</v>
      </c>
      <c r="C540">
        <v>8</v>
      </c>
      <c r="D540">
        <v>780</v>
      </c>
      <c r="E540" s="27">
        <v>45034</v>
      </c>
      <c r="F540">
        <v>2816.61</v>
      </c>
      <c r="G540" t="s">
        <v>91</v>
      </c>
      <c r="H540">
        <v>0</v>
      </c>
      <c r="I540" t="str">
        <f>YEAR(data_KPI[[#This Row],[Date]])&amp;" "&amp;MONTH(data_KPI[[#This Row],[Date]])</f>
        <v>2023 4</v>
      </c>
    </row>
    <row r="541" spans="2:9" x14ac:dyDescent="0.25">
      <c r="B541" t="s">
        <v>35</v>
      </c>
      <c r="C541">
        <v>5.6000000000000005</v>
      </c>
      <c r="D541">
        <v>1250</v>
      </c>
      <c r="E541" s="27">
        <v>45034</v>
      </c>
      <c r="F541">
        <v>1264.5899999999999</v>
      </c>
      <c r="G541" t="s">
        <v>91</v>
      </c>
      <c r="H541">
        <v>0</v>
      </c>
      <c r="I541" t="str">
        <f>YEAR(data_KPI[[#This Row],[Date]])&amp;" "&amp;MONTH(data_KPI[[#This Row],[Date]])</f>
        <v>2023 4</v>
      </c>
    </row>
    <row r="542" spans="2:9" x14ac:dyDescent="0.25">
      <c r="B542" t="s">
        <v>68</v>
      </c>
      <c r="C542">
        <v>8.8000000000000007</v>
      </c>
      <c r="D542">
        <v>690</v>
      </c>
      <c r="E542" s="27">
        <v>45034</v>
      </c>
      <c r="F542">
        <v>2317.7400000000002</v>
      </c>
      <c r="G542" t="s">
        <v>90</v>
      </c>
      <c r="H542">
        <v>0</v>
      </c>
      <c r="I542" t="str">
        <f>YEAR(data_KPI[[#This Row],[Date]])&amp;" "&amp;MONTH(data_KPI[[#This Row],[Date]])</f>
        <v>2023 4</v>
      </c>
    </row>
    <row r="543" spans="2:9" x14ac:dyDescent="0.25">
      <c r="B543" t="s">
        <v>32</v>
      </c>
      <c r="C543">
        <v>7.2</v>
      </c>
      <c r="D543">
        <v>750</v>
      </c>
      <c r="E543" s="27">
        <v>45034</v>
      </c>
      <c r="F543">
        <v>360.24</v>
      </c>
      <c r="G543" t="s">
        <v>91</v>
      </c>
      <c r="H543">
        <v>0</v>
      </c>
      <c r="I543" t="str">
        <f>YEAR(data_KPI[[#This Row],[Date]])&amp;" "&amp;MONTH(data_KPI[[#This Row],[Date]])</f>
        <v>2023 4</v>
      </c>
    </row>
    <row r="544" spans="2:9" x14ac:dyDescent="0.25">
      <c r="B544" t="s">
        <v>33</v>
      </c>
      <c r="C544">
        <v>11</v>
      </c>
      <c r="D544">
        <v>123</v>
      </c>
      <c r="E544" s="27">
        <v>45035</v>
      </c>
      <c r="F544">
        <v>963.97</v>
      </c>
      <c r="G544" t="s">
        <v>90</v>
      </c>
      <c r="H544">
        <v>0</v>
      </c>
      <c r="I544" t="str">
        <f>YEAR(data_KPI[[#This Row],[Date]])&amp;" "&amp;MONTH(data_KPI[[#This Row],[Date]])</f>
        <v>2023 4</v>
      </c>
    </row>
    <row r="545" spans="2:9" x14ac:dyDescent="0.25">
      <c r="B545" t="s">
        <v>34</v>
      </c>
      <c r="C545">
        <v>11.200000000000001</v>
      </c>
      <c r="D545">
        <v>1380</v>
      </c>
      <c r="E545" s="27">
        <v>45035</v>
      </c>
      <c r="F545">
        <v>1491.8700000000001</v>
      </c>
      <c r="G545" t="s">
        <v>91</v>
      </c>
      <c r="H545">
        <v>0</v>
      </c>
      <c r="I545" t="str">
        <f>YEAR(data_KPI[[#This Row],[Date]])&amp;" "&amp;MONTH(data_KPI[[#This Row],[Date]])</f>
        <v>2023 4</v>
      </c>
    </row>
    <row r="546" spans="2:9" x14ac:dyDescent="0.25">
      <c r="B546" t="s">
        <v>35</v>
      </c>
      <c r="C546">
        <v>7.2</v>
      </c>
      <c r="D546">
        <v>1300</v>
      </c>
      <c r="E546" s="27">
        <v>45035</v>
      </c>
      <c r="F546">
        <v>2985.84</v>
      </c>
      <c r="G546" t="s">
        <v>91</v>
      </c>
      <c r="H546">
        <v>0</v>
      </c>
      <c r="I546" t="str">
        <f>YEAR(data_KPI[[#This Row],[Date]])&amp;" "&amp;MONTH(data_KPI[[#This Row],[Date]])</f>
        <v>2023 4</v>
      </c>
    </row>
    <row r="547" spans="2:9" x14ac:dyDescent="0.25">
      <c r="B547" t="s">
        <v>68</v>
      </c>
      <c r="C547">
        <v>10.4</v>
      </c>
      <c r="D547">
        <v>960</v>
      </c>
      <c r="E547" s="27">
        <v>45035</v>
      </c>
      <c r="F547">
        <v>611.04</v>
      </c>
      <c r="G547" t="s">
        <v>90</v>
      </c>
      <c r="H547">
        <v>0</v>
      </c>
      <c r="I547" t="str">
        <f>YEAR(data_KPI[[#This Row],[Date]])&amp;" "&amp;MONTH(data_KPI[[#This Row],[Date]])</f>
        <v>2023 4</v>
      </c>
    </row>
    <row r="548" spans="2:9" x14ac:dyDescent="0.25">
      <c r="B548" t="s">
        <v>32</v>
      </c>
      <c r="C548">
        <v>9.6000000000000014</v>
      </c>
      <c r="D548">
        <v>1250</v>
      </c>
      <c r="E548" s="27">
        <v>45035</v>
      </c>
      <c r="F548">
        <v>1413.66</v>
      </c>
      <c r="G548" t="s">
        <v>91</v>
      </c>
      <c r="H548">
        <v>0</v>
      </c>
      <c r="I548" t="str">
        <f>YEAR(data_KPI[[#This Row],[Date]])&amp;" "&amp;MONTH(data_KPI[[#This Row],[Date]])</f>
        <v>2023 4</v>
      </c>
    </row>
    <row r="549" spans="2:9" x14ac:dyDescent="0.25">
      <c r="B549" t="s">
        <v>33</v>
      </c>
      <c r="C549">
        <v>5</v>
      </c>
      <c r="D549">
        <v>83</v>
      </c>
      <c r="E549" s="27">
        <v>45036</v>
      </c>
      <c r="F549">
        <v>753.07</v>
      </c>
      <c r="G549" t="s">
        <v>90</v>
      </c>
      <c r="H549">
        <v>0</v>
      </c>
      <c r="I549" t="str">
        <f>YEAR(data_KPI[[#This Row],[Date]])&amp;" "&amp;MONTH(data_KPI[[#This Row],[Date]])</f>
        <v>2023 4</v>
      </c>
    </row>
    <row r="550" spans="2:9" x14ac:dyDescent="0.25">
      <c r="B550" t="s">
        <v>34</v>
      </c>
      <c r="C550">
        <v>4.8000000000000007</v>
      </c>
      <c r="D550">
        <v>1330</v>
      </c>
      <c r="E550" s="27">
        <v>45036</v>
      </c>
      <c r="F550">
        <v>88.320000000000007</v>
      </c>
      <c r="G550" t="s">
        <v>91</v>
      </c>
      <c r="H550">
        <v>0</v>
      </c>
      <c r="I550" t="str">
        <f>YEAR(data_KPI[[#This Row],[Date]])&amp;" "&amp;MONTH(data_KPI[[#This Row],[Date]])</f>
        <v>2023 4</v>
      </c>
    </row>
    <row r="551" spans="2:9" x14ac:dyDescent="0.25">
      <c r="B551" t="s">
        <v>35</v>
      </c>
      <c r="C551">
        <v>7.2</v>
      </c>
      <c r="D551">
        <v>1450</v>
      </c>
      <c r="E551" s="27">
        <v>45036</v>
      </c>
      <c r="F551">
        <v>2252.58</v>
      </c>
      <c r="G551" t="s">
        <v>91</v>
      </c>
      <c r="H551">
        <v>0</v>
      </c>
      <c r="I551" t="str">
        <f>YEAR(data_KPI[[#This Row],[Date]])&amp;" "&amp;MONTH(data_KPI[[#This Row],[Date]])</f>
        <v>2023 4</v>
      </c>
    </row>
    <row r="552" spans="2:9" x14ac:dyDescent="0.25">
      <c r="B552" t="s">
        <v>68</v>
      </c>
      <c r="C552">
        <v>9.6000000000000014</v>
      </c>
      <c r="D552">
        <v>620</v>
      </c>
      <c r="E552" s="27">
        <v>45036</v>
      </c>
      <c r="F552">
        <v>1913.37</v>
      </c>
      <c r="G552" t="s">
        <v>90</v>
      </c>
      <c r="H552">
        <v>0</v>
      </c>
      <c r="I552" t="str">
        <f>YEAR(data_KPI[[#This Row],[Date]])&amp;" "&amp;MONTH(data_KPI[[#This Row],[Date]])</f>
        <v>2023 4</v>
      </c>
    </row>
    <row r="553" spans="2:9" x14ac:dyDescent="0.25">
      <c r="B553" t="s">
        <v>32</v>
      </c>
      <c r="C553">
        <v>7.2</v>
      </c>
      <c r="D553">
        <v>1400</v>
      </c>
      <c r="E553" s="27">
        <v>45036</v>
      </c>
      <c r="F553">
        <v>953.52</v>
      </c>
      <c r="G553" t="s">
        <v>91</v>
      </c>
      <c r="H553">
        <v>0</v>
      </c>
      <c r="I553" t="str">
        <f>YEAR(data_KPI[[#This Row],[Date]])&amp;" "&amp;MONTH(data_KPI[[#This Row],[Date]])</f>
        <v>2023 4</v>
      </c>
    </row>
    <row r="554" spans="2:9" x14ac:dyDescent="0.25">
      <c r="B554" t="s">
        <v>33</v>
      </c>
      <c r="C554">
        <v>5</v>
      </c>
      <c r="D554">
        <v>145</v>
      </c>
      <c r="E554" s="27">
        <v>45037</v>
      </c>
      <c r="F554">
        <v>628.85</v>
      </c>
      <c r="G554" t="s">
        <v>90</v>
      </c>
      <c r="H554">
        <v>0</v>
      </c>
      <c r="I554" t="str">
        <f>YEAR(data_KPI[[#This Row],[Date]])&amp;" "&amp;MONTH(data_KPI[[#This Row],[Date]])</f>
        <v>2023 4</v>
      </c>
    </row>
    <row r="555" spans="2:9" x14ac:dyDescent="0.25">
      <c r="B555" t="s">
        <v>34</v>
      </c>
      <c r="C555">
        <v>8</v>
      </c>
      <c r="D555">
        <v>510</v>
      </c>
      <c r="E555" s="27">
        <v>45037</v>
      </c>
      <c r="F555">
        <v>64.62</v>
      </c>
      <c r="G555" t="s">
        <v>91</v>
      </c>
      <c r="H555">
        <v>0</v>
      </c>
      <c r="I555" t="str">
        <f>YEAR(data_KPI[[#This Row],[Date]])&amp;" "&amp;MONTH(data_KPI[[#This Row],[Date]])</f>
        <v>2023 4</v>
      </c>
    </row>
    <row r="556" spans="2:9" x14ac:dyDescent="0.25">
      <c r="B556" t="s">
        <v>35</v>
      </c>
      <c r="C556">
        <v>8.8000000000000007</v>
      </c>
      <c r="D556">
        <v>690</v>
      </c>
      <c r="E556" s="27">
        <v>45037</v>
      </c>
      <c r="F556">
        <v>1470.21</v>
      </c>
      <c r="G556" t="s">
        <v>91</v>
      </c>
      <c r="H556">
        <v>0</v>
      </c>
      <c r="I556" t="str">
        <f>YEAR(data_KPI[[#This Row],[Date]])&amp;" "&amp;MONTH(data_KPI[[#This Row],[Date]])</f>
        <v>2023 4</v>
      </c>
    </row>
    <row r="557" spans="2:9" x14ac:dyDescent="0.25">
      <c r="B557" t="s">
        <v>68</v>
      </c>
      <c r="C557">
        <v>5.6000000000000005</v>
      </c>
      <c r="D557">
        <v>540</v>
      </c>
      <c r="E557" s="27">
        <v>45037</v>
      </c>
      <c r="F557">
        <v>2980.68</v>
      </c>
      <c r="G557" t="s">
        <v>90</v>
      </c>
      <c r="H557">
        <v>0</v>
      </c>
      <c r="I557" t="str">
        <f>YEAR(data_KPI[[#This Row],[Date]])&amp;" "&amp;MONTH(data_KPI[[#This Row],[Date]])</f>
        <v>2023 4</v>
      </c>
    </row>
    <row r="558" spans="2:9" x14ac:dyDescent="0.25">
      <c r="B558" t="s">
        <v>32</v>
      </c>
      <c r="C558">
        <v>11.200000000000001</v>
      </c>
      <c r="D558">
        <v>1140</v>
      </c>
      <c r="E558" s="27">
        <v>45037</v>
      </c>
      <c r="F558">
        <v>540</v>
      </c>
      <c r="G558" t="s">
        <v>91</v>
      </c>
      <c r="H558">
        <v>0</v>
      </c>
      <c r="I558" t="str">
        <f>YEAR(data_KPI[[#This Row],[Date]])&amp;" "&amp;MONTH(data_KPI[[#This Row],[Date]])</f>
        <v>2023 4</v>
      </c>
    </row>
    <row r="559" spans="2:9" x14ac:dyDescent="0.25">
      <c r="B559" t="s">
        <v>33</v>
      </c>
      <c r="C559">
        <v>12</v>
      </c>
      <c r="D559">
        <v>85</v>
      </c>
      <c r="E559" s="27">
        <v>45038</v>
      </c>
      <c r="F559">
        <v>537.62</v>
      </c>
      <c r="G559" t="s">
        <v>90</v>
      </c>
      <c r="H559">
        <v>0</v>
      </c>
      <c r="I559" t="str">
        <f>YEAR(data_KPI[[#This Row],[Date]])&amp;" "&amp;MONTH(data_KPI[[#This Row],[Date]])</f>
        <v>2023 4</v>
      </c>
    </row>
    <row r="560" spans="2:9" x14ac:dyDescent="0.25">
      <c r="B560" t="s">
        <v>34</v>
      </c>
      <c r="C560">
        <v>12</v>
      </c>
      <c r="D560">
        <v>900</v>
      </c>
      <c r="E560" s="27">
        <v>45038</v>
      </c>
      <c r="F560">
        <v>1040.82</v>
      </c>
      <c r="G560" t="s">
        <v>91</v>
      </c>
      <c r="H560">
        <v>0</v>
      </c>
      <c r="I560" t="str">
        <f>YEAR(data_KPI[[#This Row],[Date]])&amp;" "&amp;MONTH(data_KPI[[#This Row],[Date]])</f>
        <v>2023 4</v>
      </c>
    </row>
    <row r="561" spans="2:9" x14ac:dyDescent="0.25">
      <c r="B561" t="s">
        <v>35</v>
      </c>
      <c r="C561">
        <v>8</v>
      </c>
      <c r="D561">
        <v>1420</v>
      </c>
      <c r="E561" s="27">
        <v>45038</v>
      </c>
      <c r="F561">
        <v>2245.38</v>
      </c>
      <c r="G561" t="s">
        <v>91</v>
      </c>
      <c r="H561">
        <v>0</v>
      </c>
      <c r="I561" t="str">
        <f>YEAR(data_KPI[[#This Row],[Date]])&amp;" "&amp;MONTH(data_KPI[[#This Row],[Date]])</f>
        <v>2023 4</v>
      </c>
    </row>
    <row r="562" spans="2:9" x14ac:dyDescent="0.25">
      <c r="B562" t="s">
        <v>68</v>
      </c>
      <c r="C562">
        <v>9.6000000000000014</v>
      </c>
      <c r="D562">
        <v>1000</v>
      </c>
      <c r="E562" s="27">
        <v>45038</v>
      </c>
      <c r="F562">
        <v>1165.47</v>
      </c>
      <c r="G562" t="s">
        <v>90</v>
      </c>
      <c r="H562">
        <v>0</v>
      </c>
      <c r="I562" t="str">
        <f>YEAR(data_KPI[[#This Row],[Date]])&amp;" "&amp;MONTH(data_KPI[[#This Row],[Date]])</f>
        <v>2023 4</v>
      </c>
    </row>
    <row r="563" spans="2:9" x14ac:dyDescent="0.25">
      <c r="B563" t="s">
        <v>32</v>
      </c>
      <c r="C563">
        <v>12</v>
      </c>
      <c r="D563">
        <v>1490</v>
      </c>
      <c r="E563" s="27">
        <v>45038</v>
      </c>
      <c r="F563">
        <v>1410.69</v>
      </c>
      <c r="G563" t="s">
        <v>91</v>
      </c>
      <c r="H563">
        <v>0</v>
      </c>
      <c r="I563" t="str">
        <f>YEAR(data_KPI[[#This Row],[Date]])&amp;" "&amp;MONTH(data_KPI[[#This Row],[Date]])</f>
        <v>2023 4</v>
      </c>
    </row>
    <row r="564" spans="2:9" x14ac:dyDescent="0.25">
      <c r="B564" t="s">
        <v>33</v>
      </c>
      <c r="C564">
        <v>12</v>
      </c>
      <c r="D564">
        <v>139</v>
      </c>
      <c r="E564" s="27">
        <v>45039</v>
      </c>
      <c r="F564">
        <v>535.55999999999995</v>
      </c>
      <c r="G564" t="s">
        <v>90</v>
      </c>
      <c r="H564">
        <v>0</v>
      </c>
      <c r="I564" t="str">
        <f>YEAR(data_KPI[[#This Row],[Date]])&amp;" "&amp;MONTH(data_KPI[[#This Row],[Date]])</f>
        <v>2023 4</v>
      </c>
    </row>
    <row r="565" spans="2:9" x14ac:dyDescent="0.25">
      <c r="B565" t="s">
        <v>34</v>
      </c>
      <c r="C565">
        <v>9.6000000000000014</v>
      </c>
      <c r="D565">
        <v>740</v>
      </c>
      <c r="E565" s="27">
        <v>45039</v>
      </c>
      <c r="F565">
        <v>966.69</v>
      </c>
      <c r="G565" t="s">
        <v>91</v>
      </c>
      <c r="H565">
        <v>0</v>
      </c>
      <c r="I565" t="str">
        <f>YEAR(data_KPI[[#This Row],[Date]])&amp;" "&amp;MONTH(data_KPI[[#This Row],[Date]])</f>
        <v>2023 4</v>
      </c>
    </row>
    <row r="566" spans="2:9" x14ac:dyDescent="0.25">
      <c r="B566" t="s">
        <v>35</v>
      </c>
      <c r="C566">
        <v>4.8000000000000007</v>
      </c>
      <c r="D566">
        <v>1210</v>
      </c>
      <c r="E566" s="27">
        <v>45039</v>
      </c>
      <c r="F566">
        <v>798.99</v>
      </c>
      <c r="G566" t="s">
        <v>91</v>
      </c>
      <c r="H566">
        <v>0</v>
      </c>
      <c r="I566" t="str">
        <f>YEAR(data_KPI[[#This Row],[Date]])&amp;" "&amp;MONTH(data_KPI[[#This Row],[Date]])</f>
        <v>2023 4</v>
      </c>
    </row>
    <row r="567" spans="2:9" x14ac:dyDescent="0.25">
      <c r="B567" t="s">
        <v>68</v>
      </c>
      <c r="C567">
        <v>5.6000000000000005</v>
      </c>
      <c r="D567">
        <v>1370</v>
      </c>
      <c r="E567" s="27">
        <v>45039</v>
      </c>
      <c r="F567">
        <v>1688.7599999999998</v>
      </c>
      <c r="G567" t="s">
        <v>90</v>
      </c>
      <c r="H567">
        <v>0</v>
      </c>
      <c r="I567" t="str">
        <f>YEAR(data_KPI[[#This Row],[Date]])&amp;" "&amp;MONTH(data_KPI[[#This Row],[Date]])</f>
        <v>2023 4</v>
      </c>
    </row>
    <row r="568" spans="2:9" x14ac:dyDescent="0.25">
      <c r="B568" t="s">
        <v>32</v>
      </c>
      <c r="C568">
        <v>11.200000000000001</v>
      </c>
      <c r="D568">
        <v>1000</v>
      </c>
      <c r="E568" s="27">
        <v>45039</v>
      </c>
      <c r="F568">
        <v>411.27</v>
      </c>
      <c r="G568" t="s">
        <v>91</v>
      </c>
      <c r="H568">
        <v>0</v>
      </c>
      <c r="I568" t="str">
        <f>YEAR(data_KPI[[#This Row],[Date]])&amp;" "&amp;MONTH(data_KPI[[#This Row],[Date]])</f>
        <v>2023 4</v>
      </c>
    </row>
    <row r="569" spans="2:9" x14ac:dyDescent="0.25">
      <c r="B569" t="s">
        <v>33</v>
      </c>
      <c r="C569">
        <v>10</v>
      </c>
      <c r="D569">
        <v>121</v>
      </c>
      <c r="E569" s="27">
        <v>45040</v>
      </c>
      <c r="F569">
        <v>338.25</v>
      </c>
      <c r="G569" t="s">
        <v>90</v>
      </c>
      <c r="H569">
        <v>0</v>
      </c>
      <c r="I569" t="str">
        <f>YEAR(data_KPI[[#This Row],[Date]])&amp;" "&amp;MONTH(data_KPI[[#This Row],[Date]])</f>
        <v>2023 4</v>
      </c>
    </row>
    <row r="570" spans="2:9" x14ac:dyDescent="0.25">
      <c r="B570" t="s">
        <v>34</v>
      </c>
      <c r="C570">
        <v>8</v>
      </c>
      <c r="D570">
        <v>700</v>
      </c>
      <c r="E570" s="27">
        <v>45040</v>
      </c>
      <c r="F570">
        <v>317.39999999999998</v>
      </c>
      <c r="G570" t="s">
        <v>91</v>
      </c>
      <c r="H570">
        <v>0</v>
      </c>
      <c r="I570" t="str">
        <f>YEAR(data_KPI[[#This Row],[Date]])&amp;" "&amp;MONTH(data_KPI[[#This Row],[Date]])</f>
        <v>2023 4</v>
      </c>
    </row>
    <row r="571" spans="2:9" x14ac:dyDescent="0.25">
      <c r="B571" t="s">
        <v>35</v>
      </c>
      <c r="C571">
        <v>9.6000000000000014</v>
      </c>
      <c r="D571">
        <v>1290</v>
      </c>
      <c r="E571" s="27">
        <v>45040</v>
      </c>
      <c r="F571">
        <v>878.09999999999991</v>
      </c>
      <c r="G571" t="s">
        <v>91</v>
      </c>
      <c r="H571">
        <v>0</v>
      </c>
      <c r="I571" t="str">
        <f>YEAR(data_KPI[[#This Row],[Date]])&amp;" "&amp;MONTH(data_KPI[[#This Row],[Date]])</f>
        <v>2023 4</v>
      </c>
    </row>
    <row r="572" spans="2:9" x14ac:dyDescent="0.25">
      <c r="B572" t="s">
        <v>68</v>
      </c>
      <c r="C572">
        <v>10.4</v>
      </c>
      <c r="D572">
        <v>840</v>
      </c>
      <c r="E572" s="27">
        <v>45040</v>
      </c>
      <c r="F572">
        <v>1330.44</v>
      </c>
      <c r="G572" t="s">
        <v>90</v>
      </c>
      <c r="H572">
        <v>0</v>
      </c>
      <c r="I572" t="str">
        <f>YEAR(data_KPI[[#This Row],[Date]])&amp;" "&amp;MONTH(data_KPI[[#This Row],[Date]])</f>
        <v>2023 4</v>
      </c>
    </row>
    <row r="573" spans="2:9" x14ac:dyDescent="0.25">
      <c r="B573" t="s">
        <v>32</v>
      </c>
      <c r="C573">
        <v>7.2</v>
      </c>
      <c r="D573">
        <v>990</v>
      </c>
      <c r="E573" s="27">
        <v>45040</v>
      </c>
      <c r="F573">
        <v>2453.52</v>
      </c>
      <c r="G573" t="s">
        <v>91</v>
      </c>
      <c r="H573">
        <v>0</v>
      </c>
      <c r="I573" t="str">
        <f>YEAR(data_KPI[[#This Row],[Date]])&amp;" "&amp;MONTH(data_KPI[[#This Row],[Date]])</f>
        <v>2023 4</v>
      </c>
    </row>
    <row r="574" spans="2:9" x14ac:dyDescent="0.25">
      <c r="B574" t="s">
        <v>33</v>
      </c>
      <c r="C574">
        <v>12</v>
      </c>
      <c r="D574">
        <v>122</v>
      </c>
      <c r="E574" s="27">
        <v>45041</v>
      </c>
      <c r="F574">
        <v>573.36</v>
      </c>
      <c r="G574" t="s">
        <v>90</v>
      </c>
      <c r="H574">
        <v>0</v>
      </c>
      <c r="I574" t="str">
        <f>YEAR(data_KPI[[#This Row],[Date]])&amp;" "&amp;MONTH(data_KPI[[#This Row],[Date]])</f>
        <v>2023 4</v>
      </c>
    </row>
    <row r="575" spans="2:9" x14ac:dyDescent="0.25">
      <c r="B575" t="s">
        <v>34</v>
      </c>
      <c r="C575">
        <v>8.8000000000000007</v>
      </c>
      <c r="D575">
        <v>770</v>
      </c>
      <c r="E575" s="27">
        <v>45041</v>
      </c>
      <c r="F575">
        <v>1049.76</v>
      </c>
      <c r="G575" t="s">
        <v>91</v>
      </c>
      <c r="H575">
        <v>0</v>
      </c>
      <c r="I575" t="str">
        <f>YEAR(data_KPI[[#This Row],[Date]])&amp;" "&amp;MONTH(data_KPI[[#This Row],[Date]])</f>
        <v>2023 4</v>
      </c>
    </row>
    <row r="576" spans="2:9" x14ac:dyDescent="0.25">
      <c r="B576" t="s">
        <v>35</v>
      </c>
      <c r="C576">
        <v>6.4</v>
      </c>
      <c r="D576">
        <v>850</v>
      </c>
      <c r="E576" s="27">
        <v>45041</v>
      </c>
      <c r="F576">
        <v>2320.92</v>
      </c>
      <c r="G576" t="s">
        <v>91</v>
      </c>
      <c r="H576">
        <v>0</v>
      </c>
      <c r="I576" t="str">
        <f>YEAR(data_KPI[[#This Row],[Date]])&amp;" "&amp;MONTH(data_KPI[[#This Row],[Date]])</f>
        <v>2023 4</v>
      </c>
    </row>
    <row r="577" spans="2:9" x14ac:dyDescent="0.25">
      <c r="B577" t="s">
        <v>68</v>
      </c>
      <c r="C577">
        <v>10.4</v>
      </c>
      <c r="D577">
        <v>1300</v>
      </c>
      <c r="E577" s="27">
        <v>45041</v>
      </c>
      <c r="F577">
        <v>702.24</v>
      </c>
      <c r="G577" t="s">
        <v>90</v>
      </c>
      <c r="H577">
        <v>0</v>
      </c>
      <c r="I577" t="str">
        <f>YEAR(data_KPI[[#This Row],[Date]])&amp;" "&amp;MONTH(data_KPI[[#This Row],[Date]])</f>
        <v>2023 4</v>
      </c>
    </row>
    <row r="578" spans="2:9" x14ac:dyDescent="0.25">
      <c r="B578" t="s">
        <v>32</v>
      </c>
      <c r="C578">
        <v>8.8000000000000007</v>
      </c>
      <c r="D578">
        <v>1480</v>
      </c>
      <c r="E578" s="27">
        <v>45041</v>
      </c>
      <c r="F578">
        <v>2142.2400000000002</v>
      </c>
      <c r="G578" t="s">
        <v>91</v>
      </c>
      <c r="H578">
        <v>0</v>
      </c>
      <c r="I578" t="str">
        <f>YEAR(data_KPI[[#This Row],[Date]])&amp;" "&amp;MONTH(data_KPI[[#This Row],[Date]])</f>
        <v>2023 4</v>
      </c>
    </row>
    <row r="579" spans="2:9" x14ac:dyDescent="0.25">
      <c r="B579" t="s">
        <v>33</v>
      </c>
      <c r="C579">
        <v>7</v>
      </c>
      <c r="D579">
        <v>68</v>
      </c>
      <c r="E579" s="27">
        <v>45042</v>
      </c>
      <c r="F579">
        <v>392.66</v>
      </c>
      <c r="G579" t="s">
        <v>90</v>
      </c>
      <c r="H579">
        <v>0</v>
      </c>
      <c r="I579" t="str">
        <f>YEAR(data_KPI[[#This Row],[Date]])&amp;" "&amp;MONTH(data_KPI[[#This Row],[Date]])</f>
        <v>2023 4</v>
      </c>
    </row>
    <row r="580" spans="2:9" x14ac:dyDescent="0.25">
      <c r="B580" t="s">
        <v>34</v>
      </c>
      <c r="C580">
        <v>11.200000000000001</v>
      </c>
      <c r="D580">
        <v>980</v>
      </c>
      <c r="E580" s="27">
        <v>45042</v>
      </c>
      <c r="F580">
        <v>2471.3999999999996</v>
      </c>
      <c r="G580" t="s">
        <v>91</v>
      </c>
      <c r="H580">
        <v>0</v>
      </c>
      <c r="I580" t="str">
        <f>YEAR(data_KPI[[#This Row],[Date]])&amp;" "&amp;MONTH(data_KPI[[#This Row],[Date]])</f>
        <v>2023 4</v>
      </c>
    </row>
    <row r="581" spans="2:9" x14ac:dyDescent="0.25">
      <c r="B581" t="s">
        <v>35</v>
      </c>
      <c r="C581">
        <v>6.4</v>
      </c>
      <c r="D581">
        <v>1340</v>
      </c>
      <c r="E581" s="27">
        <v>45042</v>
      </c>
      <c r="F581">
        <v>213.27</v>
      </c>
      <c r="G581" t="s">
        <v>91</v>
      </c>
      <c r="H581">
        <v>0</v>
      </c>
      <c r="I581" t="str">
        <f>YEAR(data_KPI[[#This Row],[Date]])&amp;" "&amp;MONTH(data_KPI[[#This Row],[Date]])</f>
        <v>2023 4</v>
      </c>
    </row>
    <row r="582" spans="2:9" x14ac:dyDescent="0.25">
      <c r="B582" t="s">
        <v>68</v>
      </c>
      <c r="C582">
        <v>4.8000000000000007</v>
      </c>
      <c r="D582">
        <v>1010</v>
      </c>
      <c r="E582" s="27">
        <v>45042</v>
      </c>
      <c r="F582">
        <v>1371.72</v>
      </c>
      <c r="G582" t="s">
        <v>90</v>
      </c>
      <c r="H582">
        <v>0</v>
      </c>
      <c r="I582" t="str">
        <f>YEAR(data_KPI[[#This Row],[Date]])&amp;" "&amp;MONTH(data_KPI[[#This Row],[Date]])</f>
        <v>2023 4</v>
      </c>
    </row>
    <row r="583" spans="2:9" x14ac:dyDescent="0.25">
      <c r="B583" t="s">
        <v>32</v>
      </c>
      <c r="C583">
        <v>6.4</v>
      </c>
      <c r="D583">
        <v>760</v>
      </c>
      <c r="E583" s="27">
        <v>45042</v>
      </c>
      <c r="F583">
        <v>535.74</v>
      </c>
      <c r="G583" t="s">
        <v>91</v>
      </c>
      <c r="H583">
        <v>0</v>
      </c>
      <c r="I583" t="str">
        <f>YEAR(data_KPI[[#This Row],[Date]])&amp;" "&amp;MONTH(data_KPI[[#This Row],[Date]])</f>
        <v>2023 4</v>
      </c>
    </row>
    <row r="584" spans="2:9" x14ac:dyDescent="0.25">
      <c r="B584" t="s">
        <v>33</v>
      </c>
      <c r="C584">
        <v>15</v>
      </c>
      <c r="D584">
        <v>149</v>
      </c>
      <c r="E584" s="27">
        <v>45043</v>
      </c>
      <c r="F584">
        <v>154.15</v>
      </c>
      <c r="G584" t="s">
        <v>90</v>
      </c>
      <c r="H584">
        <v>0</v>
      </c>
      <c r="I584" t="str">
        <f>YEAR(data_KPI[[#This Row],[Date]])&amp;" "&amp;MONTH(data_KPI[[#This Row],[Date]])</f>
        <v>2023 4</v>
      </c>
    </row>
    <row r="585" spans="2:9" x14ac:dyDescent="0.25">
      <c r="B585" t="s">
        <v>34</v>
      </c>
      <c r="C585">
        <v>11.200000000000001</v>
      </c>
      <c r="D585">
        <v>1350</v>
      </c>
      <c r="E585" s="27">
        <v>45043</v>
      </c>
      <c r="F585">
        <v>1870.92</v>
      </c>
      <c r="G585" t="s">
        <v>91</v>
      </c>
      <c r="H585">
        <v>0</v>
      </c>
      <c r="I585" t="str">
        <f>YEAR(data_KPI[[#This Row],[Date]])&amp;" "&amp;MONTH(data_KPI[[#This Row],[Date]])</f>
        <v>2023 4</v>
      </c>
    </row>
    <row r="586" spans="2:9" x14ac:dyDescent="0.25">
      <c r="B586" t="s">
        <v>35</v>
      </c>
      <c r="C586">
        <v>6.4</v>
      </c>
      <c r="D586">
        <v>770</v>
      </c>
      <c r="E586" s="27">
        <v>45043</v>
      </c>
      <c r="F586">
        <v>2090.0700000000002</v>
      </c>
      <c r="G586" t="s">
        <v>91</v>
      </c>
      <c r="H586">
        <v>0</v>
      </c>
      <c r="I586" t="str">
        <f>YEAR(data_KPI[[#This Row],[Date]])&amp;" "&amp;MONTH(data_KPI[[#This Row],[Date]])</f>
        <v>2023 4</v>
      </c>
    </row>
    <row r="587" spans="2:9" x14ac:dyDescent="0.25">
      <c r="B587" t="s">
        <v>68</v>
      </c>
      <c r="C587">
        <v>4.8000000000000007</v>
      </c>
      <c r="D587">
        <v>680</v>
      </c>
      <c r="E587" s="27">
        <v>45043</v>
      </c>
      <c r="F587">
        <v>1940.91</v>
      </c>
      <c r="G587" t="s">
        <v>90</v>
      </c>
      <c r="H587">
        <v>0</v>
      </c>
      <c r="I587" t="str">
        <f>YEAR(data_KPI[[#This Row],[Date]])&amp;" "&amp;MONTH(data_KPI[[#This Row],[Date]])</f>
        <v>2023 4</v>
      </c>
    </row>
    <row r="588" spans="2:9" x14ac:dyDescent="0.25">
      <c r="B588" t="s">
        <v>32</v>
      </c>
      <c r="C588">
        <v>10.4</v>
      </c>
      <c r="D588">
        <v>980</v>
      </c>
      <c r="E588" s="27">
        <v>45043</v>
      </c>
      <c r="F588">
        <v>2743.32</v>
      </c>
      <c r="G588" t="s">
        <v>91</v>
      </c>
      <c r="H588">
        <v>0</v>
      </c>
      <c r="I588" t="str">
        <f>YEAR(data_KPI[[#This Row],[Date]])&amp;" "&amp;MONTH(data_KPI[[#This Row],[Date]])</f>
        <v>2023 4</v>
      </c>
    </row>
    <row r="589" spans="2:9" x14ac:dyDescent="0.25">
      <c r="B589" t="s">
        <v>33</v>
      </c>
      <c r="C589">
        <v>15</v>
      </c>
      <c r="D589">
        <v>95</v>
      </c>
      <c r="E589" s="27">
        <v>45044</v>
      </c>
      <c r="F589">
        <v>584.89</v>
      </c>
      <c r="G589" t="s">
        <v>90</v>
      </c>
      <c r="H589">
        <v>0</v>
      </c>
      <c r="I589" t="str">
        <f>YEAR(data_KPI[[#This Row],[Date]])&amp;" "&amp;MONTH(data_KPI[[#This Row],[Date]])</f>
        <v>2023 4</v>
      </c>
    </row>
    <row r="590" spans="2:9" x14ac:dyDescent="0.25">
      <c r="B590" t="s">
        <v>34</v>
      </c>
      <c r="C590">
        <v>6.4</v>
      </c>
      <c r="D590">
        <v>1380</v>
      </c>
      <c r="E590" s="27">
        <v>45044</v>
      </c>
      <c r="F590">
        <v>2385.87</v>
      </c>
      <c r="G590" t="s">
        <v>91</v>
      </c>
      <c r="H590">
        <v>0</v>
      </c>
      <c r="I590" t="str">
        <f>YEAR(data_KPI[[#This Row],[Date]])&amp;" "&amp;MONTH(data_KPI[[#This Row],[Date]])</f>
        <v>2023 4</v>
      </c>
    </row>
    <row r="591" spans="2:9" x14ac:dyDescent="0.25">
      <c r="B591" t="s">
        <v>35</v>
      </c>
      <c r="C591">
        <v>8.8000000000000007</v>
      </c>
      <c r="D591">
        <v>870</v>
      </c>
      <c r="E591" s="27">
        <v>45044</v>
      </c>
      <c r="F591">
        <v>1469.4</v>
      </c>
      <c r="G591" t="s">
        <v>91</v>
      </c>
      <c r="H591">
        <v>0</v>
      </c>
      <c r="I591" t="str">
        <f>YEAR(data_KPI[[#This Row],[Date]])&amp;" "&amp;MONTH(data_KPI[[#This Row],[Date]])</f>
        <v>2023 4</v>
      </c>
    </row>
    <row r="592" spans="2:9" x14ac:dyDescent="0.25">
      <c r="B592" t="s">
        <v>68</v>
      </c>
      <c r="C592">
        <v>9.6000000000000014</v>
      </c>
      <c r="D592">
        <v>1400</v>
      </c>
      <c r="E592" s="27">
        <v>45044</v>
      </c>
      <c r="F592">
        <v>156.32999999999998</v>
      </c>
      <c r="G592" t="s">
        <v>90</v>
      </c>
      <c r="H592">
        <v>0</v>
      </c>
      <c r="I592" t="str">
        <f>YEAR(data_KPI[[#This Row],[Date]])&amp;" "&amp;MONTH(data_KPI[[#This Row],[Date]])</f>
        <v>2023 4</v>
      </c>
    </row>
    <row r="593" spans="2:9" x14ac:dyDescent="0.25">
      <c r="B593" t="s">
        <v>32</v>
      </c>
      <c r="C593">
        <v>8.8000000000000007</v>
      </c>
      <c r="D593">
        <v>1020</v>
      </c>
      <c r="E593" s="27">
        <v>45044</v>
      </c>
      <c r="F593">
        <v>598.74</v>
      </c>
      <c r="G593" t="s">
        <v>91</v>
      </c>
      <c r="H593">
        <v>0</v>
      </c>
      <c r="I593" t="str">
        <f>YEAR(data_KPI[[#This Row],[Date]])&amp;" "&amp;MONTH(data_KPI[[#This Row],[Date]])</f>
        <v>2023 4</v>
      </c>
    </row>
    <row r="594" spans="2:9" x14ac:dyDescent="0.25">
      <c r="B594" t="s">
        <v>33</v>
      </c>
      <c r="C594">
        <v>10</v>
      </c>
      <c r="D594">
        <v>89</v>
      </c>
      <c r="E594" s="27">
        <v>45045</v>
      </c>
      <c r="F594">
        <v>126.38</v>
      </c>
      <c r="G594" t="s">
        <v>90</v>
      </c>
      <c r="H594">
        <v>0</v>
      </c>
      <c r="I594" t="str">
        <f>YEAR(data_KPI[[#This Row],[Date]])&amp;" "&amp;MONTH(data_KPI[[#This Row],[Date]])</f>
        <v>2023 4</v>
      </c>
    </row>
    <row r="595" spans="2:9" x14ac:dyDescent="0.25">
      <c r="B595" t="s">
        <v>34</v>
      </c>
      <c r="C595">
        <v>6.4</v>
      </c>
      <c r="D595">
        <v>590</v>
      </c>
      <c r="E595" s="27">
        <v>45045</v>
      </c>
      <c r="F595">
        <v>2060.6999999999998</v>
      </c>
      <c r="G595" t="s">
        <v>91</v>
      </c>
      <c r="H595">
        <v>0</v>
      </c>
      <c r="I595" t="str">
        <f>YEAR(data_KPI[[#This Row],[Date]])&amp;" "&amp;MONTH(data_KPI[[#This Row],[Date]])</f>
        <v>2023 4</v>
      </c>
    </row>
    <row r="596" spans="2:9" x14ac:dyDescent="0.25">
      <c r="B596" t="s">
        <v>35</v>
      </c>
      <c r="C596">
        <v>9.6000000000000014</v>
      </c>
      <c r="D596">
        <v>950</v>
      </c>
      <c r="E596" s="27">
        <v>45045</v>
      </c>
      <c r="F596">
        <v>1406.8799999999999</v>
      </c>
      <c r="G596" t="s">
        <v>91</v>
      </c>
      <c r="H596">
        <v>0</v>
      </c>
      <c r="I596" t="str">
        <f>YEAR(data_KPI[[#This Row],[Date]])&amp;" "&amp;MONTH(data_KPI[[#This Row],[Date]])</f>
        <v>2023 4</v>
      </c>
    </row>
    <row r="597" spans="2:9" x14ac:dyDescent="0.25">
      <c r="B597" t="s">
        <v>68</v>
      </c>
      <c r="C597">
        <v>4.8000000000000007</v>
      </c>
      <c r="D597">
        <v>1330</v>
      </c>
      <c r="E597" s="27">
        <v>45045</v>
      </c>
      <c r="F597">
        <v>100.44</v>
      </c>
      <c r="G597" t="s">
        <v>90</v>
      </c>
      <c r="H597">
        <v>0</v>
      </c>
      <c r="I597" t="str">
        <f>YEAR(data_KPI[[#This Row],[Date]])&amp;" "&amp;MONTH(data_KPI[[#This Row],[Date]])</f>
        <v>2023 4</v>
      </c>
    </row>
    <row r="598" spans="2:9" x14ac:dyDescent="0.25">
      <c r="B598" t="s">
        <v>32</v>
      </c>
      <c r="C598">
        <v>4.8000000000000007</v>
      </c>
      <c r="D598">
        <v>810</v>
      </c>
      <c r="E598" s="27">
        <v>45045</v>
      </c>
      <c r="F598">
        <v>2560.9499999999998</v>
      </c>
      <c r="G598" t="s">
        <v>91</v>
      </c>
      <c r="H598">
        <v>0</v>
      </c>
      <c r="I598" t="str">
        <f>YEAR(data_KPI[[#This Row],[Date]])&amp;" "&amp;MONTH(data_KPI[[#This Row],[Date]])</f>
        <v>2023 4</v>
      </c>
    </row>
    <row r="599" spans="2:9" x14ac:dyDescent="0.25">
      <c r="B599" t="s">
        <v>33</v>
      </c>
      <c r="C599">
        <v>8</v>
      </c>
      <c r="D599">
        <v>104</v>
      </c>
      <c r="E599" s="27">
        <v>45046</v>
      </c>
      <c r="F599">
        <v>136.77000000000001</v>
      </c>
      <c r="G599" t="s">
        <v>90</v>
      </c>
      <c r="H599">
        <v>0</v>
      </c>
      <c r="I599" t="str">
        <f>YEAR(data_KPI[[#This Row],[Date]])&amp;" "&amp;MONTH(data_KPI[[#This Row],[Date]])</f>
        <v>2023 4</v>
      </c>
    </row>
    <row r="600" spans="2:9" x14ac:dyDescent="0.25">
      <c r="B600" t="s">
        <v>34</v>
      </c>
      <c r="C600">
        <v>12</v>
      </c>
      <c r="D600">
        <v>710</v>
      </c>
      <c r="E600" s="27">
        <v>45046</v>
      </c>
      <c r="F600">
        <v>2890.5299999999997</v>
      </c>
      <c r="G600" t="s">
        <v>91</v>
      </c>
      <c r="H600">
        <v>0</v>
      </c>
      <c r="I600" t="str">
        <f>YEAR(data_KPI[[#This Row],[Date]])&amp;" "&amp;MONTH(data_KPI[[#This Row],[Date]])</f>
        <v>2023 4</v>
      </c>
    </row>
    <row r="601" spans="2:9" x14ac:dyDescent="0.25">
      <c r="B601" t="s">
        <v>35</v>
      </c>
      <c r="C601">
        <v>8.8000000000000007</v>
      </c>
      <c r="D601">
        <v>1450</v>
      </c>
      <c r="E601" s="27">
        <v>45046</v>
      </c>
      <c r="F601">
        <v>687.27</v>
      </c>
      <c r="G601" t="s">
        <v>91</v>
      </c>
      <c r="H601">
        <v>0</v>
      </c>
      <c r="I601" t="str">
        <f>YEAR(data_KPI[[#This Row],[Date]])&amp;" "&amp;MONTH(data_KPI[[#This Row],[Date]])</f>
        <v>2023 4</v>
      </c>
    </row>
    <row r="602" spans="2:9" x14ac:dyDescent="0.25">
      <c r="B602" t="s">
        <v>68</v>
      </c>
      <c r="C602">
        <v>11.200000000000001</v>
      </c>
      <c r="D602">
        <v>520</v>
      </c>
      <c r="E602" s="27">
        <v>45046</v>
      </c>
      <c r="F602">
        <v>1544.8500000000001</v>
      </c>
      <c r="G602" t="s">
        <v>90</v>
      </c>
      <c r="H602">
        <v>0</v>
      </c>
      <c r="I602" t="str">
        <f>YEAR(data_KPI[[#This Row],[Date]])&amp;" "&amp;MONTH(data_KPI[[#This Row],[Date]])</f>
        <v>2023 4</v>
      </c>
    </row>
    <row r="603" spans="2:9" x14ac:dyDescent="0.25">
      <c r="B603" t="s">
        <v>32</v>
      </c>
      <c r="C603">
        <v>7.2</v>
      </c>
      <c r="D603">
        <v>1140</v>
      </c>
      <c r="E603" s="27">
        <v>45046</v>
      </c>
      <c r="F603">
        <v>1181.9100000000001</v>
      </c>
      <c r="G603" t="s">
        <v>91</v>
      </c>
      <c r="H603">
        <v>0</v>
      </c>
      <c r="I603" t="str">
        <f>YEAR(data_KPI[[#This Row],[Date]])&amp;" "&amp;MONTH(data_KPI[[#This Row],[Date]])</f>
        <v>2023 4</v>
      </c>
    </row>
    <row r="604" spans="2:9" x14ac:dyDescent="0.25">
      <c r="B604" t="s">
        <v>33</v>
      </c>
      <c r="C604">
        <v>9</v>
      </c>
      <c r="D604">
        <v>116</v>
      </c>
      <c r="E604" s="27">
        <v>45047</v>
      </c>
      <c r="F604">
        <v>408.51</v>
      </c>
      <c r="G604" t="s">
        <v>90</v>
      </c>
      <c r="H604">
        <v>0</v>
      </c>
      <c r="I604" t="str">
        <f>YEAR(data_KPI[[#This Row],[Date]])&amp;" "&amp;MONTH(data_KPI[[#This Row],[Date]])</f>
        <v>2023 5</v>
      </c>
    </row>
    <row r="605" spans="2:9" x14ac:dyDescent="0.25">
      <c r="B605" t="s">
        <v>34</v>
      </c>
      <c r="C605">
        <v>10.4</v>
      </c>
      <c r="D605">
        <v>810</v>
      </c>
      <c r="E605" s="27">
        <v>45047</v>
      </c>
      <c r="F605">
        <v>1166.0999999999999</v>
      </c>
      <c r="G605" t="s">
        <v>91</v>
      </c>
      <c r="H605">
        <v>0</v>
      </c>
      <c r="I605" t="str">
        <f>YEAR(data_KPI[[#This Row],[Date]])&amp;" "&amp;MONTH(data_KPI[[#This Row],[Date]])</f>
        <v>2023 5</v>
      </c>
    </row>
    <row r="606" spans="2:9" x14ac:dyDescent="0.25">
      <c r="B606" t="s">
        <v>35</v>
      </c>
      <c r="C606">
        <v>9.6000000000000014</v>
      </c>
      <c r="D606">
        <v>780</v>
      </c>
      <c r="E606" s="27">
        <v>45047</v>
      </c>
      <c r="F606">
        <v>2189.4299999999998</v>
      </c>
      <c r="G606" t="s">
        <v>91</v>
      </c>
      <c r="H606">
        <v>0</v>
      </c>
      <c r="I606" t="str">
        <f>YEAR(data_KPI[[#This Row],[Date]])&amp;" "&amp;MONTH(data_KPI[[#This Row],[Date]])</f>
        <v>2023 5</v>
      </c>
    </row>
    <row r="607" spans="2:9" x14ac:dyDescent="0.25">
      <c r="B607" t="s">
        <v>68</v>
      </c>
      <c r="C607">
        <v>12</v>
      </c>
      <c r="D607">
        <v>870</v>
      </c>
      <c r="E607" s="27">
        <v>45047</v>
      </c>
      <c r="F607">
        <v>2087.8200000000002</v>
      </c>
      <c r="G607" t="s">
        <v>90</v>
      </c>
      <c r="H607">
        <v>0</v>
      </c>
      <c r="I607" t="str">
        <f>YEAR(data_KPI[[#This Row],[Date]])&amp;" "&amp;MONTH(data_KPI[[#This Row],[Date]])</f>
        <v>2023 5</v>
      </c>
    </row>
    <row r="608" spans="2:9" x14ac:dyDescent="0.25">
      <c r="B608" t="s">
        <v>32</v>
      </c>
      <c r="C608">
        <v>10.4</v>
      </c>
      <c r="D608">
        <v>1380</v>
      </c>
      <c r="E608" s="27">
        <v>45047</v>
      </c>
      <c r="F608">
        <v>1945.47</v>
      </c>
      <c r="G608" t="s">
        <v>91</v>
      </c>
      <c r="H608">
        <v>0</v>
      </c>
      <c r="I608" t="str">
        <f>YEAR(data_KPI[[#This Row],[Date]])&amp;" "&amp;MONTH(data_KPI[[#This Row],[Date]])</f>
        <v>2023 5</v>
      </c>
    </row>
    <row r="609" spans="2:9" x14ac:dyDescent="0.25">
      <c r="B609" t="s">
        <v>33</v>
      </c>
      <c r="C609">
        <v>8</v>
      </c>
      <c r="D609">
        <v>93</v>
      </c>
      <c r="E609" s="27">
        <v>45048</v>
      </c>
      <c r="F609">
        <v>649.91999999999996</v>
      </c>
      <c r="G609" t="s">
        <v>90</v>
      </c>
      <c r="H609">
        <v>0</v>
      </c>
      <c r="I609" t="str">
        <f>YEAR(data_KPI[[#This Row],[Date]])&amp;" "&amp;MONTH(data_KPI[[#This Row],[Date]])</f>
        <v>2023 5</v>
      </c>
    </row>
    <row r="610" spans="2:9" x14ac:dyDescent="0.25">
      <c r="B610" t="s">
        <v>34</v>
      </c>
      <c r="C610">
        <v>6.4</v>
      </c>
      <c r="D610">
        <v>1050</v>
      </c>
      <c r="E610" s="27">
        <v>45048</v>
      </c>
      <c r="F610">
        <v>1614.2400000000002</v>
      </c>
      <c r="G610" t="s">
        <v>91</v>
      </c>
      <c r="H610">
        <v>0</v>
      </c>
      <c r="I610" t="str">
        <f>YEAR(data_KPI[[#This Row],[Date]])&amp;" "&amp;MONTH(data_KPI[[#This Row],[Date]])</f>
        <v>2023 5</v>
      </c>
    </row>
    <row r="611" spans="2:9" x14ac:dyDescent="0.25">
      <c r="B611" t="s">
        <v>35</v>
      </c>
      <c r="C611">
        <v>4.8000000000000007</v>
      </c>
      <c r="D611">
        <v>720</v>
      </c>
      <c r="E611" s="27">
        <v>45048</v>
      </c>
      <c r="F611">
        <v>2422.92</v>
      </c>
      <c r="G611" t="s">
        <v>91</v>
      </c>
      <c r="H611">
        <v>0</v>
      </c>
      <c r="I611" t="str">
        <f>YEAR(data_KPI[[#This Row],[Date]])&amp;" "&amp;MONTH(data_KPI[[#This Row],[Date]])</f>
        <v>2023 5</v>
      </c>
    </row>
    <row r="612" spans="2:9" x14ac:dyDescent="0.25">
      <c r="B612" t="s">
        <v>68</v>
      </c>
      <c r="C612">
        <v>11.200000000000001</v>
      </c>
      <c r="D612">
        <v>830</v>
      </c>
      <c r="E612" s="27">
        <v>45048</v>
      </c>
      <c r="F612">
        <v>2124.69</v>
      </c>
      <c r="G612" t="s">
        <v>90</v>
      </c>
      <c r="H612">
        <v>0</v>
      </c>
      <c r="I612" t="str">
        <f>YEAR(data_KPI[[#This Row],[Date]])&amp;" "&amp;MONTH(data_KPI[[#This Row],[Date]])</f>
        <v>2023 5</v>
      </c>
    </row>
    <row r="613" spans="2:9" x14ac:dyDescent="0.25">
      <c r="B613" t="s">
        <v>32</v>
      </c>
      <c r="C613">
        <v>8</v>
      </c>
      <c r="D613">
        <v>720</v>
      </c>
      <c r="E613" s="27">
        <v>45048</v>
      </c>
      <c r="F613">
        <v>1772.46</v>
      </c>
      <c r="G613" t="s">
        <v>91</v>
      </c>
      <c r="H613">
        <v>0</v>
      </c>
      <c r="I613" t="str">
        <f>YEAR(data_KPI[[#This Row],[Date]])&amp;" "&amp;MONTH(data_KPI[[#This Row],[Date]])</f>
        <v>2023 5</v>
      </c>
    </row>
    <row r="614" spans="2:9" x14ac:dyDescent="0.25">
      <c r="B614" t="s">
        <v>33</v>
      </c>
      <c r="C614">
        <v>12</v>
      </c>
      <c r="D614">
        <v>127</v>
      </c>
      <c r="E614" s="27">
        <v>45049</v>
      </c>
      <c r="F614">
        <v>188.04</v>
      </c>
      <c r="G614" t="s">
        <v>90</v>
      </c>
      <c r="H614">
        <v>0</v>
      </c>
      <c r="I614" t="str">
        <f>YEAR(data_KPI[[#This Row],[Date]])&amp;" "&amp;MONTH(data_KPI[[#This Row],[Date]])</f>
        <v>2023 5</v>
      </c>
    </row>
    <row r="615" spans="2:9" x14ac:dyDescent="0.25">
      <c r="B615" t="s">
        <v>34</v>
      </c>
      <c r="C615">
        <v>11.200000000000001</v>
      </c>
      <c r="D615">
        <v>1030</v>
      </c>
      <c r="E615" s="27">
        <v>45049</v>
      </c>
      <c r="F615">
        <v>1287.93</v>
      </c>
      <c r="G615" t="s">
        <v>91</v>
      </c>
      <c r="H615">
        <v>0</v>
      </c>
      <c r="I615" t="str">
        <f>YEAR(data_KPI[[#This Row],[Date]])&amp;" "&amp;MONTH(data_KPI[[#This Row],[Date]])</f>
        <v>2023 5</v>
      </c>
    </row>
    <row r="616" spans="2:9" x14ac:dyDescent="0.25">
      <c r="B616" t="s">
        <v>35</v>
      </c>
      <c r="C616">
        <v>8.8000000000000007</v>
      </c>
      <c r="D616">
        <v>860</v>
      </c>
      <c r="E616" s="27">
        <v>45049</v>
      </c>
      <c r="F616">
        <v>1253.31</v>
      </c>
      <c r="G616" t="s">
        <v>91</v>
      </c>
      <c r="H616">
        <v>0</v>
      </c>
      <c r="I616" t="str">
        <f>YEAR(data_KPI[[#This Row],[Date]])&amp;" "&amp;MONTH(data_KPI[[#This Row],[Date]])</f>
        <v>2023 5</v>
      </c>
    </row>
    <row r="617" spans="2:9" x14ac:dyDescent="0.25">
      <c r="B617" t="s">
        <v>68</v>
      </c>
      <c r="C617">
        <v>9.6000000000000014</v>
      </c>
      <c r="D617">
        <v>1200</v>
      </c>
      <c r="E617" s="27">
        <v>45049</v>
      </c>
      <c r="F617">
        <v>1496.25</v>
      </c>
      <c r="G617" t="s">
        <v>90</v>
      </c>
      <c r="H617">
        <v>0</v>
      </c>
      <c r="I617" t="str">
        <f>YEAR(data_KPI[[#This Row],[Date]])&amp;" "&amp;MONTH(data_KPI[[#This Row],[Date]])</f>
        <v>2023 5</v>
      </c>
    </row>
    <row r="618" spans="2:9" x14ac:dyDescent="0.25">
      <c r="B618" t="s">
        <v>32</v>
      </c>
      <c r="C618">
        <v>9.6000000000000014</v>
      </c>
      <c r="D618">
        <v>750</v>
      </c>
      <c r="E618" s="27">
        <v>45049</v>
      </c>
      <c r="F618">
        <v>2810.67</v>
      </c>
      <c r="G618" t="s">
        <v>91</v>
      </c>
      <c r="H618">
        <v>0</v>
      </c>
      <c r="I618" t="str">
        <f>YEAR(data_KPI[[#This Row],[Date]])&amp;" "&amp;MONTH(data_KPI[[#This Row],[Date]])</f>
        <v>2023 5</v>
      </c>
    </row>
    <row r="619" spans="2:9" x14ac:dyDescent="0.25">
      <c r="B619" t="s">
        <v>33</v>
      </c>
      <c r="C619">
        <v>5</v>
      </c>
      <c r="D619">
        <v>54</v>
      </c>
      <c r="E619" s="27">
        <v>45050</v>
      </c>
      <c r="F619">
        <v>174.14</v>
      </c>
      <c r="G619" t="s">
        <v>90</v>
      </c>
      <c r="H619">
        <v>0</v>
      </c>
      <c r="I619" t="str">
        <f>YEAR(data_KPI[[#This Row],[Date]])&amp;" "&amp;MONTH(data_KPI[[#This Row],[Date]])</f>
        <v>2023 5</v>
      </c>
    </row>
    <row r="620" spans="2:9" x14ac:dyDescent="0.25">
      <c r="B620" t="s">
        <v>34</v>
      </c>
      <c r="C620">
        <v>9.6000000000000014</v>
      </c>
      <c r="D620">
        <v>1440</v>
      </c>
      <c r="E620" s="27">
        <v>45050</v>
      </c>
      <c r="F620">
        <v>2720.0099999999998</v>
      </c>
      <c r="G620" t="s">
        <v>91</v>
      </c>
      <c r="H620">
        <v>0</v>
      </c>
      <c r="I620" t="str">
        <f>YEAR(data_KPI[[#This Row],[Date]])&amp;" "&amp;MONTH(data_KPI[[#This Row],[Date]])</f>
        <v>2023 5</v>
      </c>
    </row>
    <row r="621" spans="2:9" x14ac:dyDescent="0.25">
      <c r="B621" t="s">
        <v>35</v>
      </c>
      <c r="C621">
        <v>8</v>
      </c>
      <c r="D621">
        <v>660</v>
      </c>
      <c r="E621" s="27">
        <v>45050</v>
      </c>
      <c r="F621">
        <v>2095.89</v>
      </c>
      <c r="G621" t="s">
        <v>91</v>
      </c>
      <c r="H621">
        <v>0</v>
      </c>
      <c r="I621" t="str">
        <f>YEAR(data_KPI[[#This Row],[Date]])&amp;" "&amp;MONTH(data_KPI[[#This Row],[Date]])</f>
        <v>2023 5</v>
      </c>
    </row>
    <row r="622" spans="2:9" x14ac:dyDescent="0.25">
      <c r="B622" t="s">
        <v>68</v>
      </c>
      <c r="C622">
        <v>6.4</v>
      </c>
      <c r="D622">
        <v>1370</v>
      </c>
      <c r="E622" s="27">
        <v>45050</v>
      </c>
      <c r="F622">
        <v>86.52</v>
      </c>
      <c r="G622" t="s">
        <v>90</v>
      </c>
      <c r="H622">
        <v>0</v>
      </c>
      <c r="I622" t="str">
        <f>YEAR(data_KPI[[#This Row],[Date]])&amp;" "&amp;MONTH(data_KPI[[#This Row],[Date]])</f>
        <v>2023 5</v>
      </c>
    </row>
    <row r="623" spans="2:9" x14ac:dyDescent="0.25">
      <c r="B623" t="s">
        <v>32</v>
      </c>
      <c r="C623">
        <v>4</v>
      </c>
      <c r="D623">
        <v>610</v>
      </c>
      <c r="E623" s="27">
        <v>45050</v>
      </c>
      <c r="F623">
        <v>1624.0500000000002</v>
      </c>
      <c r="G623" t="s">
        <v>91</v>
      </c>
      <c r="H623">
        <v>0</v>
      </c>
      <c r="I623" t="str">
        <f>YEAR(data_KPI[[#This Row],[Date]])&amp;" "&amp;MONTH(data_KPI[[#This Row],[Date]])</f>
        <v>2023 5</v>
      </c>
    </row>
    <row r="624" spans="2:9" x14ac:dyDescent="0.25">
      <c r="B624" t="s">
        <v>33</v>
      </c>
      <c r="C624">
        <v>12</v>
      </c>
      <c r="D624">
        <v>77</v>
      </c>
      <c r="E624" s="27">
        <v>45051</v>
      </c>
      <c r="F624">
        <v>579.28</v>
      </c>
      <c r="G624" t="s">
        <v>90</v>
      </c>
      <c r="H624">
        <v>0</v>
      </c>
      <c r="I624" t="str">
        <f>YEAR(data_KPI[[#This Row],[Date]])&amp;" "&amp;MONTH(data_KPI[[#This Row],[Date]])</f>
        <v>2023 5</v>
      </c>
    </row>
    <row r="625" spans="2:9" x14ac:dyDescent="0.25">
      <c r="B625" t="s">
        <v>34</v>
      </c>
      <c r="C625">
        <v>10.4</v>
      </c>
      <c r="D625">
        <v>720</v>
      </c>
      <c r="E625" s="27">
        <v>45051</v>
      </c>
      <c r="F625">
        <v>1646.73</v>
      </c>
      <c r="G625" t="s">
        <v>91</v>
      </c>
      <c r="H625">
        <v>0</v>
      </c>
      <c r="I625" t="str">
        <f>YEAR(data_KPI[[#This Row],[Date]])&amp;" "&amp;MONTH(data_KPI[[#This Row],[Date]])</f>
        <v>2023 5</v>
      </c>
    </row>
    <row r="626" spans="2:9" x14ac:dyDescent="0.25">
      <c r="B626" t="s">
        <v>35</v>
      </c>
      <c r="C626">
        <v>12</v>
      </c>
      <c r="D626">
        <v>840</v>
      </c>
      <c r="E626" s="27">
        <v>45051</v>
      </c>
      <c r="F626">
        <v>1430.1</v>
      </c>
      <c r="G626" t="s">
        <v>91</v>
      </c>
      <c r="H626">
        <v>0</v>
      </c>
      <c r="I626" t="str">
        <f>YEAR(data_KPI[[#This Row],[Date]])&amp;" "&amp;MONTH(data_KPI[[#This Row],[Date]])</f>
        <v>2023 5</v>
      </c>
    </row>
    <row r="627" spans="2:9" x14ac:dyDescent="0.25">
      <c r="B627" t="s">
        <v>68</v>
      </c>
      <c r="C627">
        <v>11.200000000000001</v>
      </c>
      <c r="D627">
        <v>1240</v>
      </c>
      <c r="E627" s="27">
        <v>45051</v>
      </c>
      <c r="F627">
        <v>82.23</v>
      </c>
      <c r="G627" t="s">
        <v>90</v>
      </c>
      <c r="H627">
        <v>0</v>
      </c>
      <c r="I627" t="str">
        <f>YEAR(data_KPI[[#This Row],[Date]])&amp;" "&amp;MONTH(data_KPI[[#This Row],[Date]])</f>
        <v>2023 5</v>
      </c>
    </row>
    <row r="628" spans="2:9" x14ac:dyDescent="0.25">
      <c r="B628" t="s">
        <v>32</v>
      </c>
      <c r="C628">
        <v>11.200000000000001</v>
      </c>
      <c r="D628">
        <v>950</v>
      </c>
      <c r="E628" s="27">
        <v>45051</v>
      </c>
      <c r="F628">
        <v>679.14</v>
      </c>
      <c r="G628" t="s">
        <v>91</v>
      </c>
      <c r="H628">
        <v>0</v>
      </c>
      <c r="I628" t="str">
        <f>YEAR(data_KPI[[#This Row],[Date]])&amp;" "&amp;MONTH(data_KPI[[#This Row],[Date]])</f>
        <v>2023 5</v>
      </c>
    </row>
    <row r="629" spans="2:9" x14ac:dyDescent="0.25">
      <c r="B629" t="s">
        <v>33</v>
      </c>
      <c r="C629">
        <v>5</v>
      </c>
      <c r="D629">
        <v>68</v>
      </c>
      <c r="E629" s="27">
        <v>45052</v>
      </c>
      <c r="F629">
        <v>136.57</v>
      </c>
      <c r="G629" t="s">
        <v>90</v>
      </c>
      <c r="H629">
        <v>0</v>
      </c>
      <c r="I629" t="str">
        <f>YEAR(data_KPI[[#This Row],[Date]])&amp;" "&amp;MONTH(data_KPI[[#This Row],[Date]])</f>
        <v>2023 5</v>
      </c>
    </row>
    <row r="630" spans="2:9" x14ac:dyDescent="0.25">
      <c r="B630" t="s">
        <v>34</v>
      </c>
      <c r="C630">
        <v>8.8000000000000007</v>
      </c>
      <c r="D630">
        <v>1420</v>
      </c>
      <c r="E630" s="27">
        <v>45052</v>
      </c>
      <c r="F630">
        <v>2123.04</v>
      </c>
      <c r="G630" t="s">
        <v>91</v>
      </c>
      <c r="H630">
        <v>0</v>
      </c>
      <c r="I630" t="str">
        <f>YEAR(data_KPI[[#This Row],[Date]])&amp;" "&amp;MONTH(data_KPI[[#This Row],[Date]])</f>
        <v>2023 5</v>
      </c>
    </row>
    <row r="631" spans="2:9" x14ac:dyDescent="0.25">
      <c r="B631" t="s">
        <v>35</v>
      </c>
      <c r="C631">
        <v>11.200000000000001</v>
      </c>
      <c r="D631">
        <v>1310</v>
      </c>
      <c r="E631" s="27">
        <v>45052</v>
      </c>
      <c r="F631">
        <v>89.460000000000008</v>
      </c>
      <c r="G631" t="s">
        <v>91</v>
      </c>
      <c r="H631">
        <v>0</v>
      </c>
      <c r="I631" t="str">
        <f>YEAR(data_KPI[[#This Row],[Date]])&amp;" "&amp;MONTH(data_KPI[[#This Row],[Date]])</f>
        <v>2023 5</v>
      </c>
    </row>
    <row r="632" spans="2:9" x14ac:dyDescent="0.25">
      <c r="B632" t="s">
        <v>68</v>
      </c>
      <c r="C632">
        <v>11.200000000000001</v>
      </c>
      <c r="D632">
        <v>1460</v>
      </c>
      <c r="E632" s="27">
        <v>45052</v>
      </c>
      <c r="F632">
        <v>1436.25</v>
      </c>
      <c r="G632" t="s">
        <v>90</v>
      </c>
      <c r="H632">
        <v>0</v>
      </c>
      <c r="I632" t="str">
        <f>YEAR(data_KPI[[#This Row],[Date]])&amp;" "&amp;MONTH(data_KPI[[#This Row],[Date]])</f>
        <v>2023 5</v>
      </c>
    </row>
    <row r="633" spans="2:9" x14ac:dyDescent="0.25">
      <c r="B633" t="s">
        <v>32</v>
      </c>
      <c r="C633">
        <v>10.4</v>
      </c>
      <c r="D633">
        <v>1300</v>
      </c>
      <c r="E633" s="27">
        <v>45052</v>
      </c>
      <c r="F633">
        <v>1354.32</v>
      </c>
      <c r="G633" t="s">
        <v>91</v>
      </c>
      <c r="H633">
        <v>0</v>
      </c>
      <c r="I633" t="str">
        <f>YEAR(data_KPI[[#This Row],[Date]])&amp;" "&amp;MONTH(data_KPI[[#This Row],[Date]])</f>
        <v>2023 5</v>
      </c>
    </row>
    <row r="634" spans="2:9" x14ac:dyDescent="0.25">
      <c r="B634" t="s">
        <v>33</v>
      </c>
      <c r="C634">
        <v>12</v>
      </c>
      <c r="D634">
        <v>127</v>
      </c>
      <c r="E634" s="27">
        <v>45053</v>
      </c>
      <c r="F634">
        <v>540.54999999999995</v>
      </c>
      <c r="G634" t="s">
        <v>90</v>
      </c>
      <c r="H634">
        <v>0</v>
      </c>
      <c r="I634" t="str">
        <f>YEAR(data_KPI[[#This Row],[Date]])&amp;" "&amp;MONTH(data_KPI[[#This Row],[Date]])</f>
        <v>2023 5</v>
      </c>
    </row>
    <row r="635" spans="2:9" x14ac:dyDescent="0.25">
      <c r="B635" t="s">
        <v>34</v>
      </c>
      <c r="C635">
        <v>12</v>
      </c>
      <c r="D635">
        <v>1440</v>
      </c>
      <c r="E635" s="27">
        <v>45053</v>
      </c>
      <c r="F635">
        <v>2217.9299999999998</v>
      </c>
      <c r="G635" t="s">
        <v>91</v>
      </c>
      <c r="H635">
        <v>0</v>
      </c>
      <c r="I635" t="str">
        <f>YEAR(data_KPI[[#This Row],[Date]])&amp;" "&amp;MONTH(data_KPI[[#This Row],[Date]])</f>
        <v>2023 5</v>
      </c>
    </row>
    <row r="636" spans="2:9" x14ac:dyDescent="0.25">
      <c r="B636" t="s">
        <v>35</v>
      </c>
      <c r="C636">
        <v>8</v>
      </c>
      <c r="D636">
        <v>780</v>
      </c>
      <c r="E636" s="27">
        <v>45053</v>
      </c>
      <c r="F636">
        <v>564.45000000000005</v>
      </c>
      <c r="G636" t="s">
        <v>91</v>
      </c>
      <c r="H636">
        <v>0</v>
      </c>
      <c r="I636" t="str">
        <f>YEAR(data_KPI[[#This Row],[Date]])&amp;" "&amp;MONTH(data_KPI[[#This Row],[Date]])</f>
        <v>2023 5</v>
      </c>
    </row>
    <row r="637" spans="2:9" x14ac:dyDescent="0.25">
      <c r="B637" t="s">
        <v>68</v>
      </c>
      <c r="C637">
        <v>5.6000000000000005</v>
      </c>
      <c r="D637">
        <v>1410</v>
      </c>
      <c r="E637" s="27">
        <v>45053</v>
      </c>
      <c r="F637">
        <v>581.04</v>
      </c>
      <c r="G637" t="s">
        <v>90</v>
      </c>
      <c r="H637">
        <v>0</v>
      </c>
      <c r="I637" t="str">
        <f>YEAR(data_KPI[[#This Row],[Date]])&amp;" "&amp;MONTH(data_KPI[[#This Row],[Date]])</f>
        <v>2023 5</v>
      </c>
    </row>
    <row r="638" spans="2:9" x14ac:dyDescent="0.25">
      <c r="B638" t="s">
        <v>32</v>
      </c>
      <c r="C638">
        <v>8</v>
      </c>
      <c r="D638">
        <v>740</v>
      </c>
      <c r="E638" s="27">
        <v>45053</v>
      </c>
      <c r="F638">
        <v>1230.48</v>
      </c>
      <c r="G638" t="s">
        <v>91</v>
      </c>
      <c r="H638">
        <v>0</v>
      </c>
      <c r="I638" t="str">
        <f>YEAR(data_KPI[[#This Row],[Date]])&amp;" "&amp;MONTH(data_KPI[[#This Row],[Date]])</f>
        <v>2023 5</v>
      </c>
    </row>
    <row r="639" spans="2:9" x14ac:dyDescent="0.25">
      <c r="B639" t="s">
        <v>33</v>
      </c>
      <c r="C639">
        <v>5</v>
      </c>
      <c r="D639">
        <v>54</v>
      </c>
      <c r="E639" s="27">
        <v>45054</v>
      </c>
      <c r="F639">
        <v>268.22000000000003</v>
      </c>
      <c r="G639" t="s">
        <v>90</v>
      </c>
      <c r="H639">
        <v>0</v>
      </c>
      <c r="I639" t="str">
        <f>YEAR(data_KPI[[#This Row],[Date]])&amp;" "&amp;MONTH(data_KPI[[#This Row],[Date]])</f>
        <v>2023 5</v>
      </c>
    </row>
    <row r="640" spans="2:9" x14ac:dyDescent="0.25">
      <c r="B640" t="s">
        <v>34</v>
      </c>
      <c r="C640">
        <v>5.6000000000000005</v>
      </c>
      <c r="D640">
        <v>1300</v>
      </c>
      <c r="E640" s="27">
        <v>45054</v>
      </c>
      <c r="F640">
        <v>2813.67</v>
      </c>
      <c r="G640" t="s">
        <v>91</v>
      </c>
      <c r="H640">
        <v>0</v>
      </c>
      <c r="I640" t="str">
        <f>YEAR(data_KPI[[#This Row],[Date]])&amp;" "&amp;MONTH(data_KPI[[#This Row],[Date]])</f>
        <v>2023 5</v>
      </c>
    </row>
    <row r="641" spans="2:9" x14ac:dyDescent="0.25">
      <c r="B641" t="s">
        <v>35</v>
      </c>
      <c r="C641">
        <v>8</v>
      </c>
      <c r="D641">
        <v>870</v>
      </c>
      <c r="E641" s="27">
        <v>45054</v>
      </c>
      <c r="F641">
        <v>2476.89</v>
      </c>
      <c r="G641" t="s">
        <v>91</v>
      </c>
      <c r="H641">
        <v>0</v>
      </c>
      <c r="I641" t="str">
        <f>YEAR(data_KPI[[#This Row],[Date]])&amp;" "&amp;MONTH(data_KPI[[#This Row],[Date]])</f>
        <v>2023 5</v>
      </c>
    </row>
    <row r="642" spans="2:9" x14ac:dyDescent="0.25">
      <c r="B642" t="s">
        <v>68</v>
      </c>
      <c r="C642">
        <v>12</v>
      </c>
      <c r="D642">
        <v>860</v>
      </c>
      <c r="E642" s="27">
        <v>45054</v>
      </c>
      <c r="F642">
        <v>2097</v>
      </c>
      <c r="G642" t="s">
        <v>90</v>
      </c>
      <c r="H642">
        <v>0</v>
      </c>
      <c r="I642" t="str">
        <f>YEAR(data_KPI[[#This Row],[Date]])&amp;" "&amp;MONTH(data_KPI[[#This Row],[Date]])</f>
        <v>2023 5</v>
      </c>
    </row>
    <row r="643" spans="2:9" x14ac:dyDescent="0.25">
      <c r="B643" t="s">
        <v>32</v>
      </c>
      <c r="C643">
        <v>7.2</v>
      </c>
      <c r="D643">
        <v>700</v>
      </c>
      <c r="E643" s="27">
        <v>45054</v>
      </c>
      <c r="F643">
        <v>475.53</v>
      </c>
      <c r="G643" t="s">
        <v>91</v>
      </c>
      <c r="H643">
        <v>0</v>
      </c>
      <c r="I643" t="str">
        <f>YEAR(data_KPI[[#This Row],[Date]])&amp;" "&amp;MONTH(data_KPI[[#This Row],[Date]])</f>
        <v>2023 5</v>
      </c>
    </row>
    <row r="644" spans="2:9" x14ac:dyDescent="0.25">
      <c r="B644" t="s">
        <v>33</v>
      </c>
      <c r="C644">
        <v>5</v>
      </c>
      <c r="D644">
        <v>110</v>
      </c>
      <c r="E644" s="27">
        <v>45055</v>
      </c>
      <c r="F644">
        <v>791.24</v>
      </c>
      <c r="G644" t="s">
        <v>90</v>
      </c>
      <c r="H644">
        <v>0</v>
      </c>
      <c r="I644" t="str">
        <f>YEAR(data_KPI[[#This Row],[Date]])&amp;" "&amp;MONTH(data_KPI[[#This Row],[Date]])</f>
        <v>2023 5</v>
      </c>
    </row>
    <row r="645" spans="2:9" x14ac:dyDescent="0.25">
      <c r="B645" t="s">
        <v>34</v>
      </c>
      <c r="C645">
        <v>9.6000000000000014</v>
      </c>
      <c r="D645">
        <v>980</v>
      </c>
      <c r="E645" s="27">
        <v>45055</v>
      </c>
      <c r="F645">
        <v>1167.9000000000001</v>
      </c>
      <c r="G645" t="s">
        <v>91</v>
      </c>
      <c r="H645">
        <v>0</v>
      </c>
      <c r="I645" t="str">
        <f>YEAR(data_KPI[[#This Row],[Date]])&amp;" "&amp;MONTH(data_KPI[[#This Row],[Date]])</f>
        <v>2023 5</v>
      </c>
    </row>
    <row r="646" spans="2:9" x14ac:dyDescent="0.25">
      <c r="B646" t="s">
        <v>35</v>
      </c>
      <c r="C646">
        <v>4.8000000000000007</v>
      </c>
      <c r="D646">
        <v>1350</v>
      </c>
      <c r="E646" s="27">
        <v>45055</v>
      </c>
      <c r="F646">
        <v>73.23</v>
      </c>
      <c r="G646" t="s">
        <v>91</v>
      </c>
      <c r="H646">
        <v>0</v>
      </c>
      <c r="I646" t="str">
        <f>YEAR(data_KPI[[#This Row],[Date]])&amp;" "&amp;MONTH(data_KPI[[#This Row],[Date]])</f>
        <v>2023 5</v>
      </c>
    </row>
    <row r="647" spans="2:9" x14ac:dyDescent="0.25">
      <c r="B647" t="s">
        <v>68</v>
      </c>
      <c r="C647">
        <v>6.4</v>
      </c>
      <c r="D647">
        <v>1070</v>
      </c>
      <c r="E647" s="27">
        <v>45055</v>
      </c>
      <c r="F647">
        <v>2702.25</v>
      </c>
      <c r="G647" t="s">
        <v>90</v>
      </c>
      <c r="H647">
        <v>0</v>
      </c>
      <c r="I647" t="str">
        <f>YEAR(data_KPI[[#This Row],[Date]])&amp;" "&amp;MONTH(data_KPI[[#This Row],[Date]])</f>
        <v>2023 5</v>
      </c>
    </row>
    <row r="648" spans="2:9" x14ac:dyDescent="0.25">
      <c r="B648" t="s">
        <v>32</v>
      </c>
      <c r="C648">
        <v>12</v>
      </c>
      <c r="D648">
        <v>1450</v>
      </c>
      <c r="E648" s="27">
        <v>45055</v>
      </c>
      <c r="F648">
        <v>2349.54</v>
      </c>
      <c r="G648" t="s">
        <v>91</v>
      </c>
      <c r="H648">
        <v>0</v>
      </c>
      <c r="I648" t="str">
        <f>YEAR(data_KPI[[#This Row],[Date]])&amp;" "&amp;MONTH(data_KPI[[#This Row],[Date]])</f>
        <v>2023 5</v>
      </c>
    </row>
    <row r="649" spans="2:9" x14ac:dyDescent="0.25">
      <c r="B649" t="s">
        <v>33</v>
      </c>
      <c r="C649">
        <v>7</v>
      </c>
      <c r="D649">
        <v>120</v>
      </c>
      <c r="E649" s="27">
        <v>45056</v>
      </c>
      <c r="F649">
        <v>768.82</v>
      </c>
      <c r="G649" t="s">
        <v>90</v>
      </c>
      <c r="H649">
        <v>0</v>
      </c>
      <c r="I649" t="str">
        <f>YEAR(data_KPI[[#This Row],[Date]])&amp;" "&amp;MONTH(data_KPI[[#This Row],[Date]])</f>
        <v>2023 5</v>
      </c>
    </row>
    <row r="650" spans="2:9" x14ac:dyDescent="0.25">
      <c r="B650" t="s">
        <v>34</v>
      </c>
      <c r="C650">
        <v>9.6000000000000014</v>
      </c>
      <c r="D650">
        <v>750</v>
      </c>
      <c r="E650" s="27">
        <v>45056</v>
      </c>
      <c r="F650">
        <v>777.72</v>
      </c>
      <c r="G650" t="s">
        <v>91</v>
      </c>
      <c r="H650">
        <v>0</v>
      </c>
      <c r="I650" t="str">
        <f>YEAR(data_KPI[[#This Row],[Date]])&amp;" "&amp;MONTH(data_KPI[[#This Row],[Date]])</f>
        <v>2023 5</v>
      </c>
    </row>
    <row r="651" spans="2:9" x14ac:dyDescent="0.25">
      <c r="B651" t="s">
        <v>35</v>
      </c>
      <c r="C651">
        <v>4.8000000000000007</v>
      </c>
      <c r="D651">
        <v>1120</v>
      </c>
      <c r="E651" s="27">
        <v>45056</v>
      </c>
      <c r="F651">
        <v>359.85</v>
      </c>
      <c r="G651" t="s">
        <v>91</v>
      </c>
      <c r="H651">
        <v>0</v>
      </c>
      <c r="I651" t="str">
        <f>YEAR(data_KPI[[#This Row],[Date]])&amp;" "&amp;MONTH(data_KPI[[#This Row],[Date]])</f>
        <v>2023 5</v>
      </c>
    </row>
    <row r="652" spans="2:9" x14ac:dyDescent="0.25">
      <c r="B652" t="s">
        <v>68</v>
      </c>
      <c r="C652">
        <v>4</v>
      </c>
      <c r="D652">
        <v>1110</v>
      </c>
      <c r="E652" s="27">
        <v>45056</v>
      </c>
      <c r="F652">
        <v>2412.69</v>
      </c>
      <c r="G652" t="s">
        <v>90</v>
      </c>
      <c r="H652">
        <v>0</v>
      </c>
      <c r="I652" t="str">
        <f>YEAR(data_KPI[[#This Row],[Date]])&amp;" "&amp;MONTH(data_KPI[[#This Row],[Date]])</f>
        <v>2023 5</v>
      </c>
    </row>
    <row r="653" spans="2:9" x14ac:dyDescent="0.25">
      <c r="B653" t="s">
        <v>32</v>
      </c>
      <c r="C653">
        <v>12</v>
      </c>
      <c r="D653">
        <v>1170</v>
      </c>
      <c r="E653" s="27">
        <v>45056</v>
      </c>
      <c r="F653">
        <v>624.87</v>
      </c>
      <c r="G653" t="s">
        <v>91</v>
      </c>
      <c r="H653">
        <v>0</v>
      </c>
      <c r="I653" t="str">
        <f>YEAR(data_KPI[[#This Row],[Date]])&amp;" "&amp;MONTH(data_KPI[[#This Row],[Date]])</f>
        <v>2023 5</v>
      </c>
    </row>
    <row r="654" spans="2:9" x14ac:dyDescent="0.25">
      <c r="B654" t="s">
        <v>33</v>
      </c>
      <c r="C654">
        <v>10</v>
      </c>
      <c r="D654">
        <v>115</v>
      </c>
      <c r="E654" s="27">
        <v>45057</v>
      </c>
      <c r="F654">
        <v>478.21</v>
      </c>
      <c r="G654" t="s">
        <v>90</v>
      </c>
      <c r="H654">
        <v>0</v>
      </c>
      <c r="I654" t="str">
        <f>YEAR(data_KPI[[#This Row],[Date]])&amp;" "&amp;MONTH(data_KPI[[#This Row],[Date]])</f>
        <v>2023 5</v>
      </c>
    </row>
    <row r="655" spans="2:9" x14ac:dyDescent="0.25">
      <c r="B655" t="s">
        <v>34</v>
      </c>
      <c r="C655">
        <v>8</v>
      </c>
      <c r="D655">
        <v>560</v>
      </c>
      <c r="E655" s="27">
        <v>45057</v>
      </c>
      <c r="F655">
        <v>1650</v>
      </c>
      <c r="G655" t="s">
        <v>91</v>
      </c>
      <c r="H655">
        <v>0</v>
      </c>
      <c r="I655" t="str">
        <f>YEAR(data_KPI[[#This Row],[Date]])&amp;" "&amp;MONTH(data_KPI[[#This Row],[Date]])</f>
        <v>2023 5</v>
      </c>
    </row>
    <row r="656" spans="2:9" x14ac:dyDescent="0.25">
      <c r="B656" t="s">
        <v>35</v>
      </c>
      <c r="C656">
        <v>7.2</v>
      </c>
      <c r="D656">
        <v>1490</v>
      </c>
      <c r="E656" s="27">
        <v>45057</v>
      </c>
      <c r="F656">
        <v>2752.14</v>
      </c>
      <c r="G656" t="s">
        <v>91</v>
      </c>
      <c r="H656">
        <v>0</v>
      </c>
      <c r="I656" t="str">
        <f>YEAR(data_KPI[[#This Row],[Date]])&amp;" "&amp;MONTH(data_KPI[[#This Row],[Date]])</f>
        <v>2023 5</v>
      </c>
    </row>
    <row r="657" spans="2:9" x14ac:dyDescent="0.25">
      <c r="B657" t="s">
        <v>68</v>
      </c>
      <c r="C657">
        <v>4</v>
      </c>
      <c r="D657">
        <v>570</v>
      </c>
      <c r="E657" s="27">
        <v>45057</v>
      </c>
      <c r="F657">
        <v>131.57999999999998</v>
      </c>
      <c r="G657" t="s">
        <v>90</v>
      </c>
      <c r="H657">
        <v>0</v>
      </c>
      <c r="I657" t="str">
        <f>YEAR(data_KPI[[#This Row],[Date]])&amp;" "&amp;MONTH(data_KPI[[#This Row],[Date]])</f>
        <v>2023 5</v>
      </c>
    </row>
    <row r="658" spans="2:9" x14ac:dyDescent="0.25">
      <c r="B658" t="s">
        <v>32</v>
      </c>
      <c r="C658">
        <v>10.4</v>
      </c>
      <c r="D658">
        <v>550</v>
      </c>
      <c r="E658" s="27">
        <v>45057</v>
      </c>
      <c r="F658">
        <v>2469.54</v>
      </c>
      <c r="G658" t="s">
        <v>91</v>
      </c>
      <c r="H658">
        <v>0</v>
      </c>
      <c r="I658" t="str">
        <f>YEAR(data_KPI[[#This Row],[Date]])&amp;" "&amp;MONTH(data_KPI[[#This Row],[Date]])</f>
        <v>2023 5</v>
      </c>
    </row>
    <row r="659" spans="2:9" x14ac:dyDescent="0.25">
      <c r="B659" t="s">
        <v>33</v>
      </c>
      <c r="C659">
        <v>7</v>
      </c>
      <c r="D659">
        <v>139</v>
      </c>
      <c r="E659" s="27">
        <v>45058</v>
      </c>
      <c r="F659">
        <v>563.65</v>
      </c>
      <c r="G659" t="s">
        <v>90</v>
      </c>
      <c r="H659">
        <v>0</v>
      </c>
      <c r="I659" t="str">
        <f>YEAR(data_KPI[[#This Row],[Date]])&amp;" "&amp;MONTH(data_KPI[[#This Row],[Date]])</f>
        <v>2023 5</v>
      </c>
    </row>
    <row r="660" spans="2:9" x14ac:dyDescent="0.25">
      <c r="B660" t="s">
        <v>34</v>
      </c>
      <c r="C660">
        <v>11.200000000000001</v>
      </c>
      <c r="D660">
        <v>1080</v>
      </c>
      <c r="E660" s="27">
        <v>45058</v>
      </c>
      <c r="F660">
        <v>1869</v>
      </c>
      <c r="G660" t="s">
        <v>91</v>
      </c>
      <c r="H660">
        <v>0</v>
      </c>
      <c r="I660" t="str">
        <f>YEAR(data_KPI[[#This Row],[Date]])&amp;" "&amp;MONTH(data_KPI[[#This Row],[Date]])</f>
        <v>2023 5</v>
      </c>
    </row>
    <row r="661" spans="2:9" x14ac:dyDescent="0.25">
      <c r="B661" t="s">
        <v>35</v>
      </c>
      <c r="C661">
        <v>7.2</v>
      </c>
      <c r="D661">
        <v>530</v>
      </c>
      <c r="E661" s="27">
        <v>45058</v>
      </c>
      <c r="F661">
        <v>271.17</v>
      </c>
      <c r="G661" t="s">
        <v>91</v>
      </c>
      <c r="H661">
        <v>0</v>
      </c>
      <c r="I661" t="str">
        <f>YEAR(data_KPI[[#This Row],[Date]])&amp;" "&amp;MONTH(data_KPI[[#This Row],[Date]])</f>
        <v>2023 5</v>
      </c>
    </row>
    <row r="662" spans="2:9" x14ac:dyDescent="0.25">
      <c r="B662" t="s">
        <v>68</v>
      </c>
      <c r="C662">
        <v>9.6000000000000014</v>
      </c>
      <c r="D662">
        <v>1070</v>
      </c>
      <c r="E662" s="27">
        <v>45058</v>
      </c>
      <c r="F662">
        <v>565.65000000000009</v>
      </c>
      <c r="G662" t="s">
        <v>90</v>
      </c>
      <c r="H662">
        <v>0</v>
      </c>
      <c r="I662" t="str">
        <f>YEAR(data_KPI[[#This Row],[Date]])&amp;" "&amp;MONTH(data_KPI[[#This Row],[Date]])</f>
        <v>2023 5</v>
      </c>
    </row>
    <row r="663" spans="2:9" x14ac:dyDescent="0.25">
      <c r="B663" t="s">
        <v>32</v>
      </c>
      <c r="C663">
        <v>8.8000000000000007</v>
      </c>
      <c r="D663">
        <v>1170</v>
      </c>
      <c r="E663" s="27">
        <v>45058</v>
      </c>
      <c r="F663">
        <v>1480.8899999999999</v>
      </c>
      <c r="G663" t="s">
        <v>91</v>
      </c>
      <c r="H663">
        <v>0</v>
      </c>
      <c r="I663" t="str">
        <f>YEAR(data_KPI[[#This Row],[Date]])&amp;" "&amp;MONTH(data_KPI[[#This Row],[Date]])</f>
        <v>2023 5</v>
      </c>
    </row>
    <row r="664" spans="2:9" x14ac:dyDescent="0.25">
      <c r="B664" t="s">
        <v>33</v>
      </c>
      <c r="C664">
        <v>8</v>
      </c>
      <c r="D664">
        <v>95</v>
      </c>
      <c r="E664" s="27">
        <v>45059</v>
      </c>
      <c r="F664">
        <v>325.77999999999997</v>
      </c>
      <c r="G664" t="s">
        <v>90</v>
      </c>
      <c r="H664">
        <v>0</v>
      </c>
      <c r="I664" t="str">
        <f>YEAR(data_KPI[[#This Row],[Date]])&amp;" "&amp;MONTH(data_KPI[[#This Row],[Date]])</f>
        <v>2023 5</v>
      </c>
    </row>
    <row r="665" spans="2:9" x14ac:dyDescent="0.25">
      <c r="B665" t="s">
        <v>34</v>
      </c>
      <c r="C665">
        <v>6.4</v>
      </c>
      <c r="D665">
        <v>1350</v>
      </c>
      <c r="E665" s="27">
        <v>45059</v>
      </c>
      <c r="F665">
        <v>2335.92</v>
      </c>
      <c r="G665" t="s">
        <v>91</v>
      </c>
      <c r="H665">
        <v>0</v>
      </c>
      <c r="I665" t="str">
        <f>YEAR(data_KPI[[#This Row],[Date]])&amp;" "&amp;MONTH(data_KPI[[#This Row],[Date]])</f>
        <v>2023 5</v>
      </c>
    </row>
    <row r="666" spans="2:9" x14ac:dyDescent="0.25">
      <c r="B666" t="s">
        <v>35</v>
      </c>
      <c r="C666">
        <v>5.6000000000000005</v>
      </c>
      <c r="D666">
        <v>1010</v>
      </c>
      <c r="E666" s="27">
        <v>45059</v>
      </c>
      <c r="F666">
        <v>2743.98</v>
      </c>
      <c r="G666" t="s">
        <v>91</v>
      </c>
      <c r="H666">
        <v>0</v>
      </c>
      <c r="I666" t="str">
        <f>YEAR(data_KPI[[#This Row],[Date]])&amp;" "&amp;MONTH(data_KPI[[#This Row],[Date]])</f>
        <v>2023 5</v>
      </c>
    </row>
    <row r="667" spans="2:9" x14ac:dyDescent="0.25">
      <c r="B667" t="s">
        <v>68</v>
      </c>
      <c r="C667">
        <v>6.4</v>
      </c>
      <c r="D667">
        <v>540</v>
      </c>
      <c r="E667" s="27">
        <v>45059</v>
      </c>
      <c r="F667">
        <v>2162.3999999999996</v>
      </c>
      <c r="G667" t="s">
        <v>90</v>
      </c>
      <c r="H667">
        <v>0</v>
      </c>
      <c r="I667" t="str">
        <f>YEAR(data_KPI[[#This Row],[Date]])&amp;" "&amp;MONTH(data_KPI[[#This Row],[Date]])</f>
        <v>2023 5</v>
      </c>
    </row>
    <row r="668" spans="2:9" x14ac:dyDescent="0.25">
      <c r="B668" t="s">
        <v>32</v>
      </c>
      <c r="C668">
        <v>4.8000000000000007</v>
      </c>
      <c r="D668">
        <v>1440</v>
      </c>
      <c r="E668" s="27">
        <v>45059</v>
      </c>
      <c r="F668">
        <v>604.08000000000004</v>
      </c>
      <c r="G668" t="s">
        <v>91</v>
      </c>
      <c r="H668">
        <v>0</v>
      </c>
      <c r="I668" t="str">
        <f>YEAR(data_KPI[[#This Row],[Date]])&amp;" "&amp;MONTH(data_KPI[[#This Row],[Date]])</f>
        <v>2023 5</v>
      </c>
    </row>
    <row r="669" spans="2:9" x14ac:dyDescent="0.25">
      <c r="B669" t="s">
        <v>33</v>
      </c>
      <c r="C669">
        <v>8</v>
      </c>
      <c r="D669">
        <v>120</v>
      </c>
      <c r="E669" s="27">
        <v>45060</v>
      </c>
      <c r="F669">
        <v>959.66</v>
      </c>
      <c r="G669" t="s">
        <v>90</v>
      </c>
      <c r="H669">
        <v>0</v>
      </c>
      <c r="I669" t="str">
        <f>YEAR(data_KPI[[#This Row],[Date]])&amp;" "&amp;MONTH(data_KPI[[#This Row],[Date]])</f>
        <v>2023 5</v>
      </c>
    </row>
    <row r="670" spans="2:9" x14ac:dyDescent="0.25">
      <c r="B670" t="s">
        <v>34</v>
      </c>
      <c r="C670">
        <v>8.8000000000000007</v>
      </c>
      <c r="D670">
        <v>1500</v>
      </c>
      <c r="E670" s="27">
        <v>45060</v>
      </c>
      <c r="F670">
        <v>2550</v>
      </c>
      <c r="G670" t="s">
        <v>91</v>
      </c>
      <c r="H670">
        <v>0</v>
      </c>
      <c r="I670" t="str">
        <f>YEAR(data_KPI[[#This Row],[Date]])&amp;" "&amp;MONTH(data_KPI[[#This Row],[Date]])</f>
        <v>2023 5</v>
      </c>
    </row>
    <row r="671" spans="2:9" x14ac:dyDescent="0.25">
      <c r="B671" t="s">
        <v>35</v>
      </c>
      <c r="C671">
        <v>8.8000000000000007</v>
      </c>
      <c r="D671">
        <v>940</v>
      </c>
      <c r="E671" s="27">
        <v>45060</v>
      </c>
      <c r="F671">
        <v>2409.66</v>
      </c>
      <c r="G671" t="s">
        <v>91</v>
      </c>
      <c r="H671">
        <v>0</v>
      </c>
      <c r="I671" t="str">
        <f>YEAR(data_KPI[[#This Row],[Date]])&amp;" "&amp;MONTH(data_KPI[[#This Row],[Date]])</f>
        <v>2023 5</v>
      </c>
    </row>
    <row r="672" spans="2:9" x14ac:dyDescent="0.25">
      <c r="B672" t="s">
        <v>68</v>
      </c>
      <c r="C672">
        <v>6.4</v>
      </c>
      <c r="D672">
        <v>550</v>
      </c>
      <c r="E672" s="27">
        <v>45060</v>
      </c>
      <c r="F672">
        <v>1012.5899999999999</v>
      </c>
      <c r="G672" t="s">
        <v>90</v>
      </c>
      <c r="H672">
        <v>0</v>
      </c>
      <c r="I672" t="str">
        <f>YEAR(data_KPI[[#This Row],[Date]])&amp;" "&amp;MONTH(data_KPI[[#This Row],[Date]])</f>
        <v>2023 5</v>
      </c>
    </row>
    <row r="673" spans="2:9" x14ac:dyDescent="0.25">
      <c r="B673" t="s">
        <v>32</v>
      </c>
      <c r="C673">
        <v>12</v>
      </c>
      <c r="D673">
        <v>1140</v>
      </c>
      <c r="E673" s="27">
        <v>45060</v>
      </c>
      <c r="F673">
        <v>1120.1100000000001</v>
      </c>
      <c r="G673" t="s">
        <v>91</v>
      </c>
      <c r="H673">
        <v>0</v>
      </c>
      <c r="I673" t="str">
        <f>YEAR(data_KPI[[#This Row],[Date]])&amp;" "&amp;MONTH(data_KPI[[#This Row],[Date]])</f>
        <v>2023 5</v>
      </c>
    </row>
    <row r="674" spans="2:9" x14ac:dyDescent="0.25">
      <c r="B674" t="s">
        <v>33</v>
      </c>
      <c r="C674">
        <v>9</v>
      </c>
      <c r="D674">
        <v>100</v>
      </c>
      <c r="E674" s="27">
        <v>45061</v>
      </c>
      <c r="F674">
        <v>968.01</v>
      </c>
      <c r="G674" t="s">
        <v>90</v>
      </c>
      <c r="H674">
        <v>0</v>
      </c>
      <c r="I674" t="str">
        <f>YEAR(data_KPI[[#This Row],[Date]])&amp;" "&amp;MONTH(data_KPI[[#This Row],[Date]])</f>
        <v>2023 5</v>
      </c>
    </row>
    <row r="675" spans="2:9" x14ac:dyDescent="0.25">
      <c r="B675" t="s">
        <v>34</v>
      </c>
      <c r="C675">
        <v>11.200000000000001</v>
      </c>
      <c r="D675">
        <v>610</v>
      </c>
      <c r="E675" s="27">
        <v>45061</v>
      </c>
      <c r="F675">
        <v>2074.23</v>
      </c>
      <c r="G675" t="s">
        <v>91</v>
      </c>
      <c r="H675">
        <v>0</v>
      </c>
      <c r="I675" t="str">
        <f>YEAR(data_KPI[[#This Row],[Date]])&amp;" "&amp;MONTH(data_KPI[[#This Row],[Date]])</f>
        <v>2023 5</v>
      </c>
    </row>
    <row r="676" spans="2:9" x14ac:dyDescent="0.25">
      <c r="B676" t="s">
        <v>35</v>
      </c>
      <c r="C676">
        <v>4</v>
      </c>
      <c r="D676">
        <v>820</v>
      </c>
      <c r="E676" s="27">
        <v>45061</v>
      </c>
      <c r="F676">
        <v>2272.4700000000003</v>
      </c>
      <c r="G676" t="s">
        <v>91</v>
      </c>
      <c r="H676">
        <v>0</v>
      </c>
      <c r="I676" t="str">
        <f>YEAR(data_KPI[[#This Row],[Date]])&amp;" "&amp;MONTH(data_KPI[[#This Row],[Date]])</f>
        <v>2023 5</v>
      </c>
    </row>
    <row r="677" spans="2:9" x14ac:dyDescent="0.25">
      <c r="B677" t="s">
        <v>68</v>
      </c>
      <c r="C677">
        <v>11.200000000000001</v>
      </c>
      <c r="D677">
        <v>980</v>
      </c>
      <c r="E677" s="27">
        <v>45061</v>
      </c>
      <c r="F677">
        <v>229.26</v>
      </c>
      <c r="G677" t="s">
        <v>90</v>
      </c>
      <c r="H677">
        <v>0</v>
      </c>
      <c r="I677" t="str">
        <f>YEAR(data_KPI[[#This Row],[Date]])&amp;" "&amp;MONTH(data_KPI[[#This Row],[Date]])</f>
        <v>2023 5</v>
      </c>
    </row>
    <row r="678" spans="2:9" x14ac:dyDescent="0.25">
      <c r="B678" t="s">
        <v>32</v>
      </c>
      <c r="C678">
        <v>11.200000000000001</v>
      </c>
      <c r="D678">
        <v>620</v>
      </c>
      <c r="E678" s="27">
        <v>45061</v>
      </c>
      <c r="F678">
        <v>1318.41</v>
      </c>
      <c r="G678" t="s">
        <v>91</v>
      </c>
      <c r="H678">
        <v>0</v>
      </c>
      <c r="I678" t="str">
        <f>YEAR(data_KPI[[#This Row],[Date]])&amp;" "&amp;MONTH(data_KPI[[#This Row],[Date]])</f>
        <v>2023 5</v>
      </c>
    </row>
    <row r="679" spans="2:9" x14ac:dyDescent="0.25">
      <c r="B679" t="s">
        <v>33</v>
      </c>
      <c r="C679">
        <v>10</v>
      </c>
      <c r="D679">
        <v>73</v>
      </c>
      <c r="E679" s="27">
        <v>45062</v>
      </c>
      <c r="F679">
        <v>191.1</v>
      </c>
      <c r="G679" t="s">
        <v>90</v>
      </c>
      <c r="H679">
        <v>0</v>
      </c>
      <c r="I679" t="str">
        <f>YEAR(data_KPI[[#This Row],[Date]])&amp;" "&amp;MONTH(data_KPI[[#This Row],[Date]])</f>
        <v>2023 5</v>
      </c>
    </row>
    <row r="680" spans="2:9" x14ac:dyDescent="0.25">
      <c r="B680" t="s">
        <v>34</v>
      </c>
      <c r="C680">
        <v>6.4</v>
      </c>
      <c r="D680">
        <v>1370</v>
      </c>
      <c r="E680" s="27">
        <v>45062</v>
      </c>
      <c r="F680">
        <v>780.03</v>
      </c>
      <c r="G680" t="s">
        <v>91</v>
      </c>
      <c r="H680">
        <v>0</v>
      </c>
      <c r="I680" t="str">
        <f>YEAR(data_KPI[[#This Row],[Date]])&amp;" "&amp;MONTH(data_KPI[[#This Row],[Date]])</f>
        <v>2023 5</v>
      </c>
    </row>
    <row r="681" spans="2:9" x14ac:dyDescent="0.25">
      <c r="B681" t="s">
        <v>35</v>
      </c>
      <c r="C681">
        <v>12</v>
      </c>
      <c r="D681">
        <v>1240</v>
      </c>
      <c r="E681" s="27">
        <v>45062</v>
      </c>
      <c r="F681">
        <v>768.51</v>
      </c>
      <c r="G681" t="s">
        <v>91</v>
      </c>
      <c r="H681">
        <v>0</v>
      </c>
      <c r="I681" t="str">
        <f>YEAR(data_KPI[[#This Row],[Date]])&amp;" "&amp;MONTH(data_KPI[[#This Row],[Date]])</f>
        <v>2023 5</v>
      </c>
    </row>
    <row r="682" spans="2:9" x14ac:dyDescent="0.25">
      <c r="B682" t="s">
        <v>68</v>
      </c>
      <c r="C682">
        <v>8.8000000000000007</v>
      </c>
      <c r="D682">
        <v>780</v>
      </c>
      <c r="E682" s="27">
        <v>45062</v>
      </c>
      <c r="F682">
        <v>238.59</v>
      </c>
      <c r="G682" t="s">
        <v>90</v>
      </c>
      <c r="H682">
        <v>0</v>
      </c>
      <c r="I682" t="str">
        <f>YEAR(data_KPI[[#This Row],[Date]])&amp;" "&amp;MONTH(data_KPI[[#This Row],[Date]])</f>
        <v>2023 5</v>
      </c>
    </row>
    <row r="683" spans="2:9" x14ac:dyDescent="0.25">
      <c r="B683" t="s">
        <v>32</v>
      </c>
      <c r="C683">
        <v>6.4</v>
      </c>
      <c r="D683">
        <v>1380</v>
      </c>
      <c r="E683" s="27">
        <v>45062</v>
      </c>
      <c r="F683">
        <v>1174.4100000000001</v>
      </c>
      <c r="G683" t="s">
        <v>91</v>
      </c>
      <c r="H683">
        <v>0</v>
      </c>
      <c r="I683" t="str">
        <f>YEAR(data_KPI[[#This Row],[Date]])&amp;" "&amp;MONTH(data_KPI[[#This Row],[Date]])</f>
        <v>2023 5</v>
      </c>
    </row>
    <row r="684" spans="2:9" x14ac:dyDescent="0.25">
      <c r="B684" t="s">
        <v>33</v>
      </c>
      <c r="C684">
        <v>11</v>
      </c>
      <c r="D684">
        <v>149</v>
      </c>
      <c r="E684" s="27">
        <v>45063</v>
      </c>
      <c r="F684">
        <v>961.62</v>
      </c>
      <c r="G684" t="s">
        <v>90</v>
      </c>
      <c r="H684">
        <v>0</v>
      </c>
      <c r="I684" t="str">
        <f>YEAR(data_KPI[[#This Row],[Date]])&amp;" "&amp;MONTH(data_KPI[[#This Row],[Date]])</f>
        <v>2023 5</v>
      </c>
    </row>
    <row r="685" spans="2:9" x14ac:dyDescent="0.25">
      <c r="B685" t="s">
        <v>34</v>
      </c>
      <c r="C685">
        <v>8</v>
      </c>
      <c r="D685">
        <v>1390</v>
      </c>
      <c r="E685" s="27">
        <v>45063</v>
      </c>
      <c r="F685">
        <v>1984.92</v>
      </c>
      <c r="G685" t="s">
        <v>91</v>
      </c>
      <c r="H685">
        <v>0</v>
      </c>
      <c r="I685" t="str">
        <f>YEAR(data_KPI[[#This Row],[Date]])&amp;" "&amp;MONTH(data_KPI[[#This Row],[Date]])</f>
        <v>2023 5</v>
      </c>
    </row>
    <row r="686" spans="2:9" x14ac:dyDescent="0.25">
      <c r="B686" t="s">
        <v>35</v>
      </c>
      <c r="C686">
        <v>9.6000000000000014</v>
      </c>
      <c r="D686">
        <v>820</v>
      </c>
      <c r="E686" s="27">
        <v>45063</v>
      </c>
      <c r="F686">
        <v>2807.58</v>
      </c>
      <c r="G686" t="s">
        <v>91</v>
      </c>
      <c r="H686">
        <v>0</v>
      </c>
      <c r="I686" t="str">
        <f>YEAR(data_KPI[[#This Row],[Date]])&amp;" "&amp;MONTH(data_KPI[[#This Row],[Date]])</f>
        <v>2023 5</v>
      </c>
    </row>
    <row r="687" spans="2:9" x14ac:dyDescent="0.25">
      <c r="B687" t="s">
        <v>68</v>
      </c>
      <c r="C687">
        <v>9.6000000000000014</v>
      </c>
      <c r="D687">
        <v>1450</v>
      </c>
      <c r="E687" s="27">
        <v>45063</v>
      </c>
      <c r="F687">
        <v>2843.4900000000002</v>
      </c>
      <c r="G687" t="s">
        <v>90</v>
      </c>
      <c r="H687">
        <v>0</v>
      </c>
      <c r="I687" t="str">
        <f>YEAR(data_KPI[[#This Row],[Date]])&amp;" "&amp;MONTH(data_KPI[[#This Row],[Date]])</f>
        <v>2023 5</v>
      </c>
    </row>
    <row r="688" spans="2:9" x14ac:dyDescent="0.25">
      <c r="B688" t="s">
        <v>32</v>
      </c>
      <c r="C688">
        <v>12</v>
      </c>
      <c r="D688">
        <v>740</v>
      </c>
      <c r="E688" s="27">
        <v>45063</v>
      </c>
      <c r="F688">
        <v>2365.23</v>
      </c>
      <c r="G688" t="s">
        <v>91</v>
      </c>
      <c r="H688">
        <v>0</v>
      </c>
      <c r="I688" t="str">
        <f>YEAR(data_KPI[[#This Row],[Date]])&amp;" "&amp;MONTH(data_KPI[[#This Row],[Date]])</f>
        <v>2023 5</v>
      </c>
    </row>
    <row r="689" spans="2:9" x14ac:dyDescent="0.25">
      <c r="B689" t="s">
        <v>33</v>
      </c>
      <c r="C689">
        <v>6</v>
      </c>
      <c r="D689">
        <v>58</v>
      </c>
      <c r="E689" s="27">
        <v>45064</v>
      </c>
      <c r="F689">
        <v>565.15</v>
      </c>
      <c r="G689" t="s">
        <v>90</v>
      </c>
      <c r="H689">
        <v>0</v>
      </c>
      <c r="I689" t="str">
        <f>YEAR(data_KPI[[#This Row],[Date]])&amp;" "&amp;MONTH(data_KPI[[#This Row],[Date]])</f>
        <v>2023 5</v>
      </c>
    </row>
    <row r="690" spans="2:9" x14ac:dyDescent="0.25">
      <c r="B690" t="s">
        <v>34</v>
      </c>
      <c r="C690">
        <v>8</v>
      </c>
      <c r="D690">
        <v>770</v>
      </c>
      <c r="E690" s="27">
        <v>45064</v>
      </c>
      <c r="F690">
        <v>2676.48</v>
      </c>
      <c r="G690" t="s">
        <v>91</v>
      </c>
      <c r="H690">
        <v>0</v>
      </c>
      <c r="I690" t="str">
        <f>YEAR(data_KPI[[#This Row],[Date]])&amp;" "&amp;MONTH(data_KPI[[#This Row],[Date]])</f>
        <v>2023 5</v>
      </c>
    </row>
    <row r="691" spans="2:9" x14ac:dyDescent="0.25">
      <c r="B691" t="s">
        <v>35</v>
      </c>
      <c r="C691">
        <v>7.2</v>
      </c>
      <c r="D691">
        <v>740</v>
      </c>
      <c r="E691" s="27">
        <v>45064</v>
      </c>
      <c r="F691">
        <v>1593.1499999999999</v>
      </c>
      <c r="G691" t="s">
        <v>91</v>
      </c>
      <c r="H691">
        <v>0</v>
      </c>
      <c r="I691" t="str">
        <f>YEAR(data_KPI[[#This Row],[Date]])&amp;" "&amp;MONTH(data_KPI[[#This Row],[Date]])</f>
        <v>2023 5</v>
      </c>
    </row>
    <row r="692" spans="2:9" x14ac:dyDescent="0.25">
      <c r="B692" t="s">
        <v>68</v>
      </c>
      <c r="C692">
        <v>11.200000000000001</v>
      </c>
      <c r="D692">
        <v>1070</v>
      </c>
      <c r="E692" s="27">
        <v>45064</v>
      </c>
      <c r="F692">
        <v>148.97999999999999</v>
      </c>
      <c r="G692" t="s">
        <v>90</v>
      </c>
      <c r="H692">
        <v>0</v>
      </c>
      <c r="I692" t="str">
        <f>YEAR(data_KPI[[#This Row],[Date]])&amp;" "&amp;MONTH(data_KPI[[#This Row],[Date]])</f>
        <v>2023 5</v>
      </c>
    </row>
    <row r="693" spans="2:9" x14ac:dyDescent="0.25">
      <c r="B693" t="s">
        <v>32</v>
      </c>
      <c r="C693">
        <v>10.4</v>
      </c>
      <c r="D693">
        <v>640</v>
      </c>
      <c r="E693" s="27">
        <v>45064</v>
      </c>
      <c r="F693">
        <v>2722.86</v>
      </c>
      <c r="G693" t="s">
        <v>91</v>
      </c>
      <c r="H693">
        <v>0</v>
      </c>
      <c r="I693" t="str">
        <f>YEAR(data_KPI[[#This Row],[Date]])&amp;" "&amp;MONTH(data_KPI[[#This Row],[Date]])</f>
        <v>2023 5</v>
      </c>
    </row>
    <row r="694" spans="2:9" x14ac:dyDescent="0.25">
      <c r="B694" t="s">
        <v>33</v>
      </c>
      <c r="C694">
        <v>5</v>
      </c>
      <c r="D694">
        <v>96</v>
      </c>
      <c r="E694" s="27">
        <v>45065</v>
      </c>
      <c r="F694">
        <v>217.22</v>
      </c>
      <c r="G694" t="s">
        <v>90</v>
      </c>
      <c r="H694">
        <v>0</v>
      </c>
      <c r="I694" t="str">
        <f>YEAR(data_KPI[[#This Row],[Date]])&amp;" "&amp;MONTH(data_KPI[[#This Row],[Date]])</f>
        <v>2023 5</v>
      </c>
    </row>
    <row r="695" spans="2:9" x14ac:dyDescent="0.25">
      <c r="B695" t="s">
        <v>34</v>
      </c>
      <c r="C695">
        <v>9.6000000000000014</v>
      </c>
      <c r="D695">
        <v>1180</v>
      </c>
      <c r="E695" s="27">
        <v>45065</v>
      </c>
      <c r="F695">
        <v>2192.7599999999998</v>
      </c>
      <c r="G695" t="s">
        <v>91</v>
      </c>
      <c r="H695">
        <v>0</v>
      </c>
      <c r="I695" t="str">
        <f>YEAR(data_KPI[[#This Row],[Date]])&amp;" "&amp;MONTH(data_KPI[[#This Row],[Date]])</f>
        <v>2023 5</v>
      </c>
    </row>
    <row r="696" spans="2:9" x14ac:dyDescent="0.25">
      <c r="B696" t="s">
        <v>35</v>
      </c>
      <c r="C696">
        <v>10.4</v>
      </c>
      <c r="D696">
        <v>1300</v>
      </c>
      <c r="E696" s="27">
        <v>45065</v>
      </c>
      <c r="F696">
        <v>1259.52</v>
      </c>
      <c r="G696" t="s">
        <v>91</v>
      </c>
      <c r="H696">
        <v>0</v>
      </c>
      <c r="I696" t="str">
        <f>YEAR(data_KPI[[#This Row],[Date]])&amp;" "&amp;MONTH(data_KPI[[#This Row],[Date]])</f>
        <v>2023 5</v>
      </c>
    </row>
    <row r="697" spans="2:9" x14ac:dyDescent="0.25">
      <c r="B697" t="s">
        <v>68</v>
      </c>
      <c r="C697">
        <v>8</v>
      </c>
      <c r="D697">
        <v>780</v>
      </c>
      <c r="E697" s="27">
        <v>45065</v>
      </c>
      <c r="F697">
        <v>1975.1399999999999</v>
      </c>
      <c r="G697" t="s">
        <v>90</v>
      </c>
      <c r="H697">
        <v>0</v>
      </c>
      <c r="I697" t="str">
        <f>YEAR(data_KPI[[#This Row],[Date]])&amp;" "&amp;MONTH(data_KPI[[#This Row],[Date]])</f>
        <v>2023 5</v>
      </c>
    </row>
    <row r="698" spans="2:9" x14ac:dyDescent="0.25">
      <c r="B698" t="s">
        <v>32</v>
      </c>
      <c r="C698">
        <v>4.8000000000000007</v>
      </c>
      <c r="D698">
        <v>1200</v>
      </c>
      <c r="E698" s="27">
        <v>45065</v>
      </c>
      <c r="F698">
        <v>1970.58</v>
      </c>
      <c r="G698" t="s">
        <v>91</v>
      </c>
      <c r="H698">
        <v>0</v>
      </c>
      <c r="I698" t="str">
        <f>YEAR(data_KPI[[#This Row],[Date]])&amp;" "&amp;MONTH(data_KPI[[#This Row],[Date]])</f>
        <v>2023 5</v>
      </c>
    </row>
    <row r="699" spans="2:9" x14ac:dyDescent="0.25">
      <c r="B699" t="s">
        <v>33</v>
      </c>
      <c r="C699">
        <v>6</v>
      </c>
      <c r="D699">
        <v>90</v>
      </c>
      <c r="E699" s="27">
        <v>45066</v>
      </c>
      <c r="F699">
        <v>517.89</v>
      </c>
      <c r="G699" t="s">
        <v>90</v>
      </c>
      <c r="H699">
        <v>0</v>
      </c>
      <c r="I699" t="str">
        <f>YEAR(data_KPI[[#This Row],[Date]])&amp;" "&amp;MONTH(data_KPI[[#This Row],[Date]])</f>
        <v>2023 5</v>
      </c>
    </row>
    <row r="700" spans="2:9" x14ac:dyDescent="0.25">
      <c r="B700" t="s">
        <v>34</v>
      </c>
      <c r="C700">
        <v>8.8000000000000007</v>
      </c>
      <c r="D700">
        <v>800</v>
      </c>
      <c r="E700" s="27">
        <v>45066</v>
      </c>
      <c r="F700">
        <v>2545.0500000000002</v>
      </c>
      <c r="G700" t="s">
        <v>91</v>
      </c>
      <c r="H700">
        <v>0</v>
      </c>
      <c r="I700" t="str">
        <f>YEAR(data_KPI[[#This Row],[Date]])&amp;" "&amp;MONTH(data_KPI[[#This Row],[Date]])</f>
        <v>2023 5</v>
      </c>
    </row>
    <row r="701" spans="2:9" x14ac:dyDescent="0.25">
      <c r="B701" t="s">
        <v>35</v>
      </c>
      <c r="C701">
        <v>6.4</v>
      </c>
      <c r="D701">
        <v>880</v>
      </c>
      <c r="E701" s="27">
        <v>45066</v>
      </c>
      <c r="F701">
        <v>2843.2799999999997</v>
      </c>
      <c r="G701" t="s">
        <v>91</v>
      </c>
      <c r="H701">
        <v>0</v>
      </c>
      <c r="I701" t="str">
        <f>YEAR(data_KPI[[#This Row],[Date]])&amp;" "&amp;MONTH(data_KPI[[#This Row],[Date]])</f>
        <v>2023 5</v>
      </c>
    </row>
    <row r="702" spans="2:9" x14ac:dyDescent="0.25">
      <c r="B702" t="s">
        <v>68</v>
      </c>
      <c r="C702">
        <v>12</v>
      </c>
      <c r="D702">
        <v>1020</v>
      </c>
      <c r="E702" s="27">
        <v>45066</v>
      </c>
      <c r="F702">
        <v>1797.48</v>
      </c>
      <c r="G702" t="s">
        <v>90</v>
      </c>
      <c r="H702">
        <v>0</v>
      </c>
      <c r="I702" t="str">
        <f>YEAR(data_KPI[[#This Row],[Date]])&amp;" "&amp;MONTH(data_KPI[[#This Row],[Date]])</f>
        <v>2023 5</v>
      </c>
    </row>
    <row r="703" spans="2:9" x14ac:dyDescent="0.25">
      <c r="B703" t="s">
        <v>32</v>
      </c>
      <c r="C703">
        <v>8</v>
      </c>
      <c r="D703">
        <v>900</v>
      </c>
      <c r="E703" s="27">
        <v>45066</v>
      </c>
      <c r="F703">
        <v>470.34000000000003</v>
      </c>
      <c r="G703" t="s">
        <v>91</v>
      </c>
      <c r="H703">
        <v>0</v>
      </c>
      <c r="I703" t="str">
        <f>YEAR(data_KPI[[#This Row],[Date]])&amp;" "&amp;MONTH(data_KPI[[#This Row],[Date]])</f>
        <v>2023 5</v>
      </c>
    </row>
    <row r="704" spans="2:9" x14ac:dyDescent="0.25">
      <c r="B704" t="s">
        <v>33</v>
      </c>
      <c r="C704">
        <v>8</v>
      </c>
      <c r="D704">
        <v>149</v>
      </c>
      <c r="E704" s="27">
        <v>45067</v>
      </c>
      <c r="F704">
        <v>803.17</v>
      </c>
      <c r="G704" t="s">
        <v>90</v>
      </c>
      <c r="H704">
        <v>0</v>
      </c>
      <c r="I704" t="str">
        <f>YEAR(data_KPI[[#This Row],[Date]])&amp;" "&amp;MONTH(data_KPI[[#This Row],[Date]])</f>
        <v>2023 5</v>
      </c>
    </row>
    <row r="705" spans="2:9" x14ac:dyDescent="0.25">
      <c r="B705" t="s">
        <v>34</v>
      </c>
      <c r="C705">
        <v>12</v>
      </c>
      <c r="D705">
        <v>1010</v>
      </c>
      <c r="E705" s="27">
        <v>45067</v>
      </c>
      <c r="F705">
        <v>402.48</v>
      </c>
      <c r="G705" t="s">
        <v>91</v>
      </c>
      <c r="H705">
        <v>0</v>
      </c>
      <c r="I705" t="str">
        <f>YEAR(data_KPI[[#This Row],[Date]])&amp;" "&amp;MONTH(data_KPI[[#This Row],[Date]])</f>
        <v>2023 5</v>
      </c>
    </row>
    <row r="706" spans="2:9" x14ac:dyDescent="0.25">
      <c r="B706" t="s">
        <v>35</v>
      </c>
      <c r="C706">
        <v>6.4</v>
      </c>
      <c r="D706">
        <v>1390</v>
      </c>
      <c r="E706" s="27">
        <v>45067</v>
      </c>
      <c r="F706">
        <v>2118.36</v>
      </c>
      <c r="G706" t="s">
        <v>91</v>
      </c>
      <c r="H706">
        <v>0</v>
      </c>
      <c r="I706" t="str">
        <f>YEAR(data_KPI[[#This Row],[Date]])&amp;" "&amp;MONTH(data_KPI[[#This Row],[Date]])</f>
        <v>2023 5</v>
      </c>
    </row>
    <row r="707" spans="2:9" x14ac:dyDescent="0.25">
      <c r="B707" t="s">
        <v>68</v>
      </c>
      <c r="C707">
        <v>5.6000000000000005</v>
      </c>
      <c r="D707">
        <v>810</v>
      </c>
      <c r="E707" s="27">
        <v>45067</v>
      </c>
      <c r="F707">
        <v>1321.1100000000001</v>
      </c>
      <c r="G707" t="s">
        <v>90</v>
      </c>
      <c r="H707">
        <v>0</v>
      </c>
      <c r="I707" t="str">
        <f>YEAR(data_KPI[[#This Row],[Date]])&amp;" "&amp;MONTH(data_KPI[[#This Row],[Date]])</f>
        <v>2023 5</v>
      </c>
    </row>
    <row r="708" spans="2:9" x14ac:dyDescent="0.25">
      <c r="B708" t="s">
        <v>32</v>
      </c>
      <c r="C708">
        <v>8</v>
      </c>
      <c r="D708">
        <v>990</v>
      </c>
      <c r="E708" s="27">
        <v>45067</v>
      </c>
      <c r="F708">
        <v>457.86</v>
      </c>
      <c r="G708" t="s">
        <v>91</v>
      </c>
      <c r="H708">
        <v>0</v>
      </c>
      <c r="I708" t="str">
        <f>YEAR(data_KPI[[#This Row],[Date]])&amp;" "&amp;MONTH(data_KPI[[#This Row],[Date]])</f>
        <v>2023 5</v>
      </c>
    </row>
    <row r="709" spans="2:9" x14ac:dyDescent="0.25">
      <c r="B709" t="s">
        <v>33</v>
      </c>
      <c r="C709">
        <v>5</v>
      </c>
      <c r="D709">
        <v>73</v>
      </c>
      <c r="E709" s="27">
        <v>45068</v>
      </c>
      <c r="F709">
        <v>387.87</v>
      </c>
      <c r="G709" t="s">
        <v>90</v>
      </c>
      <c r="H709">
        <v>0</v>
      </c>
      <c r="I709" t="str">
        <f>YEAR(data_KPI[[#This Row],[Date]])&amp;" "&amp;MONTH(data_KPI[[#This Row],[Date]])</f>
        <v>2023 5</v>
      </c>
    </row>
    <row r="710" spans="2:9" x14ac:dyDescent="0.25">
      <c r="B710" t="s">
        <v>34</v>
      </c>
      <c r="C710">
        <v>11.200000000000001</v>
      </c>
      <c r="D710">
        <v>1250</v>
      </c>
      <c r="E710" s="27">
        <v>45068</v>
      </c>
      <c r="F710">
        <v>2729.34</v>
      </c>
      <c r="G710" t="s">
        <v>91</v>
      </c>
      <c r="H710">
        <v>0</v>
      </c>
      <c r="I710" t="str">
        <f>YEAR(data_KPI[[#This Row],[Date]])&amp;" "&amp;MONTH(data_KPI[[#This Row],[Date]])</f>
        <v>2023 5</v>
      </c>
    </row>
    <row r="711" spans="2:9" x14ac:dyDescent="0.25">
      <c r="B711" t="s">
        <v>35</v>
      </c>
      <c r="C711">
        <v>9.6000000000000014</v>
      </c>
      <c r="D711">
        <v>640</v>
      </c>
      <c r="E711" s="27">
        <v>45068</v>
      </c>
      <c r="F711">
        <v>2216.13</v>
      </c>
      <c r="G711" t="s">
        <v>91</v>
      </c>
      <c r="H711">
        <v>0</v>
      </c>
      <c r="I711" t="str">
        <f>YEAR(data_KPI[[#This Row],[Date]])&amp;" "&amp;MONTH(data_KPI[[#This Row],[Date]])</f>
        <v>2023 5</v>
      </c>
    </row>
    <row r="712" spans="2:9" x14ac:dyDescent="0.25">
      <c r="B712" t="s">
        <v>68</v>
      </c>
      <c r="C712">
        <v>5.6000000000000005</v>
      </c>
      <c r="D712">
        <v>1330</v>
      </c>
      <c r="E712" s="27">
        <v>45068</v>
      </c>
      <c r="F712">
        <v>2027.0700000000002</v>
      </c>
      <c r="G712" t="s">
        <v>90</v>
      </c>
      <c r="H712">
        <v>0</v>
      </c>
      <c r="I712" t="str">
        <f>YEAR(data_KPI[[#This Row],[Date]])&amp;" "&amp;MONTH(data_KPI[[#This Row],[Date]])</f>
        <v>2023 5</v>
      </c>
    </row>
    <row r="713" spans="2:9" x14ac:dyDescent="0.25">
      <c r="B713" t="s">
        <v>32</v>
      </c>
      <c r="C713">
        <v>7.2</v>
      </c>
      <c r="D713">
        <v>1060</v>
      </c>
      <c r="E713" s="27">
        <v>45068</v>
      </c>
      <c r="F713">
        <v>2307</v>
      </c>
      <c r="G713" t="s">
        <v>91</v>
      </c>
      <c r="H713">
        <v>0</v>
      </c>
      <c r="I713" t="str">
        <f>YEAR(data_KPI[[#This Row],[Date]])&amp;" "&amp;MONTH(data_KPI[[#This Row],[Date]])</f>
        <v>2023 5</v>
      </c>
    </row>
    <row r="714" spans="2:9" x14ac:dyDescent="0.25">
      <c r="B714" t="s">
        <v>33</v>
      </c>
      <c r="C714">
        <v>6</v>
      </c>
      <c r="D714">
        <v>99</v>
      </c>
      <c r="E714" s="27">
        <v>45069</v>
      </c>
      <c r="F714">
        <v>405.48</v>
      </c>
      <c r="G714" t="s">
        <v>90</v>
      </c>
      <c r="H714">
        <v>0</v>
      </c>
      <c r="I714" t="str">
        <f>YEAR(data_KPI[[#This Row],[Date]])&amp;" "&amp;MONTH(data_KPI[[#This Row],[Date]])</f>
        <v>2023 5</v>
      </c>
    </row>
    <row r="715" spans="2:9" x14ac:dyDescent="0.25">
      <c r="B715" t="s">
        <v>34</v>
      </c>
      <c r="C715">
        <v>5.6000000000000005</v>
      </c>
      <c r="D715">
        <v>1420</v>
      </c>
      <c r="E715" s="27">
        <v>45069</v>
      </c>
      <c r="F715">
        <v>1700.1000000000001</v>
      </c>
      <c r="G715" t="s">
        <v>91</v>
      </c>
      <c r="H715">
        <v>0</v>
      </c>
      <c r="I715" t="str">
        <f>YEAR(data_KPI[[#This Row],[Date]])&amp;" "&amp;MONTH(data_KPI[[#This Row],[Date]])</f>
        <v>2023 5</v>
      </c>
    </row>
    <row r="716" spans="2:9" x14ac:dyDescent="0.25">
      <c r="B716" t="s">
        <v>35</v>
      </c>
      <c r="C716">
        <v>7.2</v>
      </c>
      <c r="D716">
        <v>930</v>
      </c>
      <c r="E716" s="27">
        <v>45069</v>
      </c>
      <c r="F716">
        <v>2487.21</v>
      </c>
      <c r="G716" t="s">
        <v>91</v>
      </c>
      <c r="H716">
        <v>0</v>
      </c>
      <c r="I716" t="str">
        <f>YEAR(data_KPI[[#This Row],[Date]])&amp;" "&amp;MONTH(data_KPI[[#This Row],[Date]])</f>
        <v>2023 5</v>
      </c>
    </row>
    <row r="717" spans="2:9" x14ac:dyDescent="0.25">
      <c r="B717" t="s">
        <v>68</v>
      </c>
      <c r="C717">
        <v>4</v>
      </c>
      <c r="D717">
        <v>550</v>
      </c>
      <c r="E717" s="27">
        <v>45069</v>
      </c>
      <c r="F717">
        <v>1766.19</v>
      </c>
      <c r="G717" t="s">
        <v>90</v>
      </c>
      <c r="H717">
        <v>0</v>
      </c>
      <c r="I717" t="str">
        <f>YEAR(data_KPI[[#This Row],[Date]])&amp;" "&amp;MONTH(data_KPI[[#This Row],[Date]])</f>
        <v>2023 5</v>
      </c>
    </row>
    <row r="718" spans="2:9" x14ac:dyDescent="0.25">
      <c r="B718" t="s">
        <v>32</v>
      </c>
      <c r="C718">
        <v>12</v>
      </c>
      <c r="D718">
        <v>550</v>
      </c>
      <c r="E718" s="27">
        <v>45069</v>
      </c>
      <c r="F718">
        <v>2105.91</v>
      </c>
      <c r="G718" t="s">
        <v>91</v>
      </c>
      <c r="H718">
        <v>0</v>
      </c>
      <c r="I718" t="str">
        <f>YEAR(data_KPI[[#This Row],[Date]])&amp;" "&amp;MONTH(data_KPI[[#This Row],[Date]])</f>
        <v>2023 5</v>
      </c>
    </row>
    <row r="719" spans="2:9" x14ac:dyDescent="0.25">
      <c r="B719" t="s">
        <v>33</v>
      </c>
      <c r="C719">
        <v>7</v>
      </c>
      <c r="D719">
        <v>60</v>
      </c>
      <c r="E719" s="27">
        <v>45070</v>
      </c>
      <c r="F719">
        <v>610.82000000000005</v>
      </c>
      <c r="G719" t="s">
        <v>90</v>
      </c>
      <c r="H719">
        <v>0</v>
      </c>
      <c r="I719" t="str">
        <f>YEAR(data_KPI[[#This Row],[Date]])&amp;" "&amp;MONTH(data_KPI[[#This Row],[Date]])</f>
        <v>2023 5</v>
      </c>
    </row>
    <row r="720" spans="2:9" x14ac:dyDescent="0.25">
      <c r="B720" t="s">
        <v>34</v>
      </c>
      <c r="C720">
        <v>4</v>
      </c>
      <c r="D720">
        <v>520</v>
      </c>
      <c r="E720" s="27">
        <v>45070</v>
      </c>
      <c r="F720">
        <v>2180.16</v>
      </c>
      <c r="G720" t="s">
        <v>91</v>
      </c>
      <c r="H720">
        <v>0</v>
      </c>
      <c r="I720" t="str">
        <f>YEAR(data_KPI[[#This Row],[Date]])&amp;" "&amp;MONTH(data_KPI[[#This Row],[Date]])</f>
        <v>2023 5</v>
      </c>
    </row>
    <row r="721" spans="2:9" x14ac:dyDescent="0.25">
      <c r="B721" t="s">
        <v>35</v>
      </c>
      <c r="C721">
        <v>4</v>
      </c>
      <c r="D721">
        <v>540</v>
      </c>
      <c r="E721" s="27">
        <v>45070</v>
      </c>
      <c r="F721">
        <v>1748.37</v>
      </c>
      <c r="G721" t="s">
        <v>91</v>
      </c>
      <c r="H721">
        <v>0</v>
      </c>
      <c r="I721" t="str">
        <f>YEAR(data_KPI[[#This Row],[Date]])&amp;" "&amp;MONTH(data_KPI[[#This Row],[Date]])</f>
        <v>2023 5</v>
      </c>
    </row>
    <row r="722" spans="2:9" x14ac:dyDescent="0.25">
      <c r="B722" t="s">
        <v>68</v>
      </c>
      <c r="C722">
        <v>4</v>
      </c>
      <c r="D722">
        <v>530</v>
      </c>
      <c r="E722" s="27">
        <v>45070</v>
      </c>
      <c r="F722">
        <v>392.49</v>
      </c>
      <c r="G722" t="s">
        <v>90</v>
      </c>
      <c r="H722">
        <v>0</v>
      </c>
      <c r="I722" t="str">
        <f>YEAR(data_KPI[[#This Row],[Date]])&amp;" "&amp;MONTH(data_KPI[[#This Row],[Date]])</f>
        <v>2023 5</v>
      </c>
    </row>
    <row r="723" spans="2:9" x14ac:dyDescent="0.25">
      <c r="B723" t="s">
        <v>32</v>
      </c>
      <c r="C723">
        <v>5.6000000000000005</v>
      </c>
      <c r="D723">
        <v>610</v>
      </c>
      <c r="E723" s="27">
        <v>45070</v>
      </c>
      <c r="F723">
        <v>1565.0700000000002</v>
      </c>
      <c r="G723" t="s">
        <v>91</v>
      </c>
      <c r="H723">
        <v>0</v>
      </c>
      <c r="I723" t="str">
        <f>YEAR(data_KPI[[#This Row],[Date]])&amp;" "&amp;MONTH(data_KPI[[#This Row],[Date]])</f>
        <v>2023 5</v>
      </c>
    </row>
    <row r="724" spans="2:9" x14ac:dyDescent="0.25">
      <c r="B724" t="s">
        <v>33</v>
      </c>
      <c r="C724">
        <v>13</v>
      </c>
      <c r="D724">
        <v>64</v>
      </c>
      <c r="E724" s="27">
        <v>45071</v>
      </c>
      <c r="F724">
        <v>668.37</v>
      </c>
      <c r="G724" t="s">
        <v>90</v>
      </c>
      <c r="H724">
        <v>0</v>
      </c>
      <c r="I724" t="str">
        <f>YEAR(data_KPI[[#This Row],[Date]])&amp;" "&amp;MONTH(data_KPI[[#This Row],[Date]])</f>
        <v>2023 5</v>
      </c>
    </row>
    <row r="725" spans="2:9" x14ac:dyDescent="0.25">
      <c r="B725" t="s">
        <v>34</v>
      </c>
      <c r="C725">
        <v>11.200000000000001</v>
      </c>
      <c r="D725">
        <v>630</v>
      </c>
      <c r="E725" s="27">
        <v>45071</v>
      </c>
      <c r="F725">
        <v>2976.8999999999996</v>
      </c>
      <c r="G725" t="s">
        <v>91</v>
      </c>
      <c r="H725">
        <v>0</v>
      </c>
      <c r="I725" t="str">
        <f>YEAR(data_KPI[[#This Row],[Date]])&amp;" "&amp;MONTH(data_KPI[[#This Row],[Date]])</f>
        <v>2023 5</v>
      </c>
    </row>
    <row r="726" spans="2:9" x14ac:dyDescent="0.25">
      <c r="B726" t="s">
        <v>35</v>
      </c>
      <c r="C726">
        <v>6.4</v>
      </c>
      <c r="D726">
        <v>1350</v>
      </c>
      <c r="E726" s="27">
        <v>45071</v>
      </c>
      <c r="F726">
        <v>1863.69</v>
      </c>
      <c r="G726" t="s">
        <v>91</v>
      </c>
      <c r="H726">
        <v>0</v>
      </c>
      <c r="I726" t="str">
        <f>YEAR(data_KPI[[#This Row],[Date]])&amp;" "&amp;MONTH(data_KPI[[#This Row],[Date]])</f>
        <v>2023 5</v>
      </c>
    </row>
    <row r="727" spans="2:9" x14ac:dyDescent="0.25">
      <c r="B727" t="s">
        <v>68</v>
      </c>
      <c r="C727">
        <v>8.8000000000000007</v>
      </c>
      <c r="D727">
        <v>1450</v>
      </c>
      <c r="E727" s="27">
        <v>45071</v>
      </c>
      <c r="F727">
        <v>2483.13</v>
      </c>
      <c r="G727" t="s">
        <v>90</v>
      </c>
      <c r="H727">
        <v>0</v>
      </c>
      <c r="I727" t="str">
        <f>YEAR(data_KPI[[#This Row],[Date]])&amp;" "&amp;MONTH(data_KPI[[#This Row],[Date]])</f>
        <v>2023 5</v>
      </c>
    </row>
    <row r="728" spans="2:9" x14ac:dyDescent="0.25">
      <c r="B728" t="s">
        <v>32</v>
      </c>
      <c r="C728">
        <v>6.4</v>
      </c>
      <c r="D728">
        <v>1450</v>
      </c>
      <c r="E728" s="27">
        <v>45071</v>
      </c>
      <c r="F728">
        <v>1647.5099999999998</v>
      </c>
      <c r="G728" t="s">
        <v>91</v>
      </c>
      <c r="H728">
        <v>0</v>
      </c>
      <c r="I728" t="str">
        <f>YEAR(data_KPI[[#This Row],[Date]])&amp;" "&amp;MONTH(data_KPI[[#This Row],[Date]])</f>
        <v>2023 5</v>
      </c>
    </row>
    <row r="729" spans="2:9" x14ac:dyDescent="0.25">
      <c r="B729" t="s">
        <v>33</v>
      </c>
      <c r="C729">
        <v>6</v>
      </c>
      <c r="D729">
        <v>51</v>
      </c>
      <c r="E729" s="27">
        <v>45072</v>
      </c>
      <c r="F729">
        <v>264.91000000000003</v>
      </c>
      <c r="G729" t="s">
        <v>90</v>
      </c>
      <c r="H729">
        <v>0</v>
      </c>
      <c r="I729" t="str">
        <f>YEAR(data_KPI[[#This Row],[Date]])&amp;" "&amp;MONTH(data_KPI[[#This Row],[Date]])</f>
        <v>2023 5</v>
      </c>
    </row>
    <row r="730" spans="2:9" x14ac:dyDescent="0.25">
      <c r="B730" t="s">
        <v>34</v>
      </c>
      <c r="C730">
        <v>7.2</v>
      </c>
      <c r="D730">
        <v>1450</v>
      </c>
      <c r="E730" s="27">
        <v>45072</v>
      </c>
      <c r="F730">
        <v>1889.28</v>
      </c>
      <c r="G730" t="s">
        <v>91</v>
      </c>
      <c r="H730">
        <v>0</v>
      </c>
      <c r="I730" t="str">
        <f>YEAR(data_KPI[[#This Row],[Date]])&amp;" "&amp;MONTH(data_KPI[[#This Row],[Date]])</f>
        <v>2023 5</v>
      </c>
    </row>
    <row r="731" spans="2:9" x14ac:dyDescent="0.25">
      <c r="B731" t="s">
        <v>35</v>
      </c>
      <c r="C731">
        <v>6.4</v>
      </c>
      <c r="D731">
        <v>590</v>
      </c>
      <c r="E731" s="27">
        <v>45072</v>
      </c>
      <c r="F731">
        <v>710.93999999999994</v>
      </c>
      <c r="G731" t="s">
        <v>91</v>
      </c>
      <c r="H731">
        <v>0</v>
      </c>
      <c r="I731" t="str">
        <f>YEAR(data_KPI[[#This Row],[Date]])&amp;" "&amp;MONTH(data_KPI[[#This Row],[Date]])</f>
        <v>2023 5</v>
      </c>
    </row>
    <row r="732" spans="2:9" x14ac:dyDescent="0.25">
      <c r="B732" t="s">
        <v>68</v>
      </c>
      <c r="C732">
        <v>8</v>
      </c>
      <c r="D732">
        <v>950</v>
      </c>
      <c r="E732" s="27">
        <v>45072</v>
      </c>
      <c r="F732">
        <v>1387.74</v>
      </c>
      <c r="G732" t="s">
        <v>90</v>
      </c>
      <c r="H732">
        <v>0</v>
      </c>
      <c r="I732" t="str">
        <f>YEAR(data_KPI[[#This Row],[Date]])&amp;" "&amp;MONTH(data_KPI[[#This Row],[Date]])</f>
        <v>2023 5</v>
      </c>
    </row>
    <row r="733" spans="2:9" x14ac:dyDescent="0.25">
      <c r="B733" t="s">
        <v>32</v>
      </c>
      <c r="C733">
        <v>12</v>
      </c>
      <c r="D733">
        <v>890</v>
      </c>
      <c r="E733" s="27">
        <v>45072</v>
      </c>
      <c r="F733">
        <v>2403.12</v>
      </c>
      <c r="G733" t="s">
        <v>91</v>
      </c>
      <c r="H733">
        <v>0</v>
      </c>
      <c r="I733" t="str">
        <f>YEAR(data_KPI[[#This Row],[Date]])&amp;" "&amp;MONTH(data_KPI[[#This Row],[Date]])</f>
        <v>2023 5</v>
      </c>
    </row>
    <row r="734" spans="2:9" x14ac:dyDescent="0.25">
      <c r="B734" t="s">
        <v>33</v>
      </c>
      <c r="C734">
        <v>13</v>
      </c>
      <c r="D734">
        <v>131</v>
      </c>
      <c r="E734" s="27">
        <v>45073</v>
      </c>
      <c r="F734">
        <v>146.59</v>
      </c>
      <c r="G734" t="s">
        <v>90</v>
      </c>
      <c r="H734">
        <v>0</v>
      </c>
      <c r="I734" t="str">
        <f>YEAR(data_KPI[[#This Row],[Date]])&amp;" "&amp;MONTH(data_KPI[[#This Row],[Date]])</f>
        <v>2023 5</v>
      </c>
    </row>
    <row r="735" spans="2:9" x14ac:dyDescent="0.25">
      <c r="B735" t="s">
        <v>34</v>
      </c>
      <c r="C735">
        <v>7.2</v>
      </c>
      <c r="D735">
        <v>520</v>
      </c>
      <c r="E735" s="27">
        <v>45073</v>
      </c>
      <c r="F735">
        <v>2412.7200000000003</v>
      </c>
      <c r="G735" t="s">
        <v>91</v>
      </c>
      <c r="H735">
        <v>0</v>
      </c>
      <c r="I735" t="str">
        <f>YEAR(data_KPI[[#This Row],[Date]])&amp;" "&amp;MONTH(data_KPI[[#This Row],[Date]])</f>
        <v>2023 5</v>
      </c>
    </row>
    <row r="736" spans="2:9" x14ac:dyDescent="0.25">
      <c r="B736" t="s">
        <v>35</v>
      </c>
      <c r="C736">
        <v>10.4</v>
      </c>
      <c r="D736">
        <v>1450</v>
      </c>
      <c r="E736" s="27">
        <v>45073</v>
      </c>
      <c r="F736">
        <v>2539.14</v>
      </c>
      <c r="G736" t="s">
        <v>91</v>
      </c>
      <c r="H736">
        <v>0</v>
      </c>
      <c r="I736" t="str">
        <f>YEAR(data_KPI[[#This Row],[Date]])&amp;" "&amp;MONTH(data_KPI[[#This Row],[Date]])</f>
        <v>2023 5</v>
      </c>
    </row>
    <row r="737" spans="2:9" x14ac:dyDescent="0.25">
      <c r="B737" t="s">
        <v>68</v>
      </c>
      <c r="C737">
        <v>11.200000000000001</v>
      </c>
      <c r="D737">
        <v>550</v>
      </c>
      <c r="E737" s="27">
        <v>45073</v>
      </c>
      <c r="F737">
        <v>2620.56</v>
      </c>
      <c r="G737" t="s">
        <v>90</v>
      </c>
      <c r="H737">
        <v>0</v>
      </c>
      <c r="I737" t="str">
        <f>YEAR(data_KPI[[#This Row],[Date]])&amp;" "&amp;MONTH(data_KPI[[#This Row],[Date]])</f>
        <v>2023 5</v>
      </c>
    </row>
    <row r="738" spans="2:9" x14ac:dyDescent="0.25">
      <c r="B738" t="s">
        <v>32</v>
      </c>
      <c r="C738">
        <v>7.2</v>
      </c>
      <c r="D738">
        <v>1150</v>
      </c>
      <c r="E738" s="27">
        <v>45073</v>
      </c>
      <c r="F738">
        <v>1905.27</v>
      </c>
      <c r="G738" t="s">
        <v>91</v>
      </c>
      <c r="H738">
        <v>0</v>
      </c>
      <c r="I738" t="str">
        <f>YEAR(data_KPI[[#This Row],[Date]])&amp;" "&amp;MONTH(data_KPI[[#This Row],[Date]])</f>
        <v>2023 5</v>
      </c>
    </row>
    <row r="739" spans="2:9" x14ac:dyDescent="0.25">
      <c r="B739" t="s">
        <v>33</v>
      </c>
      <c r="C739">
        <v>10</v>
      </c>
      <c r="D739">
        <v>114</v>
      </c>
      <c r="E739" s="27">
        <v>45074</v>
      </c>
      <c r="F739">
        <v>884.27</v>
      </c>
      <c r="G739" t="s">
        <v>90</v>
      </c>
      <c r="H739">
        <v>0</v>
      </c>
      <c r="I739" t="str">
        <f>YEAR(data_KPI[[#This Row],[Date]])&amp;" "&amp;MONTH(data_KPI[[#This Row],[Date]])</f>
        <v>2023 5</v>
      </c>
    </row>
    <row r="740" spans="2:9" x14ac:dyDescent="0.25">
      <c r="B740" t="s">
        <v>34</v>
      </c>
      <c r="C740">
        <v>6.4</v>
      </c>
      <c r="D740">
        <v>1070</v>
      </c>
      <c r="E740" s="27">
        <v>45074</v>
      </c>
      <c r="F740">
        <v>1477.98</v>
      </c>
      <c r="G740" t="s">
        <v>91</v>
      </c>
      <c r="H740">
        <v>0</v>
      </c>
      <c r="I740" t="str">
        <f>YEAR(data_KPI[[#This Row],[Date]])&amp;" "&amp;MONTH(data_KPI[[#This Row],[Date]])</f>
        <v>2023 5</v>
      </c>
    </row>
    <row r="741" spans="2:9" x14ac:dyDescent="0.25">
      <c r="B741" t="s">
        <v>35</v>
      </c>
      <c r="C741">
        <v>4.8000000000000007</v>
      </c>
      <c r="D741">
        <v>1240</v>
      </c>
      <c r="E741" s="27">
        <v>45074</v>
      </c>
      <c r="F741">
        <v>2056.38</v>
      </c>
      <c r="G741" t="s">
        <v>91</v>
      </c>
      <c r="H741">
        <v>0</v>
      </c>
      <c r="I741" t="str">
        <f>YEAR(data_KPI[[#This Row],[Date]])&amp;" "&amp;MONTH(data_KPI[[#This Row],[Date]])</f>
        <v>2023 5</v>
      </c>
    </row>
    <row r="742" spans="2:9" x14ac:dyDescent="0.25">
      <c r="B742" t="s">
        <v>68</v>
      </c>
      <c r="C742">
        <v>7.2</v>
      </c>
      <c r="D742">
        <v>1360</v>
      </c>
      <c r="E742" s="27">
        <v>45074</v>
      </c>
      <c r="F742">
        <v>2226.7200000000003</v>
      </c>
      <c r="G742" t="s">
        <v>90</v>
      </c>
      <c r="H742">
        <v>0</v>
      </c>
      <c r="I742" t="str">
        <f>YEAR(data_KPI[[#This Row],[Date]])&amp;" "&amp;MONTH(data_KPI[[#This Row],[Date]])</f>
        <v>2023 5</v>
      </c>
    </row>
    <row r="743" spans="2:9" x14ac:dyDescent="0.25">
      <c r="B743" t="s">
        <v>32</v>
      </c>
      <c r="C743">
        <v>4.8000000000000007</v>
      </c>
      <c r="D743">
        <v>920</v>
      </c>
      <c r="E743" s="27">
        <v>45074</v>
      </c>
      <c r="F743">
        <v>200.10000000000002</v>
      </c>
      <c r="G743" t="s">
        <v>91</v>
      </c>
      <c r="H743">
        <v>0</v>
      </c>
      <c r="I743" t="str">
        <f>YEAR(data_KPI[[#This Row],[Date]])&amp;" "&amp;MONTH(data_KPI[[#This Row],[Date]])</f>
        <v>2023 5</v>
      </c>
    </row>
    <row r="744" spans="2:9" x14ac:dyDescent="0.25">
      <c r="B744" t="s">
        <v>33</v>
      </c>
      <c r="C744">
        <v>13</v>
      </c>
      <c r="D744">
        <v>94</v>
      </c>
      <c r="E744" s="27">
        <v>45075</v>
      </c>
      <c r="F744">
        <v>728.64</v>
      </c>
      <c r="G744" t="s">
        <v>90</v>
      </c>
      <c r="H744">
        <v>0</v>
      </c>
      <c r="I744" t="str">
        <f>YEAR(data_KPI[[#This Row],[Date]])&amp;" "&amp;MONTH(data_KPI[[#This Row],[Date]])</f>
        <v>2023 5</v>
      </c>
    </row>
    <row r="745" spans="2:9" x14ac:dyDescent="0.25">
      <c r="B745" t="s">
        <v>34</v>
      </c>
      <c r="C745">
        <v>8.8000000000000007</v>
      </c>
      <c r="D745">
        <v>1040</v>
      </c>
      <c r="E745" s="27">
        <v>45075</v>
      </c>
      <c r="F745">
        <v>389.34000000000003</v>
      </c>
      <c r="G745" t="s">
        <v>91</v>
      </c>
      <c r="H745">
        <v>0</v>
      </c>
      <c r="I745" t="str">
        <f>YEAR(data_KPI[[#This Row],[Date]])&amp;" "&amp;MONTH(data_KPI[[#This Row],[Date]])</f>
        <v>2023 5</v>
      </c>
    </row>
    <row r="746" spans="2:9" x14ac:dyDescent="0.25">
      <c r="B746" t="s">
        <v>35</v>
      </c>
      <c r="C746">
        <v>11.200000000000001</v>
      </c>
      <c r="D746">
        <v>1290</v>
      </c>
      <c r="E746" s="27">
        <v>45075</v>
      </c>
      <c r="F746">
        <v>1626.4499999999998</v>
      </c>
      <c r="G746" t="s">
        <v>91</v>
      </c>
      <c r="H746">
        <v>0</v>
      </c>
      <c r="I746" t="str">
        <f>YEAR(data_KPI[[#This Row],[Date]])&amp;" "&amp;MONTH(data_KPI[[#This Row],[Date]])</f>
        <v>2023 5</v>
      </c>
    </row>
    <row r="747" spans="2:9" x14ac:dyDescent="0.25">
      <c r="B747" t="s">
        <v>68</v>
      </c>
      <c r="C747">
        <v>8</v>
      </c>
      <c r="D747">
        <v>1380</v>
      </c>
      <c r="E747" s="27">
        <v>45075</v>
      </c>
      <c r="F747">
        <v>1310.6399999999999</v>
      </c>
      <c r="G747" t="s">
        <v>90</v>
      </c>
      <c r="H747">
        <v>0</v>
      </c>
      <c r="I747" t="str">
        <f>YEAR(data_KPI[[#This Row],[Date]])&amp;" "&amp;MONTH(data_KPI[[#This Row],[Date]])</f>
        <v>2023 5</v>
      </c>
    </row>
    <row r="748" spans="2:9" x14ac:dyDescent="0.25">
      <c r="B748" t="s">
        <v>32</v>
      </c>
      <c r="C748">
        <v>6.4</v>
      </c>
      <c r="D748">
        <v>520</v>
      </c>
      <c r="E748" s="27">
        <v>45075</v>
      </c>
      <c r="F748">
        <v>1667.16</v>
      </c>
      <c r="G748" t="s">
        <v>91</v>
      </c>
      <c r="H748">
        <v>0</v>
      </c>
      <c r="I748" t="str">
        <f>YEAR(data_KPI[[#This Row],[Date]])&amp;" "&amp;MONTH(data_KPI[[#This Row],[Date]])</f>
        <v>2023 5</v>
      </c>
    </row>
    <row r="749" spans="2:9" x14ac:dyDescent="0.25">
      <c r="B749" t="s">
        <v>33</v>
      </c>
      <c r="C749">
        <v>6</v>
      </c>
      <c r="D749">
        <v>141</v>
      </c>
      <c r="E749" s="27">
        <v>45076</v>
      </c>
      <c r="F749">
        <v>395.11</v>
      </c>
      <c r="G749" t="s">
        <v>90</v>
      </c>
      <c r="H749">
        <v>0</v>
      </c>
      <c r="I749" t="str">
        <f>YEAR(data_KPI[[#This Row],[Date]])&amp;" "&amp;MONTH(data_KPI[[#This Row],[Date]])</f>
        <v>2023 5</v>
      </c>
    </row>
    <row r="750" spans="2:9" x14ac:dyDescent="0.25">
      <c r="B750" t="s">
        <v>34</v>
      </c>
      <c r="C750">
        <v>6.4</v>
      </c>
      <c r="D750">
        <v>1380</v>
      </c>
      <c r="E750" s="27">
        <v>45076</v>
      </c>
      <c r="F750">
        <v>2756.07</v>
      </c>
      <c r="G750" t="s">
        <v>91</v>
      </c>
      <c r="H750">
        <v>0</v>
      </c>
      <c r="I750" t="str">
        <f>YEAR(data_KPI[[#This Row],[Date]])&amp;" "&amp;MONTH(data_KPI[[#This Row],[Date]])</f>
        <v>2023 5</v>
      </c>
    </row>
    <row r="751" spans="2:9" x14ac:dyDescent="0.25">
      <c r="B751" t="s">
        <v>35</v>
      </c>
      <c r="C751">
        <v>10.4</v>
      </c>
      <c r="D751">
        <v>560</v>
      </c>
      <c r="E751" s="27">
        <v>45076</v>
      </c>
      <c r="F751">
        <v>2102.67</v>
      </c>
      <c r="G751" t="s">
        <v>91</v>
      </c>
      <c r="H751">
        <v>0</v>
      </c>
      <c r="I751" t="str">
        <f>YEAR(data_KPI[[#This Row],[Date]])&amp;" "&amp;MONTH(data_KPI[[#This Row],[Date]])</f>
        <v>2023 5</v>
      </c>
    </row>
    <row r="752" spans="2:9" x14ac:dyDescent="0.25">
      <c r="B752" t="s">
        <v>68</v>
      </c>
      <c r="C752">
        <v>6.4</v>
      </c>
      <c r="D752">
        <v>1180</v>
      </c>
      <c r="E752" s="27">
        <v>45076</v>
      </c>
      <c r="F752">
        <v>446.70000000000005</v>
      </c>
      <c r="G752" t="s">
        <v>90</v>
      </c>
      <c r="H752">
        <v>0</v>
      </c>
      <c r="I752" t="str">
        <f>YEAR(data_KPI[[#This Row],[Date]])&amp;" "&amp;MONTH(data_KPI[[#This Row],[Date]])</f>
        <v>2023 5</v>
      </c>
    </row>
    <row r="753" spans="2:9" x14ac:dyDescent="0.25">
      <c r="B753" t="s">
        <v>32</v>
      </c>
      <c r="C753">
        <v>4.8000000000000007</v>
      </c>
      <c r="D753">
        <v>960</v>
      </c>
      <c r="E753" s="27">
        <v>45076</v>
      </c>
      <c r="F753">
        <v>1361.49</v>
      </c>
      <c r="G753" t="s">
        <v>91</v>
      </c>
      <c r="H753">
        <v>0</v>
      </c>
      <c r="I753" t="str">
        <f>YEAR(data_KPI[[#This Row],[Date]])&amp;" "&amp;MONTH(data_KPI[[#This Row],[Date]])</f>
        <v>2023 5</v>
      </c>
    </row>
    <row r="754" spans="2:9" x14ac:dyDescent="0.25">
      <c r="B754" t="s">
        <v>33</v>
      </c>
      <c r="C754">
        <v>11</v>
      </c>
      <c r="D754">
        <v>98</v>
      </c>
      <c r="E754" s="27">
        <v>45077</v>
      </c>
      <c r="F754">
        <v>168.47</v>
      </c>
      <c r="G754" t="s">
        <v>90</v>
      </c>
      <c r="H754">
        <v>0</v>
      </c>
      <c r="I754" t="str">
        <f>YEAR(data_KPI[[#This Row],[Date]])&amp;" "&amp;MONTH(data_KPI[[#This Row],[Date]])</f>
        <v>2023 5</v>
      </c>
    </row>
    <row r="755" spans="2:9" x14ac:dyDescent="0.25">
      <c r="B755" t="s">
        <v>34</v>
      </c>
      <c r="C755">
        <v>8</v>
      </c>
      <c r="D755">
        <v>720</v>
      </c>
      <c r="E755" s="27">
        <v>45077</v>
      </c>
      <c r="F755">
        <v>652.11</v>
      </c>
      <c r="G755" t="s">
        <v>91</v>
      </c>
      <c r="H755">
        <v>0</v>
      </c>
      <c r="I755" t="str">
        <f>YEAR(data_KPI[[#This Row],[Date]])&amp;" "&amp;MONTH(data_KPI[[#This Row],[Date]])</f>
        <v>2023 5</v>
      </c>
    </row>
    <row r="756" spans="2:9" x14ac:dyDescent="0.25">
      <c r="B756" t="s">
        <v>35</v>
      </c>
      <c r="C756">
        <v>8.8000000000000007</v>
      </c>
      <c r="D756">
        <v>1320</v>
      </c>
      <c r="E756" s="27">
        <v>45077</v>
      </c>
      <c r="F756">
        <v>1955.67</v>
      </c>
      <c r="G756" t="s">
        <v>91</v>
      </c>
      <c r="H756">
        <v>0</v>
      </c>
      <c r="I756" t="str">
        <f>YEAR(data_KPI[[#This Row],[Date]])&amp;" "&amp;MONTH(data_KPI[[#This Row],[Date]])</f>
        <v>2023 5</v>
      </c>
    </row>
    <row r="757" spans="2:9" x14ac:dyDescent="0.25">
      <c r="B757" t="s">
        <v>68</v>
      </c>
      <c r="C757">
        <v>8</v>
      </c>
      <c r="D757">
        <v>1310</v>
      </c>
      <c r="E757" s="27">
        <v>45077</v>
      </c>
      <c r="F757">
        <v>2818.17</v>
      </c>
      <c r="G757" t="s">
        <v>90</v>
      </c>
      <c r="H757">
        <v>0</v>
      </c>
      <c r="I757" t="str">
        <f>YEAR(data_KPI[[#This Row],[Date]])&amp;" "&amp;MONTH(data_KPI[[#This Row],[Date]])</f>
        <v>2023 5</v>
      </c>
    </row>
    <row r="758" spans="2:9" x14ac:dyDescent="0.25">
      <c r="B758" t="s">
        <v>32</v>
      </c>
      <c r="C758">
        <v>5.6000000000000005</v>
      </c>
      <c r="D758">
        <v>580</v>
      </c>
      <c r="E758" s="27">
        <v>45077</v>
      </c>
      <c r="F758">
        <v>780.42</v>
      </c>
      <c r="G758" t="s">
        <v>91</v>
      </c>
      <c r="H758">
        <v>0</v>
      </c>
      <c r="I758" t="str">
        <f>YEAR(data_KPI[[#This Row],[Date]])&amp;" "&amp;MONTH(data_KPI[[#This Row],[Date]])</f>
        <v>2023 5</v>
      </c>
    </row>
    <row r="759" spans="2:9" x14ac:dyDescent="0.25">
      <c r="B759" t="s">
        <v>33</v>
      </c>
      <c r="C759">
        <v>5</v>
      </c>
      <c r="D759">
        <v>112</v>
      </c>
      <c r="E759" s="27">
        <v>45078</v>
      </c>
      <c r="F759">
        <v>93.59</v>
      </c>
      <c r="G759" t="s">
        <v>90</v>
      </c>
      <c r="H759">
        <v>0</v>
      </c>
      <c r="I759" t="str">
        <f>YEAR(data_KPI[[#This Row],[Date]])&amp;" "&amp;MONTH(data_KPI[[#This Row],[Date]])</f>
        <v>2023 6</v>
      </c>
    </row>
    <row r="760" spans="2:9" x14ac:dyDescent="0.25">
      <c r="B760" t="s">
        <v>34</v>
      </c>
      <c r="C760">
        <v>7.2</v>
      </c>
      <c r="D760">
        <v>620</v>
      </c>
      <c r="E760" s="27">
        <v>45078</v>
      </c>
      <c r="F760">
        <v>2004.63</v>
      </c>
      <c r="G760" t="s">
        <v>91</v>
      </c>
      <c r="H760">
        <v>0</v>
      </c>
      <c r="I760" t="str">
        <f>YEAR(data_KPI[[#This Row],[Date]])&amp;" "&amp;MONTH(data_KPI[[#This Row],[Date]])</f>
        <v>2023 6</v>
      </c>
    </row>
    <row r="761" spans="2:9" x14ac:dyDescent="0.25">
      <c r="B761" t="s">
        <v>35</v>
      </c>
      <c r="C761">
        <v>8.8000000000000007</v>
      </c>
      <c r="D761">
        <v>900</v>
      </c>
      <c r="E761" s="27">
        <v>45078</v>
      </c>
      <c r="F761">
        <v>2848.62</v>
      </c>
      <c r="G761" t="s">
        <v>91</v>
      </c>
      <c r="H761">
        <v>0</v>
      </c>
      <c r="I761" t="str">
        <f>YEAR(data_KPI[[#This Row],[Date]])&amp;" "&amp;MONTH(data_KPI[[#This Row],[Date]])</f>
        <v>2023 6</v>
      </c>
    </row>
    <row r="762" spans="2:9" x14ac:dyDescent="0.25">
      <c r="B762" t="s">
        <v>68</v>
      </c>
      <c r="C762">
        <v>4</v>
      </c>
      <c r="D762">
        <v>1220</v>
      </c>
      <c r="E762" s="27">
        <v>45078</v>
      </c>
      <c r="F762">
        <v>1874.34</v>
      </c>
      <c r="G762" t="s">
        <v>90</v>
      </c>
      <c r="H762">
        <v>0</v>
      </c>
      <c r="I762" t="str">
        <f>YEAR(data_KPI[[#This Row],[Date]])&amp;" "&amp;MONTH(data_KPI[[#This Row],[Date]])</f>
        <v>2023 6</v>
      </c>
    </row>
    <row r="763" spans="2:9" x14ac:dyDescent="0.25">
      <c r="B763" t="s">
        <v>32</v>
      </c>
      <c r="C763">
        <v>4</v>
      </c>
      <c r="D763">
        <v>1310</v>
      </c>
      <c r="E763" s="27">
        <v>45078</v>
      </c>
      <c r="F763">
        <v>2685.93</v>
      </c>
      <c r="G763" t="s">
        <v>91</v>
      </c>
      <c r="H763">
        <v>0</v>
      </c>
      <c r="I763" t="str">
        <f>YEAR(data_KPI[[#This Row],[Date]])&amp;" "&amp;MONTH(data_KPI[[#This Row],[Date]])</f>
        <v>2023 6</v>
      </c>
    </row>
    <row r="764" spans="2:9" x14ac:dyDescent="0.25">
      <c r="B764" t="s">
        <v>33</v>
      </c>
      <c r="C764">
        <v>8</v>
      </c>
      <c r="D764">
        <v>90</v>
      </c>
      <c r="E764" s="27">
        <v>45079</v>
      </c>
      <c r="F764">
        <v>625.79999999999995</v>
      </c>
      <c r="G764" t="s">
        <v>90</v>
      </c>
      <c r="H764">
        <v>0</v>
      </c>
      <c r="I764" t="str">
        <f>YEAR(data_KPI[[#This Row],[Date]])&amp;" "&amp;MONTH(data_KPI[[#This Row],[Date]])</f>
        <v>2023 6</v>
      </c>
    </row>
    <row r="765" spans="2:9" x14ac:dyDescent="0.25">
      <c r="B765" t="s">
        <v>34</v>
      </c>
      <c r="C765">
        <v>7.2</v>
      </c>
      <c r="D765">
        <v>850</v>
      </c>
      <c r="E765" s="27">
        <v>45079</v>
      </c>
      <c r="F765">
        <v>2915.8500000000004</v>
      </c>
      <c r="G765" t="s">
        <v>91</v>
      </c>
      <c r="H765">
        <v>0</v>
      </c>
      <c r="I765" t="str">
        <f>YEAR(data_KPI[[#This Row],[Date]])&amp;" "&amp;MONTH(data_KPI[[#This Row],[Date]])</f>
        <v>2023 6</v>
      </c>
    </row>
    <row r="766" spans="2:9" x14ac:dyDescent="0.25">
      <c r="B766" t="s">
        <v>35</v>
      </c>
      <c r="C766">
        <v>9.6000000000000014</v>
      </c>
      <c r="D766">
        <v>1310</v>
      </c>
      <c r="E766" s="27">
        <v>45079</v>
      </c>
      <c r="F766">
        <v>2972.07</v>
      </c>
      <c r="G766" t="s">
        <v>91</v>
      </c>
      <c r="H766">
        <v>0</v>
      </c>
      <c r="I766" t="str">
        <f>YEAR(data_KPI[[#This Row],[Date]])&amp;" "&amp;MONTH(data_KPI[[#This Row],[Date]])</f>
        <v>2023 6</v>
      </c>
    </row>
    <row r="767" spans="2:9" x14ac:dyDescent="0.25">
      <c r="B767" t="s">
        <v>68</v>
      </c>
      <c r="C767">
        <v>4.8000000000000007</v>
      </c>
      <c r="D767">
        <v>730</v>
      </c>
      <c r="E767" s="27">
        <v>45079</v>
      </c>
      <c r="F767">
        <v>2545.83</v>
      </c>
      <c r="G767" t="s">
        <v>90</v>
      </c>
      <c r="H767">
        <v>0</v>
      </c>
      <c r="I767" t="str">
        <f>YEAR(data_KPI[[#This Row],[Date]])&amp;" "&amp;MONTH(data_KPI[[#This Row],[Date]])</f>
        <v>2023 6</v>
      </c>
    </row>
    <row r="768" spans="2:9" x14ac:dyDescent="0.25">
      <c r="B768" t="s">
        <v>32</v>
      </c>
      <c r="C768">
        <v>4</v>
      </c>
      <c r="D768">
        <v>1210</v>
      </c>
      <c r="E768" s="27">
        <v>45079</v>
      </c>
      <c r="F768">
        <v>725.88</v>
      </c>
      <c r="G768" t="s">
        <v>91</v>
      </c>
      <c r="H768">
        <v>0</v>
      </c>
      <c r="I768" t="str">
        <f>YEAR(data_KPI[[#This Row],[Date]])&amp;" "&amp;MONTH(data_KPI[[#This Row],[Date]])</f>
        <v>2023 6</v>
      </c>
    </row>
    <row r="769" spans="2:9" x14ac:dyDescent="0.25">
      <c r="B769" t="s">
        <v>33</v>
      </c>
      <c r="C769">
        <v>12</v>
      </c>
      <c r="D769">
        <v>53</v>
      </c>
      <c r="E769" s="27">
        <v>45080</v>
      </c>
      <c r="F769">
        <v>883.71</v>
      </c>
      <c r="G769" t="s">
        <v>90</v>
      </c>
      <c r="H769">
        <v>0</v>
      </c>
      <c r="I769" t="str">
        <f>YEAR(data_KPI[[#This Row],[Date]])&amp;" "&amp;MONTH(data_KPI[[#This Row],[Date]])</f>
        <v>2023 6</v>
      </c>
    </row>
    <row r="770" spans="2:9" x14ac:dyDescent="0.25">
      <c r="B770" t="s">
        <v>34</v>
      </c>
      <c r="C770">
        <v>8</v>
      </c>
      <c r="D770">
        <v>1150</v>
      </c>
      <c r="E770" s="27">
        <v>45080</v>
      </c>
      <c r="F770">
        <v>2070.63</v>
      </c>
      <c r="G770" t="s">
        <v>91</v>
      </c>
      <c r="H770">
        <v>0</v>
      </c>
      <c r="I770" t="str">
        <f>YEAR(data_KPI[[#This Row],[Date]])&amp;" "&amp;MONTH(data_KPI[[#This Row],[Date]])</f>
        <v>2023 6</v>
      </c>
    </row>
    <row r="771" spans="2:9" x14ac:dyDescent="0.25">
      <c r="B771" t="s">
        <v>35</v>
      </c>
      <c r="C771">
        <v>12</v>
      </c>
      <c r="D771">
        <v>1260</v>
      </c>
      <c r="E771" s="27">
        <v>45080</v>
      </c>
      <c r="F771">
        <v>2622</v>
      </c>
      <c r="G771" t="s">
        <v>91</v>
      </c>
      <c r="H771">
        <v>0</v>
      </c>
      <c r="I771" t="str">
        <f>YEAR(data_KPI[[#This Row],[Date]])&amp;" "&amp;MONTH(data_KPI[[#This Row],[Date]])</f>
        <v>2023 6</v>
      </c>
    </row>
    <row r="772" spans="2:9" x14ac:dyDescent="0.25">
      <c r="B772" t="s">
        <v>68</v>
      </c>
      <c r="C772">
        <v>12</v>
      </c>
      <c r="D772">
        <v>1020</v>
      </c>
      <c r="E772" s="27">
        <v>45080</v>
      </c>
      <c r="F772">
        <v>2139.12</v>
      </c>
      <c r="G772" t="s">
        <v>90</v>
      </c>
      <c r="H772">
        <v>0</v>
      </c>
      <c r="I772" t="str">
        <f>YEAR(data_KPI[[#This Row],[Date]])&amp;" "&amp;MONTH(data_KPI[[#This Row],[Date]])</f>
        <v>2023 6</v>
      </c>
    </row>
    <row r="773" spans="2:9" x14ac:dyDescent="0.25">
      <c r="B773" t="s">
        <v>32</v>
      </c>
      <c r="C773">
        <v>12</v>
      </c>
      <c r="D773">
        <v>1500</v>
      </c>
      <c r="E773" s="27">
        <v>45080</v>
      </c>
      <c r="F773">
        <v>805.19999999999993</v>
      </c>
      <c r="G773" t="s">
        <v>91</v>
      </c>
      <c r="H773">
        <v>0</v>
      </c>
      <c r="I773" t="str">
        <f>YEAR(data_KPI[[#This Row],[Date]])&amp;" "&amp;MONTH(data_KPI[[#This Row],[Date]])</f>
        <v>2023 6</v>
      </c>
    </row>
    <row r="774" spans="2:9" x14ac:dyDescent="0.25">
      <c r="B774" t="s">
        <v>33</v>
      </c>
      <c r="C774">
        <v>13</v>
      </c>
      <c r="D774">
        <v>105</v>
      </c>
      <c r="E774" s="27">
        <v>45081</v>
      </c>
      <c r="F774">
        <v>531.80999999999995</v>
      </c>
      <c r="G774" t="s">
        <v>90</v>
      </c>
      <c r="H774">
        <v>0</v>
      </c>
      <c r="I774" t="str">
        <f>YEAR(data_KPI[[#This Row],[Date]])&amp;" "&amp;MONTH(data_KPI[[#This Row],[Date]])</f>
        <v>2023 6</v>
      </c>
    </row>
    <row r="775" spans="2:9" x14ac:dyDescent="0.25">
      <c r="B775" t="s">
        <v>34</v>
      </c>
      <c r="C775">
        <v>9.6000000000000014</v>
      </c>
      <c r="D775">
        <v>1130</v>
      </c>
      <c r="E775" s="27">
        <v>45081</v>
      </c>
      <c r="F775">
        <v>113.64000000000001</v>
      </c>
      <c r="G775" t="s">
        <v>91</v>
      </c>
      <c r="H775">
        <v>0</v>
      </c>
      <c r="I775" t="str">
        <f>YEAR(data_KPI[[#This Row],[Date]])&amp;" "&amp;MONTH(data_KPI[[#This Row],[Date]])</f>
        <v>2023 6</v>
      </c>
    </row>
    <row r="776" spans="2:9" x14ac:dyDescent="0.25">
      <c r="B776" t="s">
        <v>35</v>
      </c>
      <c r="C776">
        <v>12</v>
      </c>
      <c r="D776">
        <v>540</v>
      </c>
      <c r="E776" s="27">
        <v>45081</v>
      </c>
      <c r="F776">
        <v>908.61</v>
      </c>
      <c r="G776" t="s">
        <v>91</v>
      </c>
      <c r="H776">
        <v>0</v>
      </c>
      <c r="I776" t="str">
        <f>YEAR(data_KPI[[#This Row],[Date]])&amp;" "&amp;MONTH(data_KPI[[#This Row],[Date]])</f>
        <v>2023 6</v>
      </c>
    </row>
    <row r="777" spans="2:9" x14ac:dyDescent="0.25">
      <c r="B777" t="s">
        <v>68</v>
      </c>
      <c r="C777">
        <v>4</v>
      </c>
      <c r="D777">
        <v>1340</v>
      </c>
      <c r="E777" s="27">
        <v>45081</v>
      </c>
      <c r="F777">
        <v>108.89999999999999</v>
      </c>
      <c r="G777" t="s">
        <v>90</v>
      </c>
      <c r="H777">
        <v>0</v>
      </c>
      <c r="I777" t="str">
        <f>YEAR(data_KPI[[#This Row],[Date]])&amp;" "&amp;MONTH(data_KPI[[#This Row],[Date]])</f>
        <v>2023 6</v>
      </c>
    </row>
    <row r="778" spans="2:9" x14ac:dyDescent="0.25">
      <c r="B778" t="s">
        <v>32</v>
      </c>
      <c r="C778">
        <v>4</v>
      </c>
      <c r="D778">
        <v>1150</v>
      </c>
      <c r="E778" s="27">
        <v>45081</v>
      </c>
      <c r="F778">
        <v>1576.44</v>
      </c>
      <c r="G778" t="s">
        <v>91</v>
      </c>
      <c r="H778">
        <v>0</v>
      </c>
      <c r="I778" t="str">
        <f>YEAR(data_KPI[[#This Row],[Date]])&amp;" "&amp;MONTH(data_KPI[[#This Row],[Date]])</f>
        <v>2023 6</v>
      </c>
    </row>
    <row r="779" spans="2:9" x14ac:dyDescent="0.25">
      <c r="B779" t="s">
        <v>33</v>
      </c>
      <c r="C779">
        <v>6</v>
      </c>
      <c r="D779">
        <v>103</v>
      </c>
      <c r="E779" s="27">
        <v>45082</v>
      </c>
      <c r="F779">
        <v>58.72</v>
      </c>
      <c r="G779" t="s">
        <v>90</v>
      </c>
      <c r="H779">
        <v>0</v>
      </c>
      <c r="I779" t="str">
        <f>YEAR(data_KPI[[#This Row],[Date]])&amp;" "&amp;MONTH(data_KPI[[#This Row],[Date]])</f>
        <v>2023 6</v>
      </c>
    </row>
    <row r="780" spans="2:9" x14ac:dyDescent="0.25">
      <c r="B780" t="s">
        <v>34</v>
      </c>
      <c r="C780">
        <v>8.8000000000000007</v>
      </c>
      <c r="D780">
        <v>840</v>
      </c>
      <c r="E780" s="27">
        <v>45082</v>
      </c>
      <c r="F780">
        <v>2944.56</v>
      </c>
      <c r="G780" t="s">
        <v>91</v>
      </c>
      <c r="H780">
        <v>0</v>
      </c>
      <c r="I780" t="str">
        <f>YEAR(data_KPI[[#This Row],[Date]])&amp;" "&amp;MONTH(data_KPI[[#This Row],[Date]])</f>
        <v>2023 6</v>
      </c>
    </row>
    <row r="781" spans="2:9" x14ac:dyDescent="0.25">
      <c r="B781" t="s">
        <v>35</v>
      </c>
      <c r="C781">
        <v>8</v>
      </c>
      <c r="D781">
        <v>960</v>
      </c>
      <c r="E781" s="27">
        <v>45082</v>
      </c>
      <c r="F781">
        <v>2298.5700000000002</v>
      </c>
      <c r="G781" t="s">
        <v>91</v>
      </c>
      <c r="H781">
        <v>0</v>
      </c>
      <c r="I781" t="str">
        <f>YEAR(data_KPI[[#This Row],[Date]])&amp;" "&amp;MONTH(data_KPI[[#This Row],[Date]])</f>
        <v>2023 6</v>
      </c>
    </row>
    <row r="782" spans="2:9" x14ac:dyDescent="0.25">
      <c r="B782" t="s">
        <v>68</v>
      </c>
      <c r="C782">
        <v>6.4</v>
      </c>
      <c r="D782">
        <v>1260</v>
      </c>
      <c r="E782" s="27">
        <v>45082</v>
      </c>
      <c r="F782">
        <v>481.71</v>
      </c>
      <c r="G782" t="s">
        <v>90</v>
      </c>
      <c r="H782">
        <v>0</v>
      </c>
      <c r="I782" t="str">
        <f>YEAR(data_KPI[[#This Row],[Date]])&amp;" "&amp;MONTH(data_KPI[[#This Row],[Date]])</f>
        <v>2023 6</v>
      </c>
    </row>
    <row r="783" spans="2:9" x14ac:dyDescent="0.25">
      <c r="B783" t="s">
        <v>32</v>
      </c>
      <c r="C783">
        <v>7.2</v>
      </c>
      <c r="D783">
        <v>780</v>
      </c>
      <c r="E783" s="27">
        <v>45082</v>
      </c>
      <c r="F783">
        <v>1182.18</v>
      </c>
      <c r="G783" t="s">
        <v>91</v>
      </c>
      <c r="H783">
        <v>0</v>
      </c>
      <c r="I783" t="str">
        <f>YEAR(data_KPI[[#This Row],[Date]])&amp;" "&amp;MONTH(data_KPI[[#This Row],[Date]])</f>
        <v>2023 6</v>
      </c>
    </row>
    <row r="784" spans="2:9" x14ac:dyDescent="0.25">
      <c r="B784" t="s">
        <v>33</v>
      </c>
      <c r="C784">
        <v>15</v>
      </c>
      <c r="D784">
        <v>71</v>
      </c>
      <c r="E784" s="27">
        <v>45083</v>
      </c>
      <c r="F784">
        <v>585.70000000000005</v>
      </c>
      <c r="G784" t="s">
        <v>90</v>
      </c>
      <c r="H784">
        <v>0</v>
      </c>
      <c r="I784" t="str">
        <f>YEAR(data_KPI[[#This Row],[Date]])&amp;" "&amp;MONTH(data_KPI[[#This Row],[Date]])</f>
        <v>2023 6</v>
      </c>
    </row>
    <row r="785" spans="2:9" x14ac:dyDescent="0.25">
      <c r="B785" t="s">
        <v>34</v>
      </c>
      <c r="C785">
        <v>7.2</v>
      </c>
      <c r="D785">
        <v>1240</v>
      </c>
      <c r="E785" s="27">
        <v>45083</v>
      </c>
      <c r="F785">
        <v>1843.98</v>
      </c>
      <c r="G785" t="s">
        <v>91</v>
      </c>
      <c r="H785">
        <v>0</v>
      </c>
      <c r="I785" t="str">
        <f>YEAR(data_KPI[[#This Row],[Date]])&amp;" "&amp;MONTH(data_KPI[[#This Row],[Date]])</f>
        <v>2023 6</v>
      </c>
    </row>
    <row r="786" spans="2:9" x14ac:dyDescent="0.25">
      <c r="B786" t="s">
        <v>35</v>
      </c>
      <c r="C786">
        <v>7.2</v>
      </c>
      <c r="D786">
        <v>1090</v>
      </c>
      <c r="E786" s="27">
        <v>45083</v>
      </c>
      <c r="F786">
        <v>2033.88</v>
      </c>
      <c r="G786" t="s">
        <v>91</v>
      </c>
      <c r="H786">
        <v>0</v>
      </c>
      <c r="I786" t="str">
        <f>YEAR(data_KPI[[#This Row],[Date]])&amp;" "&amp;MONTH(data_KPI[[#This Row],[Date]])</f>
        <v>2023 6</v>
      </c>
    </row>
    <row r="787" spans="2:9" x14ac:dyDescent="0.25">
      <c r="B787" t="s">
        <v>68</v>
      </c>
      <c r="C787">
        <v>9.6000000000000014</v>
      </c>
      <c r="D787">
        <v>1460</v>
      </c>
      <c r="E787" s="27">
        <v>45083</v>
      </c>
      <c r="F787">
        <v>1246.5899999999999</v>
      </c>
      <c r="G787" t="s">
        <v>90</v>
      </c>
      <c r="H787">
        <v>0</v>
      </c>
      <c r="I787" t="str">
        <f>YEAR(data_KPI[[#This Row],[Date]])&amp;" "&amp;MONTH(data_KPI[[#This Row],[Date]])</f>
        <v>2023 6</v>
      </c>
    </row>
    <row r="788" spans="2:9" x14ac:dyDescent="0.25">
      <c r="B788" t="s">
        <v>32</v>
      </c>
      <c r="C788">
        <v>8</v>
      </c>
      <c r="D788">
        <v>600</v>
      </c>
      <c r="E788" s="27">
        <v>45083</v>
      </c>
      <c r="F788">
        <v>2805.9900000000002</v>
      </c>
      <c r="G788" t="s">
        <v>91</v>
      </c>
      <c r="H788">
        <v>0</v>
      </c>
      <c r="I788" t="str">
        <f>YEAR(data_KPI[[#This Row],[Date]])&amp;" "&amp;MONTH(data_KPI[[#This Row],[Date]])</f>
        <v>2023 6</v>
      </c>
    </row>
    <row r="789" spans="2:9" x14ac:dyDescent="0.25">
      <c r="B789" t="s">
        <v>33</v>
      </c>
      <c r="C789">
        <v>9</v>
      </c>
      <c r="D789">
        <v>77</v>
      </c>
      <c r="E789" s="27">
        <v>45084</v>
      </c>
      <c r="F789">
        <v>503.8</v>
      </c>
      <c r="G789" t="s">
        <v>90</v>
      </c>
      <c r="H789">
        <v>0</v>
      </c>
      <c r="I789" t="str">
        <f>YEAR(data_KPI[[#This Row],[Date]])&amp;" "&amp;MONTH(data_KPI[[#This Row],[Date]])</f>
        <v>2023 6</v>
      </c>
    </row>
    <row r="790" spans="2:9" x14ac:dyDescent="0.25">
      <c r="B790" t="s">
        <v>34</v>
      </c>
      <c r="C790">
        <v>5.6000000000000005</v>
      </c>
      <c r="D790">
        <v>710</v>
      </c>
      <c r="E790" s="27">
        <v>45084</v>
      </c>
      <c r="F790">
        <v>1514.6399999999999</v>
      </c>
      <c r="G790" t="s">
        <v>91</v>
      </c>
      <c r="H790">
        <v>0</v>
      </c>
      <c r="I790" t="str">
        <f>YEAR(data_KPI[[#This Row],[Date]])&amp;" "&amp;MONTH(data_KPI[[#This Row],[Date]])</f>
        <v>2023 6</v>
      </c>
    </row>
    <row r="791" spans="2:9" x14ac:dyDescent="0.25">
      <c r="B791" t="s">
        <v>35</v>
      </c>
      <c r="C791">
        <v>4</v>
      </c>
      <c r="D791">
        <v>890</v>
      </c>
      <c r="E791" s="27">
        <v>45084</v>
      </c>
      <c r="F791">
        <v>462.41999999999996</v>
      </c>
      <c r="G791" t="s">
        <v>91</v>
      </c>
      <c r="H791">
        <v>0</v>
      </c>
      <c r="I791" t="str">
        <f>YEAR(data_KPI[[#This Row],[Date]])&amp;" "&amp;MONTH(data_KPI[[#This Row],[Date]])</f>
        <v>2023 6</v>
      </c>
    </row>
    <row r="792" spans="2:9" x14ac:dyDescent="0.25">
      <c r="B792" t="s">
        <v>68</v>
      </c>
      <c r="C792">
        <v>7.2</v>
      </c>
      <c r="D792">
        <v>1150</v>
      </c>
      <c r="E792" s="27">
        <v>45084</v>
      </c>
      <c r="F792">
        <v>2973.7799999999997</v>
      </c>
      <c r="G792" t="s">
        <v>90</v>
      </c>
      <c r="H792">
        <v>0</v>
      </c>
      <c r="I792" t="str">
        <f>YEAR(data_KPI[[#This Row],[Date]])&amp;" "&amp;MONTH(data_KPI[[#This Row],[Date]])</f>
        <v>2023 6</v>
      </c>
    </row>
    <row r="793" spans="2:9" x14ac:dyDescent="0.25">
      <c r="B793" t="s">
        <v>32</v>
      </c>
      <c r="C793">
        <v>5.6000000000000005</v>
      </c>
      <c r="D793">
        <v>1090</v>
      </c>
      <c r="E793" s="27">
        <v>45084</v>
      </c>
      <c r="F793">
        <v>593.40000000000009</v>
      </c>
      <c r="G793" t="s">
        <v>91</v>
      </c>
      <c r="H793">
        <v>0</v>
      </c>
      <c r="I793" t="str">
        <f>YEAR(data_KPI[[#This Row],[Date]])&amp;" "&amp;MONTH(data_KPI[[#This Row],[Date]])</f>
        <v>2023 6</v>
      </c>
    </row>
    <row r="794" spans="2:9" x14ac:dyDescent="0.25">
      <c r="B794" t="s">
        <v>33</v>
      </c>
      <c r="C794">
        <v>13</v>
      </c>
      <c r="D794">
        <v>89</v>
      </c>
      <c r="E794" s="27">
        <v>45085</v>
      </c>
      <c r="F794">
        <v>557.15</v>
      </c>
      <c r="G794" t="s">
        <v>90</v>
      </c>
      <c r="H794">
        <v>0</v>
      </c>
      <c r="I794" t="str">
        <f>YEAR(data_KPI[[#This Row],[Date]])&amp;" "&amp;MONTH(data_KPI[[#This Row],[Date]])</f>
        <v>2023 6</v>
      </c>
    </row>
    <row r="795" spans="2:9" x14ac:dyDescent="0.25">
      <c r="B795" t="s">
        <v>34</v>
      </c>
      <c r="C795">
        <v>4.8000000000000007</v>
      </c>
      <c r="D795">
        <v>1050</v>
      </c>
      <c r="E795" s="27">
        <v>45085</v>
      </c>
      <c r="F795">
        <v>1787.13</v>
      </c>
      <c r="G795" t="s">
        <v>91</v>
      </c>
      <c r="H795">
        <v>0</v>
      </c>
      <c r="I795" t="str">
        <f>YEAR(data_KPI[[#This Row],[Date]])&amp;" "&amp;MONTH(data_KPI[[#This Row],[Date]])</f>
        <v>2023 6</v>
      </c>
    </row>
    <row r="796" spans="2:9" x14ac:dyDescent="0.25">
      <c r="B796" t="s">
        <v>35</v>
      </c>
      <c r="C796">
        <v>9.6000000000000014</v>
      </c>
      <c r="D796">
        <v>1230</v>
      </c>
      <c r="E796" s="27">
        <v>45085</v>
      </c>
      <c r="F796">
        <v>543.66</v>
      </c>
      <c r="G796" t="s">
        <v>91</v>
      </c>
      <c r="H796">
        <v>0</v>
      </c>
      <c r="I796" t="str">
        <f>YEAR(data_KPI[[#This Row],[Date]])&amp;" "&amp;MONTH(data_KPI[[#This Row],[Date]])</f>
        <v>2023 6</v>
      </c>
    </row>
    <row r="797" spans="2:9" x14ac:dyDescent="0.25">
      <c r="B797" t="s">
        <v>68</v>
      </c>
      <c r="C797">
        <v>11.200000000000001</v>
      </c>
      <c r="D797">
        <v>940</v>
      </c>
      <c r="E797" s="27">
        <v>45085</v>
      </c>
      <c r="F797">
        <v>656.13</v>
      </c>
      <c r="G797" t="s">
        <v>90</v>
      </c>
      <c r="H797">
        <v>0</v>
      </c>
      <c r="I797" t="str">
        <f>YEAR(data_KPI[[#This Row],[Date]])&amp;" "&amp;MONTH(data_KPI[[#This Row],[Date]])</f>
        <v>2023 6</v>
      </c>
    </row>
    <row r="798" spans="2:9" x14ac:dyDescent="0.25">
      <c r="B798" t="s">
        <v>32</v>
      </c>
      <c r="C798">
        <v>11.200000000000001</v>
      </c>
      <c r="D798">
        <v>1280</v>
      </c>
      <c r="E798" s="27">
        <v>45085</v>
      </c>
      <c r="F798">
        <v>2478.6000000000004</v>
      </c>
      <c r="G798" t="s">
        <v>91</v>
      </c>
      <c r="H798">
        <v>0</v>
      </c>
      <c r="I798" t="str">
        <f>YEAR(data_KPI[[#This Row],[Date]])&amp;" "&amp;MONTH(data_KPI[[#This Row],[Date]])</f>
        <v>2023 6</v>
      </c>
    </row>
    <row r="799" spans="2:9" x14ac:dyDescent="0.25">
      <c r="B799" t="s">
        <v>33</v>
      </c>
      <c r="C799">
        <v>11</v>
      </c>
      <c r="D799">
        <v>125</v>
      </c>
      <c r="E799" s="27">
        <v>45086</v>
      </c>
      <c r="F799">
        <v>905.67</v>
      </c>
      <c r="G799" t="s">
        <v>90</v>
      </c>
      <c r="H799">
        <v>0</v>
      </c>
      <c r="I799" t="str">
        <f>YEAR(data_KPI[[#This Row],[Date]])&amp;" "&amp;MONTH(data_KPI[[#This Row],[Date]])</f>
        <v>2023 6</v>
      </c>
    </row>
    <row r="800" spans="2:9" x14ac:dyDescent="0.25">
      <c r="B800" t="s">
        <v>34</v>
      </c>
      <c r="C800">
        <v>11.200000000000001</v>
      </c>
      <c r="D800">
        <v>540</v>
      </c>
      <c r="E800" s="27">
        <v>45086</v>
      </c>
      <c r="F800">
        <v>255.39</v>
      </c>
      <c r="G800" t="s">
        <v>91</v>
      </c>
      <c r="H800">
        <v>0</v>
      </c>
      <c r="I800" t="str">
        <f>YEAR(data_KPI[[#This Row],[Date]])&amp;" "&amp;MONTH(data_KPI[[#This Row],[Date]])</f>
        <v>2023 6</v>
      </c>
    </row>
    <row r="801" spans="2:9" x14ac:dyDescent="0.25">
      <c r="B801" t="s">
        <v>35</v>
      </c>
      <c r="C801">
        <v>10.4</v>
      </c>
      <c r="D801">
        <v>1060</v>
      </c>
      <c r="E801" s="27">
        <v>45086</v>
      </c>
      <c r="F801">
        <v>198.54000000000002</v>
      </c>
      <c r="G801" t="s">
        <v>91</v>
      </c>
      <c r="H801">
        <v>0</v>
      </c>
      <c r="I801" t="str">
        <f>YEAR(data_KPI[[#This Row],[Date]])&amp;" "&amp;MONTH(data_KPI[[#This Row],[Date]])</f>
        <v>2023 6</v>
      </c>
    </row>
    <row r="802" spans="2:9" x14ac:dyDescent="0.25">
      <c r="B802" t="s">
        <v>68</v>
      </c>
      <c r="C802">
        <v>9.6000000000000014</v>
      </c>
      <c r="D802">
        <v>720</v>
      </c>
      <c r="E802" s="27">
        <v>45086</v>
      </c>
      <c r="F802">
        <v>1106.07</v>
      </c>
      <c r="G802" t="s">
        <v>90</v>
      </c>
      <c r="H802">
        <v>0</v>
      </c>
      <c r="I802" t="str">
        <f>YEAR(data_KPI[[#This Row],[Date]])&amp;" "&amp;MONTH(data_KPI[[#This Row],[Date]])</f>
        <v>2023 6</v>
      </c>
    </row>
    <row r="803" spans="2:9" x14ac:dyDescent="0.25">
      <c r="B803" t="s">
        <v>32</v>
      </c>
      <c r="C803">
        <v>6.4</v>
      </c>
      <c r="D803">
        <v>1220</v>
      </c>
      <c r="E803" s="27">
        <v>45086</v>
      </c>
      <c r="F803">
        <v>1225.1100000000001</v>
      </c>
      <c r="G803" t="s">
        <v>91</v>
      </c>
      <c r="H803">
        <v>0</v>
      </c>
      <c r="I803" t="str">
        <f>YEAR(data_KPI[[#This Row],[Date]])&amp;" "&amp;MONTH(data_KPI[[#This Row],[Date]])</f>
        <v>2023 6</v>
      </c>
    </row>
    <row r="804" spans="2:9" x14ac:dyDescent="0.25">
      <c r="B804" t="s">
        <v>33</v>
      </c>
      <c r="C804">
        <v>7</v>
      </c>
      <c r="D804">
        <v>116</v>
      </c>
      <c r="E804" s="27">
        <v>45087</v>
      </c>
      <c r="F804">
        <v>906.78</v>
      </c>
      <c r="G804" t="s">
        <v>90</v>
      </c>
      <c r="H804">
        <v>0</v>
      </c>
      <c r="I804" t="str">
        <f>YEAR(data_KPI[[#This Row],[Date]])&amp;" "&amp;MONTH(data_KPI[[#This Row],[Date]])</f>
        <v>2023 6</v>
      </c>
    </row>
    <row r="805" spans="2:9" x14ac:dyDescent="0.25">
      <c r="B805" t="s">
        <v>34</v>
      </c>
      <c r="C805">
        <v>12</v>
      </c>
      <c r="D805">
        <v>770</v>
      </c>
      <c r="E805" s="27">
        <v>45087</v>
      </c>
      <c r="F805">
        <v>1174.68</v>
      </c>
      <c r="G805" t="s">
        <v>91</v>
      </c>
      <c r="H805">
        <v>0</v>
      </c>
      <c r="I805" t="str">
        <f>YEAR(data_KPI[[#This Row],[Date]])&amp;" "&amp;MONTH(data_KPI[[#This Row],[Date]])</f>
        <v>2023 6</v>
      </c>
    </row>
    <row r="806" spans="2:9" x14ac:dyDescent="0.25">
      <c r="B806" t="s">
        <v>35</v>
      </c>
      <c r="C806">
        <v>11.200000000000001</v>
      </c>
      <c r="D806">
        <v>970</v>
      </c>
      <c r="E806" s="27">
        <v>45087</v>
      </c>
      <c r="F806">
        <v>1232.46</v>
      </c>
      <c r="G806" t="s">
        <v>91</v>
      </c>
      <c r="H806">
        <v>0</v>
      </c>
      <c r="I806" t="str">
        <f>YEAR(data_KPI[[#This Row],[Date]])&amp;" "&amp;MONTH(data_KPI[[#This Row],[Date]])</f>
        <v>2023 6</v>
      </c>
    </row>
    <row r="807" spans="2:9" x14ac:dyDescent="0.25">
      <c r="B807" t="s">
        <v>68</v>
      </c>
      <c r="C807">
        <v>4</v>
      </c>
      <c r="D807">
        <v>1330</v>
      </c>
      <c r="E807" s="27">
        <v>45087</v>
      </c>
      <c r="F807">
        <v>1768.8600000000001</v>
      </c>
      <c r="G807" t="s">
        <v>90</v>
      </c>
      <c r="H807">
        <v>0</v>
      </c>
      <c r="I807" t="str">
        <f>YEAR(data_KPI[[#This Row],[Date]])&amp;" "&amp;MONTH(data_KPI[[#This Row],[Date]])</f>
        <v>2023 6</v>
      </c>
    </row>
    <row r="808" spans="2:9" x14ac:dyDescent="0.25">
      <c r="B808" t="s">
        <v>32</v>
      </c>
      <c r="C808">
        <v>4.8000000000000007</v>
      </c>
      <c r="D808">
        <v>1000</v>
      </c>
      <c r="E808" s="27">
        <v>45087</v>
      </c>
      <c r="F808">
        <v>273.99</v>
      </c>
      <c r="G808" t="s">
        <v>91</v>
      </c>
      <c r="H808">
        <v>0</v>
      </c>
      <c r="I808" t="str">
        <f>YEAR(data_KPI[[#This Row],[Date]])&amp;" "&amp;MONTH(data_KPI[[#This Row],[Date]])</f>
        <v>2023 6</v>
      </c>
    </row>
    <row r="809" spans="2:9" x14ac:dyDescent="0.25">
      <c r="B809" t="s">
        <v>33</v>
      </c>
      <c r="C809">
        <v>15</v>
      </c>
      <c r="D809">
        <v>94</v>
      </c>
      <c r="E809" s="27">
        <v>45088</v>
      </c>
      <c r="F809">
        <v>190.47</v>
      </c>
      <c r="G809" t="s">
        <v>90</v>
      </c>
      <c r="H809">
        <v>0</v>
      </c>
      <c r="I809" t="str">
        <f>YEAR(data_KPI[[#This Row],[Date]])&amp;" "&amp;MONTH(data_KPI[[#This Row],[Date]])</f>
        <v>2023 6</v>
      </c>
    </row>
    <row r="810" spans="2:9" x14ac:dyDescent="0.25">
      <c r="B810" t="s">
        <v>34</v>
      </c>
      <c r="C810">
        <v>8.8000000000000007</v>
      </c>
      <c r="D810">
        <v>540</v>
      </c>
      <c r="E810" s="27">
        <v>45088</v>
      </c>
      <c r="F810">
        <v>914.52</v>
      </c>
      <c r="G810" t="s">
        <v>91</v>
      </c>
      <c r="H810">
        <v>0</v>
      </c>
      <c r="I810" t="str">
        <f>YEAR(data_KPI[[#This Row],[Date]])&amp;" "&amp;MONTH(data_KPI[[#This Row],[Date]])</f>
        <v>2023 6</v>
      </c>
    </row>
    <row r="811" spans="2:9" x14ac:dyDescent="0.25">
      <c r="B811" t="s">
        <v>35</v>
      </c>
      <c r="C811">
        <v>4.8000000000000007</v>
      </c>
      <c r="D811">
        <v>920</v>
      </c>
      <c r="E811" s="27">
        <v>45088</v>
      </c>
      <c r="F811">
        <v>2859.75</v>
      </c>
      <c r="G811" t="s">
        <v>91</v>
      </c>
      <c r="H811">
        <v>0</v>
      </c>
      <c r="I811" t="str">
        <f>YEAR(data_KPI[[#This Row],[Date]])&amp;" "&amp;MONTH(data_KPI[[#This Row],[Date]])</f>
        <v>2023 6</v>
      </c>
    </row>
    <row r="812" spans="2:9" x14ac:dyDescent="0.25">
      <c r="B812" t="s">
        <v>68</v>
      </c>
      <c r="C812">
        <v>10.4</v>
      </c>
      <c r="D812">
        <v>1060</v>
      </c>
      <c r="E812" s="27">
        <v>45088</v>
      </c>
      <c r="F812">
        <v>2971.98</v>
      </c>
      <c r="G812" t="s">
        <v>90</v>
      </c>
      <c r="H812">
        <v>0</v>
      </c>
      <c r="I812" t="str">
        <f>YEAR(data_KPI[[#This Row],[Date]])&amp;" "&amp;MONTH(data_KPI[[#This Row],[Date]])</f>
        <v>2023 6</v>
      </c>
    </row>
    <row r="813" spans="2:9" x14ac:dyDescent="0.25">
      <c r="B813" t="s">
        <v>32</v>
      </c>
      <c r="C813">
        <v>9.6000000000000014</v>
      </c>
      <c r="D813">
        <v>1120</v>
      </c>
      <c r="E813" s="27">
        <v>45088</v>
      </c>
      <c r="F813">
        <v>639.41999999999996</v>
      </c>
      <c r="G813" t="s">
        <v>91</v>
      </c>
      <c r="H813">
        <v>0</v>
      </c>
      <c r="I813" t="str">
        <f>YEAR(data_KPI[[#This Row],[Date]])&amp;" "&amp;MONTH(data_KPI[[#This Row],[Date]])</f>
        <v>2023 6</v>
      </c>
    </row>
    <row r="814" spans="2:9" x14ac:dyDescent="0.25">
      <c r="B814" t="s">
        <v>33</v>
      </c>
      <c r="C814">
        <v>15</v>
      </c>
      <c r="D814">
        <v>53</v>
      </c>
      <c r="E814" s="27">
        <v>45089</v>
      </c>
      <c r="F814">
        <v>20.58</v>
      </c>
      <c r="G814" t="s">
        <v>90</v>
      </c>
      <c r="H814">
        <v>0</v>
      </c>
      <c r="I814" t="str">
        <f>YEAR(data_KPI[[#This Row],[Date]])&amp;" "&amp;MONTH(data_KPI[[#This Row],[Date]])</f>
        <v>2023 6</v>
      </c>
    </row>
    <row r="815" spans="2:9" x14ac:dyDescent="0.25">
      <c r="B815" t="s">
        <v>34</v>
      </c>
      <c r="C815">
        <v>11.200000000000001</v>
      </c>
      <c r="D815">
        <v>970</v>
      </c>
      <c r="E815" s="27">
        <v>45089</v>
      </c>
      <c r="F815">
        <v>495.68999999999994</v>
      </c>
      <c r="G815" t="s">
        <v>91</v>
      </c>
      <c r="H815">
        <v>0</v>
      </c>
      <c r="I815" t="str">
        <f>YEAR(data_KPI[[#This Row],[Date]])&amp;" "&amp;MONTH(data_KPI[[#This Row],[Date]])</f>
        <v>2023 6</v>
      </c>
    </row>
    <row r="816" spans="2:9" x14ac:dyDescent="0.25">
      <c r="B816" t="s">
        <v>35</v>
      </c>
      <c r="C816">
        <v>4</v>
      </c>
      <c r="D816">
        <v>1130</v>
      </c>
      <c r="E816" s="27">
        <v>45089</v>
      </c>
      <c r="F816">
        <v>810.03</v>
      </c>
      <c r="G816" t="s">
        <v>91</v>
      </c>
      <c r="H816">
        <v>0</v>
      </c>
      <c r="I816" t="str">
        <f>YEAR(data_KPI[[#This Row],[Date]])&amp;" "&amp;MONTH(data_KPI[[#This Row],[Date]])</f>
        <v>2023 6</v>
      </c>
    </row>
    <row r="817" spans="2:9" x14ac:dyDescent="0.25">
      <c r="B817" t="s">
        <v>68</v>
      </c>
      <c r="C817">
        <v>11.200000000000001</v>
      </c>
      <c r="D817">
        <v>570</v>
      </c>
      <c r="E817" s="27">
        <v>45089</v>
      </c>
      <c r="F817">
        <v>151.77000000000001</v>
      </c>
      <c r="G817" t="s">
        <v>90</v>
      </c>
      <c r="H817">
        <v>0</v>
      </c>
      <c r="I817" t="str">
        <f>YEAR(data_KPI[[#This Row],[Date]])&amp;" "&amp;MONTH(data_KPI[[#This Row],[Date]])</f>
        <v>2023 6</v>
      </c>
    </row>
    <row r="818" spans="2:9" x14ac:dyDescent="0.25">
      <c r="B818" t="s">
        <v>32</v>
      </c>
      <c r="C818">
        <v>11.200000000000001</v>
      </c>
      <c r="D818">
        <v>870</v>
      </c>
      <c r="E818" s="27">
        <v>45089</v>
      </c>
      <c r="F818">
        <v>1916.46</v>
      </c>
      <c r="G818" t="s">
        <v>91</v>
      </c>
      <c r="H818">
        <v>0</v>
      </c>
      <c r="I818" t="str">
        <f>YEAR(data_KPI[[#This Row],[Date]])&amp;" "&amp;MONTH(data_KPI[[#This Row],[Date]])</f>
        <v>2023 6</v>
      </c>
    </row>
    <row r="819" spans="2:9" x14ac:dyDescent="0.25">
      <c r="B819" t="s">
        <v>33</v>
      </c>
      <c r="C819">
        <v>14</v>
      </c>
      <c r="D819">
        <v>120</v>
      </c>
      <c r="E819" s="27">
        <v>45090</v>
      </c>
      <c r="F819">
        <v>476.79</v>
      </c>
      <c r="G819" t="s">
        <v>90</v>
      </c>
      <c r="H819">
        <v>0</v>
      </c>
      <c r="I819" t="str">
        <f>YEAR(data_KPI[[#This Row],[Date]])&amp;" "&amp;MONTH(data_KPI[[#This Row],[Date]])</f>
        <v>2023 6</v>
      </c>
    </row>
    <row r="820" spans="2:9" x14ac:dyDescent="0.25">
      <c r="B820" t="s">
        <v>34</v>
      </c>
      <c r="C820">
        <v>7.2</v>
      </c>
      <c r="D820">
        <v>890</v>
      </c>
      <c r="E820" s="27">
        <v>45090</v>
      </c>
      <c r="F820">
        <v>1999.02</v>
      </c>
      <c r="G820" t="s">
        <v>91</v>
      </c>
      <c r="H820">
        <v>0</v>
      </c>
      <c r="I820" t="str">
        <f>YEAR(data_KPI[[#This Row],[Date]])&amp;" "&amp;MONTH(data_KPI[[#This Row],[Date]])</f>
        <v>2023 6</v>
      </c>
    </row>
    <row r="821" spans="2:9" x14ac:dyDescent="0.25">
      <c r="B821" t="s">
        <v>35</v>
      </c>
      <c r="C821">
        <v>11.200000000000001</v>
      </c>
      <c r="D821">
        <v>880</v>
      </c>
      <c r="E821" s="27">
        <v>45090</v>
      </c>
      <c r="F821">
        <v>901.11</v>
      </c>
      <c r="G821" t="s">
        <v>91</v>
      </c>
      <c r="H821">
        <v>0</v>
      </c>
      <c r="I821" t="str">
        <f>YEAR(data_KPI[[#This Row],[Date]])&amp;" "&amp;MONTH(data_KPI[[#This Row],[Date]])</f>
        <v>2023 6</v>
      </c>
    </row>
    <row r="822" spans="2:9" x14ac:dyDescent="0.25">
      <c r="B822" t="s">
        <v>68</v>
      </c>
      <c r="C822">
        <v>4</v>
      </c>
      <c r="D822">
        <v>1110</v>
      </c>
      <c r="E822" s="27">
        <v>45090</v>
      </c>
      <c r="F822">
        <v>2781.81</v>
      </c>
      <c r="G822" t="s">
        <v>90</v>
      </c>
      <c r="H822">
        <v>0</v>
      </c>
      <c r="I822" t="str">
        <f>YEAR(data_KPI[[#This Row],[Date]])&amp;" "&amp;MONTH(data_KPI[[#This Row],[Date]])</f>
        <v>2023 6</v>
      </c>
    </row>
    <row r="823" spans="2:9" x14ac:dyDescent="0.25">
      <c r="B823" t="s">
        <v>32</v>
      </c>
      <c r="C823">
        <v>4</v>
      </c>
      <c r="D823">
        <v>500</v>
      </c>
      <c r="E823" s="27">
        <v>45090</v>
      </c>
      <c r="F823">
        <v>2283.81</v>
      </c>
      <c r="G823" t="s">
        <v>91</v>
      </c>
      <c r="H823">
        <v>0</v>
      </c>
      <c r="I823" t="str">
        <f>YEAR(data_KPI[[#This Row],[Date]])&amp;" "&amp;MONTH(data_KPI[[#This Row],[Date]])</f>
        <v>2023 6</v>
      </c>
    </row>
    <row r="824" spans="2:9" x14ac:dyDescent="0.25">
      <c r="B824" t="s">
        <v>33</v>
      </c>
      <c r="C824">
        <v>5</v>
      </c>
      <c r="D824">
        <v>120</v>
      </c>
      <c r="E824" s="27">
        <v>45091</v>
      </c>
      <c r="F824">
        <v>529.52</v>
      </c>
      <c r="G824" t="s">
        <v>90</v>
      </c>
      <c r="H824">
        <v>0</v>
      </c>
      <c r="I824" t="str">
        <f>YEAR(data_KPI[[#This Row],[Date]])&amp;" "&amp;MONTH(data_KPI[[#This Row],[Date]])</f>
        <v>2023 6</v>
      </c>
    </row>
    <row r="825" spans="2:9" x14ac:dyDescent="0.25">
      <c r="B825" t="s">
        <v>34</v>
      </c>
      <c r="C825">
        <v>4.8000000000000007</v>
      </c>
      <c r="D825">
        <v>830</v>
      </c>
      <c r="E825" s="27">
        <v>45091</v>
      </c>
      <c r="F825">
        <v>2974.2</v>
      </c>
      <c r="G825" t="s">
        <v>91</v>
      </c>
      <c r="H825">
        <v>0</v>
      </c>
      <c r="I825" t="str">
        <f>YEAR(data_KPI[[#This Row],[Date]])&amp;" "&amp;MONTH(data_KPI[[#This Row],[Date]])</f>
        <v>2023 6</v>
      </c>
    </row>
    <row r="826" spans="2:9" x14ac:dyDescent="0.25">
      <c r="B826" t="s">
        <v>35</v>
      </c>
      <c r="C826">
        <v>11.200000000000001</v>
      </c>
      <c r="D826">
        <v>550</v>
      </c>
      <c r="E826" s="27">
        <v>45091</v>
      </c>
      <c r="F826">
        <v>1696.9499999999998</v>
      </c>
      <c r="G826" t="s">
        <v>91</v>
      </c>
      <c r="H826">
        <v>0</v>
      </c>
      <c r="I826" t="str">
        <f>YEAR(data_KPI[[#This Row],[Date]])&amp;" "&amp;MONTH(data_KPI[[#This Row],[Date]])</f>
        <v>2023 6</v>
      </c>
    </row>
    <row r="827" spans="2:9" x14ac:dyDescent="0.25">
      <c r="B827" t="s">
        <v>68</v>
      </c>
      <c r="C827">
        <v>6.4</v>
      </c>
      <c r="D827">
        <v>1390</v>
      </c>
      <c r="E827" s="27">
        <v>45091</v>
      </c>
      <c r="F827">
        <v>2476.98</v>
      </c>
      <c r="G827" t="s">
        <v>90</v>
      </c>
      <c r="H827">
        <v>0</v>
      </c>
      <c r="I827" t="str">
        <f>YEAR(data_KPI[[#This Row],[Date]])&amp;" "&amp;MONTH(data_KPI[[#This Row],[Date]])</f>
        <v>2023 6</v>
      </c>
    </row>
    <row r="828" spans="2:9" x14ac:dyDescent="0.25">
      <c r="B828" t="s">
        <v>32</v>
      </c>
      <c r="C828">
        <v>5.6000000000000005</v>
      </c>
      <c r="D828">
        <v>510</v>
      </c>
      <c r="E828" s="27">
        <v>45091</v>
      </c>
      <c r="F828">
        <v>1057.08</v>
      </c>
      <c r="G828" t="s">
        <v>91</v>
      </c>
      <c r="H828">
        <v>0</v>
      </c>
      <c r="I828" t="str">
        <f>YEAR(data_KPI[[#This Row],[Date]])&amp;" "&amp;MONTH(data_KPI[[#This Row],[Date]])</f>
        <v>2023 6</v>
      </c>
    </row>
    <row r="829" spans="2:9" x14ac:dyDescent="0.25">
      <c r="B829" t="s">
        <v>33</v>
      </c>
      <c r="C829">
        <v>7</v>
      </c>
      <c r="D829">
        <v>70</v>
      </c>
      <c r="E829" s="27">
        <v>45092</v>
      </c>
      <c r="F829">
        <v>976.09</v>
      </c>
      <c r="G829" t="s">
        <v>90</v>
      </c>
      <c r="H829">
        <v>0</v>
      </c>
      <c r="I829" t="str">
        <f>YEAR(data_KPI[[#This Row],[Date]])&amp;" "&amp;MONTH(data_KPI[[#This Row],[Date]])</f>
        <v>2023 6</v>
      </c>
    </row>
    <row r="830" spans="2:9" x14ac:dyDescent="0.25">
      <c r="B830" t="s">
        <v>34</v>
      </c>
      <c r="C830">
        <v>4.8000000000000007</v>
      </c>
      <c r="D830">
        <v>1340</v>
      </c>
      <c r="E830" s="27">
        <v>45092</v>
      </c>
      <c r="F830">
        <v>1874.22</v>
      </c>
      <c r="G830" t="s">
        <v>91</v>
      </c>
      <c r="H830">
        <v>0</v>
      </c>
      <c r="I830" t="str">
        <f>YEAR(data_KPI[[#This Row],[Date]])&amp;" "&amp;MONTH(data_KPI[[#This Row],[Date]])</f>
        <v>2023 6</v>
      </c>
    </row>
    <row r="831" spans="2:9" x14ac:dyDescent="0.25">
      <c r="B831" t="s">
        <v>35</v>
      </c>
      <c r="C831">
        <v>12</v>
      </c>
      <c r="D831">
        <v>520</v>
      </c>
      <c r="E831" s="27">
        <v>45092</v>
      </c>
      <c r="F831">
        <v>1249.4100000000001</v>
      </c>
      <c r="G831" t="s">
        <v>91</v>
      </c>
      <c r="H831">
        <v>0</v>
      </c>
      <c r="I831" t="str">
        <f>YEAR(data_KPI[[#This Row],[Date]])&amp;" "&amp;MONTH(data_KPI[[#This Row],[Date]])</f>
        <v>2023 6</v>
      </c>
    </row>
    <row r="832" spans="2:9" x14ac:dyDescent="0.25">
      <c r="B832" t="s">
        <v>68</v>
      </c>
      <c r="C832">
        <v>5.6000000000000005</v>
      </c>
      <c r="D832">
        <v>960</v>
      </c>
      <c r="E832" s="27">
        <v>45092</v>
      </c>
      <c r="F832">
        <v>2346.4499999999998</v>
      </c>
      <c r="G832" t="s">
        <v>90</v>
      </c>
      <c r="H832">
        <v>0</v>
      </c>
      <c r="I832" t="str">
        <f>YEAR(data_KPI[[#This Row],[Date]])&amp;" "&amp;MONTH(data_KPI[[#This Row],[Date]])</f>
        <v>2023 6</v>
      </c>
    </row>
    <row r="833" spans="2:9" x14ac:dyDescent="0.25">
      <c r="B833" t="s">
        <v>32</v>
      </c>
      <c r="C833">
        <v>4.8000000000000007</v>
      </c>
      <c r="D833">
        <v>1340</v>
      </c>
      <c r="E833" s="27">
        <v>45092</v>
      </c>
      <c r="F833">
        <v>2389.56</v>
      </c>
      <c r="G833" t="s">
        <v>91</v>
      </c>
      <c r="H833">
        <v>0</v>
      </c>
      <c r="I833" t="str">
        <f>YEAR(data_KPI[[#This Row],[Date]])&amp;" "&amp;MONTH(data_KPI[[#This Row],[Date]])</f>
        <v>2023 6</v>
      </c>
    </row>
    <row r="834" spans="2:9" x14ac:dyDescent="0.25">
      <c r="B834" t="s">
        <v>33</v>
      </c>
      <c r="C834">
        <v>8</v>
      </c>
      <c r="D834">
        <v>130</v>
      </c>
      <c r="E834" s="27">
        <v>45093</v>
      </c>
      <c r="F834">
        <v>62.51</v>
      </c>
      <c r="G834" t="s">
        <v>90</v>
      </c>
      <c r="H834">
        <v>0</v>
      </c>
      <c r="I834" t="str">
        <f>YEAR(data_KPI[[#This Row],[Date]])&amp;" "&amp;MONTH(data_KPI[[#This Row],[Date]])</f>
        <v>2023 6</v>
      </c>
    </row>
    <row r="835" spans="2:9" x14ac:dyDescent="0.25">
      <c r="B835" t="s">
        <v>34</v>
      </c>
      <c r="C835">
        <v>5.6000000000000005</v>
      </c>
      <c r="D835">
        <v>720</v>
      </c>
      <c r="E835" s="27">
        <v>45093</v>
      </c>
      <c r="F835">
        <v>477.96</v>
      </c>
      <c r="G835" t="s">
        <v>91</v>
      </c>
      <c r="H835">
        <v>0</v>
      </c>
      <c r="I835" t="str">
        <f>YEAR(data_KPI[[#This Row],[Date]])&amp;" "&amp;MONTH(data_KPI[[#This Row],[Date]])</f>
        <v>2023 6</v>
      </c>
    </row>
    <row r="836" spans="2:9" x14ac:dyDescent="0.25">
      <c r="B836" t="s">
        <v>35</v>
      </c>
      <c r="C836">
        <v>7.2</v>
      </c>
      <c r="D836">
        <v>1390</v>
      </c>
      <c r="E836" s="27">
        <v>45093</v>
      </c>
      <c r="F836">
        <v>2206.38</v>
      </c>
      <c r="G836" t="s">
        <v>91</v>
      </c>
      <c r="H836">
        <v>0</v>
      </c>
      <c r="I836" t="str">
        <f>YEAR(data_KPI[[#This Row],[Date]])&amp;" "&amp;MONTH(data_KPI[[#This Row],[Date]])</f>
        <v>2023 6</v>
      </c>
    </row>
    <row r="837" spans="2:9" x14ac:dyDescent="0.25">
      <c r="B837" t="s">
        <v>68</v>
      </c>
      <c r="C837">
        <v>7.2</v>
      </c>
      <c r="D837">
        <v>990</v>
      </c>
      <c r="E837" s="27">
        <v>45093</v>
      </c>
      <c r="F837">
        <v>2478.66</v>
      </c>
      <c r="G837" t="s">
        <v>90</v>
      </c>
      <c r="H837">
        <v>0</v>
      </c>
      <c r="I837" t="str">
        <f>YEAR(data_KPI[[#This Row],[Date]])&amp;" "&amp;MONTH(data_KPI[[#This Row],[Date]])</f>
        <v>2023 6</v>
      </c>
    </row>
    <row r="838" spans="2:9" x14ac:dyDescent="0.25">
      <c r="B838" t="s">
        <v>32</v>
      </c>
      <c r="C838">
        <v>4.8000000000000007</v>
      </c>
      <c r="D838">
        <v>1220</v>
      </c>
      <c r="E838" s="27">
        <v>45093</v>
      </c>
      <c r="F838">
        <v>238.74</v>
      </c>
      <c r="G838" t="s">
        <v>91</v>
      </c>
      <c r="H838">
        <v>0</v>
      </c>
      <c r="I838" t="str">
        <f>YEAR(data_KPI[[#This Row],[Date]])&amp;" "&amp;MONTH(data_KPI[[#This Row],[Date]])</f>
        <v>2023 6</v>
      </c>
    </row>
    <row r="839" spans="2:9" x14ac:dyDescent="0.25">
      <c r="B839" t="s">
        <v>33</v>
      </c>
      <c r="C839">
        <v>11</v>
      </c>
      <c r="D839">
        <v>84</v>
      </c>
      <c r="E839" s="27">
        <v>45094</v>
      </c>
      <c r="F839">
        <v>337.89</v>
      </c>
      <c r="G839" t="s">
        <v>90</v>
      </c>
      <c r="H839">
        <v>0</v>
      </c>
      <c r="I839" t="str">
        <f>YEAR(data_KPI[[#This Row],[Date]])&amp;" "&amp;MONTH(data_KPI[[#This Row],[Date]])</f>
        <v>2023 6</v>
      </c>
    </row>
    <row r="840" spans="2:9" x14ac:dyDescent="0.25">
      <c r="B840" t="s">
        <v>34</v>
      </c>
      <c r="C840">
        <v>4.8000000000000007</v>
      </c>
      <c r="D840">
        <v>930</v>
      </c>
      <c r="E840" s="27">
        <v>45094</v>
      </c>
      <c r="F840">
        <v>1981.71</v>
      </c>
      <c r="G840" t="s">
        <v>91</v>
      </c>
      <c r="H840">
        <v>0</v>
      </c>
      <c r="I840" t="str">
        <f>YEAR(data_KPI[[#This Row],[Date]])&amp;" "&amp;MONTH(data_KPI[[#This Row],[Date]])</f>
        <v>2023 6</v>
      </c>
    </row>
    <row r="841" spans="2:9" x14ac:dyDescent="0.25">
      <c r="B841" t="s">
        <v>35</v>
      </c>
      <c r="C841">
        <v>5.6000000000000005</v>
      </c>
      <c r="D841">
        <v>940</v>
      </c>
      <c r="E841" s="27">
        <v>45094</v>
      </c>
      <c r="F841">
        <v>2581.92</v>
      </c>
      <c r="G841" t="s">
        <v>91</v>
      </c>
      <c r="H841">
        <v>0</v>
      </c>
      <c r="I841" t="str">
        <f>YEAR(data_KPI[[#This Row],[Date]])&amp;" "&amp;MONTH(data_KPI[[#This Row],[Date]])</f>
        <v>2023 6</v>
      </c>
    </row>
    <row r="842" spans="2:9" x14ac:dyDescent="0.25">
      <c r="B842" t="s">
        <v>68</v>
      </c>
      <c r="C842">
        <v>4</v>
      </c>
      <c r="D842">
        <v>1210</v>
      </c>
      <c r="E842" s="27">
        <v>45094</v>
      </c>
      <c r="F842">
        <v>237.57</v>
      </c>
      <c r="G842" t="s">
        <v>90</v>
      </c>
      <c r="H842">
        <v>0</v>
      </c>
      <c r="I842" t="str">
        <f>YEAR(data_KPI[[#This Row],[Date]])&amp;" "&amp;MONTH(data_KPI[[#This Row],[Date]])</f>
        <v>2023 6</v>
      </c>
    </row>
    <row r="843" spans="2:9" x14ac:dyDescent="0.25">
      <c r="B843" t="s">
        <v>32</v>
      </c>
      <c r="C843">
        <v>4</v>
      </c>
      <c r="D843">
        <v>1210</v>
      </c>
      <c r="E843" s="27">
        <v>45094</v>
      </c>
      <c r="F843">
        <v>2844</v>
      </c>
      <c r="G843" t="s">
        <v>91</v>
      </c>
      <c r="H843">
        <v>0</v>
      </c>
      <c r="I843" t="str">
        <f>YEAR(data_KPI[[#This Row],[Date]])&amp;" "&amp;MONTH(data_KPI[[#This Row],[Date]])</f>
        <v>2023 6</v>
      </c>
    </row>
    <row r="844" spans="2:9" x14ac:dyDescent="0.25">
      <c r="B844" t="s">
        <v>33</v>
      </c>
      <c r="C844">
        <v>12</v>
      </c>
      <c r="D844">
        <v>104</v>
      </c>
      <c r="E844" s="27">
        <v>45095</v>
      </c>
      <c r="F844">
        <v>755.8</v>
      </c>
      <c r="G844" t="s">
        <v>90</v>
      </c>
      <c r="H844">
        <v>0</v>
      </c>
      <c r="I844" t="str">
        <f>YEAR(data_KPI[[#This Row],[Date]])&amp;" "&amp;MONTH(data_KPI[[#This Row],[Date]])</f>
        <v>2023 6</v>
      </c>
    </row>
    <row r="845" spans="2:9" x14ac:dyDescent="0.25">
      <c r="B845" t="s">
        <v>34</v>
      </c>
      <c r="C845">
        <v>8.8000000000000007</v>
      </c>
      <c r="D845">
        <v>1460</v>
      </c>
      <c r="E845" s="27">
        <v>45095</v>
      </c>
      <c r="F845">
        <v>1672.29</v>
      </c>
      <c r="G845" t="s">
        <v>91</v>
      </c>
      <c r="H845">
        <v>0</v>
      </c>
      <c r="I845" t="str">
        <f>YEAR(data_KPI[[#This Row],[Date]])&amp;" "&amp;MONTH(data_KPI[[#This Row],[Date]])</f>
        <v>2023 6</v>
      </c>
    </row>
    <row r="846" spans="2:9" x14ac:dyDescent="0.25">
      <c r="B846" t="s">
        <v>35</v>
      </c>
      <c r="C846">
        <v>10.4</v>
      </c>
      <c r="D846">
        <v>1290</v>
      </c>
      <c r="E846" s="27">
        <v>45095</v>
      </c>
      <c r="F846">
        <v>1292.0999999999999</v>
      </c>
      <c r="G846" t="s">
        <v>91</v>
      </c>
      <c r="H846">
        <v>0</v>
      </c>
      <c r="I846" t="str">
        <f>YEAR(data_KPI[[#This Row],[Date]])&amp;" "&amp;MONTH(data_KPI[[#This Row],[Date]])</f>
        <v>2023 6</v>
      </c>
    </row>
    <row r="847" spans="2:9" x14ac:dyDescent="0.25">
      <c r="B847" t="s">
        <v>68</v>
      </c>
      <c r="C847">
        <v>8.8000000000000007</v>
      </c>
      <c r="D847">
        <v>590</v>
      </c>
      <c r="E847" s="27">
        <v>45095</v>
      </c>
      <c r="F847">
        <v>2525.6999999999998</v>
      </c>
      <c r="G847" t="s">
        <v>90</v>
      </c>
      <c r="H847">
        <v>0</v>
      </c>
      <c r="I847" t="str">
        <f>YEAR(data_KPI[[#This Row],[Date]])&amp;" "&amp;MONTH(data_KPI[[#This Row],[Date]])</f>
        <v>2023 6</v>
      </c>
    </row>
    <row r="848" spans="2:9" x14ac:dyDescent="0.25">
      <c r="B848" t="s">
        <v>32</v>
      </c>
      <c r="C848">
        <v>5.6000000000000005</v>
      </c>
      <c r="D848">
        <v>1250</v>
      </c>
      <c r="E848" s="27">
        <v>45095</v>
      </c>
      <c r="F848">
        <v>2097.8999999999996</v>
      </c>
      <c r="G848" t="s">
        <v>91</v>
      </c>
      <c r="H848">
        <v>0</v>
      </c>
      <c r="I848" t="str">
        <f>YEAR(data_KPI[[#This Row],[Date]])&amp;" "&amp;MONTH(data_KPI[[#This Row],[Date]])</f>
        <v>2023 6</v>
      </c>
    </row>
    <row r="849" spans="2:9" x14ac:dyDescent="0.25">
      <c r="B849" t="s">
        <v>33</v>
      </c>
      <c r="C849">
        <v>7</v>
      </c>
      <c r="D849">
        <v>145</v>
      </c>
      <c r="E849" s="27">
        <v>45096</v>
      </c>
      <c r="F849">
        <v>818.66</v>
      </c>
      <c r="G849" t="s">
        <v>90</v>
      </c>
      <c r="H849">
        <v>0</v>
      </c>
      <c r="I849" t="str">
        <f>YEAR(data_KPI[[#This Row],[Date]])&amp;" "&amp;MONTH(data_KPI[[#This Row],[Date]])</f>
        <v>2023 6</v>
      </c>
    </row>
    <row r="850" spans="2:9" x14ac:dyDescent="0.25">
      <c r="B850" t="s">
        <v>34</v>
      </c>
      <c r="C850">
        <v>5.6000000000000005</v>
      </c>
      <c r="D850">
        <v>1190</v>
      </c>
      <c r="E850" s="27">
        <v>45096</v>
      </c>
      <c r="F850">
        <v>2337.69</v>
      </c>
      <c r="G850" t="s">
        <v>91</v>
      </c>
      <c r="H850">
        <v>0</v>
      </c>
      <c r="I850" t="str">
        <f>YEAR(data_KPI[[#This Row],[Date]])&amp;" "&amp;MONTH(data_KPI[[#This Row],[Date]])</f>
        <v>2023 6</v>
      </c>
    </row>
    <row r="851" spans="2:9" x14ac:dyDescent="0.25">
      <c r="B851" t="s">
        <v>35</v>
      </c>
      <c r="C851">
        <v>11.200000000000001</v>
      </c>
      <c r="D851">
        <v>1240</v>
      </c>
      <c r="E851" s="27">
        <v>45096</v>
      </c>
      <c r="F851">
        <v>352.77</v>
      </c>
      <c r="G851" t="s">
        <v>91</v>
      </c>
      <c r="H851">
        <v>0</v>
      </c>
      <c r="I851" t="str">
        <f>YEAR(data_KPI[[#This Row],[Date]])&amp;" "&amp;MONTH(data_KPI[[#This Row],[Date]])</f>
        <v>2023 6</v>
      </c>
    </row>
    <row r="852" spans="2:9" x14ac:dyDescent="0.25">
      <c r="B852" t="s">
        <v>68</v>
      </c>
      <c r="C852">
        <v>6.4</v>
      </c>
      <c r="D852">
        <v>1060</v>
      </c>
      <c r="E852" s="27">
        <v>45096</v>
      </c>
      <c r="F852">
        <v>2462.34</v>
      </c>
      <c r="G852" t="s">
        <v>90</v>
      </c>
      <c r="H852">
        <v>0</v>
      </c>
      <c r="I852" t="str">
        <f>YEAR(data_KPI[[#This Row],[Date]])&amp;" "&amp;MONTH(data_KPI[[#This Row],[Date]])</f>
        <v>2023 6</v>
      </c>
    </row>
    <row r="853" spans="2:9" x14ac:dyDescent="0.25">
      <c r="B853" t="s">
        <v>32</v>
      </c>
      <c r="C853">
        <v>4</v>
      </c>
      <c r="D853">
        <v>730</v>
      </c>
      <c r="E853" s="27">
        <v>45096</v>
      </c>
      <c r="F853">
        <v>2623.41</v>
      </c>
      <c r="G853" t="s">
        <v>91</v>
      </c>
      <c r="H853">
        <v>0</v>
      </c>
      <c r="I853" t="str">
        <f>YEAR(data_KPI[[#This Row],[Date]])&amp;" "&amp;MONTH(data_KPI[[#This Row],[Date]])</f>
        <v>2023 6</v>
      </c>
    </row>
    <row r="854" spans="2:9" x14ac:dyDescent="0.25">
      <c r="B854" t="s">
        <v>33</v>
      </c>
      <c r="C854">
        <v>14</v>
      </c>
      <c r="D854">
        <v>51</v>
      </c>
      <c r="E854" s="27">
        <v>45097</v>
      </c>
      <c r="F854">
        <v>706.96</v>
      </c>
      <c r="G854" t="s">
        <v>90</v>
      </c>
      <c r="H854">
        <v>0</v>
      </c>
      <c r="I854" t="str">
        <f>YEAR(data_KPI[[#This Row],[Date]])&amp;" "&amp;MONTH(data_KPI[[#This Row],[Date]])</f>
        <v>2023 6</v>
      </c>
    </row>
    <row r="855" spans="2:9" x14ac:dyDescent="0.25">
      <c r="B855" t="s">
        <v>34</v>
      </c>
      <c r="C855">
        <v>9.6000000000000014</v>
      </c>
      <c r="D855">
        <v>1130</v>
      </c>
      <c r="E855" s="27">
        <v>45097</v>
      </c>
      <c r="F855">
        <v>2960.94</v>
      </c>
      <c r="G855" t="s">
        <v>91</v>
      </c>
      <c r="H855">
        <v>0</v>
      </c>
      <c r="I855" t="str">
        <f>YEAR(data_KPI[[#This Row],[Date]])&amp;" "&amp;MONTH(data_KPI[[#This Row],[Date]])</f>
        <v>2023 6</v>
      </c>
    </row>
    <row r="856" spans="2:9" x14ac:dyDescent="0.25">
      <c r="B856" t="s">
        <v>35</v>
      </c>
      <c r="C856">
        <v>6.4</v>
      </c>
      <c r="D856">
        <v>1040</v>
      </c>
      <c r="E856" s="27">
        <v>45097</v>
      </c>
      <c r="F856">
        <v>2352.36</v>
      </c>
      <c r="G856" t="s">
        <v>91</v>
      </c>
      <c r="H856">
        <v>0</v>
      </c>
      <c r="I856" t="str">
        <f>YEAR(data_KPI[[#This Row],[Date]])&amp;" "&amp;MONTH(data_KPI[[#This Row],[Date]])</f>
        <v>2023 6</v>
      </c>
    </row>
    <row r="857" spans="2:9" x14ac:dyDescent="0.25">
      <c r="B857" t="s">
        <v>68</v>
      </c>
      <c r="C857">
        <v>10.4</v>
      </c>
      <c r="D857">
        <v>670</v>
      </c>
      <c r="E857" s="27">
        <v>45097</v>
      </c>
      <c r="F857">
        <v>625.47</v>
      </c>
      <c r="G857" t="s">
        <v>90</v>
      </c>
      <c r="H857">
        <v>0</v>
      </c>
      <c r="I857" t="str">
        <f>YEAR(data_KPI[[#This Row],[Date]])&amp;" "&amp;MONTH(data_KPI[[#This Row],[Date]])</f>
        <v>2023 6</v>
      </c>
    </row>
    <row r="858" spans="2:9" x14ac:dyDescent="0.25">
      <c r="B858" t="s">
        <v>32</v>
      </c>
      <c r="C858">
        <v>7.2</v>
      </c>
      <c r="D858">
        <v>1190</v>
      </c>
      <c r="E858" s="27">
        <v>45097</v>
      </c>
      <c r="F858">
        <v>2247</v>
      </c>
      <c r="G858" t="s">
        <v>91</v>
      </c>
      <c r="H858">
        <v>0</v>
      </c>
      <c r="I858" t="str">
        <f>YEAR(data_KPI[[#This Row],[Date]])&amp;" "&amp;MONTH(data_KPI[[#This Row],[Date]])</f>
        <v>2023 6</v>
      </c>
    </row>
    <row r="859" spans="2:9" x14ac:dyDescent="0.25">
      <c r="B859" t="s">
        <v>33</v>
      </c>
      <c r="C859">
        <v>12</v>
      </c>
      <c r="D859">
        <v>82</v>
      </c>
      <c r="E859" s="27">
        <v>45098</v>
      </c>
      <c r="F859">
        <v>75.87</v>
      </c>
      <c r="G859" t="s">
        <v>90</v>
      </c>
      <c r="H859">
        <v>0</v>
      </c>
      <c r="I859" t="str">
        <f>YEAR(data_KPI[[#This Row],[Date]])&amp;" "&amp;MONTH(data_KPI[[#This Row],[Date]])</f>
        <v>2023 6</v>
      </c>
    </row>
    <row r="860" spans="2:9" x14ac:dyDescent="0.25">
      <c r="B860" t="s">
        <v>34</v>
      </c>
      <c r="C860">
        <v>12</v>
      </c>
      <c r="D860">
        <v>1480</v>
      </c>
      <c r="E860" s="27">
        <v>45098</v>
      </c>
      <c r="F860">
        <v>2791.3500000000004</v>
      </c>
      <c r="G860" t="s">
        <v>91</v>
      </c>
      <c r="H860">
        <v>0</v>
      </c>
      <c r="I860" t="str">
        <f>YEAR(data_KPI[[#This Row],[Date]])&amp;" "&amp;MONTH(data_KPI[[#This Row],[Date]])</f>
        <v>2023 6</v>
      </c>
    </row>
    <row r="861" spans="2:9" x14ac:dyDescent="0.25">
      <c r="B861" t="s">
        <v>35</v>
      </c>
      <c r="C861">
        <v>4</v>
      </c>
      <c r="D861">
        <v>1500</v>
      </c>
      <c r="E861" s="27">
        <v>45098</v>
      </c>
      <c r="F861">
        <v>2494.5</v>
      </c>
      <c r="G861" t="s">
        <v>91</v>
      </c>
      <c r="H861">
        <v>0</v>
      </c>
      <c r="I861" t="str">
        <f>YEAR(data_KPI[[#This Row],[Date]])&amp;" "&amp;MONTH(data_KPI[[#This Row],[Date]])</f>
        <v>2023 6</v>
      </c>
    </row>
    <row r="862" spans="2:9" x14ac:dyDescent="0.25">
      <c r="B862" t="s">
        <v>68</v>
      </c>
      <c r="C862">
        <v>10.4</v>
      </c>
      <c r="D862">
        <v>1480</v>
      </c>
      <c r="E862" s="27">
        <v>45098</v>
      </c>
      <c r="F862">
        <v>1807.3200000000002</v>
      </c>
      <c r="G862" t="s">
        <v>90</v>
      </c>
      <c r="H862">
        <v>0</v>
      </c>
      <c r="I862" t="str">
        <f>YEAR(data_KPI[[#This Row],[Date]])&amp;" "&amp;MONTH(data_KPI[[#This Row],[Date]])</f>
        <v>2023 6</v>
      </c>
    </row>
    <row r="863" spans="2:9" x14ac:dyDescent="0.25">
      <c r="B863" t="s">
        <v>32</v>
      </c>
      <c r="C863">
        <v>7.2</v>
      </c>
      <c r="D863">
        <v>1000</v>
      </c>
      <c r="E863" s="27">
        <v>45098</v>
      </c>
      <c r="F863">
        <v>516.68999999999994</v>
      </c>
      <c r="G863" t="s">
        <v>91</v>
      </c>
      <c r="H863">
        <v>0</v>
      </c>
      <c r="I863" t="str">
        <f>YEAR(data_KPI[[#This Row],[Date]])&amp;" "&amp;MONTH(data_KPI[[#This Row],[Date]])</f>
        <v>2023 6</v>
      </c>
    </row>
    <row r="864" spans="2:9" x14ac:dyDescent="0.25">
      <c r="B864" t="s">
        <v>33</v>
      </c>
      <c r="C864">
        <v>12</v>
      </c>
      <c r="D864">
        <v>55</v>
      </c>
      <c r="E864" s="27">
        <v>45099</v>
      </c>
      <c r="F864">
        <v>684.98</v>
      </c>
      <c r="G864" t="s">
        <v>90</v>
      </c>
      <c r="H864">
        <v>0</v>
      </c>
      <c r="I864" t="str">
        <f>YEAR(data_KPI[[#This Row],[Date]])&amp;" "&amp;MONTH(data_KPI[[#This Row],[Date]])</f>
        <v>2023 6</v>
      </c>
    </row>
    <row r="865" spans="2:9" x14ac:dyDescent="0.25">
      <c r="B865" t="s">
        <v>34</v>
      </c>
      <c r="C865">
        <v>12</v>
      </c>
      <c r="D865">
        <v>1420</v>
      </c>
      <c r="E865" s="27">
        <v>45099</v>
      </c>
      <c r="F865">
        <v>727.14</v>
      </c>
      <c r="G865" t="s">
        <v>91</v>
      </c>
      <c r="H865">
        <v>0</v>
      </c>
      <c r="I865" t="str">
        <f>YEAR(data_KPI[[#This Row],[Date]])&amp;" "&amp;MONTH(data_KPI[[#This Row],[Date]])</f>
        <v>2023 6</v>
      </c>
    </row>
    <row r="866" spans="2:9" x14ac:dyDescent="0.25">
      <c r="B866" t="s">
        <v>35</v>
      </c>
      <c r="C866">
        <v>11.200000000000001</v>
      </c>
      <c r="D866">
        <v>530</v>
      </c>
      <c r="E866" s="27">
        <v>45099</v>
      </c>
      <c r="F866">
        <v>2.4000000000000004</v>
      </c>
      <c r="G866" t="s">
        <v>91</v>
      </c>
      <c r="H866">
        <v>0</v>
      </c>
      <c r="I866" t="str">
        <f>YEAR(data_KPI[[#This Row],[Date]])&amp;" "&amp;MONTH(data_KPI[[#This Row],[Date]])</f>
        <v>2023 6</v>
      </c>
    </row>
    <row r="867" spans="2:9" x14ac:dyDescent="0.25">
      <c r="B867" t="s">
        <v>68</v>
      </c>
      <c r="C867">
        <v>9.6000000000000014</v>
      </c>
      <c r="D867">
        <v>1050</v>
      </c>
      <c r="E867" s="27">
        <v>45099</v>
      </c>
      <c r="F867">
        <v>158.01</v>
      </c>
      <c r="G867" t="s">
        <v>90</v>
      </c>
      <c r="H867">
        <v>0</v>
      </c>
      <c r="I867" t="str">
        <f>YEAR(data_KPI[[#This Row],[Date]])&amp;" "&amp;MONTH(data_KPI[[#This Row],[Date]])</f>
        <v>2023 6</v>
      </c>
    </row>
    <row r="868" spans="2:9" x14ac:dyDescent="0.25">
      <c r="B868" t="s">
        <v>32</v>
      </c>
      <c r="C868">
        <v>4.8000000000000007</v>
      </c>
      <c r="D868">
        <v>520</v>
      </c>
      <c r="E868" s="27">
        <v>45099</v>
      </c>
      <c r="F868">
        <v>2781.81</v>
      </c>
      <c r="G868" t="s">
        <v>91</v>
      </c>
      <c r="H868">
        <v>0</v>
      </c>
      <c r="I868" t="str">
        <f>YEAR(data_KPI[[#This Row],[Date]])&amp;" "&amp;MONTH(data_KPI[[#This Row],[Date]])</f>
        <v>2023 6</v>
      </c>
    </row>
    <row r="869" spans="2:9" x14ac:dyDescent="0.25">
      <c r="B869" t="s">
        <v>33</v>
      </c>
      <c r="C869">
        <v>15</v>
      </c>
      <c r="D869">
        <v>114</v>
      </c>
      <c r="E869" s="27">
        <v>45100</v>
      </c>
      <c r="F869">
        <v>411.17</v>
      </c>
      <c r="G869" t="s">
        <v>90</v>
      </c>
      <c r="H869">
        <v>0</v>
      </c>
      <c r="I869" t="str">
        <f>YEAR(data_KPI[[#This Row],[Date]])&amp;" "&amp;MONTH(data_KPI[[#This Row],[Date]])</f>
        <v>2023 6</v>
      </c>
    </row>
    <row r="870" spans="2:9" x14ac:dyDescent="0.25">
      <c r="B870" t="s">
        <v>34</v>
      </c>
      <c r="C870">
        <v>8</v>
      </c>
      <c r="D870">
        <v>590</v>
      </c>
      <c r="E870" s="27">
        <v>45100</v>
      </c>
      <c r="F870">
        <v>1315.53</v>
      </c>
      <c r="G870" t="s">
        <v>91</v>
      </c>
      <c r="H870">
        <v>0</v>
      </c>
      <c r="I870" t="str">
        <f>YEAR(data_KPI[[#This Row],[Date]])&amp;" "&amp;MONTH(data_KPI[[#This Row],[Date]])</f>
        <v>2023 6</v>
      </c>
    </row>
    <row r="871" spans="2:9" x14ac:dyDescent="0.25">
      <c r="B871" t="s">
        <v>35</v>
      </c>
      <c r="C871">
        <v>4</v>
      </c>
      <c r="D871">
        <v>680</v>
      </c>
      <c r="E871" s="27">
        <v>45100</v>
      </c>
      <c r="F871">
        <v>1591.53</v>
      </c>
      <c r="G871" t="s">
        <v>91</v>
      </c>
      <c r="H871">
        <v>0</v>
      </c>
      <c r="I871" t="str">
        <f>YEAR(data_KPI[[#This Row],[Date]])&amp;" "&amp;MONTH(data_KPI[[#This Row],[Date]])</f>
        <v>2023 6</v>
      </c>
    </row>
    <row r="872" spans="2:9" x14ac:dyDescent="0.25">
      <c r="B872" t="s">
        <v>68</v>
      </c>
      <c r="C872">
        <v>4</v>
      </c>
      <c r="D872">
        <v>670</v>
      </c>
      <c r="E872" s="27">
        <v>45100</v>
      </c>
      <c r="F872">
        <v>1527</v>
      </c>
      <c r="G872" t="s">
        <v>90</v>
      </c>
      <c r="H872">
        <v>0</v>
      </c>
      <c r="I872" t="str">
        <f>YEAR(data_KPI[[#This Row],[Date]])&amp;" "&amp;MONTH(data_KPI[[#This Row],[Date]])</f>
        <v>2023 6</v>
      </c>
    </row>
    <row r="873" spans="2:9" x14ac:dyDescent="0.25">
      <c r="B873" t="s">
        <v>32</v>
      </c>
      <c r="C873">
        <v>4</v>
      </c>
      <c r="D873">
        <v>850</v>
      </c>
      <c r="E873" s="27">
        <v>45100</v>
      </c>
      <c r="F873">
        <v>1103.31</v>
      </c>
      <c r="G873" t="s">
        <v>91</v>
      </c>
      <c r="H873">
        <v>0</v>
      </c>
      <c r="I873" t="str">
        <f>YEAR(data_KPI[[#This Row],[Date]])&amp;" "&amp;MONTH(data_KPI[[#This Row],[Date]])</f>
        <v>2023 6</v>
      </c>
    </row>
    <row r="874" spans="2:9" x14ac:dyDescent="0.25">
      <c r="B874" t="s">
        <v>33</v>
      </c>
      <c r="C874">
        <v>11</v>
      </c>
      <c r="D874">
        <v>148</v>
      </c>
      <c r="E874" s="27">
        <v>45101</v>
      </c>
      <c r="F874">
        <v>49.36</v>
      </c>
      <c r="G874" t="s">
        <v>90</v>
      </c>
      <c r="H874">
        <v>0</v>
      </c>
      <c r="I874" t="str">
        <f>YEAR(data_KPI[[#This Row],[Date]])&amp;" "&amp;MONTH(data_KPI[[#This Row],[Date]])</f>
        <v>2023 6</v>
      </c>
    </row>
    <row r="875" spans="2:9" x14ac:dyDescent="0.25">
      <c r="B875" t="s">
        <v>34</v>
      </c>
      <c r="C875">
        <v>8.8000000000000007</v>
      </c>
      <c r="D875">
        <v>910</v>
      </c>
      <c r="E875" s="27">
        <v>45101</v>
      </c>
      <c r="F875">
        <v>112.17</v>
      </c>
      <c r="G875" t="s">
        <v>91</v>
      </c>
      <c r="H875">
        <v>0</v>
      </c>
      <c r="I875" t="str">
        <f>YEAR(data_KPI[[#This Row],[Date]])&amp;" "&amp;MONTH(data_KPI[[#This Row],[Date]])</f>
        <v>2023 6</v>
      </c>
    </row>
    <row r="876" spans="2:9" x14ac:dyDescent="0.25">
      <c r="B876" t="s">
        <v>35</v>
      </c>
      <c r="C876">
        <v>10.4</v>
      </c>
      <c r="D876">
        <v>1310</v>
      </c>
      <c r="E876" s="27">
        <v>45101</v>
      </c>
      <c r="F876">
        <v>1447.02</v>
      </c>
      <c r="G876" t="s">
        <v>91</v>
      </c>
      <c r="H876">
        <v>0</v>
      </c>
      <c r="I876" t="str">
        <f>YEAR(data_KPI[[#This Row],[Date]])&amp;" "&amp;MONTH(data_KPI[[#This Row],[Date]])</f>
        <v>2023 6</v>
      </c>
    </row>
    <row r="877" spans="2:9" x14ac:dyDescent="0.25">
      <c r="B877" t="s">
        <v>68</v>
      </c>
      <c r="C877">
        <v>5.6000000000000005</v>
      </c>
      <c r="D877">
        <v>890</v>
      </c>
      <c r="E877" s="27">
        <v>45101</v>
      </c>
      <c r="F877">
        <v>2108.5500000000002</v>
      </c>
      <c r="G877" t="s">
        <v>90</v>
      </c>
      <c r="H877">
        <v>0</v>
      </c>
      <c r="I877" t="str">
        <f>YEAR(data_KPI[[#This Row],[Date]])&amp;" "&amp;MONTH(data_KPI[[#This Row],[Date]])</f>
        <v>2023 6</v>
      </c>
    </row>
    <row r="878" spans="2:9" x14ac:dyDescent="0.25">
      <c r="B878" t="s">
        <v>32</v>
      </c>
      <c r="C878">
        <v>7.2</v>
      </c>
      <c r="D878">
        <v>970</v>
      </c>
      <c r="E878" s="27">
        <v>45101</v>
      </c>
      <c r="F878">
        <v>1716.1799999999998</v>
      </c>
      <c r="G878" t="s">
        <v>91</v>
      </c>
      <c r="H878">
        <v>0</v>
      </c>
      <c r="I878" t="str">
        <f>YEAR(data_KPI[[#This Row],[Date]])&amp;" "&amp;MONTH(data_KPI[[#This Row],[Date]])</f>
        <v>2023 6</v>
      </c>
    </row>
    <row r="879" spans="2:9" x14ac:dyDescent="0.25">
      <c r="B879" t="s">
        <v>33</v>
      </c>
      <c r="C879">
        <v>12</v>
      </c>
      <c r="D879">
        <v>68</v>
      </c>
      <c r="E879" s="27">
        <v>45102</v>
      </c>
      <c r="F879">
        <v>503.8</v>
      </c>
      <c r="G879" t="s">
        <v>90</v>
      </c>
      <c r="H879">
        <v>0</v>
      </c>
      <c r="I879" t="str">
        <f>YEAR(data_KPI[[#This Row],[Date]])&amp;" "&amp;MONTH(data_KPI[[#This Row],[Date]])</f>
        <v>2023 6</v>
      </c>
    </row>
    <row r="880" spans="2:9" x14ac:dyDescent="0.25">
      <c r="B880" t="s">
        <v>34</v>
      </c>
      <c r="C880">
        <v>10.4</v>
      </c>
      <c r="D880">
        <v>730</v>
      </c>
      <c r="E880" s="27">
        <v>45102</v>
      </c>
      <c r="F880">
        <v>1991.22</v>
      </c>
      <c r="G880" t="s">
        <v>91</v>
      </c>
      <c r="H880">
        <v>0</v>
      </c>
      <c r="I880" t="str">
        <f>YEAR(data_KPI[[#This Row],[Date]])&amp;" "&amp;MONTH(data_KPI[[#This Row],[Date]])</f>
        <v>2023 6</v>
      </c>
    </row>
    <row r="881" spans="2:9" x14ac:dyDescent="0.25">
      <c r="B881" t="s">
        <v>35</v>
      </c>
      <c r="C881">
        <v>4.8000000000000007</v>
      </c>
      <c r="D881">
        <v>1010</v>
      </c>
      <c r="E881" s="27">
        <v>45102</v>
      </c>
      <c r="F881">
        <v>2591.67</v>
      </c>
      <c r="G881" t="s">
        <v>91</v>
      </c>
      <c r="H881">
        <v>0</v>
      </c>
      <c r="I881" t="str">
        <f>YEAR(data_KPI[[#This Row],[Date]])&amp;" "&amp;MONTH(data_KPI[[#This Row],[Date]])</f>
        <v>2023 6</v>
      </c>
    </row>
    <row r="882" spans="2:9" x14ac:dyDescent="0.25">
      <c r="B882" t="s">
        <v>68</v>
      </c>
      <c r="C882">
        <v>11.200000000000001</v>
      </c>
      <c r="D882">
        <v>1350</v>
      </c>
      <c r="E882" s="27">
        <v>45102</v>
      </c>
      <c r="F882">
        <v>805.29</v>
      </c>
      <c r="G882" t="s">
        <v>90</v>
      </c>
      <c r="H882">
        <v>0</v>
      </c>
      <c r="I882" t="str">
        <f>YEAR(data_KPI[[#This Row],[Date]])&amp;" "&amp;MONTH(data_KPI[[#This Row],[Date]])</f>
        <v>2023 6</v>
      </c>
    </row>
    <row r="883" spans="2:9" x14ac:dyDescent="0.25">
      <c r="B883" t="s">
        <v>32</v>
      </c>
      <c r="C883">
        <v>11.200000000000001</v>
      </c>
      <c r="D883">
        <v>950</v>
      </c>
      <c r="E883" s="27">
        <v>45102</v>
      </c>
      <c r="F883">
        <v>2461.17</v>
      </c>
      <c r="G883" t="s">
        <v>91</v>
      </c>
      <c r="H883">
        <v>0</v>
      </c>
      <c r="I883" t="str">
        <f>YEAR(data_KPI[[#This Row],[Date]])&amp;" "&amp;MONTH(data_KPI[[#This Row],[Date]])</f>
        <v>2023 6</v>
      </c>
    </row>
    <row r="884" spans="2:9" x14ac:dyDescent="0.25">
      <c r="B884" t="s">
        <v>33</v>
      </c>
      <c r="C884">
        <v>7</v>
      </c>
      <c r="D884">
        <v>55</v>
      </c>
      <c r="E884" s="27">
        <v>45103</v>
      </c>
      <c r="F884">
        <v>693.56</v>
      </c>
      <c r="G884" t="s">
        <v>90</v>
      </c>
      <c r="H884">
        <v>0</v>
      </c>
      <c r="I884" t="str">
        <f>YEAR(data_KPI[[#This Row],[Date]])&amp;" "&amp;MONTH(data_KPI[[#This Row],[Date]])</f>
        <v>2023 6</v>
      </c>
    </row>
    <row r="885" spans="2:9" x14ac:dyDescent="0.25">
      <c r="B885" t="s">
        <v>34</v>
      </c>
      <c r="C885">
        <v>4</v>
      </c>
      <c r="D885">
        <v>720</v>
      </c>
      <c r="E885" s="27">
        <v>45103</v>
      </c>
      <c r="F885">
        <v>633.48</v>
      </c>
      <c r="G885" t="s">
        <v>91</v>
      </c>
      <c r="H885">
        <v>0</v>
      </c>
      <c r="I885" t="str">
        <f>YEAR(data_KPI[[#This Row],[Date]])&amp;" "&amp;MONTH(data_KPI[[#This Row],[Date]])</f>
        <v>2023 6</v>
      </c>
    </row>
    <row r="886" spans="2:9" x14ac:dyDescent="0.25">
      <c r="B886" t="s">
        <v>35</v>
      </c>
      <c r="C886">
        <v>11.200000000000001</v>
      </c>
      <c r="D886">
        <v>1410</v>
      </c>
      <c r="E886" s="27">
        <v>45103</v>
      </c>
      <c r="F886">
        <v>1707.63</v>
      </c>
      <c r="G886" t="s">
        <v>91</v>
      </c>
      <c r="H886">
        <v>0</v>
      </c>
      <c r="I886" t="str">
        <f>YEAR(data_KPI[[#This Row],[Date]])&amp;" "&amp;MONTH(data_KPI[[#This Row],[Date]])</f>
        <v>2023 6</v>
      </c>
    </row>
    <row r="887" spans="2:9" x14ac:dyDescent="0.25">
      <c r="B887" t="s">
        <v>68</v>
      </c>
      <c r="C887">
        <v>12</v>
      </c>
      <c r="D887">
        <v>1290</v>
      </c>
      <c r="E887" s="27">
        <v>45103</v>
      </c>
      <c r="F887">
        <v>2675.9700000000003</v>
      </c>
      <c r="G887" t="s">
        <v>90</v>
      </c>
      <c r="H887">
        <v>0</v>
      </c>
      <c r="I887" t="str">
        <f>YEAR(data_KPI[[#This Row],[Date]])&amp;" "&amp;MONTH(data_KPI[[#This Row],[Date]])</f>
        <v>2023 6</v>
      </c>
    </row>
    <row r="888" spans="2:9" x14ac:dyDescent="0.25">
      <c r="B888" t="s">
        <v>32</v>
      </c>
      <c r="C888">
        <v>9.6000000000000014</v>
      </c>
      <c r="D888">
        <v>780</v>
      </c>
      <c r="E888" s="27">
        <v>45103</v>
      </c>
      <c r="F888">
        <v>2221.4700000000003</v>
      </c>
      <c r="G888" t="s">
        <v>91</v>
      </c>
      <c r="H888">
        <v>0</v>
      </c>
      <c r="I888" t="str">
        <f>YEAR(data_KPI[[#This Row],[Date]])&amp;" "&amp;MONTH(data_KPI[[#This Row],[Date]])</f>
        <v>2023 6</v>
      </c>
    </row>
    <row r="889" spans="2:9" x14ac:dyDescent="0.25">
      <c r="B889" t="s">
        <v>33</v>
      </c>
      <c r="C889">
        <v>14</v>
      </c>
      <c r="D889">
        <v>120</v>
      </c>
      <c r="E889" s="27">
        <v>45104</v>
      </c>
      <c r="F889">
        <v>724.42</v>
      </c>
      <c r="G889" t="s">
        <v>90</v>
      </c>
      <c r="H889">
        <v>0</v>
      </c>
      <c r="I889" t="str">
        <f>YEAR(data_KPI[[#This Row],[Date]])&amp;" "&amp;MONTH(data_KPI[[#This Row],[Date]])</f>
        <v>2023 6</v>
      </c>
    </row>
    <row r="890" spans="2:9" x14ac:dyDescent="0.25">
      <c r="B890" t="s">
        <v>34</v>
      </c>
      <c r="C890">
        <v>5.6000000000000005</v>
      </c>
      <c r="D890">
        <v>800</v>
      </c>
      <c r="E890" s="27">
        <v>45104</v>
      </c>
      <c r="F890">
        <v>141.93</v>
      </c>
      <c r="G890" t="s">
        <v>91</v>
      </c>
      <c r="H890">
        <v>0</v>
      </c>
      <c r="I890" t="str">
        <f>YEAR(data_KPI[[#This Row],[Date]])&amp;" "&amp;MONTH(data_KPI[[#This Row],[Date]])</f>
        <v>2023 6</v>
      </c>
    </row>
    <row r="891" spans="2:9" x14ac:dyDescent="0.25">
      <c r="B891" t="s">
        <v>35</v>
      </c>
      <c r="C891">
        <v>8</v>
      </c>
      <c r="D891">
        <v>1070</v>
      </c>
      <c r="E891" s="27">
        <v>45104</v>
      </c>
      <c r="F891">
        <v>636.68999999999994</v>
      </c>
      <c r="G891" t="s">
        <v>91</v>
      </c>
      <c r="H891">
        <v>0</v>
      </c>
      <c r="I891" t="str">
        <f>YEAR(data_KPI[[#This Row],[Date]])&amp;" "&amp;MONTH(data_KPI[[#This Row],[Date]])</f>
        <v>2023 6</v>
      </c>
    </row>
    <row r="892" spans="2:9" x14ac:dyDescent="0.25">
      <c r="B892" t="s">
        <v>68</v>
      </c>
      <c r="C892">
        <v>10.4</v>
      </c>
      <c r="D892">
        <v>610</v>
      </c>
      <c r="E892" s="27">
        <v>45104</v>
      </c>
      <c r="F892">
        <v>304.02</v>
      </c>
      <c r="G892" t="s">
        <v>90</v>
      </c>
      <c r="H892">
        <v>0</v>
      </c>
      <c r="I892" t="str">
        <f>YEAR(data_KPI[[#This Row],[Date]])&amp;" "&amp;MONTH(data_KPI[[#This Row],[Date]])</f>
        <v>2023 6</v>
      </c>
    </row>
    <row r="893" spans="2:9" x14ac:dyDescent="0.25">
      <c r="B893" t="s">
        <v>32</v>
      </c>
      <c r="C893">
        <v>4</v>
      </c>
      <c r="D893">
        <v>1490</v>
      </c>
      <c r="E893" s="27">
        <v>45104</v>
      </c>
      <c r="F893">
        <v>1280.52</v>
      </c>
      <c r="G893" t="s">
        <v>91</v>
      </c>
      <c r="H893">
        <v>0</v>
      </c>
      <c r="I893" t="str">
        <f>YEAR(data_KPI[[#This Row],[Date]])&amp;" "&amp;MONTH(data_KPI[[#This Row],[Date]])</f>
        <v>2023 6</v>
      </c>
    </row>
    <row r="894" spans="2:9" x14ac:dyDescent="0.25">
      <c r="B894" t="s">
        <v>33</v>
      </c>
      <c r="C894">
        <v>13</v>
      </c>
      <c r="D894">
        <v>61</v>
      </c>
      <c r="E894" s="27">
        <v>45105</v>
      </c>
      <c r="F894">
        <v>791.64</v>
      </c>
      <c r="G894" t="s">
        <v>90</v>
      </c>
      <c r="H894">
        <v>0</v>
      </c>
      <c r="I894" t="str">
        <f>YEAR(data_KPI[[#This Row],[Date]])&amp;" "&amp;MONTH(data_KPI[[#This Row],[Date]])</f>
        <v>2023 6</v>
      </c>
    </row>
    <row r="895" spans="2:9" x14ac:dyDescent="0.25">
      <c r="B895" t="s">
        <v>34</v>
      </c>
      <c r="C895">
        <v>4</v>
      </c>
      <c r="D895">
        <v>1110</v>
      </c>
      <c r="E895" s="27">
        <v>45105</v>
      </c>
      <c r="F895">
        <v>938.55000000000007</v>
      </c>
      <c r="G895" t="s">
        <v>91</v>
      </c>
      <c r="H895">
        <v>0</v>
      </c>
      <c r="I895" t="str">
        <f>YEAR(data_KPI[[#This Row],[Date]])&amp;" "&amp;MONTH(data_KPI[[#This Row],[Date]])</f>
        <v>2023 6</v>
      </c>
    </row>
    <row r="896" spans="2:9" x14ac:dyDescent="0.25">
      <c r="B896" t="s">
        <v>35</v>
      </c>
      <c r="C896">
        <v>8</v>
      </c>
      <c r="D896">
        <v>930</v>
      </c>
      <c r="E896" s="27">
        <v>45105</v>
      </c>
      <c r="F896">
        <v>789.99</v>
      </c>
      <c r="G896" t="s">
        <v>91</v>
      </c>
      <c r="H896">
        <v>0</v>
      </c>
      <c r="I896" t="str">
        <f>YEAR(data_KPI[[#This Row],[Date]])&amp;" "&amp;MONTH(data_KPI[[#This Row],[Date]])</f>
        <v>2023 6</v>
      </c>
    </row>
    <row r="897" spans="2:9" x14ac:dyDescent="0.25">
      <c r="B897" t="s">
        <v>68</v>
      </c>
      <c r="C897">
        <v>4.8000000000000007</v>
      </c>
      <c r="D897">
        <v>1100</v>
      </c>
      <c r="E897" s="27">
        <v>45105</v>
      </c>
      <c r="F897">
        <v>221.96999999999997</v>
      </c>
      <c r="G897" t="s">
        <v>90</v>
      </c>
      <c r="H897">
        <v>0</v>
      </c>
      <c r="I897" t="str">
        <f>YEAR(data_KPI[[#This Row],[Date]])&amp;" "&amp;MONTH(data_KPI[[#This Row],[Date]])</f>
        <v>2023 6</v>
      </c>
    </row>
    <row r="898" spans="2:9" x14ac:dyDescent="0.25">
      <c r="B898" t="s">
        <v>32</v>
      </c>
      <c r="C898">
        <v>9.6000000000000014</v>
      </c>
      <c r="D898">
        <v>850</v>
      </c>
      <c r="E898" s="27">
        <v>45105</v>
      </c>
      <c r="F898">
        <v>2492.31</v>
      </c>
      <c r="G898" t="s">
        <v>91</v>
      </c>
      <c r="H898">
        <v>0</v>
      </c>
      <c r="I898" t="str">
        <f>YEAR(data_KPI[[#This Row],[Date]])&amp;" "&amp;MONTH(data_KPI[[#This Row],[Date]])</f>
        <v>2023 6</v>
      </c>
    </row>
    <row r="899" spans="2:9" x14ac:dyDescent="0.25">
      <c r="B899" t="s">
        <v>33</v>
      </c>
      <c r="C899">
        <v>13</v>
      </c>
      <c r="D899">
        <v>145</v>
      </c>
      <c r="E899" s="27">
        <v>45106</v>
      </c>
      <c r="F899">
        <v>636.57000000000005</v>
      </c>
      <c r="G899" t="s">
        <v>90</v>
      </c>
      <c r="H899">
        <v>0</v>
      </c>
      <c r="I899" t="str">
        <f>YEAR(data_KPI[[#This Row],[Date]])&amp;" "&amp;MONTH(data_KPI[[#This Row],[Date]])</f>
        <v>2023 6</v>
      </c>
    </row>
    <row r="900" spans="2:9" x14ac:dyDescent="0.25">
      <c r="B900" t="s">
        <v>34</v>
      </c>
      <c r="C900">
        <v>4.8000000000000007</v>
      </c>
      <c r="D900">
        <v>1190</v>
      </c>
      <c r="E900" s="27">
        <v>45106</v>
      </c>
      <c r="F900">
        <v>416.58000000000004</v>
      </c>
      <c r="G900" t="s">
        <v>91</v>
      </c>
      <c r="H900">
        <v>0</v>
      </c>
      <c r="I900" t="str">
        <f>YEAR(data_KPI[[#This Row],[Date]])&amp;" "&amp;MONTH(data_KPI[[#This Row],[Date]])</f>
        <v>2023 6</v>
      </c>
    </row>
    <row r="901" spans="2:9" x14ac:dyDescent="0.25">
      <c r="B901" t="s">
        <v>35</v>
      </c>
      <c r="C901">
        <v>10.4</v>
      </c>
      <c r="D901">
        <v>570</v>
      </c>
      <c r="E901" s="27">
        <v>45106</v>
      </c>
      <c r="F901">
        <v>2668.38</v>
      </c>
      <c r="G901" t="s">
        <v>91</v>
      </c>
      <c r="H901">
        <v>0</v>
      </c>
      <c r="I901" t="str">
        <f>YEAR(data_KPI[[#This Row],[Date]])&amp;" "&amp;MONTH(data_KPI[[#This Row],[Date]])</f>
        <v>2023 6</v>
      </c>
    </row>
    <row r="902" spans="2:9" x14ac:dyDescent="0.25">
      <c r="B902" t="s">
        <v>68</v>
      </c>
      <c r="C902">
        <v>4</v>
      </c>
      <c r="D902">
        <v>650</v>
      </c>
      <c r="E902" s="27">
        <v>45106</v>
      </c>
      <c r="F902">
        <v>2275.11</v>
      </c>
      <c r="G902" t="s">
        <v>90</v>
      </c>
      <c r="H902">
        <v>0</v>
      </c>
      <c r="I902" t="str">
        <f>YEAR(data_KPI[[#This Row],[Date]])&amp;" "&amp;MONTH(data_KPI[[#This Row],[Date]])</f>
        <v>2023 6</v>
      </c>
    </row>
    <row r="903" spans="2:9" x14ac:dyDescent="0.25">
      <c r="B903" t="s">
        <v>32</v>
      </c>
      <c r="C903">
        <v>11.200000000000001</v>
      </c>
      <c r="D903">
        <v>620</v>
      </c>
      <c r="E903" s="27">
        <v>45106</v>
      </c>
      <c r="F903">
        <v>1386.33</v>
      </c>
      <c r="G903" t="s">
        <v>91</v>
      </c>
      <c r="H903">
        <v>0</v>
      </c>
      <c r="I903" t="str">
        <f>YEAR(data_KPI[[#This Row],[Date]])&amp;" "&amp;MONTH(data_KPI[[#This Row],[Date]])</f>
        <v>2023 6</v>
      </c>
    </row>
    <row r="904" spans="2:9" x14ac:dyDescent="0.25">
      <c r="B904" t="s">
        <v>33</v>
      </c>
      <c r="C904">
        <v>8</v>
      </c>
      <c r="D904">
        <v>62</v>
      </c>
      <c r="E904" s="27">
        <v>45107</v>
      </c>
      <c r="F904">
        <v>55.96</v>
      </c>
      <c r="G904" t="s">
        <v>90</v>
      </c>
      <c r="H904">
        <v>0</v>
      </c>
      <c r="I904" t="str">
        <f>YEAR(data_KPI[[#This Row],[Date]])&amp;" "&amp;MONTH(data_KPI[[#This Row],[Date]])</f>
        <v>2023 6</v>
      </c>
    </row>
    <row r="905" spans="2:9" x14ac:dyDescent="0.25">
      <c r="B905" t="s">
        <v>34</v>
      </c>
      <c r="C905">
        <v>10.4</v>
      </c>
      <c r="D905">
        <v>590</v>
      </c>
      <c r="E905" s="27">
        <v>45107</v>
      </c>
      <c r="F905">
        <v>2600.8500000000004</v>
      </c>
      <c r="G905" t="s">
        <v>91</v>
      </c>
      <c r="H905">
        <v>0</v>
      </c>
      <c r="I905" t="str">
        <f>YEAR(data_KPI[[#This Row],[Date]])&amp;" "&amp;MONTH(data_KPI[[#This Row],[Date]])</f>
        <v>2023 6</v>
      </c>
    </row>
    <row r="906" spans="2:9" x14ac:dyDescent="0.25">
      <c r="B906" t="s">
        <v>35</v>
      </c>
      <c r="C906">
        <v>4</v>
      </c>
      <c r="D906">
        <v>1290</v>
      </c>
      <c r="E906" s="27">
        <v>45107</v>
      </c>
      <c r="F906">
        <v>2962.11</v>
      </c>
      <c r="G906" t="s">
        <v>91</v>
      </c>
      <c r="H906">
        <v>0</v>
      </c>
      <c r="I906" t="str">
        <f>YEAR(data_KPI[[#This Row],[Date]])&amp;" "&amp;MONTH(data_KPI[[#This Row],[Date]])</f>
        <v>2023 6</v>
      </c>
    </row>
    <row r="907" spans="2:9" x14ac:dyDescent="0.25">
      <c r="B907" t="s">
        <v>68</v>
      </c>
      <c r="C907">
        <v>7.2</v>
      </c>
      <c r="D907">
        <v>1230</v>
      </c>
      <c r="E907" s="27">
        <v>45107</v>
      </c>
      <c r="F907">
        <v>1255.6500000000001</v>
      </c>
      <c r="G907" t="s">
        <v>90</v>
      </c>
      <c r="H907">
        <v>0</v>
      </c>
      <c r="I907" t="str">
        <f>YEAR(data_KPI[[#This Row],[Date]])&amp;" "&amp;MONTH(data_KPI[[#This Row],[Date]])</f>
        <v>2023 6</v>
      </c>
    </row>
    <row r="908" spans="2:9" x14ac:dyDescent="0.25">
      <c r="B908" t="s">
        <v>32</v>
      </c>
      <c r="C908">
        <v>4.8000000000000007</v>
      </c>
      <c r="D908">
        <v>1240</v>
      </c>
      <c r="E908" s="27">
        <v>45107</v>
      </c>
      <c r="F908">
        <v>1397.01</v>
      </c>
      <c r="G908" t="s">
        <v>91</v>
      </c>
      <c r="H908">
        <v>0</v>
      </c>
      <c r="I908" t="str">
        <f>YEAR(data_KPI[[#This Row],[Date]])&amp;" "&amp;MONTH(data_KPI[[#This Row],[Date]])</f>
        <v>2023 6</v>
      </c>
    </row>
    <row r="909" spans="2:9" x14ac:dyDescent="0.25">
      <c r="B909" t="s">
        <v>33</v>
      </c>
      <c r="C909">
        <v>9</v>
      </c>
      <c r="D909">
        <v>130</v>
      </c>
      <c r="E909" s="27">
        <v>45108</v>
      </c>
      <c r="F909">
        <v>575.26</v>
      </c>
      <c r="G909" t="s">
        <v>90</v>
      </c>
      <c r="H909">
        <v>0</v>
      </c>
      <c r="I909" t="str">
        <f>YEAR(data_KPI[[#This Row],[Date]])&amp;" "&amp;MONTH(data_KPI[[#This Row],[Date]])</f>
        <v>2023 7</v>
      </c>
    </row>
    <row r="910" spans="2:9" x14ac:dyDescent="0.25">
      <c r="B910" t="s">
        <v>34</v>
      </c>
      <c r="C910">
        <v>4.8000000000000007</v>
      </c>
      <c r="D910">
        <v>730</v>
      </c>
      <c r="E910" s="27">
        <v>45108</v>
      </c>
      <c r="F910">
        <v>1573.29</v>
      </c>
      <c r="G910" t="s">
        <v>91</v>
      </c>
      <c r="H910">
        <v>0</v>
      </c>
      <c r="I910" t="str">
        <f>YEAR(data_KPI[[#This Row],[Date]])&amp;" "&amp;MONTH(data_KPI[[#This Row],[Date]])</f>
        <v>2023 7</v>
      </c>
    </row>
    <row r="911" spans="2:9" x14ac:dyDescent="0.25">
      <c r="B911" t="s">
        <v>35</v>
      </c>
      <c r="C911">
        <v>4</v>
      </c>
      <c r="D911">
        <v>840</v>
      </c>
      <c r="E911" s="27">
        <v>45108</v>
      </c>
      <c r="F911">
        <v>1036.3799999999999</v>
      </c>
      <c r="G911" t="s">
        <v>91</v>
      </c>
      <c r="H911">
        <v>0</v>
      </c>
      <c r="I911" t="str">
        <f>YEAR(data_KPI[[#This Row],[Date]])&amp;" "&amp;MONTH(data_KPI[[#This Row],[Date]])</f>
        <v>2023 7</v>
      </c>
    </row>
    <row r="912" spans="2:9" x14ac:dyDescent="0.25">
      <c r="B912" t="s">
        <v>68</v>
      </c>
      <c r="C912">
        <v>8</v>
      </c>
      <c r="D912">
        <v>1320</v>
      </c>
      <c r="E912" s="27">
        <v>45108</v>
      </c>
      <c r="F912">
        <v>342.33</v>
      </c>
      <c r="G912" t="s">
        <v>90</v>
      </c>
      <c r="H912">
        <v>0</v>
      </c>
      <c r="I912" t="str">
        <f>YEAR(data_KPI[[#This Row],[Date]])&amp;" "&amp;MONTH(data_KPI[[#This Row],[Date]])</f>
        <v>2023 7</v>
      </c>
    </row>
    <row r="913" spans="2:9" x14ac:dyDescent="0.25">
      <c r="B913" t="s">
        <v>32</v>
      </c>
      <c r="C913">
        <v>6.4</v>
      </c>
      <c r="D913">
        <v>730</v>
      </c>
      <c r="E913" s="27">
        <v>45108</v>
      </c>
      <c r="F913">
        <v>2686.5</v>
      </c>
      <c r="G913" t="s">
        <v>91</v>
      </c>
      <c r="H913">
        <v>0</v>
      </c>
      <c r="I913" t="str">
        <f>YEAR(data_KPI[[#This Row],[Date]])&amp;" "&amp;MONTH(data_KPI[[#This Row],[Date]])</f>
        <v>2023 7</v>
      </c>
    </row>
    <row r="914" spans="2:9" x14ac:dyDescent="0.25">
      <c r="B914" t="s">
        <v>33</v>
      </c>
      <c r="C914">
        <v>15</v>
      </c>
      <c r="D914">
        <v>101</v>
      </c>
      <c r="E914" s="27">
        <v>45109</v>
      </c>
      <c r="F914">
        <v>355.96</v>
      </c>
      <c r="G914" t="s">
        <v>90</v>
      </c>
      <c r="H914">
        <v>0</v>
      </c>
      <c r="I914" t="str">
        <f>YEAR(data_KPI[[#This Row],[Date]])&amp;" "&amp;MONTH(data_KPI[[#This Row],[Date]])</f>
        <v>2023 7</v>
      </c>
    </row>
    <row r="915" spans="2:9" x14ac:dyDescent="0.25">
      <c r="B915" t="s">
        <v>34</v>
      </c>
      <c r="C915">
        <v>8.8000000000000007</v>
      </c>
      <c r="D915">
        <v>860</v>
      </c>
      <c r="E915" s="27">
        <v>45109</v>
      </c>
      <c r="F915">
        <v>1312.74</v>
      </c>
      <c r="G915" t="s">
        <v>91</v>
      </c>
      <c r="H915">
        <v>0</v>
      </c>
      <c r="I915" t="str">
        <f>YEAR(data_KPI[[#This Row],[Date]])&amp;" "&amp;MONTH(data_KPI[[#This Row],[Date]])</f>
        <v>2023 7</v>
      </c>
    </row>
    <row r="916" spans="2:9" x14ac:dyDescent="0.25">
      <c r="B916" t="s">
        <v>35</v>
      </c>
      <c r="C916">
        <v>10.4</v>
      </c>
      <c r="D916">
        <v>980</v>
      </c>
      <c r="E916" s="27">
        <v>45109</v>
      </c>
      <c r="F916">
        <v>1280.58</v>
      </c>
      <c r="G916" t="s">
        <v>91</v>
      </c>
      <c r="H916">
        <v>0</v>
      </c>
      <c r="I916" t="str">
        <f>YEAR(data_KPI[[#This Row],[Date]])&amp;" "&amp;MONTH(data_KPI[[#This Row],[Date]])</f>
        <v>2023 7</v>
      </c>
    </row>
    <row r="917" spans="2:9" x14ac:dyDescent="0.25">
      <c r="B917" t="s">
        <v>68</v>
      </c>
      <c r="C917">
        <v>7.2</v>
      </c>
      <c r="D917">
        <v>1370</v>
      </c>
      <c r="E917" s="27">
        <v>45109</v>
      </c>
      <c r="F917">
        <v>663.87</v>
      </c>
      <c r="G917" t="s">
        <v>90</v>
      </c>
      <c r="H917">
        <v>0</v>
      </c>
      <c r="I917" t="str">
        <f>YEAR(data_KPI[[#This Row],[Date]])&amp;" "&amp;MONTH(data_KPI[[#This Row],[Date]])</f>
        <v>2023 7</v>
      </c>
    </row>
    <row r="918" spans="2:9" x14ac:dyDescent="0.25">
      <c r="B918" t="s">
        <v>32</v>
      </c>
      <c r="C918">
        <v>11.200000000000001</v>
      </c>
      <c r="D918">
        <v>1190</v>
      </c>
      <c r="E918" s="27">
        <v>45109</v>
      </c>
      <c r="F918">
        <v>1780.41</v>
      </c>
      <c r="G918" t="s">
        <v>91</v>
      </c>
      <c r="H918">
        <v>0</v>
      </c>
      <c r="I918" t="str">
        <f>YEAR(data_KPI[[#This Row],[Date]])&amp;" "&amp;MONTH(data_KPI[[#This Row],[Date]])</f>
        <v>2023 7</v>
      </c>
    </row>
    <row r="919" spans="2:9" x14ac:dyDescent="0.25">
      <c r="B919" t="s">
        <v>33</v>
      </c>
      <c r="C919">
        <v>10</v>
      </c>
      <c r="D919">
        <v>113</v>
      </c>
      <c r="E919" s="27">
        <v>45110</v>
      </c>
      <c r="F919">
        <v>879.99</v>
      </c>
      <c r="G919" t="s">
        <v>90</v>
      </c>
      <c r="H919">
        <v>0</v>
      </c>
      <c r="I919" t="str">
        <f>YEAR(data_KPI[[#This Row],[Date]])&amp;" "&amp;MONTH(data_KPI[[#This Row],[Date]])</f>
        <v>2023 7</v>
      </c>
    </row>
    <row r="920" spans="2:9" x14ac:dyDescent="0.25">
      <c r="B920" t="s">
        <v>34</v>
      </c>
      <c r="C920">
        <v>9.6000000000000014</v>
      </c>
      <c r="D920">
        <v>590</v>
      </c>
      <c r="E920" s="27">
        <v>45110</v>
      </c>
      <c r="F920">
        <v>1710.3000000000002</v>
      </c>
      <c r="G920" t="s">
        <v>91</v>
      </c>
      <c r="H920">
        <v>0</v>
      </c>
      <c r="I920" t="str">
        <f>YEAR(data_KPI[[#This Row],[Date]])&amp;" "&amp;MONTH(data_KPI[[#This Row],[Date]])</f>
        <v>2023 7</v>
      </c>
    </row>
    <row r="921" spans="2:9" x14ac:dyDescent="0.25">
      <c r="B921" t="s">
        <v>35</v>
      </c>
      <c r="C921">
        <v>5.6000000000000005</v>
      </c>
      <c r="D921">
        <v>930</v>
      </c>
      <c r="E921" s="27">
        <v>45110</v>
      </c>
      <c r="F921">
        <v>1723.17</v>
      </c>
      <c r="G921" t="s">
        <v>91</v>
      </c>
      <c r="H921">
        <v>0</v>
      </c>
      <c r="I921" t="str">
        <f>YEAR(data_KPI[[#This Row],[Date]])&amp;" "&amp;MONTH(data_KPI[[#This Row],[Date]])</f>
        <v>2023 7</v>
      </c>
    </row>
    <row r="922" spans="2:9" x14ac:dyDescent="0.25">
      <c r="B922" t="s">
        <v>68</v>
      </c>
      <c r="C922">
        <v>4</v>
      </c>
      <c r="D922">
        <v>1440</v>
      </c>
      <c r="E922" s="27">
        <v>45110</v>
      </c>
      <c r="F922">
        <v>775.65000000000009</v>
      </c>
      <c r="G922" t="s">
        <v>90</v>
      </c>
      <c r="H922">
        <v>0</v>
      </c>
      <c r="I922" t="str">
        <f>YEAR(data_KPI[[#This Row],[Date]])&amp;" "&amp;MONTH(data_KPI[[#This Row],[Date]])</f>
        <v>2023 7</v>
      </c>
    </row>
    <row r="923" spans="2:9" x14ac:dyDescent="0.25">
      <c r="B923" t="s">
        <v>32</v>
      </c>
      <c r="C923">
        <v>8.8000000000000007</v>
      </c>
      <c r="D923">
        <v>1200</v>
      </c>
      <c r="E923" s="27">
        <v>45110</v>
      </c>
      <c r="F923">
        <v>1575.4499999999998</v>
      </c>
      <c r="G923" t="s">
        <v>91</v>
      </c>
      <c r="H923">
        <v>0</v>
      </c>
      <c r="I923" t="str">
        <f>YEAR(data_KPI[[#This Row],[Date]])&amp;" "&amp;MONTH(data_KPI[[#This Row],[Date]])</f>
        <v>2023 7</v>
      </c>
    </row>
    <row r="924" spans="2:9" x14ac:dyDescent="0.25">
      <c r="B924" t="s">
        <v>33</v>
      </c>
      <c r="C924">
        <v>15</v>
      </c>
      <c r="D924">
        <v>138</v>
      </c>
      <c r="E924" s="27">
        <v>45111</v>
      </c>
      <c r="F924">
        <v>36.21</v>
      </c>
      <c r="G924" t="s">
        <v>90</v>
      </c>
      <c r="H924">
        <v>0</v>
      </c>
      <c r="I924" t="str">
        <f>YEAR(data_KPI[[#This Row],[Date]])&amp;" "&amp;MONTH(data_KPI[[#This Row],[Date]])</f>
        <v>2023 7</v>
      </c>
    </row>
    <row r="925" spans="2:9" x14ac:dyDescent="0.25">
      <c r="B925" t="s">
        <v>34</v>
      </c>
      <c r="C925">
        <v>7.2</v>
      </c>
      <c r="D925">
        <v>550</v>
      </c>
      <c r="E925" s="27">
        <v>45111</v>
      </c>
      <c r="F925">
        <v>914.37000000000012</v>
      </c>
      <c r="G925" t="s">
        <v>91</v>
      </c>
      <c r="H925">
        <v>0</v>
      </c>
      <c r="I925" t="str">
        <f>YEAR(data_KPI[[#This Row],[Date]])&amp;" "&amp;MONTH(data_KPI[[#This Row],[Date]])</f>
        <v>2023 7</v>
      </c>
    </row>
    <row r="926" spans="2:9" x14ac:dyDescent="0.25">
      <c r="B926" t="s">
        <v>35</v>
      </c>
      <c r="C926">
        <v>8.8000000000000007</v>
      </c>
      <c r="D926">
        <v>1320</v>
      </c>
      <c r="E926" s="27">
        <v>45111</v>
      </c>
      <c r="F926">
        <v>127.28999999999999</v>
      </c>
      <c r="G926" t="s">
        <v>91</v>
      </c>
      <c r="H926">
        <v>0</v>
      </c>
      <c r="I926" t="str">
        <f>YEAR(data_KPI[[#This Row],[Date]])&amp;" "&amp;MONTH(data_KPI[[#This Row],[Date]])</f>
        <v>2023 7</v>
      </c>
    </row>
    <row r="927" spans="2:9" x14ac:dyDescent="0.25">
      <c r="B927" t="s">
        <v>68</v>
      </c>
      <c r="C927">
        <v>4.8000000000000007</v>
      </c>
      <c r="D927">
        <v>750</v>
      </c>
      <c r="E927" s="27">
        <v>45111</v>
      </c>
      <c r="F927">
        <v>552.03</v>
      </c>
      <c r="G927" t="s">
        <v>90</v>
      </c>
      <c r="H927">
        <v>0</v>
      </c>
      <c r="I927" t="str">
        <f>YEAR(data_KPI[[#This Row],[Date]])&amp;" "&amp;MONTH(data_KPI[[#This Row],[Date]])</f>
        <v>2023 7</v>
      </c>
    </row>
    <row r="928" spans="2:9" x14ac:dyDescent="0.25">
      <c r="B928" t="s">
        <v>32</v>
      </c>
      <c r="C928">
        <v>9.6000000000000014</v>
      </c>
      <c r="D928">
        <v>1110</v>
      </c>
      <c r="E928" s="27">
        <v>45111</v>
      </c>
      <c r="F928">
        <v>501.68999999999994</v>
      </c>
      <c r="G928" t="s">
        <v>91</v>
      </c>
      <c r="H928">
        <v>0</v>
      </c>
      <c r="I928" t="str">
        <f>YEAR(data_KPI[[#This Row],[Date]])&amp;" "&amp;MONTH(data_KPI[[#This Row],[Date]])</f>
        <v>2023 7</v>
      </c>
    </row>
    <row r="929" spans="2:9" x14ac:dyDescent="0.25">
      <c r="B929" t="s">
        <v>33</v>
      </c>
      <c r="C929">
        <v>7</v>
      </c>
      <c r="D929">
        <v>78</v>
      </c>
      <c r="E929" s="27">
        <v>45112</v>
      </c>
      <c r="F929">
        <v>712.17</v>
      </c>
      <c r="G929" t="s">
        <v>90</v>
      </c>
      <c r="H929">
        <v>0</v>
      </c>
      <c r="I929" t="str">
        <f>YEAR(data_KPI[[#This Row],[Date]])&amp;" "&amp;MONTH(data_KPI[[#This Row],[Date]])</f>
        <v>2023 7</v>
      </c>
    </row>
    <row r="930" spans="2:9" x14ac:dyDescent="0.25">
      <c r="B930" t="s">
        <v>34</v>
      </c>
      <c r="C930">
        <v>6.4</v>
      </c>
      <c r="D930">
        <v>970</v>
      </c>
      <c r="E930" s="27">
        <v>45112</v>
      </c>
      <c r="F930">
        <v>2317.77</v>
      </c>
      <c r="G930" t="s">
        <v>91</v>
      </c>
      <c r="H930">
        <v>0</v>
      </c>
      <c r="I930" t="str">
        <f>YEAR(data_KPI[[#This Row],[Date]])&amp;" "&amp;MONTH(data_KPI[[#This Row],[Date]])</f>
        <v>2023 7</v>
      </c>
    </row>
    <row r="931" spans="2:9" x14ac:dyDescent="0.25">
      <c r="B931" t="s">
        <v>35</v>
      </c>
      <c r="C931">
        <v>9.6000000000000014</v>
      </c>
      <c r="D931">
        <v>620</v>
      </c>
      <c r="E931" s="27">
        <v>45112</v>
      </c>
      <c r="F931">
        <v>2626.68</v>
      </c>
      <c r="G931" t="s">
        <v>91</v>
      </c>
      <c r="H931">
        <v>0</v>
      </c>
      <c r="I931" t="str">
        <f>YEAR(data_KPI[[#This Row],[Date]])&amp;" "&amp;MONTH(data_KPI[[#This Row],[Date]])</f>
        <v>2023 7</v>
      </c>
    </row>
    <row r="932" spans="2:9" x14ac:dyDescent="0.25">
      <c r="B932" t="s">
        <v>68</v>
      </c>
      <c r="C932">
        <v>4</v>
      </c>
      <c r="D932">
        <v>910</v>
      </c>
      <c r="E932" s="27">
        <v>45112</v>
      </c>
      <c r="F932">
        <v>1372.71</v>
      </c>
      <c r="G932" t="s">
        <v>90</v>
      </c>
      <c r="H932">
        <v>0</v>
      </c>
      <c r="I932" t="str">
        <f>YEAR(data_KPI[[#This Row],[Date]])&amp;" "&amp;MONTH(data_KPI[[#This Row],[Date]])</f>
        <v>2023 7</v>
      </c>
    </row>
    <row r="933" spans="2:9" x14ac:dyDescent="0.25">
      <c r="B933" t="s">
        <v>32</v>
      </c>
      <c r="C933">
        <v>8.8000000000000007</v>
      </c>
      <c r="D933">
        <v>650</v>
      </c>
      <c r="E933" s="27">
        <v>45112</v>
      </c>
      <c r="F933">
        <v>124.89000000000001</v>
      </c>
      <c r="G933" t="s">
        <v>91</v>
      </c>
      <c r="H933">
        <v>0</v>
      </c>
      <c r="I933" t="str">
        <f>YEAR(data_KPI[[#This Row],[Date]])&amp;" "&amp;MONTH(data_KPI[[#This Row],[Date]])</f>
        <v>2023 7</v>
      </c>
    </row>
    <row r="934" spans="2:9" x14ac:dyDescent="0.25">
      <c r="B934" t="s">
        <v>33</v>
      </c>
      <c r="C934">
        <v>14</v>
      </c>
      <c r="D934">
        <v>86</v>
      </c>
      <c r="E934" s="27">
        <v>45113</v>
      </c>
      <c r="F934">
        <v>229.6</v>
      </c>
      <c r="G934" t="s">
        <v>90</v>
      </c>
      <c r="H934">
        <v>0</v>
      </c>
      <c r="I934" t="str">
        <f>YEAR(data_KPI[[#This Row],[Date]])&amp;" "&amp;MONTH(data_KPI[[#This Row],[Date]])</f>
        <v>2023 7</v>
      </c>
    </row>
    <row r="935" spans="2:9" x14ac:dyDescent="0.25">
      <c r="B935" t="s">
        <v>34</v>
      </c>
      <c r="C935">
        <v>6.4</v>
      </c>
      <c r="D935">
        <v>590</v>
      </c>
      <c r="E935" s="27">
        <v>45113</v>
      </c>
      <c r="F935">
        <v>968.69999999999993</v>
      </c>
      <c r="G935" t="s">
        <v>91</v>
      </c>
      <c r="H935">
        <v>0</v>
      </c>
      <c r="I935" t="str">
        <f>YEAR(data_KPI[[#This Row],[Date]])&amp;" "&amp;MONTH(data_KPI[[#This Row],[Date]])</f>
        <v>2023 7</v>
      </c>
    </row>
    <row r="936" spans="2:9" x14ac:dyDescent="0.25">
      <c r="B936" t="s">
        <v>35</v>
      </c>
      <c r="C936">
        <v>7.2</v>
      </c>
      <c r="D936">
        <v>840</v>
      </c>
      <c r="E936" s="27">
        <v>45113</v>
      </c>
      <c r="F936">
        <v>2271.5099999999998</v>
      </c>
      <c r="G936" t="s">
        <v>91</v>
      </c>
      <c r="H936">
        <v>0</v>
      </c>
      <c r="I936" t="str">
        <f>YEAR(data_KPI[[#This Row],[Date]])&amp;" "&amp;MONTH(data_KPI[[#This Row],[Date]])</f>
        <v>2023 7</v>
      </c>
    </row>
    <row r="937" spans="2:9" x14ac:dyDescent="0.25">
      <c r="B937" t="s">
        <v>68</v>
      </c>
      <c r="C937">
        <v>7.2</v>
      </c>
      <c r="D937">
        <v>930</v>
      </c>
      <c r="E937" s="27">
        <v>45113</v>
      </c>
      <c r="F937">
        <v>534.56999999999994</v>
      </c>
      <c r="G937" t="s">
        <v>90</v>
      </c>
      <c r="H937">
        <v>0</v>
      </c>
      <c r="I937" t="str">
        <f>YEAR(data_KPI[[#This Row],[Date]])&amp;" "&amp;MONTH(data_KPI[[#This Row],[Date]])</f>
        <v>2023 7</v>
      </c>
    </row>
    <row r="938" spans="2:9" x14ac:dyDescent="0.25">
      <c r="B938" t="s">
        <v>32</v>
      </c>
      <c r="C938">
        <v>10.4</v>
      </c>
      <c r="D938">
        <v>620</v>
      </c>
      <c r="E938" s="27">
        <v>45113</v>
      </c>
      <c r="F938">
        <v>695.06999999999994</v>
      </c>
      <c r="G938" t="s">
        <v>91</v>
      </c>
      <c r="H938">
        <v>0</v>
      </c>
      <c r="I938" t="str">
        <f>YEAR(data_KPI[[#This Row],[Date]])&amp;" "&amp;MONTH(data_KPI[[#This Row],[Date]])</f>
        <v>2023 7</v>
      </c>
    </row>
    <row r="939" spans="2:9" x14ac:dyDescent="0.25">
      <c r="B939" t="s">
        <v>33</v>
      </c>
      <c r="C939">
        <v>10</v>
      </c>
      <c r="D939">
        <v>133</v>
      </c>
      <c r="E939" s="27">
        <v>45114</v>
      </c>
      <c r="F939">
        <v>255.51</v>
      </c>
      <c r="G939" t="s">
        <v>90</v>
      </c>
      <c r="H939">
        <v>0</v>
      </c>
      <c r="I939" t="str">
        <f>YEAR(data_KPI[[#This Row],[Date]])&amp;" "&amp;MONTH(data_KPI[[#This Row],[Date]])</f>
        <v>2023 7</v>
      </c>
    </row>
    <row r="940" spans="2:9" x14ac:dyDescent="0.25">
      <c r="B940" t="s">
        <v>34</v>
      </c>
      <c r="C940">
        <v>4.8000000000000007</v>
      </c>
      <c r="D940">
        <v>750</v>
      </c>
      <c r="E940" s="27">
        <v>45114</v>
      </c>
      <c r="F940">
        <v>516.90000000000009</v>
      </c>
      <c r="G940" t="s">
        <v>91</v>
      </c>
      <c r="H940">
        <v>0</v>
      </c>
      <c r="I940" t="str">
        <f>YEAR(data_KPI[[#This Row],[Date]])&amp;" "&amp;MONTH(data_KPI[[#This Row],[Date]])</f>
        <v>2023 7</v>
      </c>
    </row>
    <row r="941" spans="2:9" x14ac:dyDescent="0.25">
      <c r="B941" t="s">
        <v>35</v>
      </c>
      <c r="C941">
        <v>7.2</v>
      </c>
      <c r="D941">
        <v>1070</v>
      </c>
      <c r="E941" s="27">
        <v>45114</v>
      </c>
      <c r="F941">
        <v>1039.8600000000001</v>
      </c>
      <c r="G941" t="s">
        <v>91</v>
      </c>
      <c r="H941">
        <v>0</v>
      </c>
      <c r="I941" t="str">
        <f>YEAR(data_KPI[[#This Row],[Date]])&amp;" "&amp;MONTH(data_KPI[[#This Row],[Date]])</f>
        <v>2023 7</v>
      </c>
    </row>
    <row r="942" spans="2:9" x14ac:dyDescent="0.25">
      <c r="B942" t="s">
        <v>68</v>
      </c>
      <c r="C942">
        <v>8.8000000000000007</v>
      </c>
      <c r="D942">
        <v>1240</v>
      </c>
      <c r="E942" s="27">
        <v>45114</v>
      </c>
      <c r="F942">
        <v>264.69</v>
      </c>
      <c r="G942" t="s">
        <v>90</v>
      </c>
      <c r="H942">
        <v>0</v>
      </c>
      <c r="I942" t="str">
        <f>YEAR(data_KPI[[#This Row],[Date]])&amp;" "&amp;MONTH(data_KPI[[#This Row],[Date]])</f>
        <v>2023 7</v>
      </c>
    </row>
    <row r="943" spans="2:9" x14ac:dyDescent="0.25">
      <c r="B943" t="s">
        <v>32</v>
      </c>
      <c r="C943">
        <v>8</v>
      </c>
      <c r="D943">
        <v>1090</v>
      </c>
      <c r="E943" s="27">
        <v>45114</v>
      </c>
      <c r="F943">
        <v>949.26</v>
      </c>
      <c r="G943" t="s">
        <v>91</v>
      </c>
      <c r="H943">
        <v>0</v>
      </c>
      <c r="I943" t="str">
        <f>YEAR(data_KPI[[#This Row],[Date]])&amp;" "&amp;MONTH(data_KPI[[#This Row],[Date]])</f>
        <v>2023 7</v>
      </c>
    </row>
    <row r="944" spans="2:9" x14ac:dyDescent="0.25">
      <c r="B944" t="s">
        <v>33</v>
      </c>
      <c r="C944">
        <v>8</v>
      </c>
      <c r="D944">
        <v>109</v>
      </c>
      <c r="E944" s="27">
        <v>45115</v>
      </c>
      <c r="F944">
        <v>627.98</v>
      </c>
      <c r="G944" t="s">
        <v>90</v>
      </c>
      <c r="H944">
        <v>0</v>
      </c>
      <c r="I944" t="str">
        <f>YEAR(data_KPI[[#This Row],[Date]])&amp;" "&amp;MONTH(data_KPI[[#This Row],[Date]])</f>
        <v>2023 7</v>
      </c>
    </row>
    <row r="945" spans="2:9" x14ac:dyDescent="0.25">
      <c r="B945" t="s">
        <v>34</v>
      </c>
      <c r="C945">
        <v>11.200000000000001</v>
      </c>
      <c r="D945">
        <v>1450</v>
      </c>
      <c r="E945" s="27">
        <v>45115</v>
      </c>
      <c r="F945">
        <v>531.54</v>
      </c>
      <c r="G945" t="s">
        <v>91</v>
      </c>
      <c r="H945">
        <v>0</v>
      </c>
      <c r="I945" t="str">
        <f>YEAR(data_KPI[[#This Row],[Date]])&amp;" "&amp;MONTH(data_KPI[[#This Row],[Date]])</f>
        <v>2023 7</v>
      </c>
    </row>
    <row r="946" spans="2:9" x14ac:dyDescent="0.25">
      <c r="B946" t="s">
        <v>35</v>
      </c>
      <c r="C946">
        <v>6.4</v>
      </c>
      <c r="D946">
        <v>900</v>
      </c>
      <c r="E946" s="27">
        <v>45115</v>
      </c>
      <c r="F946">
        <v>2216.04</v>
      </c>
      <c r="G946" t="s">
        <v>91</v>
      </c>
      <c r="H946">
        <v>0</v>
      </c>
      <c r="I946" t="str">
        <f>YEAR(data_KPI[[#This Row],[Date]])&amp;" "&amp;MONTH(data_KPI[[#This Row],[Date]])</f>
        <v>2023 7</v>
      </c>
    </row>
    <row r="947" spans="2:9" x14ac:dyDescent="0.25">
      <c r="B947" t="s">
        <v>68</v>
      </c>
      <c r="C947">
        <v>11.200000000000001</v>
      </c>
      <c r="D947">
        <v>990</v>
      </c>
      <c r="E947" s="27">
        <v>45115</v>
      </c>
      <c r="F947">
        <v>441.78</v>
      </c>
      <c r="G947" t="s">
        <v>90</v>
      </c>
      <c r="H947">
        <v>0</v>
      </c>
      <c r="I947" t="str">
        <f>YEAR(data_KPI[[#This Row],[Date]])&amp;" "&amp;MONTH(data_KPI[[#This Row],[Date]])</f>
        <v>2023 7</v>
      </c>
    </row>
    <row r="948" spans="2:9" x14ac:dyDescent="0.25">
      <c r="B948" t="s">
        <v>32</v>
      </c>
      <c r="C948">
        <v>8</v>
      </c>
      <c r="D948">
        <v>530</v>
      </c>
      <c r="E948" s="27">
        <v>45115</v>
      </c>
      <c r="F948">
        <v>116.94</v>
      </c>
      <c r="G948" t="s">
        <v>91</v>
      </c>
      <c r="H948">
        <v>0</v>
      </c>
      <c r="I948" t="str">
        <f>YEAR(data_KPI[[#This Row],[Date]])&amp;" "&amp;MONTH(data_KPI[[#This Row],[Date]])</f>
        <v>2023 7</v>
      </c>
    </row>
    <row r="949" spans="2:9" x14ac:dyDescent="0.25">
      <c r="B949" t="s">
        <v>33</v>
      </c>
      <c r="C949">
        <v>8</v>
      </c>
      <c r="D949">
        <v>85</v>
      </c>
      <c r="E949" s="27">
        <v>45116</v>
      </c>
      <c r="F949">
        <v>52.51</v>
      </c>
      <c r="G949" t="s">
        <v>90</v>
      </c>
      <c r="H949">
        <v>0</v>
      </c>
      <c r="I949" t="str">
        <f>YEAR(data_KPI[[#This Row],[Date]])&amp;" "&amp;MONTH(data_KPI[[#This Row],[Date]])</f>
        <v>2023 7</v>
      </c>
    </row>
    <row r="950" spans="2:9" x14ac:dyDescent="0.25">
      <c r="B950" t="s">
        <v>34</v>
      </c>
      <c r="C950">
        <v>5.6000000000000005</v>
      </c>
      <c r="D950">
        <v>1280</v>
      </c>
      <c r="E950" s="27">
        <v>45116</v>
      </c>
      <c r="F950">
        <v>1285.5899999999999</v>
      </c>
      <c r="G950" t="s">
        <v>91</v>
      </c>
      <c r="H950">
        <v>0</v>
      </c>
      <c r="I950" t="str">
        <f>YEAR(data_KPI[[#This Row],[Date]])&amp;" "&amp;MONTH(data_KPI[[#This Row],[Date]])</f>
        <v>2023 7</v>
      </c>
    </row>
    <row r="951" spans="2:9" x14ac:dyDescent="0.25">
      <c r="B951" t="s">
        <v>35</v>
      </c>
      <c r="C951">
        <v>11.200000000000001</v>
      </c>
      <c r="D951">
        <v>1140</v>
      </c>
      <c r="E951" s="27">
        <v>45116</v>
      </c>
      <c r="F951">
        <v>1256.3700000000001</v>
      </c>
      <c r="G951" t="s">
        <v>91</v>
      </c>
      <c r="H951">
        <v>0</v>
      </c>
      <c r="I951" t="str">
        <f>YEAR(data_KPI[[#This Row],[Date]])&amp;" "&amp;MONTH(data_KPI[[#This Row],[Date]])</f>
        <v>2023 7</v>
      </c>
    </row>
    <row r="952" spans="2:9" x14ac:dyDescent="0.25">
      <c r="B952" t="s">
        <v>68</v>
      </c>
      <c r="C952">
        <v>12</v>
      </c>
      <c r="D952">
        <v>1170</v>
      </c>
      <c r="E952" s="27">
        <v>45116</v>
      </c>
      <c r="F952">
        <v>119.22</v>
      </c>
      <c r="G952" t="s">
        <v>90</v>
      </c>
      <c r="H952">
        <v>0</v>
      </c>
      <c r="I952" t="str">
        <f>YEAR(data_KPI[[#This Row],[Date]])&amp;" "&amp;MONTH(data_KPI[[#This Row],[Date]])</f>
        <v>2023 7</v>
      </c>
    </row>
    <row r="953" spans="2:9" x14ac:dyDescent="0.25">
      <c r="B953" t="s">
        <v>32</v>
      </c>
      <c r="C953">
        <v>8</v>
      </c>
      <c r="D953">
        <v>1180</v>
      </c>
      <c r="E953" s="27">
        <v>45116</v>
      </c>
      <c r="F953">
        <v>559.23</v>
      </c>
      <c r="G953" t="s">
        <v>91</v>
      </c>
      <c r="H953">
        <v>0</v>
      </c>
      <c r="I953" t="str">
        <f>YEAR(data_KPI[[#This Row],[Date]])&amp;" "&amp;MONTH(data_KPI[[#This Row],[Date]])</f>
        <v>2023 7</v>
      </c>
    </row>
    <row r="954" spans="2:9" x14ac:dyDescent="0.25">
      <c r="B954" t="s">
        <v>33</v>
      </c>
      <c r="C954">
        <v>14</v>
      </c>
      <c r="D954">
        <v>136</v>
      </c>
      <c r="E954" s="27">
        <v>45117</v>
      </c>
      <c r="F954">
        <v>181.98</v>
      </c>
      <c r="G954" t="s">
        <v>90</v>
      </c>
      <c r="H954">
        <v>0</v>
      </c>
      <c r="I954" t="str">
        <f>YEAR(data_KPI[[#This Row],[Date]])&amp;" "&amp;MONTH(data_KPI[[#This Row],[Date]])</f>
        <v>2023 7</v>
      </c>
    </row>
    <row r="955" spans="2:9" x14ac:dyDescent="0.25">
      <c r="B955" t="s">
        <v>34</v>
      </c>
      <c r="C955">
        <v>5.6000000000000005</v>
      </c>
      <c r="D955">
        <v>570</v>
      </c>
      <c r="E955" s="27">
        <v>45117</v>
      </c>
      <c r="F955">
        <v>2666.2200000000003</v>
      </c>
      <c r="G955" t="s">
        <v>91</v>
      </c>
      <c r="H955">
        <v>0</v>
      </c>
      <c r="I955" t="str">
        <f>YEAR(data_KPI[[#This Row],[Date]])&amp;" "&amp;MONTH(data_KPI[[#This Row],[Date]])</f>
        <v>2023 7</v>
      </c>
    </row>
    <row r="956" spans="2:9" x14ac:dyDescent="0.25">
      <c r="B956" t="s">
        <v>35</v>
      </c>
      <c r="C956">
        <v>7.2</v>
      </c>
      <c r="D956">
        <v>1040</v>
      </c>
      <c r="E956" s="27">
        <v>45117</v>
      </c>
      <c r="F956">
        <v>1138.8000000000002</v>
      </c>
      <c r="G956" t="s">
        <v>91</v>
      </c>
      <c r="H956">
        <v>0</v>
      </c>
      <c r="I956" t="str">
        <f>YEAR(data_KPI[[#This Row],[Date]])&amp;" "&amp;MONTH(data_KPI[[#This Row],[Date]])</f>
        <v>2023 7</v>
      </c>
    </row>
    <row r="957" spans="2:9" x14ac:dyDescent="0.25">
      <c r="B957" t="s">
        <v>68</v>
      </c>
      <c r="C957">
        <v>5.6000000000000005</v>
      </c>
      <c r="D957">
        <v>660</v>
      </c>
      <c r="E957" s="27">
        <v>45117</v>
      </c>
      <c r="F957">
        <v>2367.6000000000004</v>
      </c>
      <c r="G957" t="s">
        <v>90</v>
      </c>
      <c r="H957">
        <v>0</v>
      </c>
      <c r="I957" t="str">
        <f>YEAR(data_KPI[[#This Row],[Date]])&amp;" "&amp;MONTH(data_KPI[[#This Row],[Date]])</f>
        <v>2023 7</v>
      </c>
    </row>
    <row r="958" spans="2:9" x14ac:dyDescent="0.25">
      <c r="B958" t="s">
        <v>32</v>
      </c>
      <c r="C958">
        <v>4.8000000000000007</v>
      </c>
      <c r="D958">
        <v>510</v>
      </c>
      <c r="E958" s="27">
        <v>45117</v>
      </c>
      <c r="F958">
        <v>940.68000000000006</v>
      </c>
      <c r="G958" t="s">
        <v>91</v>
      </c>
      <c r="H958">
        <v>0</v>
      </c>
      <c r="I958" t="str">
        <f>YEAR(data_KPI[[#This Row],[Date]])&amp;" "&amp;MONTH(data_KPI[[#This Row],[Date]])</f>
        <v>2023 7</v>
      </c>
    </row>
    <row r="959" spans="2:9" x14ac:dyDescent="0.25">
      <c r="B959" t="s">
        <v>33</v>
      </c>
      <c r="C959">
        <v>10</v>
      </c>
      <c r="D959">
        <v>138</v>
      </c>
      <c r="E959" s="27">
        <v>45118</v>
      </c>
      <c r="F959">
        <v>664.6</v>
      </c>
      <c r="G959" t="s">
        <v>90</v>
      </c>
      <c r="H959">
        <v>0</v>
      </c>
      <c r="I959" t="str">
        <f>YEAR(data_KPI[[#This Row],[Date]])&amp;" "&amp;MONTH(data_KPI[[#This Row],[Date]])</f>
        <v>2023 7</v>
      </c>
    </row>
    <row r="960" spans="2:9" x14ac:dyDescent="0.25">
      <c r="B960" t="s">
        <v>34</v>
      </c>
      <c r="C960">
        <v>8.8000000000000007</v>
      </c>
      <c r="D960">
        <v>990</v>
      </c>
      <c r="E960" s="27">
        <v>45118</v>
      </c>
      <c r="F960">
        <v>1752.09</v>
      </c>
      <c r="G960" t="s">
        <v>91</v>
      </c>
      <c r="H960">
        <v>0</v>
      </c>
      <c r="I960" t="str">
        <f>YEAR(data_KPI[[#This Row],[Date]])&amp;" "&amp;MONTH(data_KPI[[#This Row],[Date]])</f>
        <v>2023 7</v>
      </c>
    </row>
    <row r="961" spans="2:9" x14ac:dyDescent="0.25">
      <c r="B961" t="s">
        <v>35</v>
      </c>
      <c r="C961">
        <v>4</v>
      </c>
      <c r="D961">
        <v>600</v>
      </c>
      <c r="E961" s="27">
        <v>45118</v>
      </c>
      <c r="F961">
        <v>1155</v>
      </c>
      <c r="G961" t="s">
        <v>91</v>
      </c>
      <c r="H961">
        <v>0</v>
      </c>
      <c r="I961" t="str">
        <f>YEAR(data_KPI[[#This Row],[Date]])&amp;" "&amp;MONTH(data_KPI[[#This Row],[Date]])</f>
        <v>2023 7</v>
      </c>
    </row>
    <row r="962" spans="2:9" x14ac:dyDescent="0.25">
      <c r="B962" t="s">
        <v>68</v>
      </c>
      <c r="C962">
        <v>8.8000000000000007</v>
      </c>
      <c r="D962">
        <v>1310</v>
      </c>
      <c r="E962" s="27">
        <v>45118</v>
      </c>
      <c r="F962">
        <v>877.23</v>
      </c>
      <c r="G962" t="s">
        <v>90</v>
      </c>
      <c r="H962">
        <v>0</v>
      </c>
      <c r="I962" t="str">
        <f>YEAR(data_KPI[[#This Row],[Date]])&amp;" "&amp;MONTH(data_KPI[[#This Row],[Date]])</f>
        <v>2023 7</v>
      </c>
    </row>
    <row r="963" spans="2:9" x14ac:dyDescent="0.25">
      <c r="B963" t="s">
        <v>32</v>
      </c>
      <c r="C963">
        <v>12</v>
      </c>
      <c r="D963">
        <v>730</v>
      </c>
      <c r="E963" s="27">
        <v>45118</v>
      </c>
      <c r="F963">
        <v>1855.1100000000001</v>
      </c>
      <c r="G963" t="s">
        <v>91</v>
      </c>
      <c r="H963">
        <v>0</v>
      </c>
      <c r="I963" t="str">
        <f>YEAR(data_KPI[[#This Row],[Date]])&amp;" "&amp;MONTH(data_KPI[[#This Row],[Date]])</f>
        <v>2023 7</v>
      </c>
    </row>
    <row r="964" spans="2:9" x14ac:dyDescent="0.25">
      <c r="B964" t="s">
        <v>33</v>
      </c>
      <c r="C964">
        <v>7</v>
      </c>
      <c r="D964">
        <v>70</v>
      </c>
      <c r="E964" s="27">
        <v>45119</v>
      </c>
      <c r="F964">
        <v>295.18</v>
      </c>
      <c r="G964" t="s">
        <v>90</v>
      </c>
      <c r="H964">
        <v>0</v>
      </c>
      <c r="I964" t="str">
        <f>YEAR(data_KPI[[#This Row],[Date]])&amp;" "&amp;MONTH(data_KPI[[#This Row],[Date]])</f>
        <v>2023 7</v>
      </c>
    </row>
    <row r="965" spans="2:9" x14ac:dyDescent="0.25">
      <c r="B965" t="s">
        <v>34</v>
      </c>
      <c r="C965">
        <v>9.6000000000000014</v>
      </c>
      <c r="D965">
        <v>520</v>
      </c>
      <c r="E965" s="27">
        <v>45119</v>
      </c>
      <c r="F965">
        <v>2516.67</v>
      </c>
      <c r="G965" t="s">
        <v>91</v>
      </c>
      <c r="H965">
        <v>0</v>
      </c>
      <c r="I965" t="str">
        <f>YEAR(data_KPI[[#This Row],[Date]])&amp;" "&amp;MONTH(data_KPI[[#This Row],[Date]])</f>
        <v>2023 7</v>
      </c>
    </row>
    <row r="966" spans="2:9" x14ac:dyDescent="0.25">
      <c r="B966" t="s">
        <v>35</v>
      </c>
      <c r="C966">
        <v>9.6000000000000014</v>
      </c>
      <c r="D966">
        <v>1470</v>
      </c>
      <c r="E966" s="27">
        <v>45119</v>
      </c>
      <c r="F966">
        <v>2204.46</v>
      </c>
      <c r="G966" t="s">
        <v>91</v>
      </c>
      <c r="H966">
        <v>0</v>
      </c>
      <c r="I966" t="str">
        <f>YEAR(data_KPI[[#This Row],[Date]])&amp;" "&amp;MONTH(data_KPI[[#This Row],[Date]])</f>
        <v>2023 7</v>
      </c>
    </row>
    <row r="967" spans="2:9" x14ac:dyDescent="0.25">
      <c r="B967" t="s">
        <v>68</v>
      </c>
      <c r="C967">
        <v>4.8000000000000007</v>
      </c>
      <c r="D967">
        <v>1120</v>
      </c>
      <c r="E967" s="27">
        <v>45119</v>
      </c>
      <c r="F967">
        <v>2178.0299999999997</v>
      </c>
      <c r="G967" t="s">
        <v>90</v>
      </c>
      <c r="H967">
        <v>0</v>
      </c>
      <c r="I967" t="str">
        <f>YEAR(data_KPI[[#This Row],[Date]])&amp;" "&amp;MONTH(data_KPI[[#This Row],[Date]])</f>
        <v>2023 7</v>
      </c>
    </row>
    <row r="968" spans="2:9" x14ac:dyDescent="0.25">
      <c r="B968" t="s">
        <v>32</v>
      </c>
      <c r="C968">
        <v>12</v>
      </c>
      <c r="D968">
        <v>1340</v>
      </c>
      <c r="E968" s="27">
        <v>45119</v>
      </c>
      <c r="F968">
        <v>1953.12</v>
      </c>
      <c r="G968" t="s">
        <v>91</v>
      </c>
      <c r="H968">
        <v>0</v>
      </c>
      <c r="I968" t="str">
        <f>YEAR(data_KPI[[#This Row],[Date]])&amp;" "&amp;MONTH(data_KPI[[#This Row],[Date]])</f>
        <v>2023 7</v>
      </c>
    </row>
    <row r="969" spans="2:9" x14ac:dyDescent="0.25">
      <c r="B969" t="s">
        <v>33</v>
      </c>
      <c r="C969">
        <v>15</v>
      </c>
      <c r="D969">
        <v>136</v>
      </c>
      <c r="E969" s="27">
        <v>45120</v>
      </c>
      <c r="F969">
        <v>208.2</v>
      </c>
      <c r="G969" t="s">
        <v>90</v>
      </c>
      <c r="H969">
        <v>0</v>
      </c>
      <c r="I969" t="str">
        <f>YEAR(data_KPI[[#This Row],[Date]])&amp;" "&amp;MONTH(data_KPI[[#This Row],[Date]])</f>
        <v>2023 7</v>
      </c>
    </row>
    <row r="970" spans="2:9" x14ac:dyDescent="0.25">
      <c r="B970" t="s">
        <v>34</v>
      </c>
      <c r="C970">
        <v>5.6000000000000005</v>
      </c>
      <c r="D970">
        <v>1060</v>
      </c>
      <c r="E970" s="27">
        <v>45120</v>
      </c>
      <c r="F970">
        <v>379.53000000000003</v>
      </c>
      <c r="G970" t="s">
        <v>91</v>
      </c>
      <c r="H970">
        <v>0</v>
      </c>
      <c r="I970" t="str">
        <f>YEAR(data_KPI[[#This Row],[Date]])&amp;" "&amp;MONTH(data_KPI[[#This Row],[Date]])</f>
        <v>2023 7</v>
      </c>
    </row>
    <row r="971" spans="2:9" x14ac:dyDescent="0.25">
      <c r="B971" t="s">
        <v>35</v>
      </c>
      <c r="C971">
        <v>5.6000000000000005</v>
      </c>
      <c r="D971">
        <v>620</v>
      </c>
      <c r="E971" s="27">
        <v>45120</v>
      </c>
      <c r="F971">
        <v>2703.6000000000004</v>
      </c>
      <c r="G971" t="s">
        <v>91</v>
      </c>
      <c r="H971">
        <v>0</v>
      </c>
      <c r="I971" t="str">
        <f>YEAR(data_KPI[[#This Row],[Date]])&amp;" "&amp;MONTH(data_KPI[[#This Row],[Date]])</f>
        <v>2023 7</v>
      </c>
    </row>
    <row r="972" spans="2:9" x14ac:dyDescent="0.25">
      <c r="B972" t="s">
        <v>68</v>
      </c>
      <c r="C972">
        <v>11.200000000000001</v>
      </c>
      <c r="D972">
        <v>990</v>
      </c>
      <c r="E972" s="27">
        <v>45120</v>
      </c>
      <c r="F972">
        <v>2520.54</v>
      </c>
      <c r="G972" t="s">
        <v>90</v>
      </c>
      <c r="H972">
        <v>0</v>
      </c>
      <c r="I972" t="str">
        <f>YEAR(data_KPI[[#This Row],[Date]])&amp;" "&amp;MONTH(data_KPI[[#This Row],[Date]])</f>
        <v>2023 7</v>
      </c>
    </row>
    <row r="973" spans="2:9" x14ac:dyDescent="0.25">
      <c r="B973" t="s">
        <v>32</v>
      </c>
      <c r="C973">
        <v>10.4</v>
      </c>
      <c r="D973">
        <v>1450</v>
      </c>
      <c r="E973" s="27">
        <v>45120</v>
      </c>
      <c r="F973">
        <v>1527.96</v>
      </c>
      <c r="G973" t="s">
        <v>91</v>
      </c>
      <c r="H973">
        <v>0</v>
      </c>
      <c r="I973" t="str">
        <f>YEAR(data_KPI[[#This Row],[Date]])&amp;" "&amp;MONTH(data_KPI[[#This Row],[Date]])</f>
        <v>2023 7</v>
      </c>
    </row>
    <row r="974" spans="2:9" x14ac:dyDescent="0.25">
      <c r="B974" t="s">
        <v>33</v>
      </c>
      <c r="C974">
        <v>6</v>
      </c>
      <c r="D974">
        <v>129</v>
      </c>
      <c r="E974" s="27">
        <v>45121</v>
      </c>
      <c r="F974">
        <v>74.180000000000007</v>
      </c>
      <c r="G974" t="s">
        <v>90</v>
      </c>
      <c r="H974">
        <v>0</v>
      </c>
      <c r="I974" t="str">
        <f>YEAR(data_KPI[[#This Row],[Date]])&amp;" "&amp;MONTH(data_KPI[[#This Row],[Date]])</f>
        <v>2023 7</v>
      </c>
    </row>
    <row r="975" spans="2:9" x14ac:dyDescent="0.25">
      <c r="B975" t="s">
        <v>34</v>
      </c>
      <c r="C975">
        <v>7.2</v>
      </c>
      <c r="D975">
        <v>770</v>
      </c>
      <c r="E975" s="27">
        <v>45121</v>
      </c>
      <c r="F975">
        <v>2480.46</v>
      </c>
      <c r="G975" t="s">
        <v>91</v>
      </c>
      <c r="H975">
        <v>0</v>
      </c>
      <c r="I975" t="str">
        <f>YEAR(data_KPI[[#This Row],[Date]])&amp;" "&amp;MONTH(data_KPI[[#This Row],[Date]])</f>
        <v>2023 7</v>
      </c>
    </row>
    <row r="976" spans="2:9" x14ac:dyDescent="0.25">
      <c r="B976" t="s">
        <v>35</v>
      </c>
      <c r="C976">
        <v>7.2</v>
      </c>
      <c r="D976">
        <v>1030</v>
      </c>
      <c r="E976" s="27">
        <v>45121</v>
      </c>
      <c r="F976">
        <v>1902.9900000000002</v>
      </c>
      <c r="G976" t="s">
        <v>91</v>
      </c>
      <c r="H976">
        <v>0</v>
      </c>
      <c r="I976" t="str">
        <f>YEAR(data_KPI[[#This Row],[Date]])&amp;" "&amp;MONTH(data_KPI[[#This Row],[Date]])</f>
        <v>2023 7</v>
      </c>
    </row>
    <row r="977" spans="2:9" x14ac:dyDescent="0.25">
      <c r="B977" t="s">
        <v>68</v>
      </c>
      <c r="C977">
        <v>11.200000000000001</v>
      </c>
      <c r="D977">
        <v>1320</v>
      </c>
      <c r="E977" s="27">
        <v>45121</v>
      </c>
      <c r="F977">
        <v>2808.45</v>
      </c>
      <c r="G977" t="s">
        <v>90</v>
      </c>
      <c r="H977">
        <v>0</v>
      </c>
      <c r="I977" t="str">
        <f>YEAR(data_KPI[[#This Row],[Date]])&amp;" "&amp;MONTH(data_KPI[[#This Row],[Date]])</f>
        <v>2023 7</v>
      </c>
    </row>
    <row r="978" spans="2:9" x14ac:dyDescent="0.25">
      <c r="B978" t="s">
        <v>32</v>
      </c>
      <c r="C978">
        <v>4</v>
      </c>
      <c r="D978">
        <v>1170</v>
      </c>
      <c r="E978" s="27">
        <v>45121</v>
      </c>
      <c r="F978">
        <v>218.31</v>
      </c>
      <c r="G978" t="s">
        <v>91</v>
      </c>
      <c r="H978">
        <v>0</v>
      </c>
      <c r="I978" t="str">
        <f>YEAR(data_KPI[[#This Row],[Date]])&amp;" "&amp;MONTH(data_KPI[[#This Row],[Date]])</f>
        <v>2023 7</v>
      </c>
    </row>
    <row r="979" spans="2:9" x14ac:dyDescent="0.25">
      <c r="B979" t="s">
        <v>33</v>
      </c>
      <c r="C979">
        <v>8</v>
      </c>
      <c r="D979">
        <v>64</v>
      </c>
      <c r="E979" s="27">
        <v>45122</v>
      </c>
      <c r="F979">
        <v>781.12</v>
      </c>
      <c r="G979" t="s">
        <v>90</v>
      </c>
      <c r="H979">
        <v>0</v>
      </c>
      <c r="I979" t="str">
        <f>YEAR(data_KPI[[#This Row],[Date]])&amp;" "&amp;MONTH(data_KPI[[#This Row],[Date]])</f>
        <v>2023 7</v>
      </c>
    </row>
    <row r="980" spans="2:9" x14ac:dyDescent="0.25">
      <c r="B980" t="s">
        <v>34</v>
      </c>
      <c r="C980">
        <v>9.6000000000000014</v>
      </c>
      <c r="D980">
        <v>1500</v>
      </c>
      <c r="E980" s="27">
        <v>45122</v>
      </c>
      <c r="F980">
        <v>1210.8600000000001</v>
      </c>
      <c r="G980" t="s">
        <v>91</v>
      </c>
      <c r="H980">
        <v>0</v>
      </c>
      <c r="I980" t="str">
        <f>YEAR(data_KPI[[#This Row],[Date]])&amp;" "&amp;MONTH(data_KPI[[#This Row],[Date]])</f>
        <v>2023 7</v>
      </c>
    </row>
    <row r="981" spans="2:9" x14ac:dyDescent="0.25">
      <c r="B981" t="s">
        <v>35</v>
      </c>
      <c r="C981">
        <v>12</v>
      </c>
      <c r="D981">
        <v>1500</v>
      </c>
      <c r="E981" s="27">
        <v>45122</v>
      </c>
      <c r="F981">
        <v>1422</v>
      </c>
      <c r="G981" t="s">
        <v>91</v>
      </c>
      <c r="H981">
        <v>0</v>
      </c>
      <c r="I981" t="str">
        <f>YEAR(data_KPI[[#This Row],[Date]])&amp;" "&amp;MONTH(data_KPI[[#This Row],[Date]])</f>
        <v>2023 7</v>
      </c>
    </row>
    <row r="982" spans="2:9" x14ac:dyDescent="0.25">
      <c r="B982" t="s">
        <v>68</v>
      </c>
      <c r="C982">
        <v>8.8000000000000007</v>
      </c>
      <c r="D982">
        <v>1270</v>
      </c>
      <c r="E982" s="27">
        <v>45122</v>
      </c>
      <c r="F982">
        <v>1999.3200000000002</v>
      </c>
      <c r="G982" t="s">
        <v>90</v>
      </c>
      <c r="H982">
        <v>0</v>
      </c>
      <c r="I982" t="str">
        <f>YEAR(data_KPI[[#This Row],[Date]])&amp;" "&amp;MONTH(data_KPI[[#This Row],[Date]])</f>
        <v>2023 7</v>
      </c>
    </row>
    <row r="983" spans="2:9" x14ac:dyDescent="0.25">
      <c r="B983" t="s">
        <v>32</v>
      </c>
      <c r="C983">
        <v>10.4</v>
      </c>
      <c r="D983">
        <v>1400</v>
      </c>
      <c r="E983" s="27">
        <v>45122</v>
      </c>
      <c r="F983">
        <v>2856.48</v>
      </c>
      <c r="G983" t="s">
        <v>91</v>
      </c>
      <c r="H983">
        <v>0</v>
      </c>
      <c r="I983" t="str">
        <f>YEAR(data_KPI[[#This Row],[Date]])&amp;" "&amp;MONTH(data_KPI[[#This Row],[Date]])</f>
        <v>2023 7</v>
      </c>
    </row>
    <row r="984" spans="2:9" x14ac:dyDescent="0.25">
      <c r="B984" t="s">
        <v>33</v>
      </c>
      <c r="C984">
        <v>12</v>
      </c>
      <c r="D984">
        <v>143</v>
      </c>
      <c r="E984" s="27">
        <v>45123</v>
      </c>
      <c r="F984">
        <v>320.47000000000003</v>
      </c>
      <c r="G984" t="s">
        <v>90</v>
      </c>
      <c r="H984">
        <v>0</v>
      </c>
      <c r="I984" t="str">
        <f>YEAR(data_KPI[[#This Row],[Date]])&amp;" "&amp;MONTH(data_KPI[[#This Row],[Date]])</f>
        <v>2023 7</v>
      </c>
    </row>
    <row r="985" spans="2:9" x14ac:dyDescent="0.25">
      <c r="B985" t="s">
        <v>34</v>
      </c>
      <c r="C985">
        <v>4</v>
      </c>
      <c r="D985">
        <v>500</v>
      </c>
      <c r="E985" s="27">
        <v>45123</v>
      </c>
      <c r="F985">
        <v>2294.88</v>
      </c>
      <c r="G985" t="s">
        <v>91</v>
      </c>
      <c r="H985">
        <v>0</v>
      </c>
      <c r="I985" t="str">
        <f>YEAR(data_KPI[[#This Row],[Date]])&amp;" "&amp;MONTH(data_KPI[[#This Row],[Date]])</f>
        <v>2023 7</v>
      </c>
    </row>
    <row r="986" spans="2:9" x14ac:dyDescent="0.25">
      <c r="B986" t="s">
        <v>35</v>
      </c>
      <c r="C986">
        <v>4</v>
      </c>
      <c r="D986">
        <v>750</v>
      </c>
      <c r="E986" s="27">
        <v>45123</v>
      </c>
      <c r="F986">
        <v>2057.64</v>
      </c>
      <c r="G986" t="s">
        <v>91</v>
      </c>
      <c r="H986">
        <v>0</v>
      </c>
      <c r="I986" t="str">
        <f>YEAR(data_KPI[[#This Row],[Date]])&amp;" "&amp;MONTH(data_KPI[[#This Row],[Date]])</f>
        <v>2023 7</v>
      </c>
    </row>
    <row r="987" spans="2:9" x14ac:dyDescent="0.25">
      <c r="B987" t="s">
        <v>68</v>
      </c>
      <c r="C987">
        <v>9.6000000000000014</v>
      </c>
      <c r="D987">
        <v>1360</v>
      </c>
      <c r="E987" s="27">
        <v>45123</v>
      </c>
      <c r="F987">
        <v>1438.8000000000002</v>
      </c>
      <c r="G987" t="s">
        <v>90</v>
      </c>
      <c r="H987">
        <v>0</v>
      </c>
      <c r="I987" t="str">
        <f>YEAR(data_KPI[[#This Row],[Date]])&amp;" "&amp;MONTH(data_KPI[[#This Row],[Date]])</f>
        <v>2023 7</v>
      </c>
    </row>
    <row r="988" spans="2:9" x14ac:dyDescent="0.25">
      <c r="B988" t="s">
        <v>32</v>
      </c>
      <c r="C988">
        <v>5.6000000000000005</v>
      </c>
      <c r="D988">
        <v>1030</v>
      </c>
      <c r="E988" s="27">
        <v>45123</v>
      </c>
      <c r="F988">
        <v>1036.6200000000001</v>
      </c>
      <c r="G988" t="s">
        <v>91</v>
      </c>
      <c r="H988">
        <v>0</v>
      </c>
      <c r="I988" t="str">
        <f>YEAR(data_KPI[[#This Row],[Date]])&amp;" "&amp;MONTH(data_KPI[[#This Row],[Date]])</f>
        <v>2023 7</v>
      </c>
    </row>
    <row r="989" spans="2:9" x14ac:dyDescent="0.25">
      <c r="B989" t="s">
        <v>33</v>
      </c>
      <c r="C989">
        <v>14</v>
      </c>
      <c r="D989">
        <v>129</v>
      </c>
      <c r="E989" s="27">
        <v>45124</v>
      </c>
      <c r="F989">
        <v>391.05</v>
      </c>
      <c r="G989" t="s">
        <v>90</v>
      </c>
      <c r="H989">
        <v>0</v>
      </c>
      <c r="I989" t="str">
        <f>YEAR(data_KPI[[#This Row],[Date]])&amp;" "&amp;MONTH(data_KPI[[#This Row],[Date]])</f>
        <v>2023 7</v>
      </c>
    </row>
    <row r="990" spans="2:9" x14ac:dyDescent="0.25">
      <c r="B990" t="s">
        <v>34</v>
      </c>
      <c r="C990">
        <v>4.8000000000000007</v>
      </c>
      <c r="D990">
        <v>1200</v>
      </c>
      <c r="E990" s="27">
        <v>45124</v>
      </c>
      <c r="F990">
        <v>729.27</v>
      </c>
      <c r="G990" t="s">
        <v>91</v>
      </c>
      <c r="H990">
        <v>0</v>
      </c>
      <c r="I990" t="str">
        <f>YEAR(data_KPI[[#This Row],[Date]])&amp;" "&amp;MONTH(data_KPI[[#This Row],[Date]])</f>
        <v>2023 7</v>
      </c>
    </row>
    <row r="991" spans="2:9" x14ac:dyDescent="0.25">
      <c r="B991" t="s">
        <v>35</v>
      </c>
      <c r="C991">
        <v>4</v>
      </c>
      <c r="D991">
        <v>890</v>
      </c>
      <c r="E991" s="27">
        <v>45124</v>
      </c>
      <c r="F991">
        <v>74.28</v>
      </c>
      <c r="G991" t="s">
        <v>91</v>
      </c>
      <c r="H991">
        <v>0</v>
      </c>
      <c r="I991" t="str">
        <f>YEAR(data_KPI[[#This Row],[Date]])&amp;" "&amp;MONTH(data_KPI[[#This Row],[Date]])</f>
        <v>2023 7</v>
      </c>
    </row>
    <row r="992" spans="2:9" x14ac:dyDescent="0.25">
      <c r="B992" t="s">
        <v>68</v>
      </c>
      <c r="C992">
        <v>4.8000000000000007</v>
      </c>
      <c r="D992">
        <v>1330</v>
      </c>
      <c r="E992" s="27">
        <v>45124</v>
      </c>
      <c r="F992">
        <v>534.84</v>
      </c>
      <c r="G992" t="s">
        <v>90</v>
      </c>
      <c r="H992">
        <v>0</v>
      </c>
      <c r="I992" t="str">
        <f>YEAR(data_KPI[[#This Row],[Date]])&amp;" "&amp;MONTH(data_KPI[[#This Row],[Date]])</f>
        <v>2023 7</v>
      </c>
    </row>
    <row r="993" spans="2:9" x14ac:dyDescent="0.25">
      <c r="B993" t="s">
        <v>32</v>
      </c>
      <c r="C993">
        <v>8</v>
      </c>
      <c r="D993">
        <v>1230</v>
      </c>
      <c r="E993" s="27">
        <v>45124</v>
      </c>
      <c r="F993">
        <v>2889.81</v>
      </c>
      <c r="G993" t="s">
        <v>91</v>
      </c>
      <c r="H993">
        <v>0</v>
      </c>
      <c r="I993" t="str">
        <f>YEAR(data_KPI[[#This Row],[Date]])&amp;" "&amp;MONTH(data_KPI[[#This Row],[Date]])</f>
        <v>2023 7</v>
      </c>
    </row>
    <row r="994" spans="2:9" x14ac:dyDescent="0.25">
      <c r="B994" t="s">
        <v>33</v>
      </c>
      <c r="C994">
        <v>13</v>
      </c>
      <c r="D994">
        <v>69</v>
      </c>
      <c r="E994" s="27">
        <v>45125</v>
      </c>
      <c r="F994">
        <v>333.01</v>
      </c>
      <c r="G994" t="s">
        <v>90</v>
      </c>
      <c r="H994">
        <v>0</v>
      </c>
      <c r="I994" t="str">
        <f>YEAR(data_KPI[[#This Row],[Date]])&amp;" "&amp;MONTH(data_KPI[[#This Row],[Date]])</f>
        <v>2023 7</v>
      </c>
    </row>
    <row r="995" spans="2:9" x14ac:dyDescent="0.25">
      <c r="B995" t="s">
        <v>34</v>
      </c>
      <c r="C995">
        <v>4</v>
      </c>
      <c r="D995">
        <v>780</v>
      </c>
      <c r="E995" s="27">
        <v>45125</v>
      </c>
      <c r="F995">
        <v>2280.06</v>
      </c>
      <c r="G995" t="s">
        <v>91</v>
      </c>
      <c r="H995">
        <v>0</v>
      </c>
      <c r="I995" t="str">
        <f>YEAR(data_KPI[[#This Row],[Date]])&amp;" "&amp;MONTH(data_KPI[[#This Row],[Date]])</f>
        <v>2023 7</v>
      </c>
    </row>
    <row r="996" spans="2:9" x14ac:dyDescent="0.25">
      <c r="B996" t="s">
        <v>35</v>
      </c>
      <c r="C996">
        <v>12</v>
      </c>
      <c r="D996">
        <v>1130</v>
      </c>
      <c r="E996" s="27">
        <v>45125</v>
      </c>
      <c r="F996">
        <v>2177.25</v>
      </c>
      <c r="G996" t="s">
        <v>91</v>
      </c>
      <c r="H996">
        <v>0</v>
      </c>
      <c r="I996" t="str">
        <f>YEAR(data_KPI[[#This Row],[Date]])&amp;" "&amp;MONTH(data_KPI[[#This Row],[Date]])</f>
        <v>2023 7</v>
      </c>
    </row>
    <row r="997" spans="2:9" x14ac:dyDescent="0.25">
      <c r="B997" t="s">
        <v>68</v>
      </c>
      <c r="C997">
        <v>4.8000000000000007</v>
      </c>
      <c r="D997">
        <v>700</v>
      </c>
      <c r="E997" s="27">
        <v>45125</v>
      </c>
      <c r="F997">
        <v>2889.69</v>
      </c>
      <c r="G997" t="s">
        <v>90</v>
      </c>
      <c r="H997">
        <v>0</v>
      </c>
      <c r="I997" t="str">
        <f>YEAR(data_KPI[[#This Row],[Date]])&amp;" "&amp;MONTH(data_KPI[[#This Row],[Date]])</f>
        <v>2023 7</v>
      </c>
    </row>
    <row r="998" spans="2:9" x14ac:dyDescent="0.25">
      <c r="B998" t="s">
        <v>32</v>
      </c>
      <c r="C998">
        <v>4.8000000000000007</v>
      </c>
      <c r="D998">
        <v>900</v>
      </c>
      <c r="E998" s="27">
        <v>45125</v>
      </c>
      <c r="F998">
        <v>2318.0700000000002</v>
      </c>
      <c r="G998" t="s">
        <v>91</v>
      </c>
      <c r="H998">
        <v>0</v>
      </c>
      <c r="I998" t="str">
        <f>YEAR(data_KPI[[#This Row],[Date]])&amp;" "&amp;MONTH(data_KPI[[#This Row],[Date]])</f>
        <v>2023 7</v>
      </c>
    </row>
    <row r="999" spans="2:9" x14ac:dyDescent="0.25">
      <c r="B999" t="s">
        <v>33</v>
      </c>
      <c r="C999">
        <v>9</v>
      </c>
      <c r="D999">
        <v>109</v>
      </c>
      <c r="E999" s="27">
        <v>45126</v>
      </c>
      <c r="F999">
        <v>817.99</v>
      </c>
      <c r="G999" t="s">
        <v>90</v>
      </c>
      <c r="H999">
        <v>0</v>
      </c>
      <c r="I999" t="str">
        <f>YEAR(data_KPI[[#This Row],[Date]])&amp;" "&amp;MONTH(data_KPI[[#This Row],[Date]])</f>
        <v>2023 7</v>
      </c>
    </row>
    <row r="1000" spans="2:9" x14ac:dyDescent="0.25">
      <c r="B1000" t="s">
        <v>34</v>
      </c>
      <c r="C1000">
        <v>8.8000000000000007</v>
      </c>
      <c r="D1000">
        <v>790</v>
      </c>
      <c r="E1000" s="27">
        <v>45126</v>
      </c>
      <c r="F1000">
        <v>1354.53</v>
      </c>
      <c r="G1000" t="s">
        <v>91</v>
      </c>
      <c r="H1000">
        <v>0</v>
      </c>
      <c r="I1000" t="str">
        <f>YEAR(data_KPI[[#This Row],[Date]])&amp;" "&amp;MONTH(data_KPI[[#This Row],[Date]])</f>
        <v>2023 7</v>
      </c>
    </row>
    <row r="1001" spans="2:9" x14ac:dyDescent="0.25">
      <c r="B1001" t="s">
        <v>35</v>
      </c>
      <c r="C1001">
        <v>10.4</v>
      </c>
      <c r="D1001">
        <v>880</v>
      </c>
      <c r="E1001" s="27">
        <v>45126</v>
      </c>
      <c r="F1001">
        <v>691.08</v>
      </c>
      <c r="G1001" t="s">
        <v>91</v>
      </c>
      <c r="H1001">
        <v>0</v>
      </c>
      <c r="I1001" t="str">
        <f>YEAR(data_KPI[[#This Row],[Date]])&amp;" "&amp;MONTH(data_KPI[[#This Row],[Date]])</f>
        <v>2023 7</v>
      </c>
    </row>
    <row r="1002" spans="2:9" x14ac:dyDescent="0.25">
      <c r="B1002" t="s">
        <v>68</v>
      </c>
      <c r="C1002">
        <v>7.2</v>
      </c>
      <c r="D1002">
        <v>1240</v>
      </c>
      <c r="E1002" s="27">
        <v>45126</v>
      </c>
      <c r="F1002">
        <v>2720.4900000000002</v>
      </c>
      <c r="G1002" t="s">
        <v>90</v>
      </c>
      <c r="H1002">
        <v>0</v>
      </c>
      <c r="I1002" t="str">
        <f>YEAR(data_KPI[[#This Row],[Date]])&amp;" "&amp;MONTH(data_KPI[[#This Row],[Date]])</f>
        <v>2023 7</v>
      </c>
    </row>
    <row r="1003" spans="2:9" x14ac:dyDescent="0.25">
      <c r="B1003" t="s">
        <v>32</v>
      </c>
      <c r="C1003">
        <v>7.2</v>
      </c>
      <c r="D1003">
        <v>1170</v>
      </c>
      <c r="E1003" s="27">
        <v>45126</v>
      </c>
      <c r="F1003">
        <v>929.09999999999991</v>
      </c>
      <c r="G1003" t="s">
        <v>91</v>
      </c>
      <c r="H1003">
        <v>0</v>
      </c>
      <c r="I1003" t="str">
        <f>YEAR(data_KPI[[#This Row],[Date]])&amp;" "&amp;MONTH(data_KPI[[#This Row],[Date]])</f>
        <v>2023 7</v>
      </c>
    </row>
    <row r="1004" spans="2:9" x14ac:dyDescent="0.25">
      <c r="B1004" t="s">
        <v>33</v>
      </c>
      <c r="C1004">
        <v>15</v>
      </c>
      <c r="D1004">
        <v>145</v>
      </c>
      <c r="E1004" s="27">
        <v>45127</v>
      </c>
      <c r="F1004">
        <v>598.25</v>
      </c>
      <c r="G1004" t="s">
        <v>90</v>
      </c>
      <c r="H1004">
        <v>0</v>
      </c>
      <c r="I1004" t="str">
        <f>YEAR(data_KPI[[#This Row],[Date]])&amp;" "&amp;MONTH(data_KPI[[#This Row],[Date]])</f>
        <v>2023 7</v>
      </c>
    </row>
    <row r="1005" spans="2:9" x14ac:dyDescent="0.25">
      <c r="B1005" t="s">
        <v>34</v>
      </c>
      <c r="C1005">
        <v>5.6000000000000005</v>
      </c>
      <c r="D1005">
        <v>840</v>
      </c>
      <c r="E1005" s="27">
        <v>45127</v>
      </c>
      <c r="F1005">
        <v>1196.22</v>
      </c>
      <c r="G1005" t="s">
        <v>91</v>
      </c>
      <c r="H1005">
        <v>0</v>
      </c>
      <c r="I1005" t="str">
        <f>YEAR(data_KPI[[#This Row],[Date]])&amp;" "&amp;MONTH(data_KPI[[#This Row],[Date]])</f>
        <v>2023 7</v>
      </c>
    </row>
    <row r="1006" spans="2:9" x14ac:dyDescent="0.25">
      <c r="B1006" t="s">
        <v>35</v>
      </c>
      <c r="C1006">
        <v>5.6000000000000005</v>
      </c>
      <c r="D1006">
        <v>630</v>
      </c>
      <c r="E1006" s="27">
        <v>45127</v>
      </c>
      <c r="F1006">
        <v>2018.1000000000001</v>
      </c>
      <c r="G1006" t="s">
        <v>91</v>
      </c>
      <c r="H1006">
        <v>0</v>
      </c>
      <c r="I1006" t="str">
        <f>YEAR(data_KPI[[#This Row],[Date]])&amp;" "&amp;MONTH(data_KPI[[#This Row],[Date]])</f>
        <v>2023 7</v>
      </c>
    </row>
    <row r="1007" spans="2:9" x14ac:dyDescent="0.25">
      <c r="B1007" t="s">
        <v>68</v>
      </c>
      <c r="C1007">
        <v>7.2</v>
      </c>
      <c r="D1007">
        <v>950</v>
      </c>
      <c r="E1007" s="27">
        <v>45127</v>
      </c>
      <c r="F1007">
        <v>1407</v>
      </c>
      <c r="G1007" t="s">
        <v>90</v>
      </c>
      <c r="H1007">
        <v>0</v>
      </c>
      <c r="I1007" t="str">
        <f>YEAR(data_KPI[[#This Row],[Date]])&amp;" "&amp;MONTH(data_KPI[[#This Row],[Date]])</f>
        <v>2023 7</v>
      </c>
    </row>
    <row r="1008" spans="2:9" x14ac:dyDescent="0.25">
      <c r="B1008" t="s">
        <v>32</v>
      </c>
      <c r="C1008">
        <v>10.4</v>
      </c>
      <c r="D1008">
        <v>560</v>
      </c>
      <c r="E1008" s="27">
        <v>45127</v>
      </c>
      <c r="F1008">
        <v>1251.5999999999999</v>
      </c>
      <c r="G1008" t="s">
        <v>91</v>
      </c>
      <c r="H1008">
        <v>0</v>
      </c>
      <c r="I1008" t="str">
        <f>YEAR(data_KPI[[#This Row],[Date]])&amp;" "&amp;MONTH(data_KPI[[#This Row],[Date]])</f>
        <v>2023 7</v>
      </c>
    </row>
    <row r="1009" spans="2:9" x14ac:dyDescent="0.25">
      <c r="B1009" t="s">
        <v>33</v>
      </c>
      <c r="C1009">
        <v>7</v>
      </c>
      <c r="D1009">
        <v>54</v>
      </c>
      <c r="E1009" s="27">
        <v>45128</v>
      </c>
      <c r="F1009">
        <v>15.22</v>
      </c>
      <c r="G1009" t="s">
        <v>90</v>
      </c>
      <c r="H1009">
        <v>0</v>
      </c>
      <c r="I1009" t="str">
        <f>YEAR(data_KPI[[#This Row],[Date]])&amp;" "&amp;MONTH(data_KPI[[#This Row],[Date]])</f>
        <v>2023 7</v>
      </c>
    </row>
    <row r="1010" spans="2:9" x14ac:dyDescent="0.25">
      <c r="B1010" t="s">
        <v>34</v>
      </c>
      <c r="C1010">
        <v>6.4</v>
      </c>
      <c r="D1010">
        <v>760</v>
      </c>
      <c r="E1010" s="27">
        <v>45128</v>
      </c>
      <c r="F1010">
        <v>1674.5700000000002</v>
      </c>
      <c r="G1010" t="s">
        <v>91</v>
      </c>
      <c r="H1010">
        <v>0</v>
      </c>
      <c r="I1010" t="str">
        <f>YEAR(data_KPI[[#This Row],[Date]])&amp;" "&amp;MONTH(data_KPI[[#This Row],[Date]])</f>
        <v>2023 7</v>
      </c>
    </row>
    <row r="1011" spans="2:9" x14ac:dyDescent="0.25">
      <c r="B1011" t="s">
        <v>35</v>
      </c>
      <c r="C1011">
        <v>8.8000000000000007</v>
      </c>
      <c r="D1011">
        <v>1050</v>
      </c>
      <c r="E1011" s="27">
        <v>45128</v>
      </c>
      <c r="F1011">
        <v>39.51</v>
      </c>
      <c r="G1011" t="s">
        <v>91</v>
      </c>
      <c r="H1011">
        <v>0</v>
      </c>
      <c r="I1011" t="str">
        <f>YEAR(data_KPI[[#This Row],[Date]])&amp;" "&amp;MONTH(data_KPI[[#This Row],[Date]])</f>
        <v>2023 7</v>
      </c>
    </row>
    <row r="1012" spans="2:9" x14ac:dyDescent="0.25">
      <c r="B1012" t="s">
        <v>68</v>
      </c>
      <c r="C1012">
        <v>8</v>
      </c>
      <c r="D1012">
        <v>810</v>
      </c>
      <c r="E1012" s="27">
        <v>45128</v>
      </c>
      <c r="F1012">
        <v>1659.09</v>
      </c>
      <c r="G1012" t="s">
        <v>90</v>
      </c>
      <c r="H1012">
        <v>0</v>
      </c>
      <c r="I1012" t="str">
        <f>YEAR(data_KPI[[#This Row],[Date]])&amp;" "&amp;MONTH(data_KPI[[#This Row],[Date]])</f>
        <v>2023 7</v>
      </c>
    </row>
    <row r="1013" spans="2:9" x14ac:dyDescent="0.25">
      <c r="B1013" t="s">
        <v>32</v>
      </c>
      <c r="C1013">
        <v>4</v>
      </c>
      <c r="D1013">
        <v>1390</v>
      </c>
      <c r="E1013" s="27">
        <v>45128</v>
      </c>
      <c r="F1013">
        <v>2169.42</v>
      </c>
      <c r="G1013" t="s">
        <v>91</v>
      </c>
      <c r="H1013">
        <v>0</v>
      </c>
      <c r="I1013" t="str">
        <f>YEAR(data_KPI[[#This Row],[Date]])&amp;" "&amp;MONTH(data_KPI[[#This Row],[Date]])</f>
        <v>2023 7</v>
      </c>
    </row>
    <row r="1014" spans="2:9" x14ac:dyDescent="0.25">
      <c r="B1014" t="s">
        <v>33</v>
      </c>
      <c r="C1014">
        <v>6</v>
      </c>
      <c r="D1014">
        <v>107</v>
      </c>
      <c r="E1014" s="27">
        <v>45129</v>
      </c>
      <c r="F1014">
        <v>884.16</v>
      </c>
      <c r="G1014" t="s">
        <v>90</v>
      </c>
      <c r="H1014">
        <v>0</v>
      </c>
      <c r="I1014" t="str">
        <f>YEAR(data_KPI[[#This Row],[Date]])&amp;" "&amp;MONTH(data_KPI[[#This Row],[Date]])</f>
        <v>2023 7</v>
      </c>
    </row>
    <row r="1015" spans="2:9" x14ac:dyDescent="0.25">
      <c r="B1015" t="s">
        <v>34</v>
      </c>
      <c r="C1015">
        <v>9.6000000000000014</v>
      </c>
      <c r="D1015">
        <v>860</v>
      </c>
      <c r="E1015" s="27">
        <v>45129</v>
      </c>
      <c r="F1015">
        <v>1432.98</v>
      </c>
      <c r="G1015" t="s">
        <v>91</v>
      </c>
      <c r="H1015">
        <v>0</v>
      </c>
      <c r="I1015" t="str">
        <f>YEAR(data_KPI[[#This Row],[Date]])&amp;" "&amp;MONTH(data_KPI[[#This Row],[Date]])</f>
        <v>2023 7</v>
      </c>
    </row>
    <row r="1016" spans="2:9" x14ac:dyDescent="0.25">
      <c r="B1016" t="s">
        <v>35</v>
      </c>
      <c r="C1016">
        <v>5.6000000000000005</v>
      </c>
      <c r="D1016">
        <v>1240</v>
      </c>
      <c r="E1016" s="27">
        <v>45129</v>
      </c>
      <c r="F1016">
        <v>169.53</v>
      </c>
      <c r="G1016" t="s">
        <v>91</v>
      </c>
      <c r="H1016">
        <v>0</v>
      </c>
      <c r="I1016" t="str">
        <f>YEAR(data_KPI[[#This Row],[Date]])&amp;" "&amp;MONTH(data_KPI[[#This Row],[Date]])</f>
        <v>2023 7</v>
      </c>
    </row>
    <row r="1017" spans="2:9" x14ac:dyDescent="0.25">
      <c r="B1017" t="s">
        <v>68</v>
      </c>
      <c r="C1017">
        <v>10.4</v>
      </c>
      <c r="D1017">
        <v>930</v>
      </c>
      <c r="E1017" s="27">
        <v>45129</v>
      </c>
      <c r="F1017">
        <v>679.59</v>
      </c>
      <c r="G1017" t="s">
        <v>90</v>
      </c>
      <c r="H1017">
        <v>0</v>
      </c>
      <c r="I1017" t="str">
        <f>YEAR(data_KPI[[#This Row],[Date]])&amp;" "&amp;MONTH(data_KPI[[#This Row],[Date]])</f>
        <v>2023 7</v>
      </c>
    </row>
    <row r="1018" spans="2:9" x14ac:dyDescent="0.25">
      <c r="B1018" t="s">
        <v>32</v>
      </c>
      <c r="C1018">
        <v>9.6000000000000014</v>
      </c>
      <c r="D1018">
        <v>770</v>
      </c>
      <c r="E1018" s="27">
        <v>45129</v>
      </c>
      <c r="F1018">
        <v>2115.5700000000002</v>
      </c>
      <c r="G1018" t="s">
        <v>91</v>
      </c>
      <c r="H1018">
        <v>0</v>
      </c>
      <c r="I1018" t="str">
        <f>YEAR(data_KPI[[#This Row],[Date]])&amp;" "&amp;MONTH(data_KPI[[#This Row],[Date]])</f>
        <v>2023 7</v>
      </c>
    </row>
    <row r="1019" spans="2:9" x14ac:dyDescent="0.25">
      <c r="B1019" t="s">
        <v>33</v>
      </c>
      <c r="C1019">
        <v>15</v>
      </c>
      <c r="D1019">
        <v>137</v>
      </c>
      <c r="E1019" s="27">
        <v>45130</v>
      </c>
      <c r="F1019">
        <v>490.03</v>
      </c>
      <c r="G1019" t="s">
        <v>90</v>
      </c>
      <c r="H1019">
        <v>0</v>
      </c>
      <c r="I1019" t="str">
        <f>YEAR(data_KPI[[#This Row],[Date]])&amp;" "&amp;MONTH(data_KPI[[#This Row],[Date]])</f>
        <v>2023 7</v>
      </c>
    </row>
    <row r="1020" spans="2:9" x14ac:dyDescent="0.25">
      <c r="B1020" t="s">
        <v>34</v>
      </c>
      <c r="C1020">
        <v>6.4</v>
      </c>
      <c r="D1020">
        <v>850</v>
      </c>
      <c r="E1020" s="27">
        <v>45130</v>
      </c>
      <c r="F1020">
        <v>753.45</v>
      </c>
      <c r="G1020" t="s">
        <v>91</v>
      </c>
      <c r="H1020">
        <v>0</v>
      </c>
      <c r="I1020" t="str">
        <f>YEAR(data_KPI[[#This Row],[Date]])&amp;" "&amp;MONTH(data_KPI[[#This Row],[Date]])</f>
        <v>2023 7</v>
      </c>
    </row>
    <row r="1021" spans="2:9" x14ac:dyDescent="0.25">
      <c r="B1021" t="s">
        <v>35</v>
      </c>
      <c r="C1021">
        <v>12</v>
      </c>
      <c r="D1021">
        <v>650</v>
      </c>
      <c r="E1021" s="27">
        <v>45130</v>
      </c>
      <c r="F1021">
        <v>241.38</v>
      </c>
      <c r="G1021" t="s">
        <v>91</v>
      </c>
      <c r="H1021">
        <v>0</v>
      </c>
      <c r="I1021" t="str">
        <f>YEAR(data_KPI[[#This Row],[Date]])&amp;" "&amp;MONTH(data_KPI[[#This Row],[Date]])</f>
        <v>2023 7</v>
      </c>
    </row>
    <row r="1022" spans="2:9" x14ac:dyDescent="0.25">
      <c r="B1022" t="s">
        <v>68</v>
      </c>
      <c r="C1022">
        <v>8</v>
      </c>
      <c r="D1022">
        <v>620</v>
      </c>
      <c r="E1022" s="27">
        <v>45130</v>
      </c>
      <c r="F1022">
        <v>291.63</v>
      </c>
      <c r="G1022" t="s">
        <v>90</v>
      </c>
      <c r="H1022">
        <v>0</v>
      </c>
      <c r="I1022" t="str">
        <f>YEAR(data_KPI[[#This Row],[Date]])&amp;" "&amp;MONTH(data_KPI[[#This Row],[Date]])</f>
        <v>2023 7</v>
      </c>
    </row>
    <row r="1023" spans="2:9" x14ac:dyDescent="0.25">
      <c r="B1023" t="s">
        <v>32</v>
      </c>
      <c r="C1023">
        <v>10.4</v>
      </c>
      <c r="D1023">
        <v>1110</v>
      </c>
      <c r="E1023" s="27">
        <v>45130</v>
      </c>
      <c r="F1023">
        <v>845.69999999999993</v>
      </c>
      <c r="G1023" t="s">
        <v>91</v>
      </c>
      <c r="H1023">
        <v>0</v>
      </c>
      <c r="I1023" t="str">
        <f>YEAR(data_KPI[[#This Row],[Date]])&amp;" "&amp;MONTH(data_KPI[[#This Row],[Date]])</f>
        <v>2023 7</v>
      </c>
    </row>
    <row r="1024" spans="2:9" x14ac:dyDescent="0.25">
      <c r="B1024" t="s">
        <v>33</v>
      </c>
      <c r="C1024">
        <v>14</v>
      </c>
      <c r="D1024">
        <v>78</v>
      </c>
      <c r="E1024" s="27">
        <v>45131</v>
      </c>
      <c r="F1024">
        <v>917.71</v>
      </c>
      <c r="G1024" t="s">
        <v>90</v>
      </c>
      <c r="H1024">
        <v>0</v>
      </c>
      <c r="I1024" t="str">
        <f>YEAR(data_KPI[[#This Row],[Date]])&amp;" "&amp;MONTH(data_KPI[[#This Row],[Date]])</f>
        <v>2023 7</v>
      </c>
    </row>
    <row r="1025" spans="2:9" x14ac:dyDescent="0.25">
      <c r="B1025" t="s">
        <v>34</v>
      </c>
      <c r="C1025">
        <v>7.2</v>
      </c>
      <c r="D1025">
        <v>1360</v>
      </c>
      <c r="E1025" s="27">
        <v>45131</v>
      </c>
      <c r="F1025">
        <v>277.04999999999995</v>
      </c>
      <c r="G1025" t="s">
        <v>91</v>
      </c>
      <c r="H1025">
        <v>0</v>
      </c>
      <c r="I1025" t="str">
        <f>YEAR(data_KPI[[#This Row],[Date]])&amp;" "&amp;MONTH(data_KPI[[#This Row],[Date]])</f>
        <v>2023 7</v>
      </c>
    </row>
    <row r="1026" spans="2:9" x14ac:dyDescent="0.25">
      <c r="B1026" t="s">
        <v>35</v>
      </c>
      <c r="C1026">
        <v>7.2</v>
      </c>
      <c r="D1026">
        <v>1480</v>
      </c>
      <c r="E1026" s="27">
        <v>45131</v>
      </c>
      <c r="F1026">
        <v>170.37</v>
      </c>
      <c r="G1026" t="s">
        <v>91</v>
      </c>
      <c r="H1026">
        <v>0</v>
      </c>
      <c r="I1026" t="str">
        <f>YEAR(data_KPI[[#This Row],[Date]])&amp;" "&amp;MONTH(data_KPI[[#This Row],[Date]])</f>
        <v>2023 7</v>
      </c>
    </row>
    <row r="1027" spans="2:9" x14ac:dyDescent="0.25">
      <c r="B1027" t="s">
        <v>68</v>
      </c>
      <c r="C1027">
        <v>8.8000000000000007</v>
      </c>
      <c r="D1027">
        <v>1380</v>
      </c>
      <c r="E1027" s="27">
        <v>45131</v>
      </c>
      <c r="F1027">
        <v>2860.02</v>
      </c>
      <c r="G1027" t="s">
        <v>90</v>
      </c>
      <c r="H1027">
        <v>0</v>
      </c>
      <c r="I1027" t="str">
        <f>YEAR(data_KPI[[#This Row],[Date]])&amp;" "&amp;MONTH(data_KPI[[#This Row],[Date]])</f>
        <v>2023 7</v>
      </c>
    </row>
    <row r="1028" spans="2:9" x14ac:dyDescent="0.25">
      <c r="B1028" t="s">
        <v>32</v>
      </c>
      <c r="C1028">
        <v>5.6000000000000005</v>
      </c>
      <c r="D1028">
        <v>1310</v>
      </c>
      <c r="E1028" s="27">
        <v>45131</v>
      </c>
      <c r="F1028">
        <v>1606.44</v>
      </c>
      <c r="G1028" t="s">
        <v>91</v>
      </c>
      <c r="H1028">
        <v>0</v>
      </c>
      <c r="I1028" t="str">
        <f>YEAR(data_KPI[[#This Row],[Date]])&amp;" "&amp;MONTH(data_KPI[[#This Row],[Date]])</f>
        <v>2023 7</v>
      </c>
    </row>
    <row r="1029" spans="2:9" x14ac:dyDescent="0.25">
      <c r="B1029" t="s">
        <v>33</v>
      </c>
      <c r="C1029">
        <v>14</v>
      </c>
      <c r="D1029">
        <v>106</v>
      </c>
      <c r="E1029" s="27">
        <v>45132</v>
      </c>
      <c r="F1029">
        <v>789.95</v>
      </c>
      <c r="G1029" t="s">
        <v>90</v>
      </c>
      <c r="H1029">
        <v>0</v>
      </c>
      <c r="I1029" t="str">
        <f>YEAR(data_KPI[[#This Row],[Date]])&amp;" "&amp;MONTH(data_KPI[[#This Row],[Date]])</f>
        <v>2023 7</v>
      </c>
    </row>
    <row r="1030" spans="2:9" x14ac:dyDescent="0.25">
      <c r="B1030" t="s">
        <v>34</v>
      </c>
      <c r="C1030">
        <v>8.8000000000000007</v>
      </c>
      <c r="D1030">
        <v>1180</v>
      </c>
      <c r="E1030" s="27">
        <v>45132</v>
      </c>
      <c r="F1030">
        <v>2419.5299999999997</v>
      </c>
      <c r="G1030" t="s">
        <v>91</v>
      </c>
      <c r="H1030">
        <v>0</v>
      </c>
      <c r="I1030" t="str">
        <f>YEAR(data_KPI[[#This Row],[Date]])&amp;" "&amp;MONTH(data_KPI[[#This Row],[Date]])</f>
        <v>2023 7</v>
      </c>
    </row>
    <row r="1031" spans="2:9" x14ac:dyDescent="0.25">
      <c r="B1031" t="s">
        <v>35</v>
      </c>
      <c r="C1031">
        <v>6.4</v>
      </c>
      <c r="D1031">
        <v>1110</v>
      </c>
      <c r="E1031" s="27">
        <v>45132</v>
      </c>
      <c r="F1031">
        <v>692.91</v>
      </c>
      <c r="G1031" t="s">
        <v>91</v>
      </c>
      <c r="H1031">
        <v>0</v>
      </c>
      <c r="I1031" t="str">
        <f>YEAR(data_KPI[[#This Row],[Date]])&amp;" "&amp;MONTH(data_KPI[[#This Row],[Date]])</f>
        <v>2023 7</v>
      </c>
    </row>
    <row r="1032" spans="2:9" x14ac:dyDescent="0.25">
      <c r="B1032" t="s">
        <v>68</v>
      </c>
      <c r="C1032">
        <v>9.6000000000000014</v>
      </c>
      <c r="D1032">
        <v>700</v>
      </c>
      <c r="E1032" s="27">
        <v>45132</v>
      </c>
      <c r="F1032">
        <v>81.81</v>
      </c>
      <c r="G1032" t="s">
        <v>90</v>
      </c>
      <c r="H1032">
        <v>0</v>
      </c>
      <c r="I1032" t="str">
        <f>YEAR(data_KPI[[#This Row],[Date]])&amp;" "&amp;MONTH(data_KPI[[#This Row],[Date]])</f>
        <v>2023 7</v>
      </c>
    </row>
    <row r="1033" spans="2:9" x14ac:dyDescent="0.25">
      <c r="B1033" t="s">
        <v>32</v>
      </c>
      <c r="C1033">
        <v>10.4</v>
      </c>
      <c r="D1033">
        <v>1000</v>
      </c>
      <c r="E1033" s="27">
        <v>45132</v>
      </c>
      <c r="F1033">
        <v>2918.25</v>
      </c>
      <c r="G1033" t="s">
        <v>91</v>
      </c>
      <c r="H1033">
        <v>0</v>
      </c>
      <c r="I1033" t="str">
        <f>YEAR(data_KPI[[#This Row],[Date]])&amp;" "&amp;MONTH(data_KPI[[#This Row],[Date]])</f>
        <v>2023 7</v>
      </c>
    </row>
    <row r="1034" spans="2:9" x14ac:dyDescent="0.25">
      <c r="B1034" t="s">
        <v>33</v>
      </c>
      <c r="C1034">
        <v>9</v>
      </c>
      <c r="D1034">
        <v>58</v>
      </c>
      <c r="E1034" s="27">
        <v>45133</v>
      </c>
      <c r="F1034">
        <v>890.19</v>
      </c>
      <c r="G1034" t="s">
        <v>90</v>
      </c>
      <c r="H1034">
        <v>0</v>
      </c>
      <c r="I1034" t="str">
        <f>YEAR(data_KPI[[#This Row],[Date]])&amp;" "&amp;MONTH(data_KPI[[#This Row],[Date]])</f>
        <v>2023 7</v>
      </c>
    </row>
    <row r="1035" spans="2:9" x14ac:dyDescent="0.25">
      <c r="B1035" t="s">
        <v>34</v>
      </c>
      <c r="C1035">
        <v>8</v>
      </c>
      <c r="D1035">
        <v>1450</v>
      </c>
      <c r="E1035" s="27">
        <v>45133</v>
      </c>
      <c r="F1035">
        <v>508.02</v>
      </c>
      <c r="G1035" t="s">
        <v>91</v>
      </c>
      <c r="H1035">
        <v>0</v>
      </c>
      <c r="I1035" t="str">
        <f>YEAR(data_KPI[[#This Row],[Date]])&amp;" "&amp;MONTH(data_KPI[[#This Row],[Date]])</f>
        <v>2023 7</v>
      </c>
    </row>
    <row r="1036" spans="2:9" x14ac:dyDescent="0.25">
      <c r="B1036" t="s">
        <v>35</v>
      </c>
      <c r="C1036">
        <v>7.2</v>
      </c>
      <c r="D1036">
        <v>1350</v>
      </c>
      <c r="E1036" s="27">
        <v>45133</v>
      </c>
      <c r="F1036">
        <v>2788.86</v>
      </c>
      <c r="G1036" t="s">
        <v>91</v>
      </c>
      <c r="H1036">
        <v>0</v>
      </c>
      <c r="I1036" t="str">
        <f>YEAR(data_KPI[[#This Row],[Date]])&amp;" "&amp;MONTH(data_KPI[[#This Row],[Date]])</f>
        <v>2023 7</v>
      </c>
    </row>
    <row r="1037" spans="2:9" x14ac:dyDescent="0.25">
      <c r="B1037" t="s">
        <v>68</v>
      </c>
      <c r="C1037">
        <v>12</v>
      </c>
      <c r="D1037">
        <v>1350</v>
      </c>
      <c r="E1037" s="27">
        <v>45133</v>
      </c>
      <c r="F1037">
        <v>2320.92</v>
      </c>
      <c r="G1037" t="s">
        <v>90</v>
      </c>
      <c r="H1037">
        <v>0</v>
      </c>
      <c r="I1037" t="str">
        <f>YEAR(data_KPI[[#This Row],[Date]])&amp;" "&amp;MONTH(data_KPI[[#This Row],[Date]])</f>
        <v>2023 7</v>
      </c>
    </row>
    <row r="1038" spans="2:9" x14ac:dyDescent="0.25">
      <c r="B1038" t="s">
        <v>32</v>
      </c>
      <c r="C1038">
        <v>5.6000000000000005</v>
      </c>
      <c r="D1038">
        <v>900</v>
      </c>
      <c r="E1038" s="27">
        <v>45133</v>
      </c>
      <c r="F1038">
        <v>2595.27</v>
      </c>
      <c r="G1038" t="s">
        <v>91</v>
      </c>
      <c r="H1038">
        <v>0</v>
      </c>
      <c r="I1038" t="str">
        <f>YEAR(data_KPI[[#This Row],[Date]])&amp;" "&amp;MONTH(data_KPI[[#This Row],[Date]])</f>
        <v>2023 7</v>
      </c>
    </row>
    <row r="1039" spans="2:9" x14ac:dyDescent="0.25">
      <c r="B1039" t="s">
        <v>33</v>
      </c>
      <c r="C1039">
        <v>10</v>
      </c>
      <c r="D1039">
        <v>58</v>
      </c>
      <c r="E1039" s="27">
        <v>45134</v>
      </c>
      <c r="F1039">
        <v>378.15</v>
      </c>
      <c r="G1039" t="s">
        <v>90</v>
      </c>
      <c r="H1039">
        <v>0</v>
      </c>
      <c r="I1039" t="str">
        <f>YEAR(data_KPI[[#This Row],[Date]])&amp;" "&amp;MONTH(data_KPI[[#This Row],[Date]])</f>
        <v>2023 7</v>
      </c>
    </row>
    <row r="1040" spans="2:9" x14ac:dyDescent="0.25">
      <c r="B1040" t="s">
        <v>34</v>
      </c>
      <c r="C1040">
        <v>4</v>
      </c>
      <c r="D1040">
        <v>990</v>
      </c>
      <c r="E1040" s="27">
        <v>45134</v>
      </c>
      <c r="F1040">
        <v>1057.8000000000002</v>
      </c>
      <c r="G1040" t="s">
        <v>91</v>
      </c>
      <c r="H1040">
        <v>0</v>
      </c>
      <c r="I1040" t="str">
        <f>YEAR(data_KPI[[#This Row],[Date]])&amp;" "&amp;MONTH(data_KPI[[#This Row],[Date]])</f>
        <v>2023 7</v>
      </c>
    </row>
    <row r="1041" spans="2:9" x14ac:dyDescent="0.25">
      <c r="B1041" t="s">
        <v>35</v>
      </c>
      <c r="C1041">
        <v>11.200000000000001</v>
      </c>
      <c r="D1041">
        <v>580</v>
      </c>
      <c r="E1041" s="27">
        <v>45134</v>
      </c>
      <c r="F1041">
        <v>784.19999999999993</v>
      </c>
      <c r="G1041" t="s">
        <v>91</v>
      </c>
      <c r="H1041">
        <v>0</v>
      </c>
      <c r="I1041" t="str">
        <f>YEAR(data_KPI[[#This Row],[Date]])&amp;" "&amp;MONTH(data_KPI[[#This Row],[Date]])</f>
        <v>2023 7</v>
      </c>
    </row>
    <row r="1042" spans="2:9" x14ac:dyDescent="0.25">
      <c r="B1042" t="s">
        <v>68</v>
      </c>
      <c r="C1042">
        <v>4.8000000000000007</v>
      </c>
      <c r="D1042">
        <v>1070</v>
      </c>
      <c r="E1042" s="27">
        <v>45134</v>
      </c>
      <c r="F1042">
        <v>1229.0999999999999</v>
      </c>
      <c r="G1042" t="s">
        <v>90</v>
      </c>
      <c r="H1042">
        <v>0</v>
      </c>
      <c r="I1042" t="str">
        <f>YEAR(data_KPI[[#This Row],[Date]])&amp;" "&amp;MONTH(data_KPI[[#This Row],[Date]])</f>
        <v>2023 7</v>
      </c>
    </row>
    <row r="1043" spans="2:9" x14ac:dyDescent="0.25">
      <c r="B1043" t="s">
        <v>32</v>
      </c>
      <c r="C1043">
        <v>9.6000000000000014</v>
      </c>
      <c r="D1043">
        <v>1360</v>
      </c>
      <c r="E1043" s="27">
        <v>45134</v>
      </c>
      <c r="F1043">
        <v>572.58000000000004</v>
      </c>
      <c r="G1043" t="s">
        <v>91</v>
      </c>
      <c r="H1043">
        <v>0</v>
      </c>
      <c r="I1043" t="str">
        <f>YEAR(data_KPI[[#This Row],[Date]])&amp;" "&amp;MONTH(data_KPI[[#This Row],[Date]])</f>
        <v>2023 7</v>
      </c>
    </row>
    <row r="1044" spans="2:9" x14ac:dyDescent="0.25">
      <c r="B1044" t="s">
        <v>33</v>
      </c>
      <c r="C1044">
        <v>13</v>
      </c>
      <c r="D1044">
        <v>105</v>
      </c>
      <c r="E1044" s="27">
        <v>45135</v>
      </c>
      <c r="F1044">
        <v>721.41</v>
      </c>
      <c r="G1044" t="s">
        <v>90</v>
      </c>
      <c r="H1044">
        <v>0</v>
      </c>
      <c r="I1044" t="str">
        <f>YEAR(data_KPI[[#This Row],[Date]])&amp;" "&amp;MONTH(data_KPI[[#This Row],[Date]])</f>
        <v>2023 7</v>
      </c>
    </row>
    <row r="1045" spans="2:9" x14ac:dyDescent="0.25">
      <c r="B1045" t="s">
        <v>34</v>
      </c>
      <c r="C1045">
        <v>5.6000000000000005</v>
      </c>
      <c r="D1045">
        <v>830</v>
      </c>
      <c r="E1045" s="27">
        <v>45135</v>
      </c>
      <c r="F1045">
        <v>2023.3200000000002</v>
      </c>
      <c r="G1045" t="s">
        <v>91</v>
      </c>
      <c r="H1045">
        <v>0</v>
      </c>
      <c r="I1045" t="str">
        <f>YEAR(data_KPI[[#This Row],[Date]])&amp;" "&amp;MONTH(data_KPI[[#This Row],[Date]])</f>
        <v>2023 7</v>
      </c>
    </row>
    <row r="1046" spans="2:9" x14ac:dyDescent="0.25">
      <c r="B1046" t="s">
        <v>35</v>
      </c>
      <c r="C1046">
        <v>9.6000000000000014</v>
      </c>
      <c r="D1046">
        <v>960</v>
      </c>
      <c r="E1046" s="27">
        <v>45135</v>
      </c>
      <c r="F1046">
        <v>2951.04</v>
      </c>
      <c r="G1046" t="s">
        <v>91</v>
      </c>
      <c r="H1046">
        <v>0</v>
      </c>
      <c r="I1046" t="str">
        <f>YEAR(data_KPI[[#This Row],[Date]])&amp;" "&amp;MONTH(data_KPI[[#This Row],[Date]])</f>
        <v>2023 7</v>
      </c>
    </row>
    <row r="1047" spans="2:9" x14ac:dyDescent="0.25">
      <c r="B1047" t="s">
        <v>68</v>
      </c>
      <c r="C1047">
        <v>6.4</v>
      </c>
      <c r="D1047">
        <v>590</v>
      </c>
      <c r="E1047" s="27">
        <v>45135</v>
      </c>
      <c r="F1047">
        <v>1868.1000000000001</v>
      </c>
      <c r="G1047" t="s">
        <v>90</v>
      </c>
      <c r="H1047">
        <v>0</v>
      </c>
      <c r="I1047" t="str">
        <f>YEAR(data_KPI[[#This Row],[Date]])&amp;" "&amp;MONTH(data_KPI[[#This Row],[Date]])</f>
        <v>2023 7</v>
      </c>
    </row>
    <row r="1048" spans="2:9" x14ac:dyDescent="0.25">
      <c r="B1048" t="s">
        <v>32</v>
      </c>
      <c r="C1048">
        <v>8.8000000000000007</v>
      </c>
      <c r="D1048">
        <v>640</v>
      </c>
      <c r="E1048" s="27">
        <v>45135</v>
      </c>
      <c r="F1048">
        <v>1379.16</v>
      </c>
      <c r="G1048" t="s">
        <v>91</v>
      </c>
      <c r="H1048">
        <v>0</v>
      </c>
      <c r="I1048" t="str">
        <f>YEAR(data_KPI[[#This Row],[Date]])&amp;" "&amp;MONTH(data_KPI[[#This Row],[Date]])</f>
        <v>2023 7</v>
      </c>
    </row>
    <row r="1049" spans="2:9" x14ac:dyDescent="0.25">
      <c r="B1049" t="s">
        <v>33</v>
      </c>
      <c r="C1049">
        <v>8</v>
      </c>
      <c r="D1049">
        <v>83</v>
      </c>
      <c r="E1049" s="27">
        <v>45136</v>
      </c>
      <c r="F1049">
        <v>16.73</v>
      </c>
      <c r="G1049" t="s">
        <v>90</v>
      </c>
      <c r="H1049">
        <v>0</v>
      </c>
      <c r="I1049" t="str">
        <f>YEAR(data_KPI[[#This Row],[Date]])&amp;" "&amp;MONTH(data_KPI[[#This Row],[Date]])</f>
        <v>2023 7</v>
      </c>
    </row>
    <row r="1050" spans="2:9" x14ac:dyDescent="0.25">
      <c r="B1050" t="s">
        <v>34</v>
      </c>
      <c r="C1050">
        <v>11.200000000000001</v>
      </c>
      <c r="D1050">
        <v>830</v>
      </c>
      <c r="E1050" s="27">
        <v>45136</v>
      </c>
      <c r="F1050">
        <v>2646.7799999999997</v>
      </c>
      <c r="G1050" t="s">
        <v>91</v>
      </c>
      <c r="H1050">
        <v>0</v>
      </c>
      <c r="I1050" t="str">
        <f>YEAR(data_KPI[[#This Row],[Date]])&amp;" "&amp;MONTH(data_KPI[[#This Row],[Date]])</f>
        <v>2023 7</v>
      </c>
    </row>
    <row r="1051" spans="2:9" x14ac:dyDescent="0.25">
      <c r="B1051" t="s">
        <v>35</v>
      </c>
      <c r="C1051">
        <v>9.6000000000000014</v>
      </c>
      <c r="D1051">
        <v>840</v>
      </c>
      <c r="E1051" s="27">
        <v>45136</v>
      </c>
      <c r="F1051">
        <v>960.15000000000009</v>
      </c>
      <c r="G1051" t="s">
        <v>91</v>
      </c>
      <c r="H1051">
        <v>0</v>
      </c>
      <c r="I1051" t="str">
        <f>YEAR(data_KPI[[#This Row],[Date]])&amp;" "&amp;MONTH(data_KPI[[#This Row],[Date]])</f>
        <v>2023 7</v>
      </c>
    </row>
    <row r="1052" spans="2:9" x14ac:dyDescent="0.25">
      <c r="B1052" t="s">
        <v>68</v>
      </c>
      <c r="C1052">
        <v>4</v>
      </c>
      <c r="D1052">
        <v>1140</v>
      </c>
      <c r="E1052" s="27">
        <v>45136</v>
      </c>
      <c r="F1052">
        <v>1287.03</v>
      </c>
      <c r="G1052" t="s">
        <v>90</v>
      </c>
      <c r="H1052">
        <v>0</v>
      </c>
      <c r="I1052" t="str">
        <f>YEAR(data_KPI[[#This Row],[Date]])&amp;" "&amp;MONTH(data_KPI[[#This Row],[Date]])</f>
        <v>2023 7</v>
      </c>
    </row>
    <row r="1053" spans="2:9" x14ac:dyDescent="0.25">
      <c r="B1053" t="s">
        <v>32</v>
      </c>
      <c r="C1053">
        <v>9.6000000000000014</v>
      </c>
      <c r="D1053">
        <v>1310</v>
      </c>
      <c r="E1053" s="27">
        <v>45136</v>
      </c>
      <c r="F1053">
        <v>2435.34</v>
      </c>
      <c r="G1053" t="s">
        <v>91</v>
      </c>
      <c r="H1053">
        <v>0</v>
      </c>
      <c r="I1053" t="str">
        <f>YEAR(data_KPI[[#This Row],[Date]])&amp;" "&amp;MONTH(data_KPI[[#This Row],[Date]])</f>
        <v>2023 7</v>
      </c>
    </row>
    <row r="1054" spans="2:9" x14ac:dyDescent="0.25">
      <c r="B1054" t="s">
        <v>33</v>
      </c>
      <c r="C1054">
        <v>7</v>
      </c>
      <c r="D1054">
        <v>59</v>
      </c>
      <c r="E1054" s="27">
        <v>45137</v>
      </c>
      <c r="F1054">
        <v>592</v>
      </c>
      <c r="G1054" t="s">
        <v>90</v>
      </c>
      <c r="H1054">
        <v>0</v>
      </c>
      <c r="I1054" t="str">
        <f>YEAR(data_KPI[[#This Row],[Date]])&amp;" "&amp;MONTH(data_KPI[[#This Row],[Date]])</f>
        <v>2023 7</v>
      </c>
    </row>
    <row r="1055" spans="2:9" x14ac:dyDescent="0.25">
      <c r="B1055" t="s">
        <v>34</v>
      </c>
      <c r="C1055">
        <v>4.8000000000000007</v>
      </c>
      <c r="D1055">
        <v>1200</v>
      </c>
      <c r="E1055" s="27">
        <v>45137</v>
      </c>
      <c r="F1055">
        <v>817.17</v>
      </c>
      <c r="G1055" t="s">
        <v>91</v>
      </c>
      <c r="H1055">
        <v>0</v>
      </c>
      <c r="I1055" t="str">
        <f>YEAR(data_KPI[[#This Row],[Date]])&amp;" "&amp;MONTH(data_KPI[[#This Row],[Date]])</f>
        <v>2023 7</v>
      </c>
    </row>
    <row r="1056" spans="2:9" x14ac:dyDescent="0.25">
      <c r="B1056" t="s">
        <v>35</v>
      </c>
      <c r="C1056">
        <v>8.8000000000000007</v>
      </c>
      <c r="D1056">
        <v>1360</v>
      </c>
      <c r="E1056" s="27">
        <v>45137</v>
      </c>
      <c r="F1056">
        <v>2737.68</v>
      </c>
      <c r="G1056" t="s">
        <v>91</v>
      </c>
      <c r="H1056">
        <v>0</v>
      </c>
      <c r="I1056" t="str">
        <f>YEAR(data_KPI[[#This Row],[Date]])&amp;" "&amp;MONTH(data_KPI[[#This Row],[Date]])</f>
        <v>2023 7</v>
      </c>
    </row>
    <row r="1057" spans="2:9" x14ac:dyDescent="0.25">
      <c r="B1057" t="s">
        <v>68</v>
      </c>
      <c r="C1057">
        <v>10.4</v>
      </c>
      <c r="D1057">
        <v>1110</v>
      </c>
      <c r="E1057" s="27">
        <v>45137</v>
      </c>
      <c r="F1057">
        <v>1578.9900000000002</v>
      </c>
      <c r="G1057" t="s">
        <v>90</v>
      </c>
      <c r="H1057">
        <v>0</v>
      </c>
      <c r="I1057" t="str">
        <f>YEAR(data_KPI[[#This Row],[Date]])&amp;" "&amp;MONTH(data_KPI[[#This Row],[Date]])</f>
        <v>2023 7</v>
      </c>
    </row>
    <row r="1058" spans="2:9" x14ac:dyDescent="0.25">
      <c r="B1058" t="s">
        <v>32</v>
      </c>
      <c r="C1058">
        <v>9.6000000000000014</v>
      </c>
      <c r="D1058">
        <v>1260</v>
      </c>
      <c r="E1058" s="27">
        <v>45137</v>
      </c>
      <c r="F1058">
        <v>2911.83</v>
      </c>
      <c r="G1058" t="s">
        <v>91</v>
      </c>
      <c r="H1058">
        <v>0</v>
      </c>
      <c r="I1058" t="str">
        <f>YEAR(data_KPI[[#This Row],[Date]])&amp;" "&amp;MONTH(data_KPI[[#This Row],[Date]])</f>
        <v>2023 7</v>
      </c>
    </row>
    <row r="1059" spans="2:9" x14ac:dyDescent="0.25">
      <c r="B1059" t="s">
        <v>33</v>
      </c>
      <c r="C1059">
        <v>8</v>
      </c>
      <c r="D1059">
        <v>122</v>
      </c>
      <c r="E1059" s="27">
        <v>45138</v>
      </c>
      <c r="F1059">
        <v>121.68</v>
      </c>
      <c r="G1059" t="s">
        <v>90</v>
      </c>
      <c r="H1059">
        <v>0</v>
      </c>
      <c r="I1059" t="str">
        <f>YEAR(data_KPI[[#This Row],[Date]])&amp;" "&amp;MONTH(data_KPI[[#This Row],[Date]])</f>
        <v>2023 7</v>
      </c>
    </row>
    <row r="1060" spans="2:9" x14ac:dyDescent="0.25">
      <c r="B1060" t="s">
        <v>34</v>
      </c>
      <c r="C1060">
        <v>4.8000000000000007</v>
      </c>
      <c r="D1060">
        <v>610</v>
      </c>
      <c r="E1060" s="27">
        <v>45138</v>
      </c>
      <c r="F1060">
        <v>760.95</v>
      </c>
      <c r="G1060" t="s">
        <v>91</v>
      </c>
      <c r="H1060">
        <v>0</v>
      </c>
      <c r="I1060" t="str">
        <f>YEAR(data_KPI[[#This Row],[Date]])&amp;" "&amp;MONTH(data_KPI[[#This Row],[Date]])</f>
        <v>2023 7</v>
      </c>
    </row>
    <row r="1061" spans="2:9" x14ac:dyDescent="0.25">
      <c r="B1061" t="s">
        <v>35</v>
      </c>
      <c r="C1061">
        <v>8</v>
      </c>
      <c r="D1061">
        <v>920</v>
      </c>
      <c r="E1061" s="27">
        <v>45138</v>
      </c>
      <c r="F1061">
        <v>1433.4</v>
      </c>
      <c r="G1061" t="s">
        <v>91</v>
      </c>
      <c r="H1061">
        <v>0</v>
      </c>
      <c r="I1061" t="str">
        <f>YEAR(data_KPI[[#This Row],[Date]])&amp;" "&amp;MONTH(data_KPI[[#This Row],[Date]])</f>
        <v>2023 7</v>
      </c>
    </row>
    <row r="1062" spans="2:9" x14ac:dyDescent="0.25">
      <c r="B1062" t="s">
        <v>68</v>
      </c>
      <c r="C1062">
        <v>11.200000000000001</v>
      </c>
      <c r="D1062">
        <v>1140</v>
      </c>
      <c r="E1062" s="27">
        <v>45138</v>
      </c>
      <c r="F1062">
        <v>2763.66</v>
      </c>
      <c r="G1062" t="s">
        <v>90</v>
      </c>
      <c r="H1062">
        <v>0</v>
      </c>
      <c r="I1062" t="str">
        <f>YEAR(data_KPI[[#This Row],[Date]])&amp;" "&amp;MONTH(data_KPI[[#This Row],[Date]])</f>
        <v>2023 7</v>
      </c>
    </row>
    <row r="1063" spans="2:9" x14ac:dyDescent="0.25">
      <c r="B1063" t="s">
        <v>32</v>
      </c>
      <c r="C1063">
        <v>9.6000000000000014</v>
      </c>
      <c r="D1063">
        <v>800</v>
      </c>
      <c r="E1063" s="27">
        <v>45138</v>
      </c>
      <c r="F1063">
        <v>951.42</v>
      </c>
      <c r="G1063" t="s">
        <v>91</v>
      </c>
      <c r="H1063">
        <v>0</v>
      </c>
      <c r="I1063" t="str">
        <f>YEAR(data_KPI[[#This Row],[Date]])&amp;" "&amp;MONTH(data_KPI[[#This Row],[Date]])</f>
        <v>2023 7</v>
      </c>
    </row>
    <row r="1064" spans="2:9" x14ac:dyDescent="0.25">
      <c r="B1064" t="s">
        <v>33</v>
      </c>
      <c r="C1064">
        <v>10</v>
      </c>
      <c r="D1064">
        <v>139</v>
      </c>
      <c r="E1064" s="27">
        <v>45139</v>
      </c>
      <c r="F1064">
        <v>218.81</v>
      </c>
      <c r="G1064" t="s">
        <v>90</v>
      </c>
      <c r="H1064">
        <v>0</v>
      </c>
      <c r="I1064" t="str">
        <f>YEAR(data_KPI[[#This Row],[Date]])&amp;" "&amp;MONTH(data_KPI[[#This Row],[Date]])</f>
        <v>2023 8</v>
      </c>
    </row>
    <row r="1065" spans="2:9" x14ac:dyDescent="0.25">
      <c r="B1065" t="s">
        <v>34</v>
      </c>
      <c r="C1065">
        <v>4</v>
      </c>
      <c r="D1065">
        <v>580</v>
      </c>
      <c r="E1065" s="27">
        <v>45139</v>
      </c>
      <c r="F1065">
        <v>2892.7200000000003</v>
      </c>
      <c r="G1065" t="s">
        <v>91</v>
      </c>
      <c r="H1065">
        <v>0</v>
      </c>
      <c r="I1065" t="str">
        <f>YEAR(data_KPI[[#This Row],[Date]])&amp;" "&amp;MONTH(data_KPI[[#This Row],[Date]])</f>
        <v>2023 8</v>
      </c>
    </row>
    <row r="1066" spans="2:9" x14ac:dyDescent="0.25">
      <c r="B1066" t="s">
        <v>35</v>
      </c>
      <c r="C1066">
        <v>7.2</v>
      </c>
      <c r="D1066">
        <v>810</v>
      </c>
      <c r="E1066" s="27">
        <v>45139</v>
      </c>
      <c r="F1066">
        <v>1536</v>
      </c>
      <c r="G1066" t="s">
        <v>91</v>
      </c>
      <c r="H1066">
        <v>0</v>
      </c>
      <c r="I1066" t="str">
        <f>YEAR(data_KPI[[#This Row],[Date]])&amp;" "&amp;MONTH(data_KPI[[#This Row],[Date]])</f>
        <v>2023 8</v>
      </c>
    </row>
    <row r="1067" spans="2:9" x14ac:dyDescent="0.25">
      <c r="B1067" t="s">
        <v>68</v>
      </c>
      <c r="C1067">
        <v>10.4</v>
      </c>
      <c r="D1067">
        <v>1370</v>
      </c>
      <c r="E1067" s="27">
        <v>45139</v>
      </c>
      <c r="F1067">
        <v>1868.25</v>
      </c>
      <c r="G1067" t="s">
        <v>90</v>
      </c>
      <c r="H1067">
        <v>0</v>
      </c>
      <c r="I1067" t="str">
        <f>YEAR(data_KPI[[#This Row],[Date]])&amp;" "&amp;MONTH(data_KPI[[#This Row],[Date]])</f>
        <v>2023 8</v>
      </c>
    </row>
    <row r="1068" spans="2:9" x14ac:dyDescent="0.25">
      <c r="B1068" t="s">
        <v>32</v>
      </c>
      <c r="C1068">
        <v>4</v>
      </c>
      <c r="D1068">
        <v>620</v>
      </c>
      <c r="E1068" s="27">
        <v>45139</v>
      </c>
      <c r="F1068">
        <v>2028.4499999999998</v>
      </c>
      <c r="G1068" t="s">
        <v>91</v>
      </c>
      <c r="H1068">
        <v>0</v>
      </c>
      <c r="I1068" t="str">
        <f>YEAR(data_KPI[[#This Row],[Date]])&amp;" "&amp;MONTH(data_KPI[[#This Row],[Date]])</f>
        <v>2023 8</v>
      </c>
    </row>
    <row r="1069" spans="2:9" x14ac:dyDescent="0.25">
      <c r="B1069" t="s">
        <v>33</v>
      </c>
      <c r="C1069">
        <v>7</v>
      </c>
      <c r="D1069">
        <v>64</v>
      </c>
      <c r="E1069" s="27">
        <v>45140</v>
      </c>
      <c r="F1069">
        <v>532.28</v>
      </c>
      <c r="G1069" t="s">
        <v>90</v>
      </c>
      <c r="H1069">
        <v>0</v>
      </c>
      <c r="I1069" t="str">
        <f>YEAR(data_KPI[[#This Row],[Date]])&amp;" "&amp;MONTH(data_KPI[[#This Row],[Date]])</f>
        <v>2023 8</v>
      </c>
    </row>
    <row r="1070" spans="2:9" x14ac:dyDescent="0.25">
      <c r="B1070" t="s">
        <v>34</v>
      </c>
      <c r="C1070">
        <v>8</v>
      </c>
      <c r="D1070">
        <v>780</v>
      </c>
      <c r="E1070" s="27">
        <v>45140</v>
      </c>
      <c r="F1070">
        <v>606.06000000000006</v>
      </c>
      <c r="G1070" t="s">
        <v>91</v>
      </c>
      <c r="H1070">
        <v>0</v>
      </c>
      <c r="I1070" t="str">
        <f>YEAR(data_KPI[[#This Row],[Date]])&amp;" "&amp;MONTH(data_KPI[[#This Row],[Date]])</f>
        <v>2023 8</v>
      </c>
    </row>
    <row r="1071" spans="2:9" x14ac:dyDescent="0.25">
      <c r="B1071" t="s">
        <v>35</v>
      </c>
      <c r="C1071">
        <v>8</v>
      </c>
      <c r="D1071">
        <v>500</v>
      </c>
      <c r="E1071" s="27">
        <v>45140</v>
      </c>
      <c r="F1071">
        <v>1777.1999999999998</v>
      </c>
      <c r="G1071" t="s">
        <v>91</v>
      </c>
      <c r="H1071">
        <v>0</v>
      </c>
      <c r="I1071" t="str">
        <f>YEAR(data_KPI[[#This Row],[Date]])&amp;" "&amp;MONTH(data_KPI[[#This Row],[Date]])</f>
        <v>2023 8</v>
      </c>
    </row>
    <row r="1072" spans="2:9" x14ac:dyDescent="0.25">
      <c r="B1072" t="s">
        <v>68</v>
      </c>
      <c r="C1072">
        <v>4</v>
      </c>
      <c r="D1072">
        <v>820</v>
      </c>
      <c r="E1072" s="27">
        <v>45140</v>
      </c>
      <c r="F1072">
        <v>1116</v>
      </c>
      <c r="G1072" t="s">
        <v>90</v>
      </c>
      <c r="H1072">
        <v>0</v>
      </c>
      <c r="I1072" t="str">
        <f>YEAR(data_KPI[[#This Row],[Date]])&amp;" "&amp;MONTH(data_KPI[[#This Row],[Date]])</f>
        <v>2023 8</v>
      </c>
    </row>
    <row r="1073" spans="2:9" x14ac:dyDescent="0.25">
      <c r="B1073" t="s">
        <v>32</v>
      </c>
      <c r="C1073">
        <v>9.6000000000000014</v>
      </c>
      <c r="D1073">
        <v>670</v>
      </c>
      <c r="E1073" s="27">
        <v>45140</v>
      </c>
      <c r="F1073">
        <v>2938.02</v>
      </c>
      <c r="G1073" t="s">
        <v>91</v>
      </c>
      <c r="H1073">
        <v>0</v>
      </c>
      <c r="I1073" t="str">
        <f>YEAR(data_KPI[[#This Row],[Date]])&amp;" "&amp;MONTH(data_KPI[[#This Row],[Date]])</f>
        <v>2023 8</v>
      </c>
    </row>
    <row r="1074" spans="2:9" x14ac:dyDescent="0.25">
      <c r="B1074" t="s">
        <v>33</v>
      </c>
      <c r="C1074">
        <v>5</v>
      </c>
      <c r="D1074">
        <v>97</v>
      </c>
      <c r="E1074" s="27">
        <v>45141</v>
      </c>
      <c r="F1074">
        <v>596.78</v>
      </c>
      <c r="G1074" t="s">
        <v>90</v>
      </c>
      <c r="H1074">
        <v>0</v>
      </c>
      <c r="I1074" t="str">
        <f>YEAR(data_KPI[[#This Row],[Date]])&amp;" "&amp;MONTH(data_KPI[[#This Row],[Date]])</f>
        <v>2023 8</v>
      </c>
    </row>
    <row r="1075" spans="2:9" x14ac:dyDescent="0.25">
      <c r="B1075" t="s">
        <v>34</v>
      </c>
      <c r="C1075">
        <v>4.8000000000000007</v>
      </c>
      <c r="D1075">
        <v>810</v>
      </c>
      <c r="E1075" s="27">
        <v>45141</v>
      </c>
      <c r="F1075">
        <v>799.37999999999988</v>
      </c>
      <c r="G1075" t="s">
        <v>91</v>
      </c>
      <c r="H1075">
        <v>0</v>
      </c>
      <c r="I1075" t="str">
        <f>YEAR(data_KPI[[#This Row],[Date]])&amp;" "&amp;MONTH(data_KPI[[#This Row],[Date]])</f>
        <v>2023 8</v>
      </c>
    </row>
    <row r="1076" spans="2:9" x14ac:dyDescent="0.25">
      <c r="B1076" t="s">
        <v>35</v>
      </c>
      <c r="C1076">
        <v>10.4</v>
      </c>
      <c r="D1076">
        <v>740</v>
      </c>
      <c r="E1076" s="27">
        <v>45141</v>
      </c>
      <c r="F1076">
        <v>2184.66</v>
      </c>
      <c r="G1076" t="s">
        <v>91</v>
      </c>
      <c r="H1076">
        <v>0</v>
      </c>
      <c r="I1076" t="str">
        <f>YEAR(data_KPI[[#This Row],[Date]])&amp;" "&amp;MONTH(data_KPI[[#This Row],[Date]])</f>
        <v>2023 8</v>
      </c>
    </row>
    <row r="1077" spans="2:9" x14ac:dyDescent="0.25">
      <c r="B1077" t="s">
        <v>68</v>
      </c>
      <c r="C1077">
        <v>7.2</v>
      </c>
      <c r="D1077">
        <v>770</v>
      </c>
      <c r="E1077" s="27">
        <v>45141</v>
      </c>
      <c r="F1077">
        <v>315.60000000000002</v>
      </c>
      <c r="G1077" t="s">
        <v>90</v>
      </c>
      <c r="H1077">
        <v>0</v>
      </c>
      <c r="I1077" t="str">
        <f>YEAR(data_KPI[[#This Row],[Date]])&amp;" "&amp;MONTH(data_KPI[[#This Row],[Date]])</f>
        <v>2023 8</v>
      </c>
    </row>
    <row r="1078" spans="2:9" x14ac:dyDescent="0.25">
      <c r="B1078" t="s">
        <v>32</v>
      </c>
      <c r="C1078">
        <v>12</v>
      </c>
      <c r="D1078">
        <v>670</v>
      </c>
      <c r="E1078" s="27">
        <v>45141</v>
      </c>
      <c r="F1078">
        <v>97.32</v>
      </c>
      <c r="G1078" t="s">
        <v>91</v>
      </c>
      <c r="H1078">
        <v>0</v>
      </c>
      <c r="I1078" t="str">
        <f>YEAR(data_KPI[[#This Row],[Date]])&amp;" "&amp;MONTH(data_KPI[[#This Row],[Date]])</f>
        <v>2023 8</v>
      </c>
    </row>
    <row r="1079" spans="2:9" x14ac:dyDescent="0.25">
      <c r="B1079" t="s">
        <v>33</v>
      </c>
      <c r="C1079">
        <v>14</v>
      </c>
      <c r="D1079">
        <v>143</v>
      </c>
      <c r="E1079" s="27">
        <v>45142</v>
      </c>
      <c r="F1079">
        <v>659.53</v>
      </c>
      <c r="G1079" t="s">
        <v>90</v>
      </c>
      <c r="H1079">
        <v>0</v>
      </c>
      <c r="I1079" t="str">
        <f>YEAR(data_KPI[[#This Row],[Date]])&amp;" "&amp;MONTH(data_KPI[[#This Row],[Date]])</f>
        <v>2023 8</v>
      </c>
    </row>
    <row r="1080" spans="2:9" x14ac:dyDescent="0.25">
      <c r="B1080" t="s">
        <v>34</v>
      </c>
      <c r="C1080">
        <v>8</v>
      </c>
      <c r="D1080">
        <v>1410</v>
      </c>
      <c r="E1080" s="27">
        <v>45142</v>
      </c>
      <c r="F1080">
        <v>2358.21</v>
      </c>
      <c r="G1080" t="s">
        <v>91</v>
      </c>
      <c r="H1080">
        <v>0</v>
      </c>
      <c r="I1080" t="str">
        <f>YEAR(data_KPI[[#This Row],[Date]])&amp;" "&amp;MONTH(data_KPI[[#This Row],[Date]])</f>
        <v>2023 8</v>
      </c>
    </row>
    <row r="1081" spans="2:9" x14ac:dyDescent="0.25">
      <c r="B1081" t="s">
        <v>35</v>
      </c>
      <c r="C1081">
        <v>9.6000000000000014</v>
      </c>
      <c r="D1081">
        <v>920</v>
      </c>
      <c r="E1081" s="27">
        <v>45142</v>
      </c>
      <c r="F1081">
        <v>309.65999999999997</v>
      </c>
      <c r="G1081" t="s">
        <v>91</v>
      </c>
      <c r="H1081">
        <v>0</v>
      </c>
      <c r="I1081" t="str">
        <f>YEAR(data_KPI[[#This Row],[Date]])&amp;" "&amp;MONTH(data_KPI[[#This Row],[Date]])</f>
        <v>2023 8</v>
      </c>
    </row>
    <row r="1082" spans="2:9" x14ac:dyDescent="0.25">
      <c r="B1082" t="s">
        <v>68</v>
      </c>
      <c r="C1082">
        <v>4</v>
      </c>
      <c r="D1082">
        <v>1380</v>
      </c>
      <c r="E1082" s="27">
        <v>45142</v>
      </c>
      <c r="F1082">
        <v>2239.59</v>
      </c>
      <c r="G1082" t="s">
        <v>90</v>
      </c>
      <c r="H1082">
        <v>0</v>
      </c>
      <c r="I1082" t="str">
        <f>YEAR(data_KPI[[#This Row],[Date]])&amp;" "&amp;MONTH(data_KPI[[#This Row],[Date]])</f>
        <v>2023 8</v>
      </c>
    </row>
    <row r="1083" spans="2:9" x14ac:dyDescent="0.25">
      <c r="B1083" t="s">
        <v>32</v>
      </c>
      <c r="C1083">
        <v>9.6000000000000014</v>
      </c>
      <c r="D1083">
        <v>630</v>
      </c>
      <c r="E1083" s="27">
        <v>45142</v>
      </c>
      <c r="F1083">
        <v>124.94999999999999</v>
      </c>
      <c r="G1083" t="s">
        <v>91</v>
      </c>
      <c r="H1083">
        <v>0</v>
      </c>
      <c r="I1083" t="str">
        <f>YEAR(data_KPI[[#This Row],[Date]])&amp;" "&amp;MONTH(data_KPI[[#This Row],[Date]])</f>
        <v>2023 8</v>
      </c>
    </row>
    <row r="1084" spans="2:9" x14ac:dyDescent="0.25">
      <c r="B1084" t="s">
        <v>33</v>
      </c>
      <c r="C1084">
        <v>15</v>
      </c>
      <c r="D1084">
        <v>146</v>
      </c>
      <c r="E1084" s="27">
        <v>45143</v>
      </c>
      <c r="F1084">
        <v>513.19000000000005</v>
      </c>
      <c r="G1084" t="s">
        <v>90</v>
      </c>
      <c r="H1084">
        <v>0</v>
      </c>
      <c r="I1084" t="str">
        <f>YEAR(data_KPI[[#This Row],[Date]])&amp;" "&amp;MONTH(data_KPI[[#This Row],[Date]])</f>
        <v>2023 8</v>
      </c>
    </row>
    <row r="1085" spans="2:9" x14ac:dyDescent="0.25">
      <c r="B1085" t="s">
        <v>34</v>
      </c>
      <c r="C1085">
        <v>9.6000000000000014</v>
      </c>
      <c r="D1085">
        <v>1380</v>
      </c>
      <c r="E1085" s="27">
        <v>45143</v>
      </c>
      <c r="F1085">
        <v>2193.2400000000002</v>
      </c>
      <c r="G1085" t="s">
        <v>91</v>
      </c>
      <c r="H1085">
        <v>0</v>
      </c>
      <c r="I1085" t="str">
        <f>YEAR(data_KPI[[#This Row],[Date]])&amp;" "&amp;MONTH(data_KPI[[#This Row],[Date]])</f>
        <v>2023 8</v>
      </c>
    </row>
    <row r="1086" spans="2:9" x14ac:dyDescent="0.25">
      <c r="B1086" t="s">
        <v>35</v>
      </c>
      <c r="C1086">
        <v>11.200000000000001</v>
      </c>
      <c r="D1086">
        <v>1480</v>
      </c>
      <c r="E1086" s="27">
        <v>45143</v>
      </c>
      <c r="F1086">
        <v>1903.38</v>
      </c>
      <c r="G1086" t="s">
        <v>91</v>
      </c>
      <c r="H1086">
        <v>0</v>
      </c>
      <c r="I1086" t="str">
        <f>YEAR(data_KPI[[#This Row],[Date]])&amp;" "&amp;MONTH(data_KPI[[#This Row],[Date]])</f>
        <v>2023 8</v>
      </c>
    </row>
    <row r="1087" spans="2:9" x14ac:dyDescent="0.25">
      <c r="B1087" t="s">
        <v>68</v>
      </c>
      <c r="C1087">
        <v>10.4</v>
      </c>
      <c r="D1087">
        <v>1180</v>
      </c>
      <c r="E1087" s="27">
        <v>45143</v>
      </c>
      <c r="F1087">
        <v>2119.3500000000004</v>
      </c>
      <c r="G1087" t="s">
        <v>90</v>
      </c>
      <c r="H1087">
        <v>0</v>
      </c>
      <c r="I1087" t="str">
        <f>YEAR(data_KPI[[#This Row],[Date]])&amp;" "&amp;MONTH(data_KPI[[#This Row],[Date]])</f>
        <v>2023 8</v>
      </c>
    </row>
    <row r="1088" spans="2:9" x14ac:dyDescent="0.25">
      <c r="B1088" t="s">
        <v>32</v>
      </c>
      <c r="C1088">
        <v>4.8000000000000007</v>
      </c>
      <c r="D1088">
        <v>1080</v>
      </c>
      <c r="E1088" s="27">
        <v>45143</v>
      </c>
      <c r="F1088">
        <v>2324.13</v>
      </c>
      <c r="G1088" t="s">
        <v>91</v>
      </c>
      <c r="H1088">
        <v>0</v>
      </c>
      <c r="I1088" t="str">
        <f>YEAR(data_KPI[[#This Row],[Date]])&amp;" "&amp;MONTH(data_KPI[[#This Row],[Date]])</f>
        <v>2023 8</v>
      </c>
    </row>
    <row r="1089" spans="2:9" x14ac:dyDescent="0.25">
      <c r="B1089" t="s">
        <v>33</v>
      </c>
      <c r="C1089">
        <v>13</v>
      </c>
      <c r="D1089">
        <v>73</v>
      </c>
      <c r="E1089" s="27">
        <v>45144</v>
      </c>
      <c r="F1089">
        <v>682.72</v>
      </c>
      <c r="G1089" t="s">
        <v>90</v>
      </c>
      <c r="H1089">
        <v>0</v>
      </c>
      <c r="I1089" t="str">
        <f>YEAR(data_KPI[[#This Row],[Date]])&amp;" "&amp;MONTH(data_KPI[[#This Row],[Date]])</f>
        <v>2023 8</v>
      </c>
    </row>
    <row r="1090" spans="2:9" x14ac:dyDescent="0.25">
      <c r="B1090" t="s">
        <v>34</v>
      </c>
      <c r="C1090">
        <v>5.6000000000000005</v>
      </c>
      <c r="D1090">
        <v>920</v>
      </c>
      <c r="E1090" s="27">
        <v>45144</v>
      </c>
      <c r="F1090">
        <v>2740.98</v>
      </c>
      <c r="G1090" t="s">
        <v>91</v>
      </c>
      <c r="H1090">
        <v>0</v>
      </c>
      <c r="I1090" t="str">
        <f>YEAR(data_KPI[[#This Row],[Date]])&amp;" "&amp;MONTH(data_KPI[[#This Row],[Date]])</f>
        <v>2023 8</v>
      </c>
    </row>
    <row r="1091" spans="2:9" x14ac:dyDescent="0.25">
      <c r="B1091" t="s">
        <v>35</v>
      </c>
      <c r="C1091">
        <v>9.6000000000000014</v>
      </c>
      <c r="D1091">
        <v>1130</v>
      </c>
      <c r="E1091" s="27">
        <v>45144</v>
      </c>
      <c r="F1091">
        <v>1446.27</v>
      </c>
      <c r="G1091" t="s">
        <v>91</v>
      </c>
      <c r="H1091">
        <v>0</v>
      </c>
      <c r="I1091" t="str">
        <f>YEAR(data_KPI[[#This Row],[Date]])&amp;" "&amp;MONTH(data_KPI[[#This Row],[Date]])</f>
        <v>2023 8</v>
      </c>
    </row>
    <row r="1092" spans="2:9" x14ac:dyDescent="0.25">
      <c r="B1092" t="s">
        <v>68</v>
      </c>
      <c r="C1092">
        <v>8</v>
      </c>
      <c r="D1092">
        <v>650</v>
      </c>
      <c r="E1092" s="27">
        <v>45144</v>
      </c>
      <c r="F1092">
        <v>528.90000000000009</v>
      </c>
      <c r="G1092" t="s">
        <v>90</v>
      </c>
      <c r="H1092">
        <v>0</v>
      </c>
      <c r="I1092" t="str">
        <f>YEAR(data_KPI[[#This Row],[Date]])&amp;" "&amp;MONTH(data_KPI[[#This Row],[Date]])</f>
        <v>2023 8</v>
      </c>
    </row>
    <row r="1093" spans="2:9" x14ac:dyDescent="0.25">
      <c r="B1093" t="s">
        <v>32</v>
      </c>
      <c r="C1093">
        <v>10.4</v>
      </c>
      <c r="D1093">
        <v>1490</v>
      </c>
      <c r="E1093" s="27">
        <v>45144</v>
      </c>
      <c r="F1093">
        <v>2606.46</v>
      </c>
      <c r="G1093" t="s">
        <v>91</v>
      </c>
      <c r="H1093">
        <v>0</v>
      </c>
      <c r="I1093" t="str">
        <f>YEAR(data_KPI[[#This Row],[Date]])&amp;" "&amp;MONTH(data_KPI[[#This Row],[Date]])</f>
        <v>2023 8</v>
      </c>
    </row>
    <row r="1094" spans="2:9" x14ac:dyDescent="0.25">
      <c r="B1094" t="s">
        <v>33</v>
      </c>
      <c r="C1094">
        <v>6</v>
      </c>
      <c r="D1094">
        <v>102</v>
      </c>
      <c r="E1094" s="27">
        <v>45145</v>
      </c>
      <c r="F1094">
        <v>425.84</v>
      </c>
      <c r="G1094" t="s">
        <v>90</v>
      </c>
      <c r="H1094">
        <v>0</v>
      </c>
      <c r="I1094" t="str">
        <f>YEAR(data_KPI[[#This Row],[Date]])&amp;" "&amp;MONTH(data_KPI[[#This Row],[Date]])</f>
        <v>2023 8</v>
      </c>
    </row>
    <row r="1095" spans="2:9" x14ac:dyDescent="0.25">
      <c r="B1095" t="s">
        <v>34</v>
      </c>
      <c r="C1095">
        <v>9.6000000000000014</v>
      </c>
      <c r="D1095">
        <v>700</v>
      </c>
      <c r="E1095" s="27">
        <v>45145</v>
      </c>
      <c r="F1095">
        <v>725.58</v>
      </c>
      <c r="G1095" t="s">
        <v>91</v>
      </c>
      <c r="H1095">
        <v>0</v>
      </c>
      <c r="I1095" t="str">
        <f>YEAR(data_KPI[[#This Row],[Date]])&amp;" "&amp;MONTH(data_KPI[[#This Row],[Date]])</f>
        <v>2023 8</v>
      </c>
    </row>
    <row r="1096" spans="2:9" x14ac:dyDescent="0.25">
      <c r="B1096" t="s">
        <v>35</v>
      </c>
      <c r="C1096">
        <v>5.6000000000000005</v>
      </c>
      <c r="D1096">
        <v>780</v>
      </c>
      <c r="E1096" s="27">
        <v>45145</v>
      </c>
      <c r="F1096">
        <v>1629.1499999999999</v>
      </c>
      <c r="G1096" t="s">
        <v>91</v>
      </c>
      <c r="H1096">
        <v>0</v>
      </c>
      <c r="I1096" t="str">
        <f>YEAR(data_KPI[[#This Row],[Date]])&amp;" "&amp;MONTH(data_KPI[[#This Row],[Date]])</f>
        <v>2023 8</v>
      </c>
    </row>
    <row r="1097" spans="2:9" x14ac:dyDescent="0.25">
      <c r="B1097" t="s">
        <v>68</v>
      </c>
      <c r="C1097">
        <v>4.8000000000000007</v>
      </c>
      <c r="D1097">
        <v>500</v>
      </c>
      <c r="E1097" s="27">
        <v>45145</v>
      </c>
      <c r="F1097">
        <v>133.29</v>
      </c>
      <c r="G1097" t="s">
        <v>90</v>
      </c>
      <c r="H1097">
        <v>0</v>
      </c>
      <c r="I1097" t="str">
        <f>YEAR(data_KPI[[#This Row],[Date]])&amp;" "&amp;MONTH(data_KPI[[#This Row],[Date]])</f>
        <v>2023 8</v>
      </c>
    </row>
    <row r="1098" spans="2:9" x14ac:dyDescent="0.25">
      <c r="B1098" t="s">
        <v>32</v>
      </c>
      <c r="C1098">
        <v>6.4</v>
      </c>
      <c r="D1098">
        <v>970</v>
      </c>
      <c r="E1098" s="27">
        <v>45145</v>
      </c>
      <c r="F1098">
        <v>1551.84</v>
      </c>
      <c r="G1098" t="s">
        <v>91</v>
      </c>
      <c r="H1098">
        <v>0</v>
      </c>
      <c r="I1098" t="str">
        <f>YEAR(data_KPI[[#This Row],[Date]])&amp;" "&amp;MONTH(data_KPI[[#This Row],[Date]])</f>
        <v>2023 8</v>
      </c>
    </row>
    <row r="1099" spans="2:9" x14ac:dyDescent="0.25">
      <c r="B1099" t="s">
        <v>33</v>
      </c>
      <c r="C1099">
        <v>11</v>
      </c>
      <c r="D1099">
        <v>133</v>
      </c>
      <c r="E1099" s="27">
        <v>45146</v>
      </c>
      <c r="F1099">
        <v>487.72</v>
      </c>
      <c r="G1099" t="s">
        <v>90</v>
      </c>
      <c r="H1099">
        <v>0</v>
      </c>
      <c r="I1099" t="str">
        <f>YEAR(data_KPI[[#This Row],[Date]])&amp;" "&amp;MONTH(data_KPI[[#This Row],[Date]])</f>
        <v>2023 8</v>
      </c>
    </row>
    <row r="1100" spans="2:9" x14ac:dyDescent="0.25">
      <c r="B1100" t="s">
        <v>34</v>
      </c>
      <c r="C1100">
        <v>8</v>
      </c>
      <c r="D1100">
        <v>800</v>
      </c>
      <c r="E1100" s="27">
        <v>45146</v>
      </c>
      <c r="F1100">
        <v>1086.6600000000001</v>
      </c>
      <c r="G1100" t="s">
        <v>91</v>
      </c>
      <c r="H1100">
        <v>0</v>
      </c>
      <c r="I1100" t="str">
        <f>YEAR(data_KPI[[#This Row],[Date]])&amp;" "&amp;MONTH(data_KPI[[#This Row],[Date]])</f>
        <v>2023 8</v>
      </c>
    </row>
    <row r="1101" spans="2:9" x14ac:dyDescent="0.25">
      <c r="B1101" t="s">
        <v>35</v>
      </c>
      <c r="C1101">
        <v>4.8000000000000007</v>
      </c>
      <c r="D1101">
        <v>1260</v>
      </c>
      <c r="E1101" s="27">
        <v>45146</v>
      </c>
      <c r="F1101">
        <v>1295.43</v>
      </c>
      <c r="G1101" t="s">
        <v>91</v>
      </c>
      <c r="H1101">
        <v>0</v>
      </c>
      <c r="I1101" t="str">
        <f>YEAR(data_KPI[[#This Row],[Date]])&amp;" "&amp;MONTH(data_KPI[[#This Row],[Date]])</f>
        <v>2023 8</v>
      </c>
    </row>
    <row r="1102" spans="2:9" x14ac:dyDescent="0.25">
      <c r="B1102" t="s">
        <v>68</v>
      </c>
      <c r="C1102">
        <v>11.200000000000001</v>
      </c>
      <c r="D1102">
        <v>1260</v>
      </c>
      <c r="E1102" s="27">
        <v>45146</v>
      </c>
      <c r="F1102">
        <v>844.19999999999993</v>
      </c>
      <c r="G1102" t="s">
        <v>90</v>
      </c>
      <c r="H1102">
        <v>0</v>
      </c>
      <c r="I1102" t="str">
        <f>YEAR(data_KPI[[#This Row],[Date]])&amp;" "&amp;MONTH(data_KPI[[#This Row],[Date]])</f>
        <v>2023 8</v>
      </c>
    </row>
    <row r="1103" spans="2:9" x14ac:dyDescent="0.25">
      <c r="B1103" t="s">
        <v>32</v>
      </c>
      <c r="C1103">
        <v>8.8000000000000007</v>
      </c>
      <c r="D1103">
        <v>1350</v>
      </c>
      <c r="E1103" s="27">
        <v>45146</v>
      </c>
      <c r="F1103">
        <v>521.06999999999994</v>
      </c>
      <c r="G1103" t="s">
        <v>91</v>
      </c>
      <c r="H1103">
        <v>0</v>
      </c>
      <c r="I1103" t="str">
        <f>YEAR(data_KPI[[#This Row],[Date]])&amp;" "&amp;MONTH(data_KPI[[#This Row],[Date]])</f>
        <v>2023 8</v>
      </c>
    </row>
    <row r="1104" spans="2:9" x14ac:dyDescent="0.25">
      <c r="B1104" t="s">
        <v>33</v>
      </c>
      <c r="C1104">
        <v>9</v>
      </c>
      <c r="D1104">
        <v>87</v>
      </c>
      <c r="E1104" s="27">
        <v>45147</v>
      </c>
      <c r="F1104">
        <v>847.05</v>
      </c>
      <c r="G1104" t="s">
        <v>90</v>
      </c>
      <c r="H1104">
        <v>0</v>
      </c>
      <c r="I1104" t="str">
        <f>YEAR(data_KPI[[#This Row],[Date]])&amp;" "&amp;MONTH(data_KPI[[#This Row],[Date]])</f>
        <v>2023 8</v>
      </c>
    </row>
    <row r="1105" spans="2:9" x14ac:dyDescent="0.25">
      <c r="B1105" t="s">
        <v>34</v>
      </c>
      <c r="C1105">
        <v>11.200000000000001</v>
      </c>
      <c r="D1105">
        <v>1130</v>
      </c>
      <c r="E1105" s="27">
        <v>45147</v>
      </c>
      <c r="F1105">
        <v>1146.99</v>
      </c>
      <c r="G1105" t="s">
        <v>91</v>
      </c>
      <c r="H1105">
        <v>0</v>
      </c>
      <c r="I1105" t="str">
        <f>YEAR(data_KPI[[#This Row],[Date]])&amp;" "&amp;MONTH(data_KPI[[#This Row],[Date]])</f>
        <v>2023 8</v>
      </c>
    </row>
    <row r="1106" spans="2:9" x14ac:dyDescent="0.25">
      <c r="B1106" t="s">
        <v>35</v>
      </c>
      <c r="C1106">
        <v>11.200000000000001</v>
      </c>
      <c r="D1106">
        <v>1250</v>
      </c>
      <c r="E1106" s="27">
        <v>45147</v>
      </c>
      <c r="F1106">
        <v>513.12</v>
      </c>
      <c r="G1106" t="s">
        <v>91</v>
      </c>
      <c r="H1106">
        <v>0</v>
      </c>
      <c r="I1106" t="str">
        <f>YEAR(data_KPI[[#This Row],[Date]])&amp;" "&amp;MONTH(data_KPI[[#This Row],[Date]])</f>
        <v>2023 8</v>
      </c>
    </row>
    <row r="1107" spans="2:9" x14ac:dyDescent="0.25">
      <c r="B1107" t="s">
        <v>68</v>
      </c>
      <c r="C1107">
        <v>4.8000000000000007</v>
      </c>
      <c r="D1107">
        <v>790</v>
      </c>
      <c r="E1107" s="27">
        <v>45147</v>
      </c>
      <c r="F1107">
        <v>2434.44</v>
      </c>
      <c r="G1107" t="s">
        <v>90</v>
      </c>
      <c r="H1107">
        <v>0</v>
      </c>
      <c r="I1107" t="str">
        <f>YEAR(data_KPI[[#This Row],[Date]])&amp;" "&amp;MONTH(data_KPI[[#This Row],[Date]])</f>
        <v>2023 8</v>
      </c>
    </row>
    <row r="1108" spans="2:9" x14ac:dyDescent="0.25">
      <c r="B1108" t="s">
        <v>32</v>
      </c>
      <c r="C1108">
        <v>8.8000000000000007</v>
      </c>
      <c r="D1108">
        <v>1220</v>
      </c>
      <c r="E1108" s="27">
        <v>45147</v>
      </c>
      <c r="F1108">
        <v>1353.4499999999998</v>
      </c>
      <c r="G1108" t="s">
        <v>91</v>
      </c>
      <c r="H1108">
        <v>0</v>
      </c>
      <c r="I1108" t="str">
        <f>YEAR(data_KPI[[#This Row],[Date]])&amp;" "&amp;MONTH(data_KPI[[#This Row],[Date]])</f>
        <v>2023 8</v>
      </c>
    </row>
    <row r="1109" spans="2:9" x14ac:dyDescent="0.25">
      <c r="B1109" t="s">
        <v>33</v>
      </c>
      <c r="C1109">
        <v>8</v>
      </c>
      <c r="D1109">
        <v>146</v>
      </c>
      <c r="E1109" s="27">
        <v>45148</v>
      </c>
      <c r="F1109">
        <v>606.41999999999996</v>
      </c>
      <c r="G1109" t="s">
        <v>90</v>
      </c>
      <c r="H1109">
        <v>0</v>
      </c>
      <c r="I1109" t="str">
        <f>YEAR(data_KPI[[#This Row],[Date]])&amp;" "&amp;MONTH(data_KPI[[#This Row],[Date]])</f>
        <v>2023 8</v>
      </c>
    </row>
    <row r="1110" spans="2:9" x14ac:dyDescent="0.25">
      <c r="B1110" t="s">
        <v>34</v>
      </c>
      <c r="C1110">
        <v>10.4</v>
      </c>
      <c r="D1110">
        <v>550</v>
      </c>
      <c r="E1110" s="27">
        <v>45148</v>
      </c>
      <c r="F1110">
        <v>2668.2599999999998</v>
      </c>
      <c r="G1110" t="s">
        <v>91</v>
      </c>
      <c r="H1110">
        <v>0</v>
      </c>
      <c r="I1110" t="str">
        <f>YEAR(data_KPI[[#This Row],[Date]])&amp;" "&amp;MONTH(data_KPI[[#This Row],[Date]])</f>
        <v>2023 8</v>
      </c>
    </row>
    <row r="1111" spans="2:9" x14ac:dyDescent="0.25">
      <c r="B1111" t="s">
        <v>35</v>
      </c>
      <c r="C1111">
        <v>12</v>
      </c>
      <c r="D1111">
        <v>950</v>
      </c>
      <c r="E1111" s="27">
        <v>45148</v>
      </c>
      <c r="F1111">
        <v>815.91000000000008</v>
      </c>
      <c r="G1111" t="s">
        <v>91</v>
      </c>
      <c r="H1111">
        <v>0</v>
      </c>
      <c r="I1111" t="str">
        <f>YEAR(data_KPI[[#This Row],[Date]])&amp;" "&amp;MONTH(data_KPI[[#This Row],[Date]])</f>
        <v>2023 8</v>
      </c>
    </row>
    <row r="1112" spans="2:9" x14ac:dyDescent="0.25">
      <c r="B1112" t="s">
        <v>68</v>
      </c>
      <c r="C1112">
        <v>9.6000000000000014</v>
      </c>
      <c r="D1112">
        <v>1100</v>
      </c>
      <c r="E1112" s="27">
        <v>45148</v>
      </c>
      <c r="F1112">
        <v>1936.77</v>
      </c>
      <c r="G1112" t="s">
        <v>90</v>
      </c>
      <c r="H1112">
        <v>0</v>
      </c>
      <c r="I1112" t="str">
        <f>YEAR(data_KPI[[#This Row],[Date]])&amp;" "&amp;MONTH(data_KPI[[#This Row],[Date]])</f>
        <v>2023 8</v>
      </c>
    </row>
    <row r="1113" spans="2:9" x14ac:dyDescent="0.25">
      <c r="B1113" t="s">
        <v>32</v>
      </c>
      <c r="C1113">
        <v>7.2</v>
      </c>
      <c r="D1113">
        <v>670</v>
      </c>
      <c r="E1113" s="27">
        <v>45148</v>
      </c>
      <c r="F1113">
        <v>2263.9499999999998</v>
      </c>
      <c r="G1113" t="s">
        <v>91</v>
      </c>
      <c r="H1113">
        <v>0</v>
      </c>
      <c r="I1113" t="str">
        <f>YEAR(data_KPI[[#This Row],[Date]])&amp;" "&amp;MONTH(data_KPI[[#This Row],[Date]])</f>
        <v>2023 8</v>
      </c>
    </row>
    <row r="1114" spans="2:9" x14ac:dyDescent="0.25">
      <c r="B1114" t="s">
        <v>33</v>
      </c>
      <c r="C1114">
        <v>11</v>
      </c>
      <c r="D1114">
        <v>90</v>
      </c>
      <c r="E1114" s="27">
        <v>45149</v>
      </c>
      <c r="F1114">
        <v>701.92</v>
      </c>
      <c r="G1114" t="s">
        <v>90</v>
      </c>
      <c r="H1114">
        <v>0</v>
      </c>
      <c r="I1114" t="str">
        <f>YEAR(data_KPI[[#This Row],[Date]])&amp;" "&amp;MONTH(data_KPI[[#This Row],[Date]])</f>
        <v>2023 8</v>
      </c>
    </row>
    <row r="1115" spans="2:9" x14ac:dyDescent="0.25">
      <c r="B1115" t="s">
        <v>34</v>
      </c>
      <c r="C1115">
        <v>4</v>
      </c>
      <c r="D1115">
        <v>920</v>
      </c>
      <c r="E1115" s="27">
        <v>45149</v>
      </c>
      <c r="F1115">
        <v>1761.78</v>
      </c>
      <c r="G1115" t="s">
        <v>91</v>
      </c>
      <c r="H1115">
        <v>0</v>
      </c>
      <c r="I1115" t="str">
        <f>YEAR(data_KPI[[#This Row],[Date]])&amp;" "&amp;MONTH(data_KPI[[#This Row],[Date]])</f>
        <v>2023 8</v>
      </c>
    </row>
    <row r="1116" spans="2:9" x14ac:dyDescent="0.25">
      <c r="B1116" t="s">
        <v>35</v>
      </c>
      <c r="C1116">
        <v>8.8000000000000007</v>
      </c>
      <c r="D1116">
        <v>750</v>
      </c>
      <c r="E1116" s="27">
        <v>45149</v>
      </c>
      <c r="F1116">
        <v>1278</v>
      </c>
      <c r="G1116" t="s">
        <v>91</v>
      </c>
      <c r="H1116">
        <v>0</v>
      </c>
      <c r="I1116" t="str">
        <f>YEAR(data_KPI[[#This Row],[Date]])&amp;" "&amp;MONTH(data_KPI[[#This Row],[Date]])</f>
        <v>2023 8</v>
      </c>
    </row>
    <row r="1117" spans="2:9" x14ac:dyDescent="0.25">
      <c r="B1117" t="s">
        <v>68</v>
      </c>
      <c r="C1117">
        <v>4</v>
      </c>
      <c r="D1117">
        <v>990</v>
      </c>
      <c r="E1117" s="27">
        <v>45149</v>
      </c>
      <c r="F1117">
        <v>2030.4299999999998</v>
      </c>
      <c r="G1117" t="s">
        <v>90</v>
      </c>
      <c r="H1117">
        <v>0</v>
      </c>
      <c r="I1117" t="str">
        <f>YEAR(data_KPI[[#This Row],[Date]])&amp;" "&amp;MONTH(data_KPI[[#This Row],[Date]])</f>
        <v>2023 8</v>
      </c>
    </row>
    <row r="1118" spans="2:9" x14ac:dyDescent="0.25">
      <c r="B1118" t="s">
        <v>32</v>
      </c>
      <c r="C1118">
        <v>5.6000000000000005</v>
      </c>
      <c r="D1118">
        <v>1460</v>
      </c>
      <c r="E1118" s="27">
        <v>45149</v>
      </c>
      <c r="F1118">
        <v>740.13</v>
      </c>
      <c r="G1118" t="s">
        <v>91</v>
      </c>
      <c r="H1118">
        <v>0</v>
      </c>
      <c r="I1118" t="str">
        <f>YEAR(data_KPI[[#This Row],[Date]])&amp;" "&amp;MONTH(data_KPI[[#This Row],[Date]])</f>
        <v>2023 8</v>
      </c>
    </row>
    <row r="1119" spans="2:9" x14ac:dyDescent="0.25">
      <c r="B1119" t="s">
        <v>33</v>
      </c>
      <c r="C1119">
        <v>11</v>
      </c>
      <c r="D1119">
        <v>113</v>
      </c>
      <c r="E1119" s="27">
        <v>45150</v>
      </c>
      <c r="F1119">
        <v>33.03</v>
      </c>
      <c r="G1119" t="s">
        <v>90</v>
      </c>
      <c r="H1119">
        <v>0</v>
      </c>
      <c r="I1119" t="str">
        <f>YEAR(data_KPI[[#This Row],[Date]])&amp;" "&amp;MONTH(data_KPI[[#This Row],[Date]])</f>
        <v>2023 8</v>
      </c>
    </row>
    <row r="1120" spans="2:9" x14ac:dyDescent="0.25">
      <c r="B1120" t="s">
        <v>34</v>
      </c>
      <c r="C1120">
        <v>6.4</v>
      </c>
      <c r="D1120">
        <v>1080</v>
      </c>
      <c r="E1120" s="27">
        <v>45150</v>
      </c>
      <c r="F1120">
        <v>2684.94</v>
      </c>
      <c r="G1120" t="s">
        <v>91</v>
      </c>
      <c r="H1120">
        <v>0</v>
      </c>
      <c r="I1120" t="str">
        <f>YEAR(data_KPI[[#This Row],[Date]])&amp;" "&amp;MONTH(data_KPI[[#This Row],[Date]])</f>
        <v>2023 8</v>
      </c>
    </row>
    <row r="1121" spans="2:9" x14ac:dyDescent="0.25">
      <c r="B1121" t="s">
        <v>35</v>
      </c>
      <c r="C1121">
        <v>8.8000000000000007</v>
      </c>
      <c r="D1121">
        <v>870</v>
      </c>
      <c r="E1121" s="27">
        <v>45150</v>
      </c>
      <c r="F1121">
        <v>1622.16</v>
      </c>
      <c r="G1121" t="s">
        <v>91</v>
      </c>
      <c r="H1121">
        <v>0</v>
      </c>
      <c r="I1121" t="str">
        <f>YEAR(data_KPI[[#This Row],[Date]])&amp;" "&amp;MONTH(data_KPI[[#This Row],[Date]])</f>
        <v>2023 8</v>
      </c>
    </row>
    <row r="1122" spans="2:9" x14ac:dyDescent="0.25">
      <c r="B1122" t="s">
        <v>68</v>
      </c>
      <c r="C1122">
        <v>4.8000000000000007</v>
      </c>
      <c r="D1122">
        <v>1230</v>
      </c>
      <c r="E1122" s="27">
        <v>45150</v>
      </c>
      <c r="F1122">
        <v>137.39999999999998</v>
      </c>
      <c r="G1122" t="s">
        <v>90</v>
      </c>
      <c r="H1122">
        <v>0</v>
      </c>
      <c r="I1122" t="str">
        <f>YEAR(data_KPI[[#This Row],[Date]])&amp;" "&amp;MONTH(data_KPI[[#This Row],[Date]])</f>
        <v>2023 8</v>
      </c>
    </row>
    <row r="1123" spans="2:9" x14ac:dyDescent="0.25">
      <c r="B1123" t="s">
        <v>32</v>
      </c>
      <c r="C1123">
        <v>8.8000000000000007</v>
      </c>
      <c r="D1123">
        <v>1090</v>
      </c>
      <c r="E1123" s="27">
        <v>45150</v>
      </c>
      <c r="F1123">
        <v>2146.3200000000002</v>
      </c>
      <c r="G1123" t="s">
        <v>91</v>
      </c>
      <c r="H1123">
        <v>0</v>
      </c>
      <c r="I1123" t="str">
        <f>YEAR(data_KPI[[#This Row],[Date]])&amp;" "&amp;MONTH(data_KPI[[#This Row],[Date]])</f>
        <v>2023 8</v>
      </c>
    </row>
    <row r="1124" spans="2:9" x14ac:dyDescent="0.25">
      <c r="B1124" t="s">
        <v>33</v>
      </c>
      <c r="C1124">
        <v>13</v>
      </c>
      <c r="D1124">
        <v>135</v>
      </c>
      <c r="E1124" s="27">
        <v>45151</v>
      </c>
      <c r="F1124">
        <v>879.53</v>
      </c>
      <c r="G1124" t="s">
        <v>90</v>
      </c>
      <c r="H1124">
        <v>0</v>
      </c>
      <c r="I1124" t="str">
        <f>YEAR(data_KPI[[#This Row],[Date]])&amp;" "&amp;MONTH(data_KPI[[#This Row],[Date]])</f>
        <v>2023 8</v>
      </c>
    </row>
    <row r="1125" spans="2:9" x14ac:dyDescent="0.25">
      <c r="B1125" t="s">
        <v>34</v>
      </c>
      <c r="C1125">
        <v>4</v>
      </c>
      <c r="D1125">
        <v>1270</v>
      </c>
      <c r="E1125" s="27">
        <v>45151</v>
      </c>
      <c r="F1125">
        <v>1906.71</v>
      </c>
      <c r="G1125" t="s">
        <v>91</v>
      </c>
      <c r="H1125">
        <v>0</v>
      </c>
      <c r="I1125" t="str">
        <f>YEAR(data_KPI[[#This Row],[Date]])&amp;" "&amp;MONTH(data_KPI[[#This Row],[Date]])</f>
        <v>2023 8</v>
      </c>
    </row>
    <row r="1126" spans="2:9" x14ac:dyDescent="0.25">
      <c r="B1126" t="s">
        <v>35</v>
      </c>
      <c r="C1126">
        <v>10.4</v>
      </c>
      <c r="D1126">
        <v>620</v>
      </c>
      <c r="E1126" s="27">
        <v>45151</v>
      </c>
      <c r="F1126">
        <v>1163.67</v>
      </c>
      <c r="G1126" t="s">
        <v>91</v>
      </c>
      <c r="H1126">
        <v>0</v>
      </c>
      <c r="I1126" t="str">
        <f>YEAR(data_KPI[[#This Row],[Date]])&amp;" "&amp;MONTH(data_KPI[[#This Row],[Date]])</f>
        <v>2023 8</v>
      </c>
    </row>
    <row r="1127" spans="2:9" x14ac:dyDescent="0.25">
      <c r="B1127" t="s">
        <v>68</v>
      </c>
      <c r="C1127">
        <v>5.6000000000000005</v>
      </c>
      <c r="D1127">
        <v>580</v>
      </c>
      <c r="E1127" s="27">
        <v>45151</v>
      </c>
      <c r="F1127">
        <v>297.20999999999998</v>
      </c>
      <c r="G1127" t="s">
        <v>90</v>
      </c>
      <c r="H1127">
        <v>0</v>
      </c>
      <c r="I1127" t="str">
        <f>YEAR(data_KPI[[#This Row],[Date]])&amp;" "&amp;MONTH(data_KPI[[#This Row],[Date]])</f>
        <v>2023 8</v>
      </c>
    </row>
    <row r="1128" spans="2:9" x14ac:dyDescent="0.25">
      <c r="B1128" t="s">
        <v>32</v>
      </c>
      <c r="C1128">
        <v>12</v>
      </c>
      <c r="D1128">
        <v>1370</v>
      </c>
      <c r="E1128" s="27">
        <v>45151</v>
      </c>
      <c r="F1128">
        <v>2646.06</v>
      </c>
      <c r="G1128" t="s">
        <v>91</v>
      </c>
      <c r="H1128">
        <v>0</v>
      </c>
      <c r="I1128" t="str">
        <f>YEAR(data_KPI[[#This Row],[Date]])&amp;" "&amp;MONTH(data_KPI[[#This Row],[Date]])</f>
        <v>2023 8</v>
      </c>
    </row>
    <row r="1129" spans="2:9" x14ac:dyDescent="0.25">
      <c r="B1129" t="s">
        <v>33</v>
      </c>
      <c r="C1129">
        <v>6</v>
      </c>
      <c r="D1129">
        <v>133</v>
      </c>
      <c r="E1129" s="27">
        <v>45152</v>
      </c>
      <c r="F1129">
        <v>128</v>
      </c>
      <c r="G1129" t="s">
        <v>90</v>
      </c>
      <c r="H1129">
        <v>0</v>
      </c>
      <c r="I1129" t="str">
        <f>YEAR(data_KPI[[#This Row],[Date]])&amp;" "&amp;MONTH(data_KPI[[#This Row],[Date]])</f>
        <v>2023 8</v>
      </c>
    </row>
    <row r="1130" spans="2:9" x14ac:dyDescent="0.25">
      <c r="B1130" t="s">
        <v>34</v>
      </c>
      <c r="C1130">
        <v>9.6000000000000014</v>
      </c>
      <c r="D1130">
        <v>1460</v>
      </c>
      <c r="E1130" s="27">
        <v>45152</v>
      </c>
      <c r="F1130">
        <v>2392.98</v>
      </c>
      <c r="G1130" t="s">
        <v>91</v>
      </c>
      <c r="H1130">
        <v>0</v>
      </c>
      <c r="I1130" t="str">
        <f>YEAR(data_KPI[[#This Row],[Date]])&amp;" "&amp;MONTH(data_KPI[[#This Row],[Date]])</f>
        <v>2023 8</v>
      </c>
    </row>
    <row r="1131" spans="2:9" x14ac:dyDescent="0.25">
      <c r="B1131" t="s">
        <v>35</v>
      </c>
      <c r="C1131">
        <v>11.200000000000001</v>
      </c>
      <c r="D1131">
        <v>1370</v>
      </c>
      <c r="E1131" s="27">
        <v>45152</v>
      </c>
      <c r="F1131">
        <v>68.22</v>
      </c>
      <c r="G1131" t="s">
        <v>91</v>
      </c>
      <c r="H1131">
        <v>0</v>
      </c>
      <c r="I1131" t="str">
        <f>YEAR(data_KPI[[#This Row],[Date]])&amp;" "&amp;MONTH(data_KPI[[#This Row],[Date]])</f>
        <v>2023 8</v>
      </c>
    </row>
    <row r="1132" spans="2:9" x14ac:dyDescent="0.25">
      <c r="B1132" t="s">
        <v>68</v>
      </c>
      <c r="C1132">
        <v>4.8000000000000007</v>
      </c>
      <c r="D1132">
        <v>760</v>
      </c>
      <c r="E1132" s="27">
        <v>45152</v>
      </c>
      <c r="F1132">
        <v>460.86</v>
      </c>
      <c r="G1132" t="s">
        <v>90</v>
      </c>
      <c r="H1132">
        <v>0</v>
      </c>
      <c r="I1132" t="str">
        <f>YEAR(data_KPI[[#This Row],[Date]])&amp;" "&amp;MONTH(data_KPI[[#This Row],[Date]])</f>
        <v>2023 8</v>
      </c>
    </row>
    <row r="1133" spans="2:9" x14ac:dyDescent="0.25">
      <c r="B1133" t="s">
        <v>32</v>
      </c>
      <c r="C1133">
        <v>4</v>
      </c>
      <c r="D1133">
        <v>1340</v>
      </c>
      <c r="E1133" s="27">
        <v>45152</v>
      </c>
      <c r="F1133">
        <v>2624.19</v>
      </c>
      <c r="G1133" t="s">
        <v>91</v>
      </c>
      <c r="H1133">
        <v>0</v>
      </c>
      <c r="I1133" t="str">
        <f>YEAR(data_KPI[[#This Row],[Date]])&amp;" "&amp;MONTH(data_KPI[[#This Row],[Date]])</f>
        <v>2023 8</v>
      </c>
    </row>
    <row r="1134" spans="2:9" x14ac:dyDescent="0.25">
      <c r="B1134" t="s">
        <v>33</v>
      </c>
      <c r="C1134">
        <v>14</v>
      </c>
      <c r="D1134">
        <v>71</v>
      </c>
      <c r="E1134" s="27">
        <v>45153</v>
      </c>
      <c r="F1134">
        <v>191.7</v>
      </c>
      <c r="G1134" t="s">
        <v>90</v>
      </c>
      <c r="H1134">
        <v>0</v>
      </c>
      <c r="I1134" t="str">
        <f>YEAR(data_KPI[[#This Row],[Date]])&amp;" "&amp;MONTH(data_KPI[[#This Row],[Date]])</f>
        <v>2023 8</v>
      </c>
    </row>
    <row r="1135" spans="2:9" x14ac:dyDescent="0.25">
      <c r="B1135" t="s">
        <v>34</v>
      </c>
      <c r="C1135">
        <v>12</v>
      </c>
      <c r="D1135">
        <v>730</v>
      </c>
      <c r="E1135" s="27">
        <v>45153</v>
      </c>
      <c r="F1135">
        <v>2801.04</v>
      </c>
      <c r="G1135" t="s">
        <v>91</v>
      </c>
      <c r="H1135">
        <v>0</v>
      </c>
      <c r="I1135" t="str">
        <f>YEAR(data_KPI[[#This Row],[Date]])&amp;" "&amp;MONTH(data_KPI[[#This Row],[Date]])</f>
        <v>2023 8</v>
      </c>
    </row>
    <row r="1136" spans="2:9" x14ac:dyDescent="0.25">
      <c r="B1136" t="s">
        <v>35</v>
      </c>
      <c r="C1136">
        <v>7.2</v>
      </c>
      <c r="D1136">
        <v>1430</v>
      </c>
      <c r="E1136" s="27">
        <v>45153</v>
      </c>
      <c r="F1136">
        <v>628.23</v>
      </c>
      <c r="G1136" t="s">
        <v>91</v>
      </c>
      <c r="H1136">
        <v>0</v>
      </c>
      <c r="I1136" t="str">
        <f>YEAR(data_KPI[[#This Row],[Date]])&amp;" "&amp;MONTH(data_KPI[[#This Row],[Date]])</f>
        <v>2023 8</v>
      </c>
    </row>
    <row r="1137" spans="2:9" x14ac:dyDescent="0.25">
      <c r="B1137" t="s">
        <v>68</v>
      </c>
      <c r="C1137">
        <v>4</v>
      </c>
      <c r="D1137">
        <v>690</v>
      </c>
      <c r="E1137" s="27">
        <v>45153</v>
      </c>
      <c r="F1137">
        <v>2412.21</v>
      </c>
      <c r="G1137" t="s">
        <v>90</v>
      </c>
      <c r="H1137">
        <v>0</v>
      </c>
      <c r="I1137" t="str">
        <f>YEAR(data_KPI[[#This Row],[Date]])&amp;" "&amp;MONTH(data_KPI[[#This Row],[Date]])</f>
        <v>2023 8</v>
      </c>
    </row>
    <row r="1138" spans="2:9" x14ac:dyDescent="0.25">
      <c r="B1138" t="s">
        <v>32</v>
      </c>
      <c r="C1138">
        <v>6.4</v>
      </c>
      <c r="D1138">
        <v>580</v>
      </c>
      <c r="E1138" s="27">
        <v>45153</v>
      </c>
      <c r="F1138">
        <v>751.98</v>
      </c>
      <c r="G1138" t="s">
        <v>91</v>
      </c>
      <c r="H1138">
        <v>0</v>
      </c>
      <c r="I1138" t="str">
        <f>YEAR(data_KPI[[#This Row],[Date]])&amp;" "&amp;MONTH(data_KPI[[#This Row],[Date]])</f>
        <v>2023 8</v>
      </c>
    </row>
    <row r="1139" spans="2:9" x14ac:dyDescent="0.25">
      <c r="B1139" t="s">
        <v>33</v>
      </c>
      <c r="C1139">
        <v>7</v>
      </c>
      <c r="D1139">
        <v>74</v>
      </c>
      <c r="E1139" s="27">
        <v>45154</v>
      </c>
      <c r="F1139">
        <v>967.35</v>
      </c>
      <c r="G1139" t="s">
        <v>90</v>
      </c>
      <c r="H1139">
        <v>0</v>
      </c>
      <c r="I1139" t="str">
        <f>YEAR(data_KPI[[#This Row],[Date]])&amp;" "&amp;MONTH(data_KPI[[#This Row],[Date]])</f>
        <v>2023 8</v>
      </c>
    </row>
    <row r="1140" spans="2:9" x14ac:dyDescent="0.25">
      <c r="B1140" t="s">
        <v>34</v>
      </c>
      <c r="C1140">
        <v>6.4</v>
      </c>
      <c r="D1140">
        <v>680</v>
      </c>
      <c r="E1140" s="27">
        <v>45154</v>
      </c>
      <c r="F1140">
        <v>400.89</v>
      </c>
      <c r="G1140" t="s">
        <v>91</v>
      </c>
      <c r="H1140">
        <v>0</v>
      </c>
      <c r="I1140" t="str">
        <f>YEAR(data_KPI[[#This Row],[Date]])&amp;" "&amp;MONTH(data_KPI[[#This Row],[Date]])</f>
        <v>2023 8</v>
      </c>
    </row>
    <row r="1141" spans="2:9" x14ac:dyDescent="0.25">
      <c r="B1141" t="s">
        <v>35</v>
      </c>
      <c r="C1141">
        <v>4</v>
      </c>
      <c r="D1141">
        <v>850</v>
      </c>
      <c r="E1141" s="27">
        <v>45154</v>
      </c>
      <c r="F1141">
        <v>1190.07</v>
      </c>
      <c r="G1141" t="s">
        <v>91</v>
      </c>
      <c r="H1141">
        <v>0</v>
      </c>
      <c r="I1141" t="str">
        <f>YEAR(data_KPI[[#This Row],[Date]])&amp;" "&amp;MONTH(data_KPI[[#This Row],[Date]])</f>
        <v>2023 8</v>
      </c>
    </row>
    <row r="1142" spans="2:9" x14ac:dyDescent="0.25">
      <c r="B1142" t="s">
        <v>68</v>
      </c>
      <c r="C1142">
        <v>9.6000000000000014</v>
      </c>
      <c r="D1142">
        <v>1040</v>
      </c>
      <c r="E1142" s="27">
        <v>45154</v>
      </c>
      <c r="F1142">
        <v>2979.5099999999998</v>
      </c>
      <c r="G1142" t="s">
        <v>90</v>
      </c>
      <c r="H1142">
        <v>0</v>
      </c>
      <c r="I1142" t="str">
        <f>YEAR(data_KPI[[#This Row],[Date]])&amp;" "&amp;MONTH(data_KPI[[#This Row],[Date]])</f>
        <v>2023 8</v>
      </c>
    </row>
    <row r="1143" spans="2:9" x14ac:dyDescent="0.25">
      <c r="B1143" t="s">
        <v>32</v>
      </c>
      <c r="C1143">
        <v>5.6000000000000005</v>
      </c>
      <c r="D1143">
        <v>1210</v>
      </c>
      <c r="E1143" s="27">
        <v>45154</v>
      </c>
      <c r="F1143">
        <v>739.83</v>
      </c>
      <c r="G1143" t="s">
        <v>91</v>
      </c>
      <c r="H1143">
        <v>0</v>
      </c>
      <c r="I1143" t="str">
        <f>YEAR(data_KPI[[#This Row],[Date]])&amp;" "&amp;MONTH(data_KPI[[#This Row],[Date]])</f>
        <v>2023 8</v>
      </c>
    </row>
    <row r="1144" spans="2:9" x14ac:dyDescent="0.25">
      <c r="B1144" t="s">
        <v>33</v>
      </c>
      <c r="C1144">
        <v>15</v>
      </c>
      <c r="D1144">
        <v>133</v>
      </c>
      <c r="E1144" s="27">
        <v>45155</v>
      </c>
      <c r="F1144">
        <v>17.559999999999999</v>
      </c>
      <c r="G1144" t="s">
        <v>90</v>
      </c>
      <c r="H1144">
        <v>0</v>
      </c>
      <c r="I1144" t="str">
        <f>YEAR(data_KPI[[#This Row],[Date]])&amp;" "&amp;MONTH(data_KPI[[#This Row],[Date]])</f>
        <v>2023 8</v>
      </c>
    </row>
    <row r="1145" spans="2:9" x14ac:dyDescent="0.25">
      <c r="B1145" t="s">
        <v>34</v>
      </c>
      <c r="C1145">
        <v>9.6000000000000014</v>
      </c>
      <c r="D1145">
        <v>800</v>
      </c>
      <c r="E1145" s="27">
        <v>45155</v>
      </c>
      <c r="F1145">
        <v>2776.92</v>
      </c>
      <c r="G1145" t="s">
        <v>91</v>
      </c>
      <c r="H1145">
        <v>0</v>
      </c>
      <c r="I1145" t="str">
        <f>YEAR(data_KPI[[#This Row],[Date]])&amp;" "&amp;MONTH(data_KPI[[#This Row],[Date]])</f>
        <v>2023 8</v>
      </c>
    </row>
    <row r="1146" spans="2:9" x14ac:dyDescent="0.25">
      <c r="B1146" t="s">
        <v>35</v>
      </c>
      <c r="C1146">
        <v>12</v>
      </c>
      <c r="D1146">
        <v>1000</v>
      </c>
      <c r="E1146" s="27">
        <v>45155</v>
      </c>
      <c r="F1146">
        <v>730.65000000000009</v>
      </c>
      <c r="G1146" t="s">
        <v>91</v>
      </c>
      <c r="H1146">
        <v>0</v>
      </c>
      <c r="I1146" t="str">
        <f>YEAR(data_KPI[[#This Row],[Date]])&amp;" "&amp;MONTH(data_KPI[[#This Row],[Date]])</f>
        <v>2023 8</v>
      </c>
    </row>
    <row r="1147" spans="2:9" x14ac:dyDescent="0.25">
      <c r="B1147" t="s">
        <v>68</v>
      </c>
      <c r="C1147">
        <v>6.4</v>
      </c>
      <c r="D1147">
        <v>620</v>
      </c>
      <c r="E1147" s="27">
        <v>45155</v>
      </c>
      <c r="F1147">
        <v>1219.3799999999999</v>
      </c>
      <c r="G1147" t="s">
        <v>90</v>
      </c>
      <c r="H1147">
        <v>0</v>
      </c>
      <c r="I1147" t="str">
        <f>YEAR(data_KPI[[#This Row],[Date]])&amp;" "&amp;MONTH(data_KPI[[#This Row],[Date]])</f>
        <v>2023 8</v>
      </c>
    </row>
    <row r="1148" spans="2:9" x14ac:dyDescent="0.25">
      <c r="B1148" t="s">
        <v>32</v>
      </c>
      <c r="C1148">
        <v>10.4</v>
      </c>
      <c r="D1148">
        <v>1500</v>
      </c>
      <c r="E1148" s="27">
        <v>45155</v>
      </c>
      <c r="F1148">
        <v>957.87000000000012</v>
      </c>
      <c r="G1148" t="s">
        <v>91</v>
      </c>
      <c r="H1148">
        <v>0</v>
      </c>
      <c r="I1148" t="str">
        <f>YEAR(data_KPI[[#This Row],[Date]])&amp;" "&amp;MONTH(data_KPI[[#This Row],[Date]])</f>
        <v>2023 8</v>
      </c>
    </row>
    <row r="1149" spans="2:9" x14ac:dyDescent="0.25">
      <c r="B1149" t="s">
        <v>33</v>
      </c>
      <c r="C1149">
        <v>7</v>
      </c>
      <c r="D1149">
        <v>107</v>
      </c>
      <c r="E1149" s="27">
        <v>45156</v>
      </c>
      <c r="F1149">
        <v>779.54</v>
      </c>
      <c r="G1149" t="s">
        <v>90</v>
      </c>
      <c r="H1149">
        <v>0</v>
      </c>
      <c r="I1149" t="str">
        <f>YEAR(data_KPI[[#This Row],[Date]])&amp;" "&amp;MONTH(data_KPI[[#This Row],[Date]])</f>
        <v>2023 8</v>
      </c>
    </row>
    <row r="1150" spans="2:9" x14ac:dyDescent="0.25">
      <c r="B1150" t="s">
        <v>34</v>
      </c>
      <c r="C1150">
        <v>4</v>
      </c>
      <c r="D1150">
        <v>1000</v>
      </c>
      <c r="E1150" s="27">
        <v>45156</v>
      </c>
      <c r="F1150">
        <v>1609.47</v>
      </c>
      <c r="G1150" t="s">
        <v>91</v>
      </c>
      <c r="H1150">
        <v>0</v>
      </c>
      <c r="I1150" t="str">
        <f>YEAR(data_KPI[[#This Row],[Date]])&amp;" "&amp;MONTH(data_KPI[[#This Row],[Date]])</f>
        <v>2023 8</v>
      </c>
    </row>
    <row r="1151" spans="2:9" x14ac:dyDescent="0.25">
      <c r="B1151" t="s">
        <v>35</v>
      </c>
      <c r="C1151">
        <v>8</v>
      </c>
      <c r="D1151">
        <v>910</v>
      </c>
      <c r="E1151" s="27">
        <v>45156</v>
      </c>
      <c r="F1151">
        <v>449.97</v>
      </c>
      <c r="G1151" t="s">
        <v>91</v>
      </c>
      <c r="H1151">
        <v>0</v>
      </c>
      <c r="I1151" t="str">
        <f>YEAR(data_KPI[[#This Row],[Date]])&amp;" "&amp;MONTH(data_KPI[[#This Row],[Date]])</f>
        <v>2023 8</v>
      </c>
    </row>
    <row r="1152" spans="2:9" x14ac:dyDescent="0.25">
      <c r="B1152" t="s">
        <v>68</v>
      </c>
      <c r="C1152">
        <v>7.2</v>
      </c>
      <c r="D1152">
        <v>670</v>
      </c>
      <c r="E1152" s="27">
        <v>45156</v>
      </c>
      <c r="F1152">
        <v>787.56</v>
      </c>
      <c r="G1152" t="s">
        <v>90</v>
      </c>
      <c r="H1152">
        <v>0</v>
      </c>
      <c r="I1152" t="str">
        <f>YEAR(data_KPI[[#This Row],[Date]])&amp;" "&amp;MONTH(data_KPI[[#This Row],[Date]])</f>
        <v>2023 8</v>
      </c>
    </row>
    <row r="1153" spans="2:9" x14ac:dyDescent="0.25">
      <c r="B1153" t="s">
        <v>32</v>
      </c>
      <c r="C1153">
        <v>4</v>
      </c>
      <c r="D1153">
        <v>510</v>
      </c>
      <c r="E1153" s="27">
        <v>45156</v>
      </c>
      <c r="F1153">
        <v>2038.62</v>
      </c>
      <c r="G1153" t="s">
        <v>91</v>
      </c>
      <c r="H1153">
        <v>0</v>
      </c>
      <c r="I1153" t="str">
        <f>YEAR(data_KPI[[#This Row],[Date]])&amp;" "&amp;MONTH(data_KPI[[#This Row],[Date]])</f>
        <v>2023 8</v>
      </c>
    </row>
    <row r="1154" spans="2:9" x14ac:dyDescent="0.25">
      <c r="B1154" t="s">
        <v>33</v>
      </c>
      <c r="C1154">
        <v>5</v>
      </c>
      <c r="D1154">
        <v>105</v>
      </c>
      <c r="E1154" s="27">
        <v>45157</v>
      </c>
      <c r="F1154">
        <v>54.7</v>
      </c>
      <c r="G1154" t="s">
        <v>90</v>
      </c>
      <c r="H1154">
        <v>0</v>
      </c>
      <c r="I1154" t="str">
        <f>YEAR(data_KPI[[#This Row],[Date]])&amp;" "&amp;MONTH(data_KPI[[#This Row],[Date]])</f>
        <v>2023 8</v>
      </c>
    </row>
    <row r="1155" spans="2:9" x14ac:dyDescent="0.25">
      <c r="B1155" t="s">
        <v>34</v>
      </c>
      <c r="C1155">
        <v>8</v>
      </c>
      <c r="D1155">
        <v>700</v>
      </c>
      <c r="E1155" s="27">
        <v>45157</v>
      </c>
      <c r="F1155">
        <v>2058.2400000000002</v>
      </c>
      <c r="G1155" t="s">
        <v>91</v>
      </c>
      <c r="H1155">
        <v>0</v>
      </c>
      <c r="I1155" t="str">
        <f>YEAR(data_KPI[[#This Row],[Date]])&amp;" "&amp;MONTH(data_KPI[[#This Row],[Date]])</f>
        <v>2023 8</v>
      </c>
    </row>
    <row r="1156" spans="2:9" x14ac:dyDescent="0.25">
      <c r="B1156" t="s">
        <v>35</v>
      </c>
      <c r="C1156">
        <v>9.6000000000000014</v>
      </c>
      <c r="D1156">
        <v>950</v>
      </c>
      <c r="E1156" s="27">
        <v>45157</v>
      </c>
      <c r="F1156">
        <v>1219.17</v>
      </c>
      <c r="G1156" t="s">
        <v>91</v>
      </c>
      <c r="H1156">
        <v>0</v>
      </c>
      <c r="I1156" t="str">
        <f>YEAR(data_KPI[[#This Row],[Date]])&amp;" "&amp;MONTH(data_KPI[[#This Row],[Date]])</f>
        <v>2023 8</v>
      </c>
    </row>
    <row r="1157" spans="2:9" x14ac:dyDescent="0.25">
      <c r="B1157" t="s">
        <v>68</v>
      </c>
      <c r="C1157">
        <v>6.4</v>
      </c>
      <c r="D1157">
        <v>1380</v>
      </c>
      <c r="E1157" s="27">
        <v>45157</v>
      </c>
      <c r="F1157">
        <v>1506.81</v>
      </c>
      <c r="G1157" t="s">
        <v>90</v>
      </c>
      <c r="H1157">
        <v>0</v>
      </c>
      <c r="I1157" t="str">
        <f>YEAR(data_KPI[[#This Row],[Date]])&amp;" "&amp;MONTH(data_KPI[[#This Row],[Date]])</f>
        <v>2023 8</v>
      </c>
    </row>
    <row r="1158" spans="2:9" x14ac:dyDescent="0.25">
      <c r="B1158" t="s">
        <v>32</v>
      </c>
      <c r="C1158">
        <v>11.200000000000001</v>
      </c>
      <c r="D1158">
        <v>500</v>
      </c>
      <c r="E1158" s="27">
        <v>45157</v>
      </c>
      <c r="F1158">
        <v>1864.1399999999999</v>
      </c>
      <c r="G1158" t="s">
        <v>91</v>
      </c>
      <c r="H1158">
        <v>0</v>
      </c>
      <c r="I1158" t="str">
        <f>YEAR(data_KPI[[#This Row],[Date]])&amp;" "&amp;MONTH(data_KPI[[#This Row],[Date]])</f>
        <v>2023 8</v>
      </c>
    </row>
    <row r="1159" spans="2:9" x14ac:dyDescent="0.25">
      <c r="B1159" t="s">
        <v>33</v>
      </c>
      <c r="C1159">
        <v>7</v>
      </c>
      <c r="D1159">
        <v>66</v>
      </c>
      <c r="E1159" s="27">
        <v>45158</v>
      </c>
      <c r="F1159">
        <v>139.01</v>
      </c>
      <c r="G1159" t="s">
        <v>90</v>
      </c>
      <c r="H1159">
        <v>0</v>
      </c>
      <c r="I1159" t="str">
        <f>YEAR(data_KPI[[#This Row],[Date]])&amp;" "&amp;MONTH(data_KPI[[#This Row],[Date]])</f>
        <v>2023 8</v>
      </c>
    </row>
    <row r="1160" spans="2:9" x14ac:dyDescent="0.25">
      <c r="B1160" t="s">
        <v>34</v>
      </c>
      <c r="C1160">
        <v>8.8000000000000007</v>
      </c>
      <c r="D1160">
        <v>610</v>
      </c>
      <c r="E1160" s="27">
        <v>45158</v>
      </c>
      <c r="F1160">
        <v>1523.43</v>
      </c>
      <c r="G1160" t="s">
        <v>91</v>
      </c>
      <c r="H1160">
        <v>0</v>
      </c>
      <c r="I1160" t="str">
        <f>YEAR(data_KPI[[#This Row],[Date]])&amp;" "&amp;MONTH(data_KPI[[#This Row],[Date]])</f>
        <v>2023 8</v>
      </c>
    </row>
    <row r="1161" spans="2:9" x14ac:dyDescent="0.25">
      <c r="B1161" t="s">
        <v>35</v>
      </c>
      <c r="C1161">
        <v>12</v>
      </c>
      <c r="D1161">
        <v>800</v>
      </c>
      <c r="E1161" s="27">
        <v>45158</v>
      </c>
      <c r="F1161">
        <v>2960.31</v>
      </c>
      <c r="G1161" t="s">
        <v>91</v>
      </c>
      <c r="H1161">
        <v>0</v>
      </c>
      <c r="I1161" t="str">
        <f>YEAR(data_KPI[[#This Row],[Date]])&amp;" "&amp;MONTH(data_KPI[[#This Row],[Date]])</f>
        <v>2023 8</v>
      </c>
    </row>
    <row r="1162" spans="2:9" x14ac:dyDescent="0.25">
      <c r="B1162" t="s">
        <v>68</v>
      </c>
      <c r="C1162">
        <v>5.6000000000000005</v>
      </c>
      <c r="D1162">
        <v>830</v>
      </c>
      <c r="E1162" s="27">
        <v>45158</v>
      </c>
      <c r="F1162">
        <v>2323.44</v>
      </c>
      <c r="G1162" t="s">
        <v>90</v>
      </c>
      <c r="H1162">
        <v>0</v>
      </c>
      <c r="I1162" t="str">
        <f>YEAR(data_KPI[[#This Row],[Date]])&amp;" "&amp;MONTH(data_KPI[[#This Row],[Date]])</f>
        <v>2023 8</v>
      </c>
    </row>
    <row r="1163" spans="2:9" x14ac:dyDescent="0.25">
      <c r="B1163" t="s">
        <v>32</v>
      </c>
      <c r="C1163">
        <v>4.8000000000000007</v>
      </c>
      <c r="D1163">
        <v>1270</v>
      </c>
      <c r="E1163" s="27">
        <v>45158</v>
      </c>
      <c r="F1163">
        <v>2986.08</v>
      </c>
      <c r="G1163" t="s">
        <v>91</v>
      </c>
      <c r="H1163">
        <v>0</v>
      </c>
      <c r="I1163" t="str">
        <f>YEAR(data_KPI[[#This Row],[Date]])&amp;" "&amp;MONTH(data_KPI[[#This Row],[Date]])</f>
        <v>2023 8</v>
      </c>
    </row>
    <row r="1164" spans="2:9" x14ac:dyDescent="0.25">
      <c r="B1164" t="s">
        <v>33</v>
      </c>
      <c r="C1164">
        <v>15</v>
      </c>
      <c r="D1164">
        <v>118</v>
      </c>
      <c r="E1164" s="27">
        <v>45159</v>
      </c>
      <c r="F1164">
        <v>39.630000000000003</v>
      </c>
      <c r="G1164" t="s">
        <v>90</v>
      </c>
      <c r="H1164">
        <v>0</v>
      </c>
      <c r="I1164" t="str">
        <f>YEAR(data_KPI[[#This Row],[Date]])&amp;" "&amp;MONTH(data_KPI[[#This Row],[Date]])</f>
        <v>2023 8</v>
      </c>
    </row>
    <row r="1165" spans="2:9" x14ac:dyDescent="0.25">
      <c r="B1165" t="s">
        <v>34</v>
      </c>
      <c r="C1165">
        <v>10.4</v>
      </c>
      <c r="D1165">
        <v>550</v>
      </c>
      <c r="E1165" s="27">
        <v>45159</v>
      </c>
      <c r="F1165">
        <v>1005.6299999999999</v>
      </c>
      <c r="G1165" t="s">
        <v>91</v>
      </c>
      <c r="H1165">
        <v>0</v>
      </c>
      <c r="I1165" t="str">
        <f>YEAR(data_KPI[[#This Row],[Date]])&amp;" "&amp;MONTH(data_KPI[[#This Row],[Date]])</f>
        <v>2023 8</v>
      </c>
    </row>
    <row r="1166" spans="2:9" x14ac:dyDescent="0.25">
      <c r="B1166" t="s">
        <v>35</v>
      </c>
      <c r="C1166">
        <v>10.4</v>
      </c>
      <c r="D1166">
        <v>960</v>
      </c>
      <c r="E1166" s="27">
        <v>45159</v>
      </c>
      <c r="F1166">
        <v>1691.04</v>
      </c>
      <c r="G1166" t="s">
        <v>91</v>
      </c>
      <c r="H1166">
        <v>0</v>
      </c>
      <c r="I1166" t="str">
        <f>YEAR(data_KPI[[#This Row],[Date]])&amp;" "&amp;MONTH(data_KPI[[#This Row],[Date]])</f>
        <v>2023 8</v>
      </c>
    </row>
    <row r="1167" spans="2:9" x14ac:dyDescent="0.25">
      <c r="B1167" t="s">
        <v>68</v>
      </c>
      <c r="C1167">
        <v>10.4</v>
      </c>
      <c r="D1167">
        <v>730</v>
      </c>
      <c r="E1167" s="27">
        <v>45159</v>
      </c>
      <c r="F1167">
        <v>2903.07</v>
      </c>
      <c r="G1167" t="s">
        <v>90</v>
      </c>
      <c r="H1167">
        <v>0</v>
      </c>
      <c r="I1167" t="str">
        <f>YEAR(data_KPI[[#This Row],[Date]])&amp;" "&amp;MONTH(data_KPI[[#This Row],[Date]])</f>
        <v>2023 8</v>
      </c>
    </row>
    <row r="1168" spans="2:9" x14ac:dyDescent="0.25">
      <c r="B1168" t="s">
        <v>32</v>
      </c>
      <c r="C1168">
        <v>7.2</v>
      </c>
      <c r="D1168">
        <v>1020</v>
      </c>
      <c r="E1168" s="27">
        <v>45159</v>
      </c>
      <c r="F1168">
        <v>337.44</v>
      </c>
      <c r="G1168" t="s">
        <v>91</v>
      </c>
      <c r="H1168">
        <v>0</v>
      </c>
      <c r="I1168" t="str">
        <f>YEAR(data_KPI[[#This Row],[Date]])&amp;" "&amp;MONTH(data_KPI[[#This Row],[Date]])</f>
        <v>2023 8</v>
      </c>
    </row>
    <row r="1169" spans="2:9" x14ac:dyDescent="0.25">
      <c r="B1169" t="s">
        <v>33</v>
      </c>
      <c r="C1169">
        <v>13</v>
      </c>
      <c r="D1169">
        <v>86</v>
      </c>
      <c r="E1169" s="27">
        <v>45160</v>
      </c>
      <c r="F1169">
        <v>990.71</v>
      </c>
      <c r="G1169" t="s">
        <v>90</v>
      </c>
      <c r="H1169">
        <v>0</v>
      </c>
      <c r="I1169" t="str">
        <f>YEAR(data_KPI[[#This Row],[Date]])&amp;" "&amp;MONTH(data_KPI[[#This Row],[Date]])</f>
        <v>2023 8</v>
      </c>
    </row>
    <row r="1170" spans="2:9" x14ac:dyDescent="0.25">
      <c r="B1170" t="s">
        <v>34</v>
      </c>
      <c r="C1170">
        <v>8.8000000000000007</v>
      </c>
      <c r="D1170">
        <v>550</v>
      </c>
      <c r="E1170" s="27">
        <v>45160</v>
      </c>
      <c r="F1170">
        <v>394.04999999999995</v>
      </c>
      <c r="G1170" t="s">
        <v>91</v>
      </c>
      <c r="H1170">
        <v>0</v>
      </c>
      <c r="I1170" t="str">
        <f>YEAR(data_KPI[[#This Row],[Date]])&amp;" "&amp;MONTH(data_KPI[[#This Row],[Date]])</f>
        <v>2023 8</v>
      </c>
    </row>
    <row r="1171" spans="2:9" x14ac:dyDescent="0.25">
      <c r="B1171" t="s">
        <v>35</v>
      </c>
      <c r="C1171">
        <v>6.4</v>
      </c>
      <c r="D1171">
        <v>530</v>
      </c>
      <c r="E1171" s="27">
        <v>45160</v>
      </c>
      <c r="F1171">
        <v>780.93000000000006</v>
      </c>
      <c r="G1171" t="s">
        <v>91</v>
      </c>
      <c r="H1171">
        <v>0</v>
      </c>
      <c r="I1171" t="str">
        <f>YEAR(data_KPI[[#This Row],[Date]])&amp;" "&amp;MONTH(data_KPI[[#This Row],[Date]])</f>
        <v>2023 8</v>
      </c>
    </row>
    <row r="1172" spans="2:9" x14ac:dyDescent="0.25">
      <c r="B1172" t="s">
        <v>68</v>
      </c>
      <c r="C1172">
        <v>6.4</v>
      </c>
      <c r="D1172">
        <v>1470</v>
      </c>
      <c r="E1172" s="27">
        <v>45160</v>
      </c>
      <c r="F1172">
        <v>1762.17</v>
      </c>
      <c r="G1172" t="s">
        <v>90</v>
      </c>
      <c r="H1172">
        <v>0</v>
      </c>
      <c r="I1172" t="str">
        <f>YEAR(data_KPI[[#This Row],[Date]])&amp;" "&amp;MONTH(data_KPI[[#This Row],[Date]])</f>
        <v>2023 8</v>
      </c>
    </row>
    <row r="1173" spans="2:9" x14ac:dyDescent="0.25">
      <c r="B1173" t="s">
        <v>32</v>
      </c>
      <c r="C1173">
        <v>11.200000000000001</v>
      </c>
      <c r="D1173">
        <v>520</v>
      </c>
      <c r="E1173" s="27">
        <v>45160</v>
      </c>
      <c r="F1173">
        <v>2149.3200000000002</v>
      </c>
      <c r="G1173" t="s">
        <v>91</v>
      </c>
      <c r="H1173">
        <v>0</v>
      </c>
      <c r="I1173" t="str">
        <f>YEAR(data_KPI[[#This Row],[Date]])&amp;" "&amp;MONTH(data_KPI[[#This Row],[Date]])</f>
        <v>2023 8</v>
      </c>
    </row>
    <row r="1174" spans="2:9" x14ac:dyDescent="0.25">
      <c r="B1174" t="s">
        <v>33</v>
      </c>
      <c r="C1174">
        <v>7</v>
      </c>
      <c r="D1174">
        <v>74</v>
      </c>
      <c r="E1174" s="27">
        <v>45161</v>
      </c>
      <c r="F1174">
        <v>878</v>
      </c>
      <c r="G1174" t="s">
        <v>90</v>
      </c>
      <c r="H1174">
        <v>0</v>
      </c>
      <c r="I1174" t="str">
        <f>YEAR(data_KPI[[#This Row],[Date]])&amp;" "&amp;MONTH(data_KPI[[#This Row],[Date]])</f>
        <v>2023 8</v>
      </c>
    </row>
    <row r="1175" spans="2:9" x14ac:dyDescent="0.25">
      <c r="B1175" t="s">
        <v>34</v>
      </c>
      <c r="C1175">
        <v>8</v>
      </c>
      <c r="D1175">
        <v>940</v>
      </c>
      <c r="E1175" s="27">
        <v>45161</v>
      </c>
      <c r="F1175">
        <v>176.46</v>
      </c>
      <c r="G1175" t="s">
        <v>91</v>
      </c>
      <c r="H1175">
        <v>0</v>
      </c>
      <c r="I1175" t="str">
        <f>YEAR(data_KPI[[#This Row],[Date]])&amp;" "&amp;MONTH(data_KPI[[#This Row],[Date]])</f>
        <v>2023 8</v>
      </c>
    </row>
    <row r="1176" spans="2:9" x14ac:dyDescent="0.25">
      <c r="B1176" t="s">
        <v>35</v>
      </c>
      <c r="C1176">
        <v>10.4</v>
      </c>
      <c r="D1176">
        <v>1080</v>
      </c>
      <c r="E1176" s="27">
        <v>45161</v>
      </c>
      <c r="F1176">
        <v>1815.33</v>
      </c>
      <c r="G1176" t="s">
        <v>91</v>
      </c>
      <c r="H1176">
        <v>0</v>
      </c>
      <c r="I1176" t="str">
        <f>YEAR(data_KPI[[#This Row],[Date]])&amp;" "&amp;MONTH(data_KPI[[#This Row],[Date]])</f>
        <v>2023 8</v>
      </c>
    </row>
    <row r="1177" spans="2:9" x14ac:dyDescent="0.25">
      <c r="B1177" t="s">
        <v>68</v>
      </c>
      <c r="C1177">
        <v>6.4</v>
      </c>
      <c r="D1177">
        <v>1120</v>
      </c>
      <c r="E1177" s="27">
        <v>45161</v>
      </c>
      <c r="F1177">
        <v>2067</v>
      </c>
      <c r="G1177" t="s">
        <v>90</v>
      </c>
      <c r="H1177">
        <v>0</v>
      </c>
      <c r="I1177" t="str">
        <f>YEAR(data_KPI[[#This Row],[Date]])&amp;" "&amp;MONTH(data_KPI[[#This Row],[Date]])</f>
        <v>2023 8</v>
      </c>
    </row>
    <row r="1178" spans="2:9" x14ac:dyDescent="0.25">
      <c r="B1178" t="s">
        <v>32</v>
      </c>
      <c r="C1178">
        <v>8.8000000000000007</v>
      </c>
      <c r="D1178">
        <v>1370</v>
      </c>
      <c r="E1178" s="27">
        <v>45161</v>
      </c>
      <c r="F1178">
        <v>720.59999999999991</v>
      </c>
      <c r="G1178" t="s">
        <v>91</v>
      </c>
      <c r="H1178">
        <v>0</v>
      </c>
      <c r="I1178" t="str">
        <f>YEAR(data_KPI[[#This Row],[Date]])&amp;" "&amp;MONTH(data_KPI[[#This Row],[Date]])</f>
        <v>2023 8</v>
      </c>
    </row>
    <row r="1179" spans="2:9" x14ac:dyDescent="0.25">
      <c r="B1179" t="s">
        <v>33</v>
      </c>
      <c r="C1179">
        <v>6</v>
      </c>
      <c r="D1179">
        <v>112</v>
      </c>
      <c r="E1179" s="27">
        <v>45162</v>
      </c>
      <c r="F1179">
        <v>692.13</v>
      </c>
      <c r="G1179" t="s">
        <v>90</v>
      </c>
      <c r="H1179">
        <v>0</v>
      </c>
      <c r="I1179" t="str">
        <f>YEAR(data_KPI[[#This Row],[Date]])&amp;" "&amp;MONTH(data_KPI[[#This Row],[Date]])</f>
        <v>2023 8</v>
      </c>
    </row>
    <row r="1180" spans="2:9" x14ac:dyDescent="0.25">
      <c r="B1180" t="s">
        <v>34</v>
      </c>
      <c r="C1180">
        <v>11.200000000000001</v>
      </c>
      <c r="D1180">
        <v>520</v>
      </c>
      <c r="E1180" s="27">
        <v>45162</v>
      </c>
      <c r="F1180">
        <v>1308.42</v>
      </c>
      <c r="G1180" t="s">
        <v>91</v>
      </c>
      <c r="H1180">
        <v>0</v>
      </c>
      <c r="I1180" t="str">
        <f>YEAR(data_KPI[[#This Row],[Date]])&amp;" "&amp;MONTH(data_KPI[[#This Row],[Date]])</f>
        <v>2023 8</v>
      </c>
    </row>
    <row r="1181" spans="2:9" x14ac:dyDescent="0.25">
      <c r="B1181" t="s">
        <v>35</v>
      </c>
      <c r="C1181">
        <v>4.8000000000000007</v>
      </c>
      <c r="D1181">
        <v>1190</v>
      </c>
      <c r="E1181" s="27">
        <v>45162</v>
      </c>
      <c r="F1181">
        <v>2595.42</v>
      </c>
      <c r="G1181" t="s">
        <v>91</v>
      </c>
      <c r="H1181">
        <v>0</v>
      </c>
      <c r="I1181" t="str">
        <f>YEAR(data_KPI[[#This Row],[Date]])&amp;" "&amp;MONTH(data_KPI[[#This Row],[Date]])</f>
        <v>2023 8</v>
      </c>
    </row>
    <row r="1182" spans="2:9" x14ac:dyDescent="0.25">
      <c r="B1182" t="s">
        <v>68</v>
      </c>
      <c r="C1182">
        <v>6.4</v>
      </c>
      <c r="D1182">
        <v>1410</v>
      </c>
      <c r="E1182" s="27">
        <v>45162</v>
      </c>
      <c r="F1182">
        <v>255.39</v>
      </c>
      <c r="G1182" t="s">
        <v>90</v>
      </c>
      <c r="H1182">
        <v>0</v>
      </c>
      <c r="I1182" t="str">
        <f>YEAR(data_KPI[[#This Row],[Date]])&amp;" "&amp;MONTH(data_KPI[[#This Row],[Date]])</f>
        <v>2023 8</v>
      </c>
    </row>
    <row r="1183" spans="2:9" x14ac:dyDescent="0.25">
      <c r="B1183" t="s">
        <v>32</v>
      </c>
      <c r="C1183">
        <v>9.6000000000000014</v>
      </c>
      <c r="D1183">
        <v>900</v>
      </c>
      <c r="E1183" s="27">
        <v>45162</v>
      </c>
      <c r="F1183">
        <v>1653</v>
      </c>
      <c r="G1183" t="s">
        <v>91</v>
      </c>
      <c r="H1183">
        <v>0</v>
      </c>
      <c r="I1183" t="str">
        <f>YEAR(data_KPI[[#This Row],[Date]])&amp;" "&amp;MONTH(data_KPI[[#This Row],[Date]])</f>
        <v>2023 8</v>
      </c>
    </row>
    <row r="1184" spans="2:9" x14ac:dyDescent="0.25">
      <c r="B1184" t="s">
        <v>33</v>
      </c>
      <c r="C1184">
        <v>14</v>
      </c>
      <c r="D1184">
        <v>101</v>
      </c>
      <c r="E1184" s="27">
        <v>45163</v>
      </c>
      <c r="F1184">
        <v>91.04</v>
      </c>
      <c r="G1184" t="s">
        <v>90</v>
      </c>
      <c r="H1184">
        <v>0</v>
      </c>
      <c r="I1184" t="str">
        <f>YEAR(data_KPI[[#This Row],[Date]])&amp;" "&amp;MONTH(data_KPI[[#This Row],[Date]])</f>
        <v>2023 8</v>
      </c>
    </row>
    <row r="1185" spans="2:9" x14ac:dyDescent="0.25">
      <c r="B1185" t="s">
        <v>34</v>
      </c>
      <c r="C1185">
        <v>4</v>
      </c>
      <c r="D1185">
        <v>930</v>
      </c>
      <c r="E1185" s="27">
        <v>45163</v>
      </c>
      <c r="F1185">
        <v>2901.1499999999996</v>
      </c>
      <c r="G1185" t="s">
        <v>91</v>
      </c>
      <c r="H1185">
        <v>0</v>
      </c>
      <c r="I1185" t="str">
        <f>YEAR(data_KPI[[#This Row],[Date]])&amp;" "&amp;MONTH(data_KPI[[#This Row],[Date]])</f>
        <v>2023 8</v>
      </c>
    </row>
    <row r="1186" spans="2:9" x14ac:dyDescent="0.25">
      <c r="B1186" t="s">
        <v>35</v>
      </c>
      <c r="C1186">
        <v>8.8000000000000007</v>
      </c>
      <c r="D1186">
        <v>1490</v>
      </c>
      <c r="E1186" s="27">
        <v>45163</v>
      </c>
      <c r="F1186">
        <v>1090.8899999999999</v>
      </c>
      <c r="G1186" t="s">
        <v>91</v>
      </c>
      <c r="H1186">
        <v>0</v>
      </c>
      <c r="I1186" t="str">
        <f>YEAR(data_KPI[[#This Row],[Date]])&amp;" "&amp;MONTH(data_KPI[[#This Row],[Date]])</f>
        <v>2023 8</v>
      </c>
    </row>
    <row r="1187" spans="2:9" x14ac:dyDescent="0.25">
      <c r="B1187" t="s">
        <v>68</v>
      </c>
      <c r="C1187">
        <v>11.200000000000001</v>
      </c>
      <c r="D1187">
        <v>690</v>
      </c>
      <c r="E1187" s="27">
        <v>45163</v>
      </c>
      <c r="F1187">
        <v>821.22</v>
      </c>
      <c r="G1187" t="s">
        <v>90</v>
      </c>
      <c r="H1187">
        <v>0</v>
      </c>
      <c r="I1187" t="str">
        <f>YEAR(data_KPI[[#This Row],[Date]])&amp;" "&amp;MONTH(data_KPI[[#This Row],[Date]])</f>
        <v>2023 8</v>
      </c>
    </row>
    <row r="1188" spans="2:9" x14ac:dyDescent="0.25">
      <c r="B1188" t="s">
        <v>32</v>
      </c>
      <c r="C1188">
        <v>8.8000000000000007</v>
      </c>
      <c r="D1188">
        <v>860</v>
      </c>
      <c r="E1188" s="27">
        <v>45163</v>
      </c>
      <c r="F1188">
        <v>588.03</v>
      </c>
      <c r="G1188" t="s">
        <v>91</v>
      </c>
      <c r="H1188">
        <v>0</v>
      </c>
      <c r="I1188" t="str">
        <f>YEAR(data_KPI[[#This Row],[Date]])&amp;" "&amp;MONTH(data_KPI[[#This Row],[Date]])</f>
        <v>2023 8</v>
      </c>
    </row>
    <row r="1189" spans="2:9" x14ac:dyDescent="0.25">
      <c r="B1189" t="s">
        <v>33</v>
      </c>
      <c r="C1189">
        <v>14</v>
      </c>
      <c r="D1189">
        <v>72</v>
      </c>
      <c r="E1189" s="27">
        <v>45164</v>
      </c>
      <c r="F1189">
        <v>918.36</v>
      </c>
      <c r="G1189" t="s">
        <v>90</v>
      </c>
      <c r="H1189">
        <v>0</v>
      </c>
      <c r="I1189" t="str">
        <f>YEAR(data_KPI[[#This Row],[Date]])&amp;" "&amp;MONTH(data_KPI[[#This Row],[Date]])</f>
        <v>2023 8</v>
      </c>
    </row>
    <row r="1190" spans="2:9" x14ac:dyDescent="0.25">
      <c r="B1190" t="s">
        <v>34</v>
      </c>
      <c r="C1190">
        <v>8.8000000000000007</v>
      </c>
      <c r="D1190">
        <v>870</v>
      </c>
      <c r="E1190" s="27">
        <v>45164</v>
      </c>
      <c r="F1190">
        <v>2736.45</v>
      </c>
      <c r="G1190" t="s">
        <v>91</v>
      </c>
      <c r="H1190">
        <v>0</v>
      </c>
      <c r="I1190" t="str">
        <f>YEAR(data_KPI[[#This Row],[Date]])&amp;" "&amp;MONTH(data_KPI[[#This Row],[Date]])</f>
        <v>2023 8</v>
      </c>
    </row>
    <row r="1191" spans="2:9" x14ac:dyDescent="0.25">
      <c r="B1191" t="s">
        <v>35</v>
      </c>
      <c r="C1191">
        <v>4</v>
      </c>
      <c r="D1191">
        <v>1020</v>
      </c>
      <c r="E1191" s="27">
        <v>45164</v>
      </c>
      <c r="F1191">
        <v>2457.9299999999998</v>
      </c>
      <c r="G1191" t="s">
        <v>91</v>
      </c>
      <c r="H1191">
        <v>0</v>
      </c>
      <c r="I1191" t="str">
        <f>YEAR(data_KPI[[#This Row],[Date]])&amp;" "&amp;MONTH(data_KPI[[#This Row],[Date]])</f>
        <v>2023 8</v>
      </c>
    </row>
    <row r="1192" spans="2:9" x14ac:dyDescent="0.25">
      <c r="B1192" t="s">
        <v>68</v>
      </c>
      <c r="C1192">
        <v>8.8000000000000007</v>
      </c>
      <c r="D1192">
        <v>980</v>
      </c>
      <c r="E1192" s="27">
        <v>45164</v>
      </c>
      <c r="F1192">
        <v>2218.0500000000002</v>
      </c>
      <c r="G1192" t="s">
        <v>90</v>
      </c>
      <c r="H1192">
        <v>0</v>
      </c>
      <c r="I1192" t="str">
        <f>YEAR(data_KPI[[#This Row],[Date]])&amp;" "&amp;MONTH(data_KPI[[#This Row],[Date]])</f>
        <v>2023 8</v>
      </c>
    </row>
    <row r="1193" spans="2:9" x14ac:dyDescent="0.25">
      <c r="B1193" t="s">
        <v>32</v>
      </c>
      <c r="C1193">
        <v>4</v>
      </c>
      <c r="D1193">
        <v>780</v>
      </c>
      <c r="E1193" s="27">
        <v>45164</v>
      </c>
      <c r="F1193">
        <v>1379.73</v>
      </c>
      <c r="G1193" t="s">
        <v>91</v>
      </c>
      <c r="H1193">
        <v>0</v>
      </c>
      <c r="I1193" t="str">
        <f>YEAR(data_KPI[[#This Row],[Date]])&amp;" "&amp;MONTH(data_KPI[[#This Row],[Date]])</f>
        <v>2023 8</v>
      </c>
    </row>
    <row r="1194" spans="2:9" x14ac:dyDescent="0.25">
      <c r="B1194" t="s">
        <v>33</v>
      </c>
      <c r="C1194">
        <v>6</v>
      </c>
      <c r="D1194">
        <v>126</v>
      </c>
      <c r="E1194" s="27">
        <v>45165</v>
      </c>
      <c r="F1194">
        <v>161.41999999999999</v>
      </c>
      <c r="G1194" t="s">
        <v>90</v>
      </c>
      <c r="H1194">
        <v>0</v>
      </c>
      <c r="I1194" t="str">
        <f>YEAR(data_KPI[[#This Row],[Date]])&amp;" "&amp;MONTH(data_KPI[[#This Row],[Date]])</f>
        <v>2023 8</v>
      </c>
    </row>
    <row r="1195" spans="2:9" x14ac:dyDescent="0.25">
      <c r="B1195" t="s">
        <v>34</v>
      </c>
      <c r="C1195">
        <v>4.8000000000000007</v>
      </c>
      <c r="D1195">
        <v>740</v>
      </c>
      <c r="E1195" s="27">
        <v>45165</v>
      </c>
      <c r="F1195">
        <v>2715.12</v>
      </c>
      <c r="G1195" t="s">
        <v>91</v>
      </c>
      <c r="H1195">
        <v>0</v>
      </c>
      <c r="I1195" t="str">
        <f>YEAR(data_KPI[[#This Row],[Date]])&amp;" "&amp;MONTH(data_KPI[[#This Row],[Date]])</f>
        <v>2023 8</v>
      </c>
    </row>
    <row r="1196" spans="2:9" x14ac:dyDescent="0.25">
      <c r="B1196" t="s">
        <v>35</v>
      </c>
      <c r="C1196">
        <v>4</v>
      </c>
      <c r="D1196">
        <v>790</v>
      </c>
      <c r="E1196" s="27">
        <v>45165</v>
      </c>
      <c r="F1196">
        <v>1881.3899999999999</v>
      </c>
      <c r="G1196" t="s">
        <v>91</v>
      </c>
      <c r="H1196">
        <v>0</v>
      </c>
      <c r="I1196" t="str">
        <f>YEAR(data_KPI[[#This Row],[Date]])&amp;" "&amp;MONTH(data_KPI[[#This Row],[Date]])</f>
        <v>2023 8</v>
      </c>
    </row>
    <row r="1197" spans="2:9" x14ac:dyDescent="0.25">
      <c r="B1197" t="s">
        <v>68</v>
      </c>
      <c r="C1197">
        <v>11.200000000000001</v>
      </c>
      <c r="D1197">
        <v>1040</v>
      </c>
      <c r="E1197" s="27">
        <v>45165</v>
      </c>
      <c r="F1197">
        <v>2290.8000000000002</v>
      </c>
      <c r="G1197" t="s">
        <v>90</v>
      </c>
      <c r="H1197">
        <v>0</v>
      </c>
      <c r="I1197" t="str">
        <f>YEAR(data_KPI[[#This Row],[Date]])&amp;" "&amp;MONTH(data_KPI[[#This Row],[Date]])</f>
        <v>2023 8</v>
      </c>
    </row>
    <row r="1198" spans="2:9" x14ac:dyDescent="0.25">
      <c r="B1198" t="s">
        <v>32</v>
      </c>
      <c r="C1198">
        <v>5.6000000000000005</v>
      </c>
      <c r="D1198">
        <v>1060</v>
      </c>
      <c r="E1198" s="27">
        <v>45165</v>
      </c>
      <c r="F1198">
        <v>2.2199999999999998</v>
      </c>
      <c r="G1198" t="s">
        <v>91</v>
      </c>
      <c r="H1198">
        <v>0</v>
      </c>
      <c r="I1198" t="str">
        <f>YEAR(data_KPI[[#This Row],[Date]])&amp;" "&amp;MONTH(data_KPI[[#This Row],[Date]])</f>
        <v>2023 8</v>
      </c>
    </row>
    <row r="1199" spans="2:9" x14ac:dyDescent="0.25">
      <c r="B1199" t="s">
        <v>33</v>
      </c>
      <c r="C1199">
        <v>8</v>
      </c>
      <c r="D1199">
        <v>103</v>
      </c>
      <c r="E1199" s="27">
        <v>45166</v>
      </c>
      <c r="F1199">
        <v>970.16</v>
      </c>
      <c r="G1199" t="s">
        <v>90</v>
      </c>
      <c r="H1199">
        <v>0</v>
      </c>
      <c r="I1199" t="str">
        <f>YEAR(data_KPI[[#This Row],[Date]])&amp;" "&amp;MONTH(data_KPI[[#This Row],[Date]])</f>
        <v>2023 8</v>
      </c>
    </row>
    <row r="1200" spans="2:9" x14ac:dyDescent="0.25">
      <c r="B1200" t="s">
        <v>34</v>
      </c>
      <c r="C1200">
        <v>7.2</v>
      </c>
      <c r="D1200">
        <v>1140</v>
      </c>
      <c r="E1200" s="27">
        <v>45166</v>
      </c>
      <c r="F1200">
        <v>466.68</v>
      </c>
      <c r="G1200" t="s">
        <v>91</v>
      </c>
      <c r="H1200">
        <v>0</v>
      </c>
      <c r="I1200" t="str">
        <f>YEAR(data_KPI[[#This Row],[Date]])&amp;" "&amp;MONTH(data_KPI[[#This Row],[Date]])</f>
        <v>2023 8</v>
      </c>
    </row>
    <row r="1201" spans="2:9" x14ac:dyDescent="0.25">
      <c r="B1201" t="s">
        <v>35</v>
      </c>
      <c r="C1201">
        <v>4</v>
      </c>
      <c r="D1201">
        <v>1240</v>
      </c>
      <c r="E1201" s="27">
        <v>45166</v>
      </c>
      <c r="F1201">
        <v>2580.7799999999997</v>
      </c>
      <c r="G1201" t="s">
        <v>91</v>
      </c>
      <c r="H1201">
        <v>0</v>
      </c>
      <c r="I1201" t="str">
        <f>YEAR(data_KPI[[#This Row],[Date]])&amp;" "&amp;MONTH(data_KPI[[#This Row],[Date]])</f>
        <v>2023 8</v>
      </c>
    </row>
    <row r="1202" spans="2:9" x14ac:dyDescent="0.25">
      <c r="B1202" t="s">
        <v>68</v>
      </c>
      <c r="C1202">
        <v>7.2</v>
      </c>
      <c r="D1202">
        <v>1080</v>
      </c>
      <c r="E1202" s="27">
        <v>45166</v>
      </c>
      <c r="F1202">
        <v>1519.8000000000002</v>
      </c>
      <c r="G1202" t="s">
        <v>90</v>
      </c>
      <c r="H1202">
        <v>0</v>
      </c>
      <c r="I1202" t="str">
        <f>YEAR(data_KPI[[#This Row],[Date]])&amp;" "&amp;MONTH(data_KPI[[#This Row],[Date]])</f>
        <v>2023 8</v>
      </c>
    </row>
    <row r="1203" spans="2:9" x14ac:dyDescent="0.25">
      <c r="B1203" t="s">
        <v>32</v>
      </c>
      <c r="C1203">
        <v>10.4</v>
      </c>
      <c r="D1203">
        <v>1410</v>
      </c>
      <c r="E1203" s="27">
        <v>45166</v>
      </c>
      <c r="F1203">
        <v>2535.81</v>
      </c>
      <c r="G1203" t="s">
        <v>91</v>
      </c>
      <c r="H1203">
        <v>0</v>
      </c>
      <c r="I1203" t="str">
        <f>YEAR(data_KPI[[#This Row],[Date]])&amp;" "&amp;MONTH(data_KPI[[#This Row],[Date]])</f>
        <v>2023 8</v>
      </c>
    </row>
    <row r="1204" spans="2:9" x14ac:dyDescent="0.25">
      <c r="B1204" t="s">
        <v>33</v>
      </c>
      <c r="C1204">
        <v>15</v>
      </c>
      <c r="D1204">
        <v>98</v>
      </c>
      <c r="E1204" s="27">
        <v>45167</v>
      </c>
      <c r="F1204">
        <v>664.72</v>
      </c>
      <c r="G1204" t="s">
        <v>90</v>
      </c>
      <c r="H1204">
        <v>0</v>
      </c>
      <c r="I1204" t="str">
        <f>YEAR(data_KPI[[#This Row],[Date]])&amp;" "&amp;MONTH(data_KPI[[#This Row],[Date]])</f>
        <v>2023 8</v>
      </c>
    </row>
    <row r="1205" spans="2:9" x14ac:dyDescent="0.25">
      <c r="B1205" t="s">
        <v>34</v>
      </c>
      <c r="C1205">
        <v>5.6000000000000005</v>
      </c>
      <c r="D1205">
        <v>1400</v>
      </c>
      <c r="E1205" s="27">
        <v>45167</v>
      </c>
      <c r="F1205">
        <v>1516.23</v>
      </c>
      <c r="G1205" t="s">
        <v>91</v>
      </c>
      <c r="H1205">
        <v>0</v>
      </c>
      <c r="I1205" t="str">
        <f>YEAR(data_KPI[[#This Row],[Date]])&amp;" "&amp;MONTH(data_KPI[[#This Row],[Date]])</f>
        <v>2023 8</v>
      </c>
    </row>
    <row r="1206" spans="2:9" x14ac:dyDescent="0.25">
      <c r="B1206" t="s">
        <v>35</v>
      </c>
      <c r="C1206">
        <v>4</v>
      </c>
      <c r="D1206">
        <v>1290</v>
      </c>
      <c r="E1206" s="27">
        <v>45167</v>
      </c>
      <c r="F1206">
        <v>1316.76</v>
      </c>
      <c r="G1206" t="s">
        <v>91</v>
      </c>
      <c r="H1206">
        <v>0</v>
      </c>
      <c r="I1206" t="str">
        <f>YEAR(data_KPI[[#This Row],[Date]])&amp;" "&amp;MONTH(data_KPI[[#This Row],[Date]])</f>
        <v>2023 8</v>
      </c>
    </row>
    <row r="1207" spans="2:9" x14ac:dyDescent="0.25">
      <c r="B1207" t="s">
        <v>68</v>
      </c>
      <c r="C1207">
        <v>7.2</v>
      </c>
      <c r="D1207">
        <v>990</v>
      </c>
      <c r="E1207" s="27">
        <v>45167</v>
      </c>
      <c r="F1207">
        <v>2452.38</v>
      </c>
      <c r="G1207" t="s">
        <v>90</v>
      </c>
      <c r="H1207">
        <v>0</v>
      </c>
      <c r="I1207" t="str">
        <f>YEAR(data_KPI[[#This Row],[Date]])&amp;" "&amp;MONTH(data_KPI[[#This Row],[Date]])</f>
        <v>2023 8</v>
      </c>
    </row>
    <row r="1208" spans="2:9" x14ac:dyDescent="0.25">
      <c r="B1208" t="s">
        <v>32</v>
      </c>
      <c r="C1208">
        <v>6.4</v>
      </c>
      <c r="D1208">
        <v>820</v>
      </c>
      <c r="E1208" s="27">
        <v>45167</v>
      </c>
      <c r="F1208">
        <v>1624.02</v>
      </c>
      <c r="G1208" t="s">
        <v>91</v>
      </c>
      <c r="H1208">
        <v>0</v>
      </c>
      <c r="I1208" t="str">
        <f>YEAR(data_KPI[[#This Row],[Date]])&amp;" "&amp;MONTH(data_KPI[[#This Row],[Date]])</f>
        <v>2023 8</v>
      </c>
    </row>
    <row r="1209" spans="2:9" x14ac:dyDescent="0.25">
      <c r="B1209" t="s">
        <v>33</v>
      </c>
      <c r="C1209">
        <v>8</v>
      </c>
      <c r="D1209">
        <v>137</v>
      </c>
      <c r="E1209" s="27">
        <v>45168</v>
      </c>
      <c r="F1209">
        <v>198.73</v>
      </c>
      <c r="G1209" t="s">
        <v>90</v>
      </c>
      <c r="H1209">
        <v>0</v>
      </c>
      <c r="I1209" t="str">
        <f>YEAR(data_KPI[[#This Row],[Date]])&amp;" "&amp;MONTH(data_KPI[[#This Row],[Date]])</f>
        <v>2023 8</v>
      </c>
    </row>
    <row r="1210" spans="2:9" x14ac:dyDescent="0.25">
      <c r="B1210" t="s">
        <v>34</v>
      </c>
      <c r="C1210">
        <v>4</v>
      </c>
      <c r="D1210">
        <v>740</v>
      </c>
      <c r="E1210" s="27">
        <v>45168</v>
      </c>
      <c r="F1210">
        <v>2891.7</v>
      </c>
      <c r="G1210" t="s">
        <v>91</v>
      </c>
      <c r="H1210">
        <v>0</v>
      </c>
      <c r="I1210" t="str">
        <f>YEAR(data_KPI[[#This Row],[Date]])&amp;" "&amp;MONTH(data_KPI[[#This Row],[Date]])</f>
        <v>2023 8</v>
      </c>
    </row>
    <row r="1211" spans="2:9" x14ac:dyDescent="0.25">
      <c r="B1211" t="s">
        <v>35</v>
      </c>
      <c r="C1211">
        <v>7.2</v>
      </c>
      <c r="D1211">
        <v>520</v>
      </c>
      <c r="E1211" s="27">
        <v>45168</v>
      </c>
      <c r="F1211">
        <v>179.10000000000002</v>
      </c>
      <c r="G1211" t="s">
        <v>91</v>
      </c>
      <c r="H1211">
        <v>0</v>
      </c>
      <c r="I1211" t="str">
        <f>YEAR(data_KPI[[#This Row],[Date]])&amp;" "&amp;MONTH(data_KPI[[#This Row],[Date]])</f>
        <v>2023 8</v>
      </c>
    </row>
    <row r="1212" spans="2:9" x14ac:dyDescent="0.25">
      <c r="B1212" t="s">
        <v>68</v>
      </c>
      <c r="C1212">
        <v>5.6000000000000005</v>
      </c>
      <c r="D1212">
        <v>1170</v>
      </c>
      <c r="E1212" s="27">
        <v>45168</v>
      </c>
      <c r="F1212">
        <v>60.75</v>
      </c>
      <c r="G1212" t="s">
        <v>90</v>
      </c>
      <c r="H1212">
        <v>0</v>
      </c>
      <c r="I1212" t="str">
        <f>YEAR(data_KPI[[#This Row],[Date]])&amp;" "&amp;MONTH(data_KPI[[#This Row],[Date]])</f>
        <v>2023 8</v>
      </c>
    </row>
    <row r="1213" spans="2:9" x14ac:dyDescent="0.25">
      <c r="B1213" t="s">
        <v>32</v>
      </c>
      <c r="C1213">
        <v>8.8000000000000007</v>
      </c>
      <c r="D1213">
        <v>780</v>
      </c>
      <c r="E1213" s="27">
        <v>45168</v>
      </c>
      <c r="F1213">
        <v>2680.3500000000004</v>
      </c>
      <c r="G1213" t="s">
        <v>91</v>
      </c>
      <c r="H1213">
        <v>0</v>
      </c>
      <c r="I1213" t="str">
        <f>YEAR(data_KPI[[#This Row],[Date]])&amp;" "&amp;MONTH(data_KPI[[#This Row],[Date]])</f>
        <v>2023 8</v>
      </c>
    </row>
    <row r="1214" spans="2:9" x14ac:dyDescent="0.25">
      <c r="B1214" t="s">
        <v>33</v>
      </c>
      <c r="C1214">
        <v>7</v>
      </c>
      <c r="D1214">
        <v>60</v>
      </c>
      <c r="E1214" s="27">
        <v>45169</v>
      </c>
      <c r="F1214">
        <v>261.22000000000003</v>
      </c>
      <c r="G1214" t="s">
        <v>90</v>
      </c>
      <c r="H1214">
        <v>0</v>
      </c>
      <c r="I1214" t="str">
        <f>YEAR(data_KPI[[#This Row],[Date]])&amp;" "&amp;MONTH(data_KPI[[#This Row],[Date]])</f>
        <v>2023 8</v>
      </c>
    </row>
    <row r="1215" spans="2:9" x14ac:dyDescent="0.25">
      <c r="B1215" t="s">
        <v>34</v>
      </c>
      <c r="C1215">
        <v>12</v>
      </c>
      <c r="D1215">
        <v>740</v>
      </c>
      <c r="E1215" s="27">
        <v>45169</v>
      </c>
      <c r="F1215">
        <v>1986.81</v>
      </c>
      <c r="G1215" t="s">
        <v>91</v>
      </c>
      <c r="H1215">
        <v>0</v>
      </c>
      <c r="I1215" t="str">
        <f>YEAR(data_KPI[[#This Row],[Date]])&amp;" "&amp;MONTH(data_KPI[[#This Row],[Date]])</f>
        <v>2023 8</v>
      </c>
    </row>
    <row r="1216" spans="2:9" x14ac:dyDescent="0.25">
      <c r="B1216" t="s">
        <v>35</v>
      </c>
      <c r="C1216">
        <v>10.4</v>
      </c>
      <c r="D1216">
        <v>1330</v>
      </c>
      <c r="E1216" s="27">
        <v>45169</v>
      </c>
      <c r="F1216">
        <v>179.97</v>
      </c>
      <c r="G1216" t="s">
        <v>91</v>
      </c>
      <c r="H1216">
        <v>0</v>
      </c>
      <c r="I1216" t="str">
        <f>YEAR(data_KPI[[#This Row],[Date]])&amp;" "&amp;MONTH(data_KPI[[#This Row],[Date]])</f>
        <v>2023 8</v>
      </c>
    </row>
    <row r="1217" spans="2:9" x14ac:dyDescent="0.25">
      <c r="B1217" t="s">
        <v>68</v>
      </c>
      <c r="C1217">
        <v>12</v>
      </c>
      <c r="D1217">
        <v>990</v>
      </c>
      <c r="E1217" s="27">
        <v>45169</v>
      </c>
      <c r="F1217">
        <v>1244.4000000000001</v>
      </c>
      <c r="G1217" t="s">
        <v>90</v>
      </c>
      <c r="H1217">
        <v>0</v>
      </c>
      <c r="I1217" t="str">
        <f>YEAR(data_KPI[[#This Row],[Date]])&amp;" "&amp;MONTH(data_KPI[[#This Row],[Date]])</f>
        <v>2023 8</v>
      </c>
    </row>
    <row r="1218" spans="2:9" x14ac:dyDescent="0.25">
      <c r="B1218" t="s">
        <v>32</v>
      </c>
      <c r="C1218">
        <v>9.6000000000000014</v>
      </c>
      <c r="D1218">
        <v>940</v>
      </c>
      <c r="E1218" s="27">
        <v>45169</v>
      </c>
      <c r="F1218">
        <v>1253.52</v>
      </c>
      <c r="G1218" t="s">
        <v>91</v>
      </c>
      <c r="H1218">
        <v>0</v>
      </c>
      <c r="I1218" t="str">
        <f>YEAR(data_KPI[[#This Row],[Date]])&amp;" "&amp;MONTH(data_KPI[[#This Row],[Date]])</f>
        <v>2023 8</v>
      </c>
    </row>
    <row r="1219" spans="2:9" x14ac:dyDescent="0.25">
      <c r="B1219" t="s">
        <v>33</v>
      </c>
      <c r="C1219">
        <v>5</v>
      </c>
      <c r="D1219">
        <v>120</v>
      </c>
      <c r="E1219" s="27">
        <v>45170</v>
      </c>
      <c r="F1219">
        <v>584.17999999999995</v>
      </c>
      <c r="G1219" t="s">
        <v>90</v>
      </c>
      <c r="H1219">
        <v>0</v>
      </c>
      <c r="I1219" t="str">
        <f>YEAR(data_KPI[[#This Row],[Date]])&amp;" "&amp;MONTH(data_KPI[[#This Row],[Date]])</f>
        <v>2023 9</v>
      </c>
    </row>
    <row r="1220" spans="2:9" x14ac:dyDescent="0.25">
      <c r="B1220" t="s">
        <v>34</v>
      </c>
      <c r="C1220">
        <v>6.4</v>
      </c>
      <c r="D1220">
        <v>820</v>
      </c>
      <c r="E1220" s="27">
        <v>45170</v>
      </c>
      <c r="F1220">
        <v>693.51</v>
      </c>
      <c r="G1220" t="s">
        <v>91</v>
      </c>
      <c r="H1220">
        <v>0</v>
      </c>
      <c r="I1220" t="str">
        <f>YEAR(data_KPI[[#This Row],[Date]])&amp;" "&amp;MONTH(data_KPI[[#This Row],[Date]])</f>
        <v>2023 9</v>
      </c>
    </row>
    <row r="1221" spans="2:9" x14ac:dyDescent="0.25">
      <c r="B1221" t="s">
        <v>35</v>
      </c>
      <c r="C1221">
        <v>8.8000000000000007</v>
      </c>
      <c r="D1221">
        <v>1490</v>
      </c>
      <c r="E1221" s="27">
        <v>45170</v>
      </c>
      <c r="F1221">
        <v>263.39999999999998</v>
      </c>
      <c r="G1221" t="s">
        <v>91</v>
      </c>
      <c r="H1221">
        <v>0</v>
      </c>
      <c r="I1221" t="str">
        <f>YEAR(data_KPI[[#This Row],[Date]])&amp;" "&amp;MONTH(data_KPI[[#This Row],[Date]])</f>
        <v>2023 9</v>
      </c>
    </row>
    <row r="1222" spans="2:9" x14ac:dyDescent="0.25">
      <c r="B1222" t="s">
        <v>68</v>
      </c>
      <c r="C1222">
        <v>4.8000000000000007</v>
      </c>
      <c r="D1222">
        <v>590</v>
      </c>
      <c r="E1222" s="27">
        <v>45170</v>
      </c>
      <c r="F1222">
        <v>602.93999999999994</v>
      </c>
      <c r="G1222" t="s">
        <v>90</v>
      </c>
      <c r="H1222">
        <v>0</v>
      </c>
      <c r="I1222" t="str">
        <f>YEAR(data_KPI[[#This Row],[Date]])&amp;" "&amp;MONTH(data_KPI[[#This Row],[Date]])</f>
        <v>2023 9</v>
      </c>
    </row>
    <row r="1223" spans="2:9" x14ac:dyDescent="0.25">
      <c r="B1223" t="s">
        <v>32</v>
      </c>
      <c r="C1223">
        <v>4</v>
      </c>
      <c r="D1223">
        <v>630</v>
      </c>
      <c r="E1223" s="27">
        <v>45170</v>
      </c>
      <c r="F1223">
        <v>1364.04</v>
      </c>
      <c r="G1223" t="s">
        <v>91</v>
      </c>
      <c r="H1223">
        <v>0</v>
      </c>
      <c r="I1223" t="str">
        <f>YEAR(data_KPI[[#This Row],[Date]])&amp;" "&amp;MONTH(data_KPI[[#This Row],[Date]])</f>
        <v>2023 9</v>
      </c>
    </row>
    <row r="1224" spans="2:9" x14ac:dyDescent="0.25">
      <c r="B1224" t="s">
        <v>33</v>
      </c>
      <c r="C1224">
        <v>7</v>
      </c>
      <c r="D1224">
        <v>105</v>
      </c>
      <c r="E1224" s="27">
        <v>45171</v>
      </c>
      <c r="F1224">
        <v>912.79</v>
      </c>
      <c r="G1224" t="s">
        <v>90</v>
      </c>
      <c r="H1224">
        <v>0</v>
      </c>
      <c r="I1224" t="str">
        <f>YEAR(data_KPI[[#This Row],[Date]])&amp;" "&amp;MONTH(data_KPI[[#This Row],[Date]])</f>
        <v>2023 9</v>
      </c>
    </row>
    <row r="1225" spans="2:9" x14ac:dyDescent="0.25">
      <c r="B1225" t="s">
        <v>34</v>
      </c>
      <c r="C1225">
        <v>6.4</v>
      </c>
      <c r="D1225">
        <v>1180</v>
      </c>
      <c r="E1225" s="27">
        <v>45171</v>
      </c>
      <c r="F1225">
        <v>135.06</v>
      </c>
      <c r="G1225" t="s">
        <v>91</v>
      </c>
      <c r="H1225">
        <v>0</v>
      </c>
      <c r="I1225" t="str">
        <f>YEAR(data_KPI[[#This Row],[Date]])&amp;" "&amp;MONTH(data_KPI[[#This Row],[Date]])</f>
        <v>2023 9</v>
      </c>
    </row>
    <row r="1226" spans="2:9" x14ac:dyDescent="0.25">
      <c r="B1226" t="s">
        <v>35</v>
      </c>
      <c r="C1226">
        <v>7.2</v>
      </c>
      <c r="D1226">
        <v>730</v>
      </c>
      <c r="E1226" s="27">
        <v>45171</v>
      </c>
      <c r="F1226">
        <v>2307.5099999999998</v>
      </c>
      <c r="G1226" t="s">
        <v>91</v>
      </c>
      <c r="H1226">
        <v>0</v>
      </c>
      <c r="I1226" t="str">
        <f>YEAR(data_KPI[[#This Row],[Date]])&amp;" "&amp;MONTH(data_KPI[[#This Row],[Date]])</f>
        <v>2023 9</v>
      </c>
    </row>
    <row r="1227" spans="2:9" x14ac:dyDescent="0.25">
      <c r="B1227" t="s">
        <v>68</v>
      </c>
      <c r="C1227">
        <v>11.200000000000001</v>
      </c>
      <c r="D1227">
        <v>1100</v>
      </c>
      <c r="E1227" s="27">
        <v>45171</v>
      </c>
      <c r="F1227">
        <v>1410.51</v>
      </c>
      <c r="G1227" t="s">
        <v>90</v>
      </c>
      <c r="H1227">
        <v>0</v>
      </c>
      <c r="I1227" t="str">
        <f>YEAR(data_KPI[[#This Row],[Date]])&amp;" "&amp;MONTH(data_KPI[[#This Row],[Date]])</f>
        <v>2023 9</v>
      </c>
    </row>
    <row r="1228" spans="2:9" x14ac:dyDescent="0.25">
      <c r="B1228" t="s">
        <v>32</v>
      </c>
      <c r="C1228">
        <v>6.4</v>
      </c>
      <c r="D1228">
        <v>1240</v>
      </c>
      <c r="E1228" s="27">
        <v>45171</v>
      </c>
      <c r="F1228">
        <v>2410.89</v>
      </c>
      <c r="G1228" t="s">
        <v>91</v>
      </c>
      <c r="H1228">
        <v>0</v>
      </c>
      <c r="I1228" t="str">
        <f>YEAR(data_KPI[[#This Row],[Date]])&amp;" "&amp;MONTH(data_KPI[[#This Row],[Date]])</f>
        <v>2023 9</v>
      </c>
    </row>
    <row r="1229" spans="2:9" x14ac:dyDescent="0.25">
      <c r="B1229" t="s">
        <v>33</v>
      </c>
      <c r="C1229">
        <v>9</v>
      </c>
      <c r="D1229">
        <v>127</v>
      </c>
      <c r="E1229" s="27">
        <v>45172</v>
      </c>
      <c r="F1229">
        <v>913.54</v>
      </c>
      <c r="G1229" t="s">
        <v>90</v>
      </c>
      <c r="H1229">
        <v>0</v>
      </c>
      <c r="I1229" t="str">
        <f>YEAR(data_KPI[[#This Row],[Date]])&amp;" "&amp;MONTH(data_KPI[[#This Row],[Date]])</f>
        <v>2023 9</v>
      </c>
    </row>
    <row r="1230" spans="2:9" x14ac:dyDescent="0.25">
      <c r="B1230" t="s">
        <v>34</v>
      </c>
      <c r="C1230">
        <v>10.4</v>
      </c>
      <c r="D1230">
        <v>1170</v>
      </c>
      <c r="E1230" s="27">
        <v>45172</v>
      </c>
      <c r="F1230">
        <v>670.38</v>
      </c>
      <c r="G1230" t="s">
        <v>91</v>
      </c>
      <c r="H1230">
        <v>0</v>
      </c>
      <c r="I1230" t="str">
        <f>YEAR(data_KPI[[#This Row],[Date]])&amp;" "&amp;MONTH(data_KPI[[#This Row],[Date]])</f>
        <v>2023 9</v>
      </c>
    </row>
    <row r="1231" spans="2:9" x14ac:dyDescent="0.25">
      <c r="B1231" t="s">
        <v>35</v>
      </c>
      <c r="C1231">
        <v>7.2</v>
      </c>
      <c r="D1231">
        <v>750</v>
      </c>
      <c r="E1231" s="27">
        <v>45172</v>
      </c>
      <c r="F1231">
        <v>2451.0299999999997</v>
      </c>
      <c r="G1231" t="s">
        <v>91</v>
      </c>
      <c r="H1231">
        <v>0</v>
      </c>
      <c r="I1231" t="str">
        <f>YEAR(data_KPI[[#This Row],[Date]])&amp;" "&amp;MONTH(data_KPI[[#This Row],[Date]])</f>
        <v>2023 9</v>
      </c>
    </row>
    <row r="1232" spans="2:9" x14ac:dyDescent="0.25">
      <c r="B1232" t="s">
        <v>68</v>
      </c>
      <c r="C1232">
        <v>5.6000000000000005</v>
      </c>
      <c r="D1232">
        <v>1460</v>
      </c>
      <c r="E1232" s="27">
        <v>45172</v>
      </c>
      <c r="F1232">
        <v>937.19999999999993</v>
      </c>
      <c r="G1232" t="s">
        <v>90</v>
      </c>
      <c r="H1232">
        <v>0</v>
      </c>
      <c r="I1232" t="str">
        <f>YEAR(data_KPI[[#This Row],[Date]])&amp;" "&amp;MONTH(data_KPI[[#This Row],[Date]])</f>
        <v>2023 9</v>
      </c>
    </row>
    <row r="1233" spans="2:9" x14ac:dyDescent="0.25">
      <c r="B1233" t="s">
        <v>32</v>
      </c>
      <c r="C1233">
        <v>9.6000000000000014</v>
      </c>
      <c r="D1233">
        <v>740</v>
      </c>
      <c r="E1233" s="27">
        <v>45172</v>
      </c>
      <c r="F1233">
        <v>1296.0899999999999</v>
      </c>
      <c r="G1233" t="s">
        <v>91</v>
      </c>
      <c r="H1233">
        <v>0</v>
      </c>
      <c r="I1233" t="str">
        <f>YEAR(data_KPI[[#This Row],[Date]])&amp;" "&amp;MONTH(data_KPI[[#This Row],[Date]])</f>
        <v>2023 9</v>
      </c>
    </row>
    <row r="1234" spans="2:9" x14ac:dyDescent="0.25">
      <c r="B1234" t="s">
        <v>33</v>
      </c>
      <c r="C1234">
        <v>13</v>
      </c>
      <c r="D1234">
        <v>138</v>
      </c>
      <c r="E1234" s="27">
        <v>45173</v>
      </c>
      <c r="F1234">
        <v>293.18</v>
      </c>
      <c r="G1234" t="s">
        <v>90</v>
      </c>
      <c r="H1234">
        <v>0</v>
      </c>
      <c r="I1234" t="str">
        <f>YEAR(data_KPI[[#This Row],[Date]])&amp;" "&amp;MONTH(data_KPI[[#This Row],[Date]])</f>
        <v>2023 9</v>
      </c>
    </row>
    <row r="1235" spans="2:9" x14ac:dyDescent="0.25">
      <c r="B1235" t="s">
        <v>34</v>
      </c>
      <c r="C1235">
        <v>4</v>
      </c>
      <c r="D1235">
        <v>1290</v>
      </c>
      <c r="E1235" s="27">
        <v>45173</v>
      </c>
      <c r="F1235">
        <v>717.39</v>
      </c>
      <c r="G1235" t="s">
        <v>91</v>
      </c>
      <c r="H1235">
        <v>0</v>
      </c>
      <c r="I1235" t="str">
        <f>YEAR(data_KPI[[#This Row],[Date]])&amp;" "&amp;MONTH(data_KPI[[#This Row],[Date]])</f>
        <v>2023 9</v>
      </c>
    </row>
    <row r="1236" spans="2:9" x14ac:dyDescent="0.25">
      <c r="B1236" t="s">
        <v>35</v>
      </c>
      <c r="C1236">
        <v>12</v>
      </c>
      <c r="D1236">
        <v>1040</v>
      </c>
      <c r="E1236" s="27">
        <v>45173</v>
      </c>
      <c r="F1236">
        <v>1056.3000000000002</v>
      </c>
      <c r="G1236" t="s">
        <v>91</v>
      </c>
      <c r="H1236">
        <v>0</v>
      </c>
      <c r="I1236" t="str">
        <f>YEAR(data_KPI[[#This Row],[Date]])&amp;" "&amp;MONTH(data_KPI[[#This Row],[Date]])</f>
        <v>2023 9</v>
      </c>
    </row>
    <row r="1237" spans="2:9" x14ac:dyDescent="0.25">
      <c r="B1237" t="s">
        <v>68</v>
      </c>
      <c r="C1237">
        <v>8.8000000000000007</v>
      </c>
      <c r="D1237">
        <v>780</v>
      </c>
      <c r="E1237" s="27">
        <v>45173</v>
      </c>
      <c r="F1237">
        <v>1072.53</v>
      </c>
      <c r="G1237" t="s">
        <v>90</v>
      </c>
      <c r="H1237">
        <v>0</v>
      </c>
      <c r="I1237" t="str">
        <f>YEAR(data_KPI[[#This Row],[Date]])&amp;" "&amp;MONTH(data_KPI[[#This Row],[Date]])</f>
        <v>2023 9</v>
      </c>
    </row>
    <row r="1238" spans="2:9" x14ac:dyDescent="0.25">
      <c r="B1238" t="s">
        <v>32</v>
      </c>
      <c r="C1238">
        <v>12</v>
      </c>
      <c r="D1238">
        <v>880</v>
      </c>
      <c r="E1238" s="27">
        <v>45173</v>
      </c>
      <c r="F1238">
        <v>259.26</v>
      </c>
      <c r="G1238" t="s">
        <v>91</v>
      </c>
      <c r="H1238">
        <v>0</v>
      </c>
      <c r="I1238" t="str">
        <f>YEAR(data_KPI[[#This Row],[Date]])&amp;" "&amp;MONTH(data_KPI[[#This Row],[Date]])</f>
        <v>2023 9</v>
      </c>
    </row>
    <row r="1239" spans="2:9" x14ac:dyDescent="0.25">
      <c r="B1239" t="s">
        <v>33</v>
      </c>
      <c r="C1239">
        <v>6</v>
      </c>
      <c r="D1239">
        <v>109</v>
      </c>
      <c r="E1239" s="27">
        <v>45174</v>
      </c>
      <c r="F1239">
        <v>196.77</v>
      </c>
      <c r="G1239" t="s">
        <v>90</v>
      </c>
      <c r="H1239">
        <v>0</v>
      </c>
      <c r="I1239" t="str">
        <f>YEAR(data_KPI[[#This Row],[Date]])&amp;" "&amp;MONTH(data_KPI[[#This Row],[Date]])</f>
        <v>2023 9</v>
      </c>
    </row>
    <row r="1240" spans="2:9" x14ac:dyDescent="0.25">
      <c r="B1240" t="s">
        <v>34</v>
      </c>
      <c r="C1240">
        <v>9.6000000000000014</v>
      </c>
      <c r="D1240">
        <v>1470</v>
      </c>
      <c r="E1240" s="27">
        <v>45174</v>
      </c>
      <c r="F1240">
        <v>629.13</v>
      </c>
      <c r="G1240" t="s">
        <v>91</v>
      </c>
      <c r="H1240">
        <v>0</v>
      </c>
      <c r="I1240" t="str">
        <f>YEAR(data_KPI[[#This Row],[Date]])&amp;" "&amp;MONTH(data_KPI[[#This Row],[Date]])</f>
        <v>2023 9</v>
      </c>
    </row>
    <row r="1241" spans="2:9" x14ac:dyDescent="0.25">
      <c r="B1241" t="s">
        <v>35</v>
      </c>
      <c r="C1241">
        <v>4</v>
      </c>
      <c r="D1241">
        <v>590</v>
      </c>
      <c r="E1241" s="27">
        <v>45174</v>
      </c>
      <c r="F1241">
        <v>1862.58</v>
      </c>
      <c r="G1241" t="s">
        <v>91</v>
      </c>
      <c r="H1241">
        <v>0</v>
      </c>
      <c r="I1241" t="str">
        <f>YEAR(data_KPI[[#This Row],[Date]])&amp;" "&amp;MONTH(data_KPI[[#This Row],[Date]])</f>
        <v>2023 9</v>
      </c>
    </row>
    <row r="1242" spans="2:9" x14ac:dyDescent="0.25">
      <c r="B1242" t="s">
        <v>68</v>
      </c>
      <c r="C1242">
        <v>7.2</v>
      </c>
      <c r="D1242">
        <v>1370</v>
      </c>
      <c r="E1242" s="27">
        <v>45174</v>
      </c>
      <c r="F1242">
        <v>2834.43</v>
      </c>
      <c r="G1242" t="s">
        <v>90</v>
      </c>
      <c r="H1242">
        <v>0</v>
      </c>
      <c r="I1242" t="str">
        <f>YEAR(data_KPI[[#This Row],[Date]])&amp;" "&amp;MONTH(data_KPI[[#This Row],[Date]])</f>
        <v>2023 9</v>
      </c>
    </row>
    <row r="1243" spans="2:9" x14ac:dyDescent="0.25">
      <c r="B1243" t="s">
        <v>32</v>
      </c>
      <c r="C1243">
        <v>11.200000000000001</v>
      </c>
      <c r="D1243">
        <v>920</v>
      </c>
      <c r="E1243" s="27">
        <v>45174</v>
      </c>
      <c r="F1243">
        <v>171.72</v>
      </c>
      <c r="G1243" t="s">
        <v>91</v>
      </c>
      <c r="H1243">
        <v>0</v>
      </c>
      <c r="I1243" t="str">
        <f>YEAR(data_KPI[[#This Row],[Date]])&amp;" "&amp;MONTH(data_KPI[[#This Row],[Date]])</f>
        <v>2023 9</v>
      </c>
    </row>
    <row r="1244" spans="2:9" x14ac:dyDescent="0.25">
      <c r="B1244" t="s">
        <v>33</v>
      </c>
      <c r="C1244">
        <v>6</v>
      </c>
      <c r="D1244">
        <v>98</v>
      </c>
      <c r="E1244" s="27">
        <v>45175</v>
      </c>
      <c r="F1244">
        <v>992.91</v>
      </c>
      <c r="G1244" t="s">
        <v>90</v>
      </c>
      <c r="H1244">
        <v>0</v>
      </c>
      <c r="I1244" t="str">
        <f>YEAR(data_KPI[[#This Row],[Date]])&amp;" "&amp;MONTH(data_KPI[[#This Row],[Date]])</f>
        <v>2023 9</v>
      </c>
    </row>
    <row r="1245" spans="2:9" x14ac:dyDescent="0.25">
      <c r="B1245" t="s">
        <v>34</v>
      </c>
      <c r="C1245">
        <v>8</v>
      </c>
      <c r="D1245">
        <v>740</v>
      </c>
      <c r="E1245" s="27">
        <v>45175</v>
      </c>
      <c r="F1245">
        <v>2358.4499999999998</v>
      </c>
      <c r="G1245" t="s">
        <v>91</v>
      </c>
      <c r="H1245">
        <v>0</v>
      </c>
      <c r="I1245" t="str">
        <f>YEAR(data_KPI[[#This Row],[Date]])&amp;" "&amp;MONTH(data_KPI[[#This Row],[Date]])</f>
        <v>2023 9</v>
      </c>
    </row>
    <row r="1246" spans="2:9" x14ac:dyDescent="0.25">
      <c r="B1246" t="s">
        <v>35</v>
      </c>
      <c r="C1246">
        <v>6.4</v>
      </c>
      <c r="D1246">
        <v>1240</v>
      </c>
      <c r="E1246" s="27">
        <v>45175</v>
      </c>
      <c r="F1246">
        <v>156.69</v>
      </c>
      <c r="G1246" t="s">
        <v>91</v>
      </c>
      <c r="H1246">
        <v>0</v>
      </c>
      <c r="I1246" t="str">
        <f>YEAR(data_KPI[[#This Row],[Date]])&amp;" "&amp;MONTH(data_KPI[[#This Row],[Date]])</f>
        <v>2023 9</v>
      </c>
    </row>
    <row r="1247" spans="2:9" x14ac:dyDescent="0.25">
      <c r="B1247" t="s">
        <v>68</v>
      </c>
      <c r="C1247">
        <v>8</v>
      </c>
      <c r="D1247">
        <v>500</v>
      </c>
      <c r="E1247" s="27">
        <v>45175</v>
      </c>
      <c r="F1247">
        <v>704.81999999999994</v>
      </c>
      <c r="G1247" t="s">
        <v>90</v>
      </c>
      <c r="H1247">
        <v>0</v>
      </c>
      <c r="I1247" t="str">
        <f>YEAR(data_KPI[[#This Row],[Date]])&amp;" "&amp;MONTH(data_KPI[[#This Row],[Date]])</f>
        <v>2023 9</v>
      </c>
    </row>
    <row r="1248" spans="2:9" x14ac:dyDescent="0.25">
      <c r="B1248" t="s">
        <v>32</v>
      </c>
      <c r="C1248">
        <v>8</v>
      </c>
      <c r="D1248">
        <v>570</v>
      </c>
      <c r="E1248" s="27">
        <v>45175</v>
      </c>
      <c r="F1248">
        <v>2253.54</v>
      </c>
      <c r="G1248" t="s">
        <v>91</v>
      </c>
      <c r="H1248">
        <v>0</v>
      </c>
      <c r="I1248" t="str">
        <f>YEAR(data_KPI[[#This Row],[Date]])&amp;" "&amp;MONTH(data_KPI[[#This Row],[Date]])</f>
        <v>2023 9</v>
      </c>
    </row>
    <row r="1249" spans="2:9" x14ac:dyDescent="0.25">
      <c r="B1249" t="s">
        <v>33</v>
      </c>
      <c r="C1249">
        <v>7</v>
      </c>
      <c r="D1249">
        <v>127</v>
      </c>
      <c r="E1249" s="27">
        <v>45176</v>
      </c>
      <c r="F1249">
        <v>302.67</v>
      </c>
      <c r="G1249" t="s">
        <v>90</v>
      </c>
      <c r="H1249">
        <v>0</v>
      </c>
      <c r="I1249" t="str">
        <f>YEAR(data_KPI[[#This Row],[Date]])&amp;" "&amp;MONTH(data_KPI[[#This Row],[Date]])</f>
        <v>2023 9</v>
      </c>
    </row>
    <row r="1250" spans="2:9" x14ac:dyDescent="0.25">
      <c r="B1250" t="s">
        <v>34</v>
      </c>
      <c r="C1250">
        <v>8.8000000000000007</v>
      </c>
      <c r="D1250">
        <v>1190</v>
      </c>
      <c r="E1250" s="27">
        <v>45176</v>
      </c>
      <c r="F1250">
        <v>560.64</v>
      </c>
      <c r="G1250" t="s">
        <v>91</v>
      </c>
      <c r="H1250">
        <v>0</v>
      </c>
      <c r="I1250" t="str">
        <f>YEAR(data_KPI[[#This Row],[Date]])&amp;" "&amp;MONTH(data_KPI[[#This Row],[Date]])</f>
        <v>2023 9</v>
      </c>
    </row>
    <row r="1251" spans="2:9" x14ac:dyDescent="0.25">
      <c r="B1251" t="s">
        <v>35</v>
      </c>
      <c r="C1251">
        <v>8.8000000000000007</v>
      </c>
      <c r="D1251">
        <v>1040</v>
      </c>
      <c r="E1251" s="27">
        <v>45176</v>
      </c>
      <c r="F1251">
        <v>762.33</v>
      </c>
      <c r="G1251" t="s">
        <v>91</v>
      </c>
      <c r="H1251">
        <v>0</v>
      </c>
      <c r="I1251" t="str">
        <f>YEAR(data_KPI[[#This Row],[Date]])&amp;" "&amp;MONTH(data_KPI[[#This Row],[Date]])</f>
        <v>2023 9</v>
      </c>
    </row>
    <row r="1252" spans="2:9" x14ac:dyDescent="0.25">
      <c r="B1252" t="s">
        <v>68</v>
      </c>
      <c r="C1252">
        <v>4.8000000000000007</v>
      </c>
      <c r="D1252">
        <v>600</v>
      </c>
      <c r="E1252" s="27">
        <v>45176</v>
      </c>
      <c r="F1252">
        <v>154.85999999999999</v>
      </c>
      <c r="G1252" t="s">
        <v>90</v>
      </c>
      <c r="H1252">
        <v>0</v>
      </c>
      <c r="I1252" t="str">
        <f>YEAR(data_KPI[[#This Row],[Date]])&amp;" "&amp;MONTH(data_KPI[[#This Row],[Date]])</f>
        <v>2023 9</v>
      </c>
    </row>
    <row r="1253" spans="2:9" x14ac:dyDescent="0.25">
      <c r="B1253" t="s">
        <v>32</v>
      </c>
      <c r="C1253">
        <v>7.2</v>
      </c>
      <c r="D1253">
        <v>1080</v>
      </c>
      <c r="E1253" s="27">
        <v>45176</v>
      </c>
      <c r="F1253">
        <v>2549.64</v>
      </c>
      <c r="G1253" t="s">
        <v>91</v>
      </c>
      <c r="H1253">
        <v>0</v>
      </c>
      <c r="I1253" t="str">
        <f>YEAR(data_KPI[[#This Row],[Date]])&amp;" "&amp;MONTH(data_KPI[[#This Row],[Date]])</f>
        <v>2023 9</v>
      </c>
    </row>
    <row r="1254" spans="2:9" x14ac:dyDescent="0.25">
      <c r="B1254" t="s">
        <v>33</v>
      </c>
      <c r="C1254">
        <v>10</v>
      </c>
      <c r="D1254">
        <v>127</v>
      </c>
      <c r="E1254" s="27">
        <v>45177</v>
      </c>
      <c r="F1254">
        <v>234.33</v>
      </c>
      <c r="G1254" t="s">
        <v>90</v>
      </c>
      <c r="H1254">
        <v>0</v>
      </c>
      <c r="I1254" t="str">
        <f>YEAR(data_KPI[[#This Row],[Date]])&amp;" "&amp;MONTH(data_KPI[[#This Row],[Date]])</f>
        <v>2023 9</v>
      </c>
    </row>
    <row r="1255" spans="2:9" x14ac:dyDescent="0.25">
      <c r="B1255" t="s">
        <v>34</v>
      </c>
      <c r="C1255">
        <v>8</v>
      </c>
      <c r="D1255">
        <v>500</v>
      </c>
      <c r="E1255" s="27">
        <v>45177</v>
      </c>
      <c r="F1255">
        <v>272.31</v>
      </c>
      <c r="G1255" t="s">
        <v>91</v>
      </c>
      <c r="H1255">
        <v>0</v>
      </c>
      <c r="I1255" t="str">
        <f>YEAR(data_KPI[[#This Row],[Date]])&amp;" "&amp;MONTH(data_KPI[[#This Row],[Date]])</f>
        <v>2023 9</v>
      </c>
    </row>
    <row r="1256" spans="2:9" x14ac:dyDescent="0.25">
      <c r="B1256" t="s">
        <v>35</v>
      </c>
      <c r="C1256">
        <v>12</v>
      </c>
      <c r="D1256">
        <v>1490</v>
      </c>
      <c r="E1256" s="27">
        <v>45177</v>
      </c>
      <c r="F1256">
        <v>577.86</v>
      </c>
      <c r="G1256" t="s">
        <v>91</v>
      </c>
      <c r="H1256">
        <v>0</v>
      </c>
      <c r="I1256" t="str">
        <f>YEAR(data_KPI[[#This Row],[Date]])&amp;" "&amp;MONTH(data_KPI[[#This Row],[Date]])</f>
        <v>2023 9</v>
      </c>
    </row>
    <row r="1257" spans="2:9" x14ac:dyDescent="0.25">
      <c r="B1257" t="s">
        <v>68</v>
      </c>
      <c r="C1257">
        <v>10.4</v>
      </c>
      <c r="D1257">
        <v>1270</v>
      </c>
      <c r="E1257" s="27">
        <v>45177</v>
      </c>
      <c r="F1257">
        <v>2124</v>
      </c>
      <c r="G1257" t="s">
        <v>90</v>
      </c>
      <c r="H1257">
        <v>0</v>
      </c>
      <c r="I1257" t="str">
        <f>YEAR(data_KPI[[#This Row],[Date]])&amp;" "&amp;MONTH(data_KPI[[#This Row],[Date]])</f>
        <v>2023 9</v>
      </c>
    </row>
    <row r="1258" spans="2:9" x14ac:dyDescent="0.25">
      <c r="B1258" t="s">
        <v>32</v>
      </c>
      <c r="C1258">
        <v>9.6000000000000014</v>
      </c>
      <c r="D1258">
        <v>680</v>
      </c>
      <c r="E1258" s="27">
        <v>45177</v>
      </c>
      <c r="F1258">
        <v>939.90000000000009</v>
      </c>
      <c r="G1258" t="s">
        <v>91</v>
      </c>
      <c r="H1258">
        <v>0</v>
      </c>
      <c r="I1258" t="str">
        <f>YEAR(data_KPI[[#This Row],[Date]])&amp;" "&amp;MONTH(data_KPI[[#This Row],[Date]])</f>
        <v>2023 9</v>
      </c>
    </row>
    <row r="1259" spans="2:9" x14ac:dyDescent="0.25">
      <c r="B1259" t="s">
        <v>33</v>
      </c>
      <c r="C1259">
        <v>13</v>
      </c>
      <c r="D1259">
        <v>77</v>
      </c>
      <c r="E1259" s="27">
        <v>45178</v>
      </c>
      <c r="F1259">
        <v>835.64</v>
      </c>
      <c r="G1259" t="s">
        <v>90</v>
      </c>
      <c r="H1259">
        <v>0</v>
      </c>
      <c r="I1259" t="str">
        <f>YEAR(data_KPI[[#This Row],[Date]])&amp;" "&amp;MONTH(data_KPI[[#This Row],[Date]])</f>
        <v>2023 9</v>
      </c>
    </row>
    <row r="1260" spans="2:9" x14ac:dyDescent="0.25">
      <c r="B1260" t="s">
        <v>34</v>
      </c>
      <c r="C1260">
        <v>7.2</v>
      </c>
      <c r="D1260">
        <v>1040</v>
      </c>
      <c r="E1260" s="27">
        <v>45178</v>
      </c>
      <c r="F1260">
        <v>908.49</v>
      </c>
      <c r="G1260" t="s">
        <v>91</v>
      </c>
      <c r="H1260">
        <v>0</v>
      </c>
      <c r="I1260" t="str">
        <f>YEAR(data_KPI[[#This Row],[Date]])&amp;" "&amp;MONTH(data_KPI[[#This Row],[Date]])</f>
        <v>2023 9</v>
      </c>
    </row>
    <row r="1261" spans="2:9" x14ac:dyDescent="0.25">
      <c r="B1261" t="s">
        <v>35</v>
      </c>
      <c r="C1261">
        <v>4</v>
      </c>
      <c r="D1261">
        <v>710</v>
      </c>
      <c r="E1261" s="27">
        <v>45178</v>
      </c>
      <c r="F1261">
        <v>1285.8000000000002</v>
      </c>
      <c r="G1261" t="s">
        <v>91</v>
      </c>
      <c r="H1261">
        <v>0</v>
      </c>
      <c r="I1261" t="str">
        <f>YEAR(data_KPI[[#This Row],[Date]])&amp;" "&amp;MONTH(data_KPI[[#This Row],[Date]])</f>
        <v>2023 9</v>
      </c>
    </row>
    <row r="1262" spans="2:9" x14ac:dyDescent="0.25">
      <c r="B1262" t="s">
        <v>68</v>
      </c>
      <c r="C1262">
        <v>4</v>
      </c>
      <c r="D1262">
        <v>910</v>
      </c>
      <c r="E1262" s="27">
        <v>45178</v>
      </c>
      <c r="F1262">
        <v>2785.56</v>
      </c>
      <c r="G1262" t="s">
        <v>90</v>
      </c>
      <c r="H1262">
        <v>0</v>
      </c>
      <c r="I1262" t="str">
        <f>YEAR(data_KPI[[#This Row],[Date]])&amp;" "&amp;MONTH(data_KPI[[#This Row],[Date]])</f>
        <v>2023 9</v>
      </c>
    </row>
    <row r="1263" spans="2:9" x14ac:dyDescent="0.25">
      <c r="B1263" t="s">
        <v>32</v>
      </c>
      <c r="C1263">
        <v>5.6000000000000005</v>
      </c>
      <c r="D1263">
        <v>530</v>
      </c>
      <c r="E1263" s="27">
        <v>45178</v>
      </c>
      <c r="F1263">
        <v>1398.78</v>
      </c>
      <c r="G1263" t="s">
        <v>91</v>
      </c>
      <c r="H1263">
        <v>0</v>
      </c>
      <c r="I1263" t="str">
        <f>YEAR(data_KPI[[#This Row],[Date]])&amp;" "&amp;MONTH(data_KPI[[#This Row],[Date]])</f>
        <v>2023 9</v>
      </c>
    </row>
    <row r="1264" spans="2:9" x14ac:dyDescent="0.25">
      <c r="B1264" t="s">
        <v>33</v>
      </c>
      <c r="C1264">
        <v>15</v>
      </c>
      <c r="D1264">
        <v>101</v>
      </c>
      <c r="E1264" s="27">
        <v>45179</v>
      </c>
      <c r="F1264">
        <v>45.94</v>
      </c>
      <c r="G1264" t="s">
        <v>90</v>
      </c>
      <c r="H1264">
        <v>0</v>
      </c>
      <c r="I1264" t="str">
        <f>YEAR(data_KPI[[#This Row],[Date]])&amp;" "&amp;MONTH(data_KPI[[#This Row],[Date]])</f>
        <v>2023 9</v>
      </c>
    </row>
    <row r="1265" spans="2:9" x14ac:dyDescent="0.25">
      <c r="B1265" t="s">
        <v>34</v>
      </c>
      <c r="C1265">
        <v>8</v>
      </c>
      <c r="D1265">
        <v>930</v>
      </c>
      <c r="E1265" s="27">
        <v>45179</v>
      </c>
      <c r="F1265">
        <v>2425.62</v>
      </c>
      <c r="G1265" t="s">
        <v>91</v>
      </c>
      <c r="H1265">
        <v>0</v>
      </c>
      <c r="I1265" t="str">
        <f>YEAR(data_KPI[[#This Row],[Date]])&amp;" "&amp;MONTH(data_KPI[[#This Row],[Date]])</f>
        <v>2023 9</v>
      </c>
    </row>
    <row r="1266" spans="2:9" x14ac:dyDescent="0.25">
      <c r="B1266" t="s">
        <v>35</v>
      </c>
      <c r="C1266">
        <v>8</v>
      </c>
      <c r="D1266">
        <v>1390</v>
      </c>
      <c r="E1266" s="27">
        <v>45179</v>
      </c>
      <c r="F1266">
        <v>2060.31</v>
      </c>
      <c r="G1266" t="s">
        <v>91</v>
      </c>
      <c r="H1266">
        <v>0</v>
      </c>
      <c r="I1266" t="str">
        <f>YEAR(data_KPI[[#This Row],[Date]])&amp;" "&amp;MONTH(data_KPI[[#This Row],[Date]])</f>
        <v>2023 9</v>
      </c>
    </row>
    <row r="1267" spans="2:9" x14ac:dyDescent="0.25">
      <c r="B1267" t="s">
        <v>68</v>
      </c>
      <c r="C1267">
        <v>5.6000000000000005</v>
      </c>
      <c r="D1267">
        <v>1470</v>
      </c>
      <c r="E1267" s="27">
        <v>45179</v>
      </c>
      <c r="F1267">
        <v>2874.87</v>
      </c>
      <c r="G1267" t="s">
        <v>90</v>
      </c>
      <c r="H1267">
        <v>0</v>
      </c>
      <c r="I1267" t="str">
        <f>YEAR(data_KPI[[#This Row],[Date]])&amp;" "&amp;MONTH(data_KPI[[#This Row],[Date]])</f>
        <v>2023 9</v>
      </c>
    </row>
    <row r="1268" spans="2:9" x14ac:dyDescent="0.25">
      <c r="B1268" t="s">
        <v>32</v>
      </c>
      <c r="C1268">
        <v>8.8000000000000007</v>
      </c>
      <c r="D1268">
        <v>1000</v>
      </c>
      <c r="E1268" s="27">
        <v>45179</v>
      </c>
      <c r="F1268">
        <v>1804.92</v>
      </c>
      <c r="G1268" t="s">
        <v>91</v>
      </c>
      <c r="H1268">
        <v>0</v>
      </c>
      <c r="I1268" t="str">
        <f>YEAR(data_KPI[[#This Row],[Date]])&amp;" "&amp;MONTH(data_KPI[[#This Row],[Date]])</f>
        <v>2023 9</v>
      </c>
    </row>
    <row r="1269" spans="2:9" x14ac:dyDescent="0.25">
      <c r="B1269" t="s">
        <v>33</v>
      </c>
      <c r="C1269">
        <v>10</v>
      </c>
      <c r="D1269">
        <v>141</v>
      </c>
      <c r="E1269" s="27">
        <v>45180</v>
      </c>
      <c r="F1269">
        <v>17.690000000000001</v>
      </c>
      <c r="G1269" t="s">
        <v>90</v>
      </c>
      <c r="H1269">
        <v>0</v>
      </c>
      <c r="I1269" t="str">
        <f>YEAR(data_KPI[[#This Row],[Date]])&amp;" "&amp;MONTH(data_KPI[[#This Row],[Date]])</f>
        <v>2023 9</v>
      </c>
    </row>
    <row r="1270" spans="2:9" x14ac:dyDescent="0.25">
      <c r="B1270" t="s">
        <v>34</v>
      </c>
      <c r="C1270">
        <v>9.6000000000000014</v>
      </c>
      <c r="D1270">
        <v>1320</v>
      </c>
      <c r="E1270" s="27">
        <v>45180</v>
      </c>
      <c r="F1270">
        <v>2674.8</v>
      </c>
      <c r="G1270" t="s">
        <v>91</v>
      </c>
      <c r="H1270">
        <v>0</v>
      </c>
      <c r="I1270" t="str">
        <f>YEAR(data_KPI[[#This Row],[Date]])&amp;" "&amp;MONTH(data_KPI[[#This Row],[Date]])</f>
        <v>2023 9</v>
      </c>
    </row>
    <row r="1271" spans="2:9" x14ac:dyDescent="0.25">
      <c r="B1271" t="s">
        <v>35</v>
      </c>
      <c r="C1271">
        <v>10.4</v>
      </c>
      <c r="D1271">
        <v>640</v>
      </c>
      <c r="E1271" s="27">
        <v>45180</v>
      </c>
      <c r="F1271">
        <v>2284.02</v>
      </c>
      <c r="G1271" t="s">
        <v>91</v>
      </c>
      <c r="H1271">
        <v>0</v>
      </c>
      <c r="I1271" t="str">
        <f>YEAR(data_KPI[[#This Row],[Date]])&amp;" "&amp;MONTH(data_KPI[[#This Row],[Date]])</f>
        <v>2023 9</v>
      </c>
    </row>
    <row r="1272" spans="2:9" x14ac:dyDescent="0.25">
      <c r="B1272" t="s">
        <v>68</v>
      </c>
      <c r="C1272">
        <v>10.4</v>
      </c>
      <c r="D1272">
        <v>520</v>
      </c>
      <c r="E1272" s="27">
        <v>45180</v>
      </c>
      <c r="F1272">
        <v>1641.1499999999999</v>
      </c>
      <c r="G1272" t="s">
        <v>90</v>
      </c>
      <c r="H1272">
        <v>0</v>
      </c>
      <c r="I1272" t="str">
        <f>YEAR(data_KPI[[#This Row],[Date]])&amp;" "&amp;MONTH(data_KPI[[#This Row],[Date]])</f>
        <v>2023 9</v>
      </c>
    </row>
    <row r="1273" spans="2:9" x14ac:dyDescent="0.25">
      <c r="B1273" t="s">
        <v>32</v>
      </c>
      <c r="C1273">
        <v>8</v>
      </c>
      <c r="D1273">
        <v>1340</v>
      </c>
      <c r="E1273" s="27">
        <v>45180</v>
      </c>
      <c r="F1273">
        <v>2134.5</v>
      </c>
      <c r="G1273" t="s">
        <v>91</v>
      </c>
      <c r="H1273">
        <v>0</v>
      </c>
      <c r="I1273" t="str">
        <f>YEAR(data_KPI[[#This Row],[Date]])&amp;" "&amp;MONTH(data_KPI[[#This Row],[Date]])</f>
        <v>2023 9</v>
      </c>
    </row>
    <row r="1274" spans="2:9" x14ac:dyDescent="0.25">
      <c r="B1274" t="s">
        <v>33</v>
      </c>
      <c r="C1274">
        <v>11</v>
      </c>
      <c r="D1274">
        <v>116</v>
      </c>
      <c r="E1274" s="27">
        <v>45181</v>
      </c>
      <c r="F1274">
        <v>808.92</v>
      </c>
      <c r="G1274" t="s">
        <v>90</v>
      </c>
      <c r="H1274">
        <v>0</v>
      </c>
      <c r="I1274" t="str">
        <f>YEAR(data_KPI[[#This Row],[Date]])&amp;" "&amp;MONTH(data_KPI[[#This Row],[Date]])</f>
        <v>2023 9</v>
      </c>
    </row>
    <row r="1275" spans="2:9" x14ac:dyDescent="0.25">
      <c r="B1275" t="s">
        <v>34</v>
      </c>
      <c r="C1275">
        <v>8</v>
      </c>
      <c r="D1275">
        <v>600</v>
      </c>
      <c r="E1275" s="27">
        <v>45181</v>
      </c>
      <c r="F1275">
        <v>15</v>
      </c>
      <c r="G1275" t="s">
        <v>91</v>
      </c>
      <c r="H1275">
        <v>0</v>
      </c>
      <c r="I1275" t="str">
        <f>YEAR(data_KPI[[#This Row],[Date]])&amp;" "&amp;MONTH(data_KPI[[#This Row],[Date]])</f>
        <v>2023 9</v>
      </c>
    </row>
    <row r="1276" spans="2:9" x14ac:dyDescent="0.25">
      <c r="B1276" t="s">
        <v>35</v>
      </c>
      <c r="C1276">
        <v>6.4</v>
      </c>
      <c r="D1276">
        <v>1330</v>
      </c>
      <c r="E1276" s="27">
        <v>45181</v>
      </c>
      <c r="F1276">
        <v>2687.88</v>
      </c>
      <c r="G1276" t="s">
        <v>91</v>
      </c>
      <c r="H1276">
        <v>0</v>
      </c>
      <c r="I1276" t="str">
        <f>YEAR(data_KPI[[#This Row],[Date]])&amp;" "&amp;MONTH(data_KPI[[#This Row],[Date]])</f>
        <v>2023 9</v>
      </c>
    </row>
    <row r="1277" spans="2:9" x14ac:dyDescent="0.25">
      <c r="B1277" t="s">
        <v>68</v>
      </c>
      <c r="C1277">
        <v>8</v>
      </c>
      <c r="D1277">
        <v>940</v>
      </c>
      <c r="E1277" s="27">
        <v>45181</v>
      </c>
      <c r="F1277">
        <v>875.69999999999993</v>
      </c>
      <c r="G1277" t="s">
        <v>90</v>
      </c>
      <c r="H1277">
        <v>0</v>
      </c>
      <c r="I1277" t="str">
        <f>YEAR(data_KPI[[#This Row],[Date]])&amp;" "&amp;MONTH(data_KPI[[#This Row],[Date]])</f>
        <v>2023 9</v>
      </c>
    </row>
    <row r="1278" spans="2:9" x14ac:dyDescent="0.25">
      <c r="B1278" t="s">
        <v>32</v>
      </c>
      <c r="C1278">
        <v>6.4</v>
      </c>
      <c r="D1278">
        <v>1200</v>
      </c>
      <c r="E1278" s="27">
        <v>45181</v>
      </c>
      <c r="F1278">
        <v>545.16</v>
      </c>
      <c r="G1278" t="s">
        <v>91</v>
      </c>
      <c r="H1278">
        <v>0</v>
      </c>
      <c r="I1278" t="str">
        <f>YEAR(data_KPI[[#This Row],[Date]])&amp;" "&amp;MONTH(data_KPI[[#This Row],[Date]])</f>
        <v>2023 9</v>
      </c>
    </row>
    <row r="1279" spans="2:9" x14ac:dyDescent="0.25">
      <c r="B1279" t="s">
        <v>33</v>
      </c>
      <c r="C1279">
        <v>7</v>
      </c>
      <c r="D1279">
        <v>139</v>
      </c>
      <c r="E1279" s="27">
        <v>45182</v>
      </c>
      <c r="F1279">
        <v>470.31</v>
      </c>
      <c r="G1279" t="s">
        <v>90</v>
      </c>
      <c r="H1279">
        <v>0</v>
      </c>
      <c r="I1279" t="str">
        <f>YEAR(data_KPI[[#This Row],[Date]])&amp;" "&amp;MONTH(data_KPI[[#This Row],[Date]])</f>
        <v>2023 9</v>
      </c>
    </row>
    <row r="1280" spans="2:9" x14ac:dyDescent="0.25">
      <c r="B1280" t="s">
        <v>34</v>
      </c>
      <c r="C1280">
        <v>11.200000000000001</v>
      </c>
      <c r="D1280">
        <v>1060</v>
      </c>
      <c r="E1280" s="27">
        <v>45182</v>
      </c>
      <c r="F1280">
        <v>2588.04</v>
      </c>
      <c r="G1280" t="s">
        <v>91</v>
      </c>
      <c r="H1280">
        <v>0</v>
      </c>
      <c r="I1280" t="str">
        <f>YEAR(data_KPI[[#This Row],[Date]])&amp;" "&amp;MONTH(data_KPI[[#This Row],[Date]])</f>
        <v>2023 9</v>
      </c>
    </row>
    <row r="1281" spans="2:9" x14ac:dyDescent="0.25">
      <c r="B1281" t="s">
        <v>35</v>
      </c>
      <c r="C1281">
        <v>5.6000000000000005</v>
      </c>
      <c r="D1281">
        <v>710</v>
      </c>
      <c r="E1281" s="27">
        <v>45182</v>
      </c>
      <c r="F1281">
        <v>490.83000000000004</v>
      </c>
      <c r="G1281" t="s">
        <v>91</v>
      </c>
      <c r="H1281">
        <v>0</v>
      </c>
      <c r="I1281" t="str">
        <f>YEAR(data_KPI[[#This Row],[Date]])&amp;" "&amp;MONTH(data_KPI[[#This Row],[Date]])</f>
        <v>2023 9</v>
      </c>
    </row>
    <row r="1282" spans="2:9" x14ac:dyDescent="0.25">
      <c r="B1282" t="s">
        <v>68</v>
      </c>
      <c r="C1282">
        <v>4.8000000000000007</v>
      </c>
      <c r="D1282">
        <v>530</v>
      </c>
      <c r="E1282" s="27">
        <v>45182</v>
      </c>
      <c r="F1282">
        <v>1143.21</v>
      </c>
      <c r="G1282" t="s">
        <v>90</v>
      </c>
      <c r="H1282">
        <v>0</v>
      </c>
      <c r="I1282" t="str">
        <f>YEAR(data_KPI[[#This Row],[Date]])&amp;" "&amp;MONTH(data_KPI[[#This Row],[Date]])</f>
        <v>2023 9</v>
      </c>
    </row>
    <row r="1283" spans="2:9" x14ac:dyDescent="0.25">
      <c r="B1283" t="s">
        <v>32</v>
      </c>
      <c r="C1283">
        <v>8.8000000000000007</v>
      </c>
      <c r="D1283">
        <v>710</v>
      </c>
      <c r="E1283" s="27">
        <v>45182</v>
      </c>
      <c r="F1283">
        <v>1204.56</v>
      </c>
      <c r="G1283" t="s">
        <v>91</v>
      </c>
      <c r="H1283">
        <v>0</v>
      </c>
      <c r="I1283" t="str">
        <f>YEAR(data_KPI[[#This Row],[Date]])&amp;" "&amp;MONTH(data_KPI[[#This Row],[Date]])</f>
        <v>2023 9</v>
      </c>
    </row>
    <row r="1284" spans="2:9" x14ac:dyDescent="0.25">
      <c r="B1284" t="s">
        <v>33</v>
      </c>
      <c r="C1284">
        <v>5</v>
      </c>
      <c r="D1284">
        <v>121</v>
      </c>
      <c r="E1284" s="27">
        <v>45183</v>
      </c>
      <c r="F1284">
        <v>453.08</v>
      </c>
      <c r="G1284" t="s">
        <v>90</v>
      </c>
      <c r="H1284">
        <v>0</v>
      </c>
      <c r="I1284" t="str">
        <f>YEAR(data_KPI[[#This Row],[Date]])&amp;" "&amp;MONTH(data_KPI[[#This Row],[Date]])</f>
        <v>2023 9</v>
      </c>
    </row>
    <row r="1285" spans="2:9" x14ac:dyDescent="0.25">
      <c r="B1285" t="s">
        <v>34</v>
      </c>
      <c r="C1285">
        <v>6.4</v>
      </c>
      <c r="D1285">
        <v>940</v>
      </c>
      <c r="E1285" s="27">
        <v>45183</v>
      </c>
      <c r="F1285">
        <v>697.59</v>
      </c>
      <c r="G1285" t="s">
        <v>91</v>
      </c>
      <c r="H1285">
        <v>0</v>
      </c>
      <c r="I1285" t="str">
        <f>YEAR(data_KPI[[#This Row],[Date]])&amp;" "&amp;MONTH(data_KPI[[#This Row],[Date]])</f>
        <v>2023 9</v>
      </c>
    </row>
    <row r="1286" spans="2:9" x14ac:dyDescent="0.25">
      <c r="B1286" t="s">
        <v>35</v>
      </c>
      <c r="C1286">
        <v>11.200000000000001</v>
      </c>
      <c r="D1286">
        <v>1120</v>
      </c>
      <c r="E1286" s="27">
        <v>45183</v>
      </c>
      <c r="F1286">
        <v>1193.58</v>
      </c>
      <c r="G1286" t="s">
        <v>91</v>
      </c>
      <c r="H1286">
        <v>0</v>
      </c>
      <c r="I1286" t="str">
        <f>YEAR(data_KPI[[#This Row],[Date]])&amp;" "&amp;MONTH(data_KPI[[#This Row],[Date]])</f>
        <v>2023 9</v>
      </c>
    </row>
    <row r="1287" spans="2:9" x14ac:dyDescent="0.25">
      <c r="B1287" t="s">
        <v>68</v>
      </c>
      <c r="C1287">
        <v>7.2</v>
      </c>
      <c r="D1287">
        <v>1210</v>
      </c>
      <c r="E1287" s="27">
        <v>45183</v>
      </c>
      <c r="F1287">
        <v>2536.17</v>
      </c>
      <c r="G1287" t="s">
        <v>90</v>
      </c>
      <c r="H1287">
        <v>0</v>
      </c>
      <c r="I1287" t="str">
        <f>YEAR(data_KPI[[#This Row],[Date]])&amp;" "&amp;MONTH(data_KPI[[#This Row],[Date]])</f>
        <v>2023 9</v>
      </c>
    </row>
    <row r="1288" spans="2:9" x14ac:dyDescent="0.25">
      <c r="B1288" t="s">
        <v>32</v>
      </c>
      <c r="C1288">
        <v>9.6000000000000014</v>
      </c>
      <c r="D1288">
        <v>1400</v>
      </c>
      <c r="E1288" s="27">
        <v>45183</v>
      </c>
      <c r="F1288">
        <v>1944.1799999999998</v>
      </c>
      <c r="G1288" t="s">
        <v>91</v>
      </c>
      <c r="H1288">
        <v>0</v>
      </c>
      <c r="I1288" t="str">
        <f>YEAR(data_KPI[[#This Row],[Date]])&amp;" "&amp;MONTH(data_KPI[[#This Row],[Date]])</f>
        <v>2023 9</v>
      </c>
    </row>
    <row r="1289" spans="2:9" x14ac:dyDescent="0.25">
      <c r="B1289" t="s">
        <v>33</v>
      </c>
      <c r="C1289">
        <v>12</v>
      </c>
      <c r="D1289">
        <v>115</v>
      </c>
      <c r="E1289" s="27">
        <v>45184</v>
      </c>
      <c r="F1289">
        <v>706.79</v>
      </c>
      <c r="G1289" t="s">
        <v>90</v>
      </c>
      <c r="H1289">
        <v>0</v>
      </c>
      <c r="I1289" t="str">
        <f>YEAR(data_KPI[[#This Row],[Date]])&amp;" "&amp;MONTH(data_KPI[[#This Row],[Date]])</f>
        <v>2023 9</v>
      </c>
    </row>
    <row r="1290" spans="2:9" x14ac:dyDescent="0.25">
      <c r="B1290" t="s">
        <v>34</v>
      </c>
      <c r="C1290">
        <v>10.4</v>
      </c>
      <c r="D1290">
        <v>940</v>
      </c>
      <c r="E1290" s="27">
        <v>45184</v>
      </c>
      <c r="F1290">
        <v>2995.92</v>
      </c>
      <c r="G1290" t="s">
        <v>91</v>
      </c>
      <c r="H1290">
        <v>0</v>
      </c>
      <c r="I1290" t="str">
        <f>YEAR(data_KPI[[#This Row],[Date]])&amp;" "&amp;MONTH(data_KPI[[#This Row],[Date]])</f>
        <v>2023 9</v>
      </c>
    </row>
    <row r="1291" spans="2:9" x14ac:dyDescent="0.25">
      <c r="B1291" t="s">
        <v>35</v>
      </c>
      <c r="C1291">
        <v>11.200000000000001</v>
      </c>
      <c r="D1291">
        <v>920</v>
      </c>
      <c r="E1291" s="27">
        <v>45184</v>
      </c>
      <c r="F1291">
        <v>2525.4299999999998</v>
      </c>
      <c r="G1291" t="s">
        <v>91</v>
      </c>
      <c r="H1291">
        <v>0</v>
      </c>
      <c r="I1291" t="str">
        <f>YEAR(data_KPI[[#This Row],[Date]])&amp;" "&amp;MONTH(data_KPI[[#This Row],[Date]])</f>
        <v>2023 9</v>
      </c>
    </row>
    <row r="1292" spans="2:9" x14ac:dyDescent="0.25">
      <c r="B1292" t="s">
        <v>68</v>
      </c>
      <c r="C1292">
        <v>7.2</v>
      </c>
      <c r="D1292">
        <v>1270</v>
      </c>
      <c r="E1292" s="27">
        <v>45184</v>
      </c>
      <c r="F1292">
        <v>1409.79</v>
      </c>
      <c r="G1292" t="s">
        <v>90</v>
      </c>
      <c r="H1292">
        <v>0</v>
      </c>
      <c r="I1292" t="str">
        <f>YEAR(data_KPI[[#This Row],[Date]])&amp;" "&amp;MONTH(data_KPI[[#This Row],[Date]])</f>
        <v>2023 9</v>
      </c>
    </row>
    <row r="1293" spans="2:9" x14ac:dyDescent="0.25">
      <c r="B1293" t="s">
        <v>32</v>
      </c>
      <c r="C1293">
        <v>11.200000000000001</v>
      </c>
      <c r="D1293">
        <v>1070</v>
      </c>
      <c r="E1293" s="27">
        <v>45184</v>
      </c>
      <c r="F1293">
        <v>195.18</v>
      </c>
      <c r="G1293" t="s">
        <v>91</v>
      </c>
      <c r="H1293">
        <v>0</v>
      </c>
      <c r="I1293" t="str">
        <f>YEAR(data_KPI[[#This Row],[Date]])&amp;" "&amp;MONTH(data_KPI[[#This Row],[Date]])</f>
        <v>2023 9</v>
      </c>
    </row>
    <row r="1294" spans="2:9" x14ac:dyDescent="0.25">
      <c r="B1294" t="s">
        <v>33</v>
      </c>
      <c r="C1294">
        <v>10</v>
      </c>
      <c r="D1294">
        <v>109</v>
      </c>
      <c r="E1294" s="27">
        <v>45185</v>
      </c>
      <c r="F1294">
        <v>874.09</v>
      </c>
      <c r="G1294" t="s">
        <v>90</v>
      </c>
      <c r="H1294">
        <v>0</v>
      </c>
      <c r="I1294" t="str">
        <f>YEAR(data_KPI[[#This Row],[Date]])&amp;" "&amp;MONTH(data_KPI[[#This Row],[Date]])</f>
        <v>2023 9</v>
      </c>
    </row>
    <row r="1295" spans="2:9" x14ac:dyDescent="0.25">
      <c r="B1295" t="s">
        <v>34</v>
      </c>
      <c r="C1295">
        <v>4</v>
      </c>
      <c r="D1295">
        <v>590</v>
      </c>
      <c r="E1295" s="27">
        <v>45185</v>
      </c>
      <c r="F1295">
        <v>700.11</v>
      </c>
      <c r="G1295" t="s">
        <v>91</v>
      </c>
      <c r="H1295">
        <v>0</v>
      </c>
      <c r="I1295" t="str">
        <f>YEAR(data_KPI[[#This Row],[Date]])&amp;" "&amp;MONTH(data_KPI[[#This Row],[Date]])</f>
        <v>2023 9</v>
      </c>
    </row>
    <row r="1296" spans="2:9" x14ac:dyDescent="0.25">
      <c r="B1296" t="s">
        <v>35</v>
      </c>
      <c r="C1296">
        <v>11.200000000000001</v>
      </c>
      <c r="D1296">
        <v>1120</v>
      </c>
      <c r="E1296" s="27">
        <v>45185</v>
      </c>
      <c r="F1296">
        <v>1167.42</v>
      </c>
      <c r="G1296" t="s">
        <v>91</v>
      </c>
      <c r="H1296">
        <v>0</v>
      </c>
      <c r="I1296" t="str">
        <f>YEAR(data_KPI[[#This Row],[Date]])&amp;" "&amp;MONTH(data_KPI[[#This Row],[Date]])</f>
        <v>2023 9</v>
      </c>
    </row>
    <row r="1297" spans="2:9" x14ac:dyDescent="0.25">
      <c r="B1297" t="s">
        <v>68</v>
      </c>
      <c r="C1297">
        <v>8</v>
      </c>
      <c r="D1297">
        <v>1420</v>
      </c>
      <c r="E1297" s="27">
        <v>45185</v>
      </c>
      <c r="F1297">
        <v>1771.98</v>
      </c>
      <c r="G1297" t="s">
        <v>90</v>
      </c>
      <c r="H1297">
        <v>0</v>
      </c>
      <c r="I1297" t="str">
        <f>YEAR(data_KPI[[#This Row],[Date]])&amp;" "&amp;MONTH(data_KPI[[#This Row],[Date]])</f>
        <v>2023 9</v>
      </c>
    </row>
    <row r="1298" spans="2:9" x14ac:dyDescent="0.25">
      <c r="B1298" t="s">
        <v>32</v>
      </c>
      <c r="C1298">
        <v>12</v>
      </c>
      <c r="D1298">
        <v>1470</v>
      </c>
      <c r="E1298" s="27">
        <v>45185</v>
      </c>
      <c r="F1298">
        <v>158.52000000000001</v>
      </c>
      <c r="G1298" t="s">
        <v>91</v>
      </c>
      <c r="H1298">
        <v>0</v>
      </c>
      <c r="I1298" t="str">
        <f>YEAR(data_KPI[[#This Row],[Date]])&amp;" "&amp;MONTH(data_KPI[[#This Row],[Date]])</f>
        <v>2023 9</v>
      </c>
    </row>
    <row r="1299" spans="2:9" x14ac:dyDescent="0.25">
      <c r="B1299" t="s">
        <v>33</v>
      </c>
      <c r="C1299">
        <v>5</v>
      </c>
      <c r="D1299">
        <v>95</v>
      </c>
      <c r="E1299" s="27">
        <v>45186</v>
      </c>
      <c r="F1299">
        <v>493.05</v>
      </c>
      <c r="G1299" t="s">
        <v>90</v>
      </c>
      <c r="H1299">
        <v>0</v>
      </c>
      <c r="I1299" t="str">
        <f>YEAR(data_KPI[[#This Row],[Date]])&amp;" "&amp;MONTH(data_KPI[[#This Row],[Date]])</f>
        <v>2023 9</v>
      </c>
    </row>
    <row r="1300" spans="2:9" x14ac:dyDescent="0.25">
      <c r="B1300" t="s">
        <v>34</v>
      </c>
      <c r="C1300">
        <v>8.8000000000000007</v>
      </c>
      <c r="D1300">
        <v>970</v>
      </c>
      <c r="E1300" s="27">
        <v>45186</v>
      </c>
      <c r="F1300">
        <v>2361.9299999999998</v>
      </c>
      <c r="G1300" t="s">
        <v>91</v>
      </c>
      <c r="H1300">
        <v>0</v>
      </c>
      <c r="I1300" t="str">
        <f>YEAR(data_KPI[[#This Row],[Date]])&amp;" "&amp;MONTH(data_KPI[[#This Row],[Date]])</f>
        <v>2023 9</v>
      </c>
    </row>
    <row r="1301" spans="2:9" x14ac:dyDescent="0.25">
      <c r="B1301" t="s">
        <v>35</v>
      </c>
      <c r="C1301">
        <v>4.8000000000000007</v>
      </c>
      <c r="D1301">
        <v>1150</v>
      </c>
      <c r="E1301" s="27">
        <v>45186</v>
      </c>
      <c r="F1301">
        <v>841.29</v>
      </c>
      <c r="G1301" t="s">
        <v>91</v>
      </c>
      <c r="H1301">
        <v>0</v>
      </c>
      <c r="I1301" t="str">
        <f>YEAR(data_KPI[[#This Row],[Date]])&amp;" "&amp;MONTH(data_KPI[[#This Row],[Date]])</f>
        <v>2023 9</v>
      </c>
    </row>
    <row r="1302" spans="2:9" x14ac:dyDescent="0.25">
      <c r="B1302" t="s">
        <v>68</v>
      </c>
      <c r="C1302">
        <v>8</v>
      </c>
      <c r="D1302">
        <v>930</v>
      </c>
      <c r="E1302" s="27">
        <v>45186</v>
      </c>
      <c r="F1302">
        <v>999.12000000000012</v>
      </c>
      <c r="G1302" t="s">
        <v>90</v>
      </c>
      <c r="H1302">
        <v>0</v>
      </c>
      <c r="I1302" t="str">
        <f>YEAR(data_KPI[[#This Row],[Date]])&amp;" "&amp;MONTH(data_KPI[[#This Row],[Date]])</f>
        <v>2023 9</v>
      </c>
    </row>
    <row r="1303" spans="2:9" x14ac:dyDescent="0.25">
      <c r="B1303" t="s">
        <v>32</v>
      </c>
      <c r="C1303">
        <v>8.8000000000000007</v>
      </c>
      <c r="D1303">
        <v>660</v>
      </c>
      <c r="E1303" s="27">
        <v>45186</v>
      </c>
      <c r="F1303">
        <v>2884.08</v>
      </c>
      <c r="G1303" t="s">
        <v>91</v>
      </c>
      <c r="H1303">
        <v>0</v>
      </c>
      <c r="I1303" t="str">
        <f>YEAR(data_KPI[[#This Row],[Date]])&amp;" "&amp;MONTH(data_KPI[[#This Row],[Date]])</f>
        <v>2023 9</v>
      </c>
    </row>
    <row r="1304" spans="2:9" x14ac:dyDescent="0.25">
      <c r="B1304" t="s">
        <v>33</v>
      </c>
      <c r="C1304">
        <v>10</v>
      </c>
      <c r="D1304">
        <v>143</v>
      </c>
      <c r="E1304" s="27">
        <v>45187</v>
      </c>
      <c r="F1304">
        <v>974.04</v>
      </c>
      <c r="G1304" t="s">
        <v>90</v>
      </c>
      <c r="H1304">
        <v>0</v>
      </c>
      <c r="I1304" t="str">
        <f>YEAR(data_KPI[[#This Row],[Date]])&amp;" "&amp;MONTH(data_KPI[[#This Row],[Date]])</f>
        <v>2023 9</v>
      </c>
    </row>
    <row r="1305" spans="2:9" x14ac:dyDescent="0.25">
      <c r="B1305" t="s">
        <v>34</v>
      </c>
      <c r="C1305">
        <v>10.4</v>
      </c>
      <c r="D1305">
        <v>1300</v>
      </c>
      <c r="E1305" s="27">
        <v>45187</v>
      </c>
      <c r="F1305">
        <v>2189.4299999999998</v>
      </c>
      <c r="G1305" t="s">
        <v>91</v>
      </c>
      <c r="H1305">
        <v>0</v>
      </c>
      <c r="I1305" t="str">
        <f>YEAR(data_KPI[[#This Row],[Date]])&amp;" "&amp;MONTH(data_KPI[[#This Row],[Date]])</f>
        <v>2023 9</v>
      </c>
    </row>
    <row r="1306" spans="2:9" x14ac:dyDescent="0.25">
      <c r="B1306" t="s">
        <v>35</v>
      </c>
      <c r="C1306">
        <v>11.200000000000001</v>
      </c>
      <c r="D1306">
        <v>1290</v>
      </c>
      <c r="E1306" s="27">
        <v>45187</v>
      </c>
      <c r="F1306">
        <v>1243.23</v>
      </c>
      <c r="G1306" t="s">
        <v>91</v>
      </c>
      <c r="H1306">
        <v>0</v>
      </c>
      <c r="I1306" t="str">
        <f>YEAR(data_KPI[[#This Row],[Date]])&amp;" "&amp;MONTH(data_KPI[[#This Row],[Date]])</f>
        <v>2023 9</v>
      </c>
    </row>
    <row r="1307" spans="2:9" x14ac:dyDescent="0.25">
      <c r="B1307" t="s">
        <v>68</v>
      </c>
      <c r="C1307">
        <v>4</v>
      </c>
      <c r="D1307">
        <v>1030</v>
      </c>
      <c r="E1307" s="27">
        <v>45187</v>
      </c>
      <c r="F1307">
        <v>1178.97</v>
      </c>
      <c r="G1307" t="s">
        <v>90</v>
      </c>
      <c r="H1307">
        <v>0</v>
      </c>
      <c r="I1307" t="str">
        <f>YEAR(data_KPI[[#This Row],[Date]])&amp;" "&amp;MONTH(data_KPI[[#This Row],[Date]])</f>
        <v>2023 9</v>
      </c>
    </row>
    <row r="1308" spans="2:9" x14ac:dyDescent="0.25">
      <c r="B1308" t="s">
        <v>32</v>
      </c>
      <c r="C1308">
        <v>6.4</v>
      </c>
      <c r="D1308">
        <v>790</v>
      </c>
      <c r="E1308" s="27">
        <v>45187</v>
      </c>
      <c r="F1308">
        <v>1783.44</v>
      </c>
      <c r="G1308" t="s">
        <v>91</v>
      </c>
      <c r="H1308">
        <v>0</v>
      </c>
      <c r="I1308" t="str">
        <f>YEAR(data_KPI[[#This Row],[Date]])&amp;" "&amp;MONTH(data_KPI[[#This Row],[Date]])</f>
        <v>2023 9</v>
      </c>
    </row>
    <row r="1309" spans="2:9" x14ac:dyDescent="0.25">
      <c r="B1309" t="s">
        <v>33</v>
      </c>
      <c r="C1309">
        <v>7</v>
      </c>
      <c r="D1309">
        <v>78</v>
      </c>
      <c r="E1309" s="27">
        <v>45188</v>
      </c>
      <c r="F1309">
        <v>138.55000000000001</v>
      </c>
      <c r="G1309" t="s">
        <v>90</v>
      </c>
      <c r="H1309">
        <v>0</v>
      </c>
      <c r="I1309" t="str">
        <f>YEAR(data_KPI[[#This Row],[Date]])&amp;" "&amp;MONTH(data_KPI[[#This Row],[Date]])</f>
        <v>2023 9</v>
      </c>
    </row>
    <row r="1310" spans="2:9" x14ac:dyDescent="0.25">
      <c r="B1310" t="s">
        <v>34</v>
      </c>
      <c r="C1310">
        <v>9.6000000000000014</v>
      </c>
      <c r="D1310">
        <v>930</v>
      </c>
      <c r="E1310" s="27">
        <v>45188</v>
      </c>
      <c r="F1310">
        <v>1847.7599999999998</v>
      </c>
      <c r="G1310" t="s">
        <v>91</v>
      </c>
      <c r="H1310">
        <v>0</v>
      </c>
      <c r="I1310" t="str">
        <f>YEAR(data_KPI[[#This Row],[Date]])&amp;" "&amp;MONTH(data_KPI[[#This Row],[Date]])</f>
        <v>2023 9</v>
      </c>
    </row>
    <row r="1311" spans="2:9" x14ac:dyDescent="0.25">
      <c r="B1311" t="s">
        <v>35</v>
      </c>
      <c r="C1311">
        <v>5.6000000000000005</v>
      </c>
      <c r="D1311">
        <v>1090</v>
      </c>
      <c r="E1311" s="27">
        <v>45188</v>
      </c>
      <c r="F1311">
        <v>1256.49</v>
      </c>
      <c r="G1311" t="s">
        <v>91</v>
      </c>
      <c r="H1311">
        <v>0</v>
      </c>
      <c r="I1311" t="str">
        <f>YEAR(data_KPI[[#This Row],[Date]])&amp;" "&amp;MONTH(data_KPI[[#This Row],[Date]])</f>
        <v>2023 9</v>
      </c>
    </row>
    <row r="1312" spans="2:9" x14ac:dyDescent="0.25">
      <c r="B1312" t="s">
        <v>68</v>
      </c>
      <c r="C1312">
        <v>8.8000000000000007</v>
      </c>
      <c r="D1312">
        <v>630</v>
      </c>
      <c r="E1312" s="27">
        <v>45188</v>
      </c>
      <c r="F1312">
        <v>1991.25</v>
      </c>
      <c r="G1312" t="s">
        <v>90</v>
      </c>
      <c r="H1312">
        <v>0</v>
      </c>
      <c r="I1312" t="str">
        <f>YEAR(data_KPI[[#This Row],[Date]])&amp;" "&amp;MONTH(data_KPI[[#This Row],[Date]])</f>
        <v>2023 9</v>
      </c>
    </row>
    <row r="1313" spans="2:9" x14ac:dyDescent="0.25">
      <c r="B1313" t="s">
        <v>32</v>
      </c>
      <c r="C1313">
        <v>11.200000000000001</v>
      </c>
      <c r="D1313">
        <v>650</v>
      </c>
      <c r="E1313" s="27">
        <v>45188</v>
      </c>
      <c r="F1313">
        <v>1007.28</v>
      </c>
      <c r="G1313" t="s">
        <v>91</v>
      </c>
      <c r="H1313">
        <v>0</v>
      </c>
      <c r="I1313" t="str">
        <f>YEAR(data_KPI[[#This Row],[Date]])&amp;" "&amp;MONTH(data_KPI[[#This Row],[Date]])</f>
        <v>2023 9</v>
      </c>
    </row>
    <row r="1314" spans="2:9" x14ac:dyDescent="0.25">
      <c r="B1314" t="s">
        <v>33</v>
      </c>
      <c r="C1314">
        <v>9</v>
      </c>
      <c r="D1314">
        <v>149</v>
      </c>
      <c r="E1314" s="27">
        <v>45189</v>
      </c>
      <c r="F1314">
        <v>823.66</v>
      </c>
      <c r="G1314" t="s">
        <v>90</v>
      </c>
      <c r="H1314">
        <v>0</v>
      </c>
      <c r="I1314" t="str">
        <f>YEAR(data_KPI[[#This Row],[Date]])&amp;" "&amp;MONTH(data_KPI[[#This Row],[Date]])</f>
        <v>2023 9</v>
      </c>
    </row>
    <row r="1315" spans="2:9" x14ac:dyDescent="0.25">
      <c r="B1315" t="s">
        <v>34</v>
      </c>
      <c r="C1315">
        <v>8</v>
      </c>
      <c r="D1315">
        <v>680</v>
      </c>
      <c r="E1315" s="27">
        <v>45189</v>
      </c>
      <c r="F1315">
        <v>441.33000000000004</v>
      </c>
      <c r="G1315" t="s">
        <v>91</v>
      </c>
      <c r="H1315">
        <v>0</v>
      </c>
      <c r="I1315" t="str">
        <f>YEAR(data_KPI[[#This Row],[Date]])&amp;" "&amp;MONTH(data_KPI[[#This Row],[Date]])</f>
        <v>2023 9</v>
      </c>
    </row>
    <row r="1316" spans="2:9" x14ac:dyDescent="0.25">
      <c r="B1316" t="s">
        <v>35</v>
      </c>
      <c r="C1316">
        <v>5.6000000000000005</v>
      </c>
      <c r="D1316">
        <v>1120</v>
      </c>
      <c r="E1316" s="27">
        <v>45189</v>
      </c>
      <c r="F1316">
        <v>2755.11</v>
      </c>
      <c r="G1316" t="s">
        <v>91</v>
      </c>
      <c r="H1316">
        <v>0</v>
      </c>
      <c r="I1316" t="str">
        <f>YEAR(data_KPI[[#This Row],[Date]])&amp;" "&amp;MONTH(data_KPI[[#This Row],[Date]])</f>
        <v>2023 9</v>
      </c>
    </row>
    <row r="1317" spans="2:9" x14ac:dyDescent="0.25">
      <c r="B1317" t="s">
        <v>68</v>
      </c>
      <c r="C1317">
        <v>8</v>
      </c>
      <c r="D1317">
        <v>1490</v>
      </c>
      <c r="E1317" s="27">
        <v>45189</v>
      </c>
      <c r="F1317">
        <v>2606.67</v>
      </c>
      <c r="G1317" t="s">
        <v>90</v>
      </c>
      <c r="H1317">
        <v>0</v>
      </c>
      <c r="I1317" t="str">
        <f>YEAR(data_KPI[[#This Row],[Date]])&amp;" "&amp;MONTH(data_KPI[[#This Row],[Date]])</f>
        <v>2023 9</v>
      </c>
    </row>
    <row r="1318" spans="2:9" x14ac:dyDescent="0.25">
      <c r="B1318" t="s">
        <v>32</v>
      </c>
      <c r="C1318">
        <v>7.2</v>
      </c>
      <c r="D1318">
        <v>1350</v>
      </c>
      <c r="E1318" s="27">
        <v>45189</v>
      </c>
      <c r="F1318">
        <v>522.03</v>
      </c>
      <c r="G1318" t="s">
        <v>91</v>
      </c>
      <c r="H1318">
        <v>0</v>
      </c>
      <c r="I1318" t="str">
        <f>YEAR(data_KPI[[#This Row],[Date]])&amp;" "&amp;MONTH(data_KPI[[#This Row],[Date]])</f>
        <v>2023 9</v>
      </c>
    </row>
    <row r="1319" spans="2:9" x14ac:dyDescent="0.25">
      <c r="B1319" t="s">
        <v>33</v>
      </c>
      <c r="C1319">
        <v>15</v>
      </c>
      <c r="D1319">
        <v>51</v>
      </c>
      <c r="E1319" s="27">
        <v>45190</v>
      </c>
      <c r="F1319">
        <v>99.38</v>
      </c>
      <c r="G1319" t="s">
        <v>90</v>
      </c>
      <c r="H1319">
        <v>0</v>
      </c>
      <c r="I1319" t="str">
        <f>YEAR(data_KPI[[#This Row],[Date]])&amp;" "&amp;MONTH(data_KPI[[#This Row],[Date]])</f>
        <v>2023 9</v>
      </c>
    </row>
    <row r="1320" spans="2:9" x14ac:dyDescent="0.25">
      <c r="B1320" t="s">
        <v>34</v>
      </c>
      <c r="C1320">
        <v>11.200000000000001</v>
      </c>
      <c r="D1320">
        <v>1220</v>
      </c>
      <c r="E1320" s="27">
        <v>45190</v>
      </c>
      <c r="F1320">
        <v>1919.13</v>
      </c>
      <c r="G1320" t="s">
        <v>91</v>
      </c>
      <c r="H1320">
        <v>0</v>
      </c>
      <c r="I1320" t="str">
        <f>YEAR(data_KPI[[#This Row],[Date]])&amp;" "&amp;MONTH(data_KPI[[#This Row],[Date]])</f>
        <v>2023 9</v>
      </c>
    </row>
    <row r="1321" spans="2:9" x14ac:dyDescent="0.25">
      <c r="B1321" t="s">
        <v>35</v>
      </c>
      <c r="C1321">
        <v>8.8000000000000007</v>
      </c>
      <c r="D1321">
        <v>510</v>
      </c>
      <c r="E1321" s="27">
        <v>45190</v>
      </c>
      <c r="F1321">
        <v>1740.8999999999999</v>
      </c>
      <c r="G1321" t="s">
        <v>91</v>
      </c>
      <c r="H1321">
        <v>0</v>
      </c>
      <c r="I1321" t="str">
        <f>YEAR(data_KPI[[#This Row],[Date]])&amp;" "&amp;MONTH(data_KPI[[#This Row],[Date]])</f>
        <v>2023 9</v>
      </c>
    </row>
    <row r="1322" spans="2:9" x14ac:dyDescent="0.25">
      <c r="B1322" t="s">
        <v>68</v>
      </c>
      <c r="C1322">
        <v>8.8000000000000007</v>
      </c>
      <c r="D1322">
        <v>910</v>
      </c>
      <c r="E1322" s="27">
        <v>45190</v>
      </c>
      <c r="F1322">
        <v>349.62</v>
      </c>
      <c r="G1322" t="s">
        <v>90</v>
      </c>
      <c r="H1322">
        <v>0</v>
      </c>
      <c r="I1322" t="str">
        <f>YEAR(data_KPI[[#This Row],[Date]])&amp;" "&amp;MONTH(data_KPI[[#This Row],[Date]])</f>
        <v>2023 9</v>
      </c>
    </row>
    <row r="1323" spans="2:9" x14ac:dyDescent="0.25">
      <c r="B1323" t="s">
        <v>32</v>
      </c>
      <c r="C1323">
        <v>6.4</v>
      </c>
      <c r="D1323">
        <v>690</v>
      </c>
      <c r="E1323" s="27">
        <v>45190</v>
      </c>
      <c r="F1323">
        <v>818.12999999999988</v>
      </c>
      <c r="G1323" t="s">
        <v>91</v>
      </c>
      <c r="H1323">
        <v>0</v>
      </c>
      <c r="I1323" t="str">
        <f>YEAR(data_KPI[[#This Row],[Date]])&amp;" "&amp;MONTH(data_KPI[[#This Row],[Date]])</f>
        <v>2023 9</v>
      </c>
    </row>
    <row r="1324" spans="2:9" x14ac:dyDescent="0.25">
      <c r="B1324" t="s">
        <v>33</v>
      </c>
      <c r="C1324">
        <v>7</v>
      </c>
      <c r="D1324">
        <v>148</v>
      </c>
      <c r="E1324" s="27">
        <v>45191</v>
      </c>
      <c r="F1324">
        <v>163.69</v>
      </c>
      <c r="G1324" t="s">
        <v>90</v>
      </c>
      <c r="H1324">
        <v>0</v>
      </c>
      <c r="I1324" t="str">
        <f>YEAR(data_KPI[[#This Row],[Date]])&amp;" "&amp;MONTH(data_KPI[[#This Row],[Date]])</f>
        <v>2023 9</v>
      </c>
    </row>
    <row r="1325" spans="2:9" x14ac:dyDescent="0.25">
      <c r="B1325" t="s">
        <v>34</v>
      </c>
      <c r="C1325">
        <v>11.200000000000001</v>
      </c>
      <c r="D1325">
        <v>940</v>
      </c>
      <c r="E1325" s="27">
        <v>45191</v>
      </c>
      <c r="F1325">
        <v>2827.17</v>
      </c>
      <c r="G1325" t="s">
        <v>91</v>
      </c>
      <c r="H1325">
        <v>0</v>
      </c>
      <c r="I1325" t="str">
        <f>YEAR(data_KPI[[#This Row],[Date]])&amp;" "&amp;MONTH(data_KPI[[#This Row],[Date]])</f>
        <v>2023 9</v>
      </c>
    </row>
    <row r="1326" spans="2:9" x14ac:dyDescent="0.25">
      <c r="B1326" t="s">
        <v>35</v>
      </c>
      <c r="C1326">
        <v>4</v>
      </c>
      <c r="D1326">
        <v>1040</v>
      </c>
      <c r="E1326" s="27">
        <v>45191</v>
      </c>
      <c r="F1326">
        <v>2844.21</v>
      </c>
      <c r="G1326" t="s">
        <v>91</v>
      </c>
      <c r="H1326">
        <v>0</v>
      </c>
      <c r="I1326" t="str">
        <f>YEAR(data_KPI[[#This Row],[Date]])&amp;" "&amp;MONTH(data_KPI[[#This Row],[Date]])</f>
        <v>2023 9</v>
      </c>
    </row>
    <row r="1327" spans="2:9" x14ac:dyDescent="0.25">
      <c r="B1327" t="s">
        <v>68</v>
      </c>
      <c r="C1327">
        <v>5.6000000000000005</v>
      </c>
      <c r="D1327">
        <v>1230</v>
      </c>
      <c r="E1327" s="27">
        <v>45191</v>
      </c>
      <c r="F1327">
        <v>346.59000000000003</v>
      </c>
      <c r="G1327" t="s">
        <v>90</v>
      </c>
      <c r="H1327">
        <v>0</v>
      </c>
      <c r="I1327" t="str">
        <f>YEAR(data_KPI[[#This Row],[Date]])&amp;" "&amp;MONTH(data_KPI[[#This Row],[Date]])</f>
        <v>2023 9</v>
      </c>
    </row>
    <row r="1328" spans="2:9" x14ac:dyDescent="0.25">
      <c r="B1328" t="s">
        <v>32</v>
      </c>
      <c r="C1328">
        <v>4.8000000000000007</v>
      </c>
      <c r="D1328">
        <v>1100</v>
      </c>
      <c r="E1328" s="27">
        <v>45191</v>
      </c>
      <c r="F1328">
        <v>2942.37</v>
      </c>
      <c r="G1328" t="s">
        <v>91</v>
      </c>
      <c r="H1328">
        <v>0</v>
      </c>
      <c r="I1328" t="str">
        <f>YEAR(data_KPI[[#This Row],[Date]])&amp;" "&amp;MONTH(data_KPI[[#This Row],[Date]])</f>
        <v>2023 9</v>
      </c>
    </row>
    <row r="1329" spans="2:9" x14ac:dyDescent="0.25">
      <c r="B1329" t="s">
        <v>33</v>
      </c>
      <c r="C1329">
        <v>7</v>
      </c>
      <c r="D1329">
        <v>59</v>
      </c>
      <c r="E1329" s="27">
        <v>45192</v>
      </c>
      <c r="F1329">
        <v>498.53</v>
      </c>
      <c r="G1329" t="s">
        <v>90</v>
      </c>
      <c r="H1329">
        <v>0</v>
      </c>
      <c r="I1329" t="str">
        <f>YEAR(data_KPI[[#This Row],[Date]])&amp;" "&amp;MONTH(data_KPI[[#This Row],[Date]])</f>
        <v>2023 9</v>
      </c>
    </row>
    <row r="1330" spans="2:9" x14ac:dyDescent="0.25">
      <c r="B1330" t="s">
        <v>34</v>
      </c>
      <c r="C1330">
        <v>10.4</v>
      </c>
      <c r="D1330">
        <v>1370</v>
      </c>
      <c r="E1330" s="27">
        <v>45192</v>
      </c>
      <c r="F1330">
        <v>2819.0099999999998</v>
      </c>
      <c r="G1330" t="s">
        <v>91</v>
      </c>
      <c r="H1330">
        <v>0</v>
      </c>
      <c r="I1330" t="str">
        <f>YEAR(data_KPI[[#This Row],[Date]])&amp;" "&amp;MONTH(data_KPI[[#This Row],[Date]])</f>
        <v>2023 9</v>
      </c>
    </row>
    <row r="1331" spans="2:9" x14ac:dyDescent="0.25">
      <c r="B1331" t="s">
        <v>35</v>
      </c>
      <c r="C1331">
        <v>11.200000000000001</v>
      </c>
      <c r="D1331">
        <v>1100</v>
      </c>
      <c r="E1331" s="27">
        <v>45192</v>
      </c>
      <c r="F1331">
        <v>734.18999999999994</v>
      </c>
      <c r="G1331" t="s">
        <v>91</v>
      </c>
      <c r="H1331">
        <v>0</v>
      </c>
      <c r="I1331" t="str">
        <f>YEAR(data_KPI[[#This Row],[Date]])&amp;" "&amp;MONTH(data_KPI[[#This Row],[Date]])</f>
        <v>2023 9</v>
      </c>
    </row>
    <row r="1332" spans="2:9" x14ac:dyDescent="0.25">
      <c r="B1332" t="s">
        <v>68</v>
      </c>
      <c r="C1332">
        <v>6.4</v>
      </c>
      <c r="D1332">
        <v>1070</v>
      </c>
      <c r="E1332" s="27">
        <v>45192</v>
      </c>
      <c r="F1332">
        <v>2227.59</v>
      </c>
      <c r="G1332" t="s">
        <v>90</v>
      </c>
      <c r="H1332">
        <v>0</v>
      </c>
      <c r="I1332" t="str">
        <f>YEAR(data_KPI[[#This Row],[Date]])&amp;" "&amp;MONTH(data_KPI[[#This Row],[Date]])</f>
        <v>2023 9</v>
      </c>
    </row>
    <row r="1333" spans="2:9" x14ac:dyDescent="0.25">
      <c r="B1333" t="s">
        <v>32</v>
      </c>
      <c r="C1333">
        <v>8.8000000000000007</v>
      </c>
      <c r="D1333">
        <v>1500</v>
      </c>
      <c r="E1333" s="27">
        <v>45192</v>
      </c>
      <c r="F1333">
        <v>338.76</v>
      </c>
      <c r="G1333" t="s">
        <v>91</v>
      </c>
      <c r="H1333">
        <v>0</v>
      </c>
      <c r="I1333" t="str">
        <f>YEAR(data_KPI[[#This Row],[Date]])&amp;" "&amp;MONTH(data_KPI[[#This Row],[Date]])</f>
        <v>2023 9</v>
      </c>
    </row>
    <row r="1334" spans="2:9" x14ac:dyDescent="0.25">
      <c r="B1334" t="s">
        <v>33</v>
      </c>
      <c r="C1334">
        <v>6</v>
      </c>
      <c r="D1334">
        <v>104</v>
      </c>
      <c r="E1334" s="27">
        <v>45193</v>
      </c>
      <c r="F1334">
        <v>602.66</v>
      </c>
      <c r="G1334" t="s">
        <v>90</v>
      </c>
      <c r="H1334">
        <v>0</v>
      </c>
      <c r="I1334" t="str">
        <f>YEAR(data_KPI[[#This Row],[Date]])&amp;" "&amp;MONTH(data_KPI[[#This Row],[Date]])</f>
        <v>2023 9</v>
      </c>
    </row>
    <row r="1335" spans="2:9" x14ac:dyDescent="0.25">
      <c r="B1335" t="s">
        <v>34</v>
      </c>
      <c r="C1335">
        <v>4.8000000000000007</v>
      </c>
      <c r="D1335">
        <v>1490</v>
      </c>
      <c r="E1335" s="27">
        <v>45193</v>
      </c>
      <c r="F1335">
        <v>1569</v>
      </c>
      <c r="G1335" t="s">
        <v>91</v>
      </c>
      <c r="H1335">
        <v>0</v>
      </c>
      <c r="I1335" t="str">
        <f>YEAR(data_KPI[[#This Row],[Date]])&amp;" "&amp;MONTH(data_KPI[[#This Row],[Date]])</f>
        <v>2023 9</v>
      </c>
    </row>
    <row r="1336" spans="2:9" x14ac:dyDescent="0.25">
      <c r="B1336" t="s">
        <v>35</v>
      </c>
      <c r="C1336">
        <v>8.8000000000000007</v>
      </c>
      <c r="D1336">
        <v>1270</v>
      </c>
      <c r="E1336" s="27">
        <v>45193</v>
      </c>
      <c r="F1336">
        <v>1043.25</v>
      </c>
      <c r="G1336" t="s">
        <v>91</v>
      </c>
      <c r="H1336">
        <v>0</v>
      </c>
      <c r="I1336" t="str">
        <f>YEAR(data_KPI[[#This Row],[Date]])&amp;" "&amp;MONTH(data_KPI[[#This Row],[Date]])</f>
        <v>2023 9</v>
      </c>
    </row>
    <row r="1337" spans="2:9" x14ac:dyDescent="0.25">
      <c r="B1337" t="s">
        <v>68</v>
      </c>
      <c r="C1337">
        <v>8.8000000000000007</v>
      </c>
      <c r="D1337">
        <v>610</v>
      </c>
      <c r="E1337" s="27">
        <v>45193</v>
      </c>
      <c r="F1337">
        <v>595.11</v>
      </c>
      <c r="G1337" t="s">
        <v>90</v>
      </c>
      <c r="H1337">
        <v>0</v>
      </c>
      <c r="I1337" t="str">
        <f>YEAR(data_KPI[[#This Row],[Date]])&amp;" "&amp;MONTH(data_KPI[[#This Row],[Date]])</f>
        <v>2023 9</v>
      </c>
    </row>
    <row r="1338" spans="2:9" x14ac:dyDescent="0.25">
      <c r="B1338" t="s">
        <v>32</v>
      </c>
      <c r="C1338">
        <v>8.8000000000000007</v>
      </c>
      <c r="D1338">
        <v>1420</v>
      </c>
      <c r="E1338" s="27">
        <v>45193</v>
      </c>
      <c r="F1338">
        <v>641.64</v>
      </c>
      <c r="G1338" t="s">
        <v>91</v>
      </c>
      <c r="H1338">
        <v>0</v>
      </c>
      <c r="I1338" t="str">
        <f>YEAR(data_KPI[[#This Row],[Date]])&amp;" "&amp;MONTH(data_KPI[[#This Row],[Date]])</f>
        <v>2023 9</v>
      </c>
    </row>
    <row r="1339" spans="2:9" x14ac:dyDescent="0.25">
      <c r="B1339" t="s">
        <v>33</v>
      </c>
      <c r="C1339">
        <v>9</v>
      </c>
      <c r="D1339">
        <v>55</v>
      </c>
      <c r="E1339" s="27">
        <v>45194</v>
      </c>
      <c r="F1339">
        <v>121.89</v>
      </c>
      <c r="G1339" t="s">
        <v>90</v>
      </c>
      <c r="H1339">
        <v>0</v>
      </c>
      <c r="I1339" t="str">
        <f>YEAR(data_KPI[[#This Row],[Date]])&amp;" "&amp;MONTH(data_KPI[[#This Row],[Date]])</f>
        <v>2023 9</v>
      </c>
    </row>
    <row r="1340" spans="2:9" x14ac:dyDescent="0.25">
      <c r="B1340" t="s">
        <v>34</v>
      </c>
      <c r="C1340">
        <v>9.6000000000000014</v>
      </c>
      <c r="D1340">
        <v>1350</v>
      </c>
      <c r="E1340" s="27">
        <v>45194</v>
      </c>
      <c r="F1340">
        <v>586.04999999999995</v>
      </c>
      <c r="G1340" t="s">
        <v>91</v>
      </c>
      <c r="H1340">
        <v>0</v>
      </c>
      <c r="I1340" t="str">
        <f>YEAR(data_KPI[[#This Row],[Date]])&amp;" "&amp;MONTH(data_KPI[[#This Row],[Date]])</f>
        <v>2023 9</v>
      </c>
    </row>
    <row r="1341" spans="2:9" x14ac:dyDescent="0.25">
      <c r="B1341" t="s">
        <v>35</v>
      </c>
      <c r="C1341">
        <v>7.2</v>
      </c>
      <c r="D1341">
        <v>810</v>
      </c>
      <c r="E1341" s="27">
        <v>45194</v>
      </c>
      <c r="F1341">
        <v>1116.03</v>
      </c>
      <c r="G1341" t="s">
        <v>91</v>
      </c>
      <c r="H1341">
        <v>0</v>
      </c>
      <c r="I1341" t="str">
        <f>YEAR(data_KPI[[#This Row],[Date]])&amp;" "&amp;MONTH(data_KPI[[#This Row],[Date]])</f>
        <v>2023 9</v>
      </c>
    </row>
    <row r="1342" spans="2:9" x14ac:dyDescent="0.25">
      <c r="B1342" t="s">
        <v>68</v>
      </c>
      <c r="C1342">
        <v>5.6000000000000005</v>
      </c>
      <c r="D1342">
        <v>1090</v>
      </c>
      <c r="E1342" s="27">
        <v>45194</v>
      </c>
      <c r="F1342">
        <v>1982.6999999999998</v>
      </c>
      <c r="G1342" t="s">
        <v>90</v>
      </c>
      <c r="H1342">
        <v>0</v>
      </c>
      <c r="I1342" t="str">
        <f>YEAR(data_KPI[[#This Row],[Date]])&amp;" "&amp;MONTH(data_KPI[[#This Row],[Date]])</f>
        <v>2023 9</v>
      </c>
    </row>
    <row r="1343" spans="2:9" x14ac:dyDescent="0.25">
      <c r="B1343" t="s">
        <v>32</v>
      </c>
      <c r="C1343">
        <v>4.8000000000000007</v>
      </c>
      <c r="D1343">
        <v>1190</v>
      </c>
      <c r="E1343" s="27">
        <v>45194</v>
      </c>
      <c r="F1343">
        <v>2002.38</v>
      </c>
      <c r="G1343" t="s">
        <v>91</v>
      </c>
      <c r="H1343">
        <v>0</v>
      </c>
      <c r="I1343" t="str">
        <f>YEAR(data_KPI[[#This Row],[Date]])&amp;" "&amp;MONTH(data_KPI[[#This Row],[Date]])</f>
        <v>2023 9</v>
      </c>
    </row>
    <row r="1344" spans="2:9" x14ac:dyDescent="0.25">
      <c r="B1344" t="s">
        <v>33</v>
      </c>
      <c r="C1344">
        <v>11</v>
      </c>
      <c r="D1344">
        <v>76</v>
      </c>
      <c r="E1344" s="27">
        <v>45195</v>
      </c>
      <c r="F1344">
        <v>228.39</v>
      </c>
      <c r="G1344" t="s">
        <v>90</v>
      </c>
      <c r="H1344">
        <v>0</v>
      </c>
      <c r="I1344" t="str">
        <f>YEAR(data_KPI[[#This Row],[Date]])&amp;" "&amp;MONTH(data_KPI[[#This Row],[Date]])</f>
        <v>2023 9</v>
      </c>
    </row>
    <row r="1345" spans="2:9" x14ac:dyDescent="0.25">
      <c r="B1345" t="s">
        <v>34</v>
      </c>
      <c r="C1345">
        <v>11.200000000000001</v>
      </c>
      <c r="D1345">
        <v>930</v>
      </c>
      <c r="E1345" s="27">
        <v>45195</v>
      </c>
      <c r="F1345">
        <v>66.449999999999989</v>
      </c>
      <c r="G1345" t="s">
        <v>91</v>
      </c>
      <c r="H1345">
        <v>0</v>
      </c>
      <c r="I1345" t="str">
        <f>YEAR(data_KPI[[#This Row],[Date]])&amp;" "&amp;MONTH(data_KPI[[#This Row],[Date]])</f>
        <v>2023 9</v>
      </c>
    </row>
    <row r="1346" spans="2:9" x14ac:dyDescent="0.25">
      <c r="B1346" t="s">
        <v>35</v>
      </c>
      <c r="C1346">
        <v>8</v>
      </c>
      <c r="D1346">
        <v>1000</v>
      </c>
      <c r="E1346" s="27">
        <v>45195</v>
      </c>
      <c r="F1346">
        <v>1353.27</v>
      </c>
      <c r="G1346" t="s">
        <v>91</v>
      </c>
      <c r="H1346">
        <v>0</v>
      </c>
      <c r="I1346" t="str">
        <f>YEAR(data_KPI[[#This Row],[Date]])&amp;" "&amp;MONTH(data_KPI[[#This Row],[Date]])</f>
        <v>2023 9</v>
      </c>
    </row>
    <row r="1347" spans="2:9" x14ac:dyDescent="0.25">
      <c r="B1347" t="s">
        <v>68</v>
      </c>
      <c r="C1347">
        <v>4</v>
      </c>
      <c r="D1347">
        <v>1020</v>
      </c>
      <c r="E1347" s="27">
        <v>45195</v>
      </c>
      <c r="F1347">
        <v>76.89</v>
      </c>
      <c r="G1347" t="s">
        <v>90</v>
      </c>
      <c r="H1347">
        <v>0</v>
      </c>
      <c r="I1347" t="str">
        <f>YEAR(data_KPI[[#This Row],[Date]])&amp;" "&amp;MONTH(data_KPI[[#This Row],[Date]])</f>
        <v>2023 9</v>
      </c>
    </row>
    <row r="1348" spans="2:9" x14ac:dyDescent="0.25">
      <c r="B1348" t="s">
        <v>32</v>
      </c>
      <c r="C1348">
        <v>11.200000000000001</v>
      </c>
      <c r="D1348">
        <v>1180</v>
      </c>
      <c r="E1348" s="27">
        <v>45195</v>
      </c>
      <c r="F1348">
        <v>92.25</v>
      </c>
      <c r="G1348" t="s">
        <v>91</v>
      </c>
      <c r="H1348">
        <v>0</v>
      </c>
      <c r="I1348" t="str">
        <f>YEAR(data_KPI[[#This Row],[Date]])&amp;" "&amp;MONTH(data_KPI[[#This Row],[Date]])</f>
        <v>2023 9</v>
      </c>
    </row>
    <row r="1349" spans="2:9" x14ac:dyDescent="0.25">
      <c r="B1349" t="s">
        <v>33</v>
      </c>
      <c r="C1349">
        <v>6</v>
      </c>
      <c r="D1349">
        <v>125</v>
      </c>
      <c r="E1349" s="27">
        <v>45196</v>
      </c>
      <c r="F1349">
        <v>73.42</v>
      </c>
      <c r="G1349" t="s">
        <v>90</v>
      </c>
      <c r="H1349">
        <v>0</v>
      </c>
      <c r="I1349" t="str">
        <f>YEAR(data_KPI[[#This Row],[Date]])&amp;" "&amp;MONTH(data_KPI[[#This Row],[Date]])</f>
        <v>2023 9</v>
      </c>
    </row>
    <row r="1350" spans="2:9" x14ac:dyDescent="0.25">
      <c r="B1350" t="s">
        <v>34</v>
      </c>
      <c r="C1350">
        <v>5.6000000000000005</v>
      </c>
      <c r="D1350">
        <v>1170</v>
      </c>
      <c r="E1350" s="27">
        <v>45196</v>
      </c>
      <c r="F1350">
        <v>327.33</v>
      </c>
      <c r="G1350" t="s">
        <v>91</v>
      </c>
      <c r="H1350">
        <v>0</v>
      </c>
      <c r="I1350" t="str">
        <f>YEAR(data_KPI[[#This Row],[Date]])&amp;" "&amp;MONTH(data_KPI[[#This Row],[Date]])</f>
        <v>2023 9</v>
      </c>
    </row>
    <row r="1351" spans="2:9" x14ac:dyDescent="0.25">
      <c r="B1351" t="s">
        <v>35</v>
      </c>
      <c r="C1351">
        <v>8.8000000000000007</v>
      </c>
      <c r="D1351">
        <v>620</v>
      </c>
      <c r="E1351" s="27">
        <v>45196</v>
      </c>
      <c r="F1351">
        <v>971.76</v>
      </c>
      <c r="G1351" t="s">
        <v>91</v>
      </c>
      <c r="H1351">
        <v>0</v>
      </c>
      <c r="I1351" t="str">
        <f>YEAR(data_KPI[[#This Row],[Date]])&amp;" "&amp;MONTH(data_KPI[[#This Row],[Date]])</f>
        <v>2023 9</v>
      </c>
    </row>
    <row r="1352" spans="2:9" x14ac:dyDescent="0.25">
      <c r="B1352" t="s">
        <v>68</v>
      </c>
      <c r="C1352">
        <v>8</v>
      </c>
      <c r="D1352">
        <v>750</v>
      </c>
      <c r="E1352" s="27">
        <v>45196</v>
      </c>
      <c r="F1352">
        <v>372.6</v>
      </c>
      <c r="G1352" t="s">
        <v>90</v>
      </c>
      <c r="H1352">
        <v>0</v>
      </c>
      <c r="I1352" t="str">
        <f>YEAR(data_KPI[[#This Row],[Date]])&amp;" "&amp;MONTH(data_KPI[[#This Row],[Date]])</f>
        <v>2023 9</v>
      </c>
    </row>
    <row r="1353" spans="2:9" x14ac:dyDescent="0.25">
      <c r="B1353" t="s">
        <v>32</v>
      </c>
      <c r="C1353">
        <v>8.8000000000000007</v>
      </c>
      <c r="D1353">
        <v>1070</v>
      </c>
      <c r="E1353" s="27">
        <v>45196</v>
      </c>
      <c r="F1353">
        <v>1550.6999999999998</v>
      </c>
      <c r="G1353" t="s">
        <v>91</v>
      </c>
      <c r="H1353">
        <v>0</v>
      </c>
      <c r="I1353" t="str">
        <f>YEAR(data_KPI[[#This Row],[Date]])&amp;" "&amp;MONTH(data_KPI[[#This Row],[Date]])</f>
        <v>2023 9</v>
      </c>
    </row>
    <row r="1354" spans="2:9" x14ac:dyDescent="0.25">
      <c r="B1354" t="s">
        <v>33</v>
      </c>
      <c r="C1354">
        <v>13</v>
      </c>
      <c r="D1354">
        <v>118</v>
      </c>
      <c r="E1354" s="27">
        <v>45197</v>
      </c>
      <c r="F1354">
        <v>461.62</v>
      </c>
      <c r="G1354" t="s">
        <v>90</v>
      </c>
      <c r="H1354">
        <v>0</v>
      </c>
      <c r="I1354" t="str">
        <f>YEAR(data_KPI[[#This Row],[Date]])&amp;" "&amp;MONTH(data_KPI[[#This Row],[Date]])</f>
        <v>2023 9</v>
      </c>
    </row>
    <row r="1355" spans="2:9" x14ac:dyDescent="0.25">
      <c r="B1355" t="s">
        <v>34</v>
      </c>
      <c r="C1355">
        <v>10.4</v>
      </c>
      <c r="D1355">
        <v>730</v>
      </c>
      <c r="E1355" s="27">
        <v>45197</v>
      </c>
      <c r="F1355">
        <v>1673.67</v>
      </c>
      <c r="G1355" t="s">
        <v>91</v>
      </c>
      <c r="H1355">
        <v>0</v>
      </c>
      <c r="I1355" t="str">
        <f>YEAR(data_KPI[[#This Row],[Date]])&amp;" "&amp;MONTH(data_KPI[[#This Row],[Date]])</f>
        <v>2023 9</v>
      </c>
    </row>
    <row r="1356" spans="2:9" x14ac:dyDescent="0.25">
      <c r="B1356" t="s">
        <v>35</v>
      </c>
      <c r="C1356">
        <v>6.4</v>
      </c>
      <c r="D1356">
        <v>500</v>
      </c>
      <c r="E1356" s="27">
        <v>45197</v>
      </c>
      <c r="F1356">
        <v>380.96999999999997</v>
      </c>
      <c r="G1356" t="s">
        <v>91</v>
      </c>
      <c r="H1356">
        <v>0</v>
      </c>
      <c r="I1356" t="str">
        <f>YEAR(data_KPI[[#This Row],[Date]])&amp;" "&amp;MONTH(data_KPI[[#This Row],[Date]])</f>
        <v>2023 9</v>
      </c>
    </row>
    <row r="1357" spans="2:9" x14ac:dyDescent="0.25">
      <c r="B1357" t="s">
        <v>68</v>
      </c>
      <c r="C1357">
        <v>12</v>
      </c>
      <c r="D1357">
        <v>1390</v>
      </c>
      <c r="E1357" s="27">
        <v>45197</v>
      </c>
      <c r="F1357">
        <v>1057.0500000000002</v>
      </c>
      <c r="G1357" t="s">
        <v>90</v>
      </c>
      <c r="H1357">
        <v>0</v>
      </c>
      <c r="I1357" t="str">
        <f>YEAR(data_KPI[[#This Row],[Date]])&amp;" "&amp;MONTH(data_KPI[[#This Row],[Date]])</f>
        <v>2023 9</v>
      </c>
    </row>
    <row r="1358" spans="2:9" x14ac:dyDescent="0.25">
      <c r="B1358" t="s">
        <v>32</v>
      </c>
      <c r="C1358">
        <v>6.4</v>
      </c>
      <c r="D1358">
        <v>1120</v>
      </c>
      <c r="E1358" s="27">
        <v>45197</v>
      </c>
      <c r="F1358">
        <v>2066.46</v>
      </c>
      <c r="G1358" t="s">
        <v>91</v>
      </c>
      <c r="H1358">
        <v>0</v>
      </c>
      <c r="I1358" t="str">
        <f>YEAR(data_KPI[[#This Row],[Date]])&amp;" "&amp;MONTH(data_KPI[[#This Row],[Date]])</f>
        <v>2023 9</v>
      </c>
    </row>
    <row r="1359" spans="2:9" x14ac:dyDescent="0.25">
      <c r="B1359" t="s">
        <v>33</v>
      </c>
      <c r="C1359">
        <v>11</v>
      </c>
      <c r="D1359">
        <v>118</v>
      </c>
      <c r="E1359" s="27">
        <v>45198</v>
      </c>
      <c r="F1359">
        <v>326.67</v>
      </c>
      <c r="G1359" t="s">
        <v>90</v>
      </c>
      <c r="H1359">
        <v>0</v>
      </c>
      <c r="I1359" t="str">
        <f>YEAR(data_KPI[[#This Row],[Date]])&amp;" "&amp;MONTH(data_KPI[[#This Row],[Date]])</f>
        <v>2023 9</v>
      </c>
    </row>
    <row r="1360" spans="2:9" x14ac:dyDescent="0.25">
      <c r="B1360" t="s">
        <v>34</v>
      </c>
      <c r="C1360">
        <v>8.8000000000000007</v>
      </c>
      <c r="D1360">
        <v>720</v>
      </c>
      <c r="E1360" s="27">
        <v>45198</v>
      </c>
      <c r="F1360">
        <v>222.75</v>
      </c>
      <c r="G1360" t="s">
        <v>91</v>
      </c>
      <c r="H1360">
        <v>0</v>
      </c>
      <c r="I1360" t="str">
        <f>YEAR(data_KPI[[#This Row],[Date]])&amp;" "&amp;MONTH(data_KPI[[#This Row],[Date]])</f>
        <v>2023 9</v>
      </c>
    </row>
    <row r="1361" spans="2:9" x14ac:dyDescent="0.25">
      <c r="B1361" t="s">
        <v>35</v>
      </c>
      <c r="C1361">
        <v>6.4</v>
      </c>
      <c r="D1361">
        <v>1470</v>
      </c>
      <c r="E1361" s="27">
        <v>45198</v>
      </c>
      <c r="F1361">
        <v>2836.14</v>
      </c>
      <c r="G1361" t="s">
        <v>91</v>
      </c>
      <c r="H1361">
        <v>0</v>
      </c>
      <c r="I1361" t="str">
        <f>YEAR(data_KPI[[#This Row],[Date]])&amp;" "&amp;MONTH(data_KPI[[#This Row],[Date]])</f>
        <v>2023 9</v>
      </c>
    </row>
    <row r="1362" spans="2:9" x14ac:dyDescent="0.25">
      <c r="B1362" t="s">
        <v>68</v>
      </c>
      <c r="C1362">
        <v>8</v>
      </c>
      <c r="D1362">
        <v>690</v>
      </c>
      <c r="E1362" s="27">
        <v>45198</v>
      </c>
      <c r="F1362">
        <v>1227.27</v>
      </c>
      <c r="G1362" t="s">
        <v>90</v>
      </c>
      <c r="H1362">
        <v>0</v>
      </c>
      <c r="I1362" t="str">
        <f>YEAR(data_KPI[[#This Row],[Date]])&amp;" "&amp;MONTH(data_KPI[[#This Row],[Date]])</f>
        <v>2023 9</v>
      </c>
    </row>
    <row r="1363" spans="2:9" x14ac:dyDescent="0.25">
      <c r="B1363" t="s">
        <v>32</v>
      </c>
      <c r="C1363">
        <v>7.2</v>
      </c>
      <c r="D1363">
        <v>760</v>
      </c>
      <c r="E1363" s="27">
        <v>45198</v>
      </c>
      <c r="F1363">
        <v>864.18000000000006</v>
      </c>
      <c r="G1363" t="s">
        <v>91</v>
      </c>
      <c r="H1363">
        <v>0</v>
      </c>
      <c r="I1363" t="str">
        <f>YEAR(data_KPI[[#This Row],[Date]])&amp;" "&amp;MONTH(data_KPI[[#This Row],[Date]])</f>
        <v>2023 9</v>
      </c>
    </row>
    <row r="1364" spans="2:9" x14ac:dyDescent="0.25">
      <c r="B1364" t="s">
        <v>33</v>
      </c>
      <c r="C1364">
        <v>14</v>
      </c>
      <c r="D1364">
        <v>88</v>
      </c>
      <c r="E1364" s="27">
        <v>45199</v>
      </c>
      <c r="F1364">
        <v>379.09</v>
      </c>
      <c r="G1364" t="s">
        <v>90</v>
      </c>
      <c r="H1364">
        <v>0</v>
      </c>
      <c r="I1364" t="str">
        <f>YEAR(data_KPI[[#This Row],[Date]])&amp;" "&amp;MONTH(data_KPI[[#This Row],[Date]])</f>
        <v>2023 9</v>
      </c>
    </row>
    <row r="1365" spans="2:9" x14ac:dyDescent="0.25">
      <c r="B1365" t="s">
        <v>34</v>
      </c>
      <c r="C1365">
        <v>9.6000000000000014</v>
      </c>
      <c r="D1365">
        <v>1040</v>
      </c>
      <c r="E1365" s="27">
        <v>45199</v>
      </c>
      <c r="F1365">
        <v>2455.5</v>
      </c>
      <c r="G1365" t="s">
        <v>91</v>
      </c>
      <c r="H1365">
        <v>0</v>
      </c>
      <c r="I1365" t="str">
        <f>YEAR(data_KPI[[#This Row],[Date]])&amp;" "&amp;MONTH(data_KPI[[#This Row],[Date]])</f>
        <v>2023 9</v>
      </c>
    </row>
    <row r="1366" spans="2:9" x14ac:dyDescent="0.25">
      <c r="B1366" t="s">
        <v>35</v>
      </c>
      <c r="C1366">
        <v>6.4</v>
      </c>
      <c r="D1366">
        <v>900</v>
      </c>
      <c r="E1366" s="27">
        <v>45199</v>
      </c>
      <c r="F1366">
        <v>2741.1000000000004</v>
      </c>
      <c r="G1366" t="s">
        <v>91</v>
      </c>
      <c r="H1366">
        <v>0</v>
      </c>
      <c r="I1366" t="str">
        <f>YEAR(data_KPI[[#This Row],[Date]])&amp;" "&amp;MONTH(data_KPI[[#This Row],[Date]])</f>
        <v>2023 9</v>
      </c>
    </row>
    <row r="1367" spans="2:9" x14ac:dyDescent="0.25">
      <c r="B1367" t="s">
        <v>68</v>
      </c>
      <c r="C1367">
        <v>4.8000000000000007</v>
      </c>
      <c r="D1367">
        <v>1410</v>
      </c>
      <c r="E1367" s="27">
        <v>45199</v>
      </c>
      <c r="F1367">
        <v>345.9</v>
      </c>
      <c r="G1367" t="s">
        <v>90</v>
      </c>
      <c r="H1367">
        <v>0</v>
      </c>
      <c r="I1367" t="str">
        <f>YEAR(data_KPI[[#This Row],[Date]])&amp;" "&amp;MONTH(data_KPI[[#This Row],[Date]])</f>
        <v>2023 9</v>
      </c>
    </row>
    <row r="1368" spans="2:9" x14ac:dyDescent="0.25">
      <c r="B1368" t="s">
        <v>32</v>
      </c>
      <c r="C1368">
        <v>8.8000000000000007</v>
      </c>
      <c r="D1368">
        <v>1310</v>
      </c>
      <c r="E1368" s="27">
        <v>45199</v>
      </c>
      <c r="F1368">
        <v>1248.03</v>
      </c>
      <c r="G1368" t="s">
        <v>91</v>
      </c>
      <c r="H1368">
        <v>0</v>
      </c>
      <c r="I1368" t="str">
        <f>YEAR(data_KPI[[#This Row],[Date]])&amp;" "&amp;MONTH(data_KPI[[#This Row],[Date]])</f>
        <v>2023 9</v>
      </c>
    </row>
    <row r="1369" spans="2:9" x14ac:dyDescent="0.25">
      <c r="B1369" t="s">
        <v>33</v>
      </c>
      <c r="C1369">
        <v>10</v>
      </c>
      <c r="D1369">
        <v>119</v>
      </c>
      <c r="E1369" s="27">
        <v>45200</v>
      </c>
      <c r="F1369">
        <v>235.18</v>
      </c>
      <c r="G1369" t="s">
        <v>90</v>
      </c>
      <c r="H1369">
        <v>0</v>
      </c>
      <c r="I1369" t="str">
        <f>YEAR(data_KPI[[#This Row],[Date]])&amp;" "&amp;MONTH(data_KPI[[#This Row],[Date]])</f>
        <v>2023 10</v>
      </c>
    </row>
    <row r="1370" spans="2:9" x14ac:dyDescent="0.25">
      <c r="B1370" t="s">
        <v>34</v>
      </c>
      <c r="C1370">
        <v>8.8000000000000007</v>
      </c>
      <c r="D1370">
        <v>790</v>
      </c>
      <c r="E1370" s="27">
        <v>45200</v>
      </c>
      <c r="F1370">
        <v>2744.88</v>
      </c>
      <c r="G1370" t="s">
        <v>91</v>
      </c>
      <c r="H1370">
        <v>0</v>
      </c>
      <c r="I1370" t="str">
        <f>YEAR(data_KPI[[#This Row],[Date]])&amp;" "&amp;MONTH(data_KPI[[#This Row],[Date]])</f>
        <v>2023 10</v>
      </c>
    </row>
    <row r="1371" spans="2:9" x14ac:dyDescent="0.25">
      <c r="B1371" t="s">
        <v>35</v>
      </c>
      <c r="C1371">
        <v>4</v>
      </c>
      <c r="D1371">
        <v>1330</v>
      </c>
      <c r="E1371" s="27">
        <v>45200</v>
      </c>
      <c r="F1371">
        <v>1418.52</v>
      </c>
      <c r="G1371" t="s">
        <v>91</v>
      </c>
      <c r="H1371">
        <v>0</v>
      </c>
      <c r="I1371" t="str">
        <f>YEAR(data_KPI[[#This Row],[Date]])&amp;" "&amp;MONTH(data_KPI[[#This Row],[Date]])</f>
        <v>2023 10</v>
      </c>
    </row>
    <row r="1372" spans="2:9" x14ac:dyDescent="0.25">
      <c r="B1372" t="s">
        <v>68</v>
      </c>
      <c r="C1372">
        <v>12</v>
      </c>
      <c r="D1372">
        <v>580</v>
      </c>
      <c r="E1372" s="27">
        <v>45200</v>
      </c>
      <c r="F1372">
        <v>2575.5299999999997</v>
      </c>
      <c r="G1372" t="s">
        <v>90</v>
      </c>
      <c r="H1372">
        <v>0</v>
      </c>
      <c r="I1372" t="str">
        <f>YEAR(data_KPI[[#This Row],[Date]])&amp;" "&amp;MONTH(data_KPI[[#This Row],[Date]])</f>
        <v>2023 10</v>
      </c>
    </row>
    <row r="1373" spans="2:9" x14ac:dyDescent="0.25">
      <c r="B1373" t="s">
        <v>32</v>
      </c>
      <c r="C1373">
        <v>10.4</v>
      </c>
      <c r="D1373">
        <v>1230</v>
      </c>
      <c r="E1373" s="27">
        <v>45200</v>
      </c>
      <c r="F1373">
        <v>1400.49</v>
      </c>
      <c r="G1373" t="s">
        <v>91</v>
      </c>
      <c r="H1373">
        <v>0</v>
      </c>
      <c r="I1373" t="str">
        <f>YEAR(data_KPI[[#This Row],[Date]])&amp;" "&amp;MONTH(data_KPI[[#This Row],[Date]])</f>
        <v>2023 10</v>
      </c>
    </row>
    <row r="1374" spans="2:9" x14ac:dyDescent="0.25">
      <c r="B1374" t="s">
        <v>33</v>
      </c>
      <c r="C1374">
        <v>14</v>
      </c>
      <c r="D1374">
        <v>109</v>
      </c>
      <c r="E1374" s="27">
        <v>45201</v>
      </c>
      <c r="F1374">
        <v>905.19</v>
      </c>
      <c r="G1374" t="s">
        <v>90</v>
      </c>
      <c r="H1374">
        <v>0</v>
      </c>
      <c r="I1374" t="str">
        <f>YEAR(data_KPI[[#This Row],[Date]])&amp;" "&amp;MONTH(data_KPI[[#This Row],[Date]])</f>
        <v>2023 10</v>
      </c>
    </row>
    <row r="1375" spans="2:9" x14ac:dyDescent="0.25">
      <c r="B1375" t="s">
        <v>34</v>
      </c>
      <c r="C1375">
        <v>5.6000000000000005</v>
      </c>
      <c r="D1375">
        <v>1020</v>
      </c>
      <c r="E1375" s="27">
        <v>45201</v>
      </c>
      <c r="F1375">
        <v>47.46</v>
      </c>
      <c r="G1375" t="s">
        <v>91</v>
      </c>
      <c r="H1375">
        <v>0</v>
      </c>
      <c r="I1375" t="str">
        <f>YEAR(data_KPI[[#This Row],[Date]])&amp;" "&amp;MONTH(data_KPI[[#This Row],[Date]])</f>
        <v>2023 10</v>
      </c>
    </row>
    <row r="1376" spans="2:9" x14ac:dyDescent="0.25">
      <c r="B1376" t="s">
        <v>35</v>
      </c>
      <c r="C1376">
        <v>4.8000000000000007</v>
      </c>
      <c r="D1376">
        <v>620</v>
      </c>
      <c r="E1376" s="27">
        <v>45201</v>
      </c>
      <c r="F1376">
        <v>2409.1799999999998</v>
      </c>
      <c r="G1376" t="s">
        <v>91</v>
      </c>
      <c r="H1376">
        <v>0</v>
      </c>
      <c r="I1376" t="str">
        <f>YEAR(data_KPI[[#This Row],[Date]])&amp;" "&amp;MONTH(data_KPI[[#This Row],[Date]])</f>
        <v>2023 10</v>
      </c>
    </row>
    <row r="1377" spans="2:9" x14ac:dyDescent="0.25">
      <c r="B1377" t="s">
        <v>68</v>
      </c>
      <c r="C1377">
        <v>10.4</v>
      </c>
      <c r="D1377">
        <v>1120</v>
      </c>
      <c r="E1377" s="27">
        <v>45201</v>
      </c>
      <c r="F1377">
        <v>2732.07</v>
      </c>
      <c r="G1377" t="s">
        <v>90</v>
      </c>
      <c r="H1377">
        <v>0</v>
      </c>
      <c r="I1377" t="str">
        <f>YEAR(data_KPI[[#This Row],[Date]])&amp;" "&amp;MONTH(data_KPI[[#This Row],[Date]])</f>
        <v>2023 10</v>
      </c>
    </row>
    <row r="1378" spans="2:9" x14ac:dyDescent="0.25">
      <c r="B1378" t="s">
        <v>32</v>
      </c>
      <c r="C1378">
        <v>8</v>
      </c>
      <c r="D1378">
        <v>840</v>
      </c>
      <c r="E1378" s="27">
        <v>45201</v>
      </c>
      <c r="F1378">
        <v>2319.8999999999996</v>
      </c>
      <c r="G1378" t="s">
        <v>91</v>
      </c>
      <c r="H1378">
        <v>0</v>
      </c>
      <c r="I1378" t="str">
        <f>YEAR(data_KPI[[#This Row],[Date]])&amp;" "&amp;MONTH(data_KPI[[#This Row],[Date]])</f>
        <v>2023 10</v>
      </c>
    </row>
    <row r="1379" spans="2:9" x14ac:dyDescent="0.25">
      <c r="B1379" t="s">
        <v>33</v>
      </c>
      <c r="C1379">
        <v>5</v>
      </c>
      <c r="D1379">
        <v>131</v>
      </c>
      <c r="E1379" s="27">
        <v>45202</v>
      </c>
      <c r="F1379">
        <v>37.200000000000003</v>
      </c>
      <c r="G1379" t="s">
        <v>90</v>
      </c>
      <c r="H1379">
        <v>0</v>
      </c>
      <c r="I1379" t="str">
        <f>YEAR(data_KPI[[#This Row],[Date]])&amp;" "&amp;MONTH(data_KPI[[#This Row],[Date]])</f>
        <v>2023 10</v>
      </c>
    </row>
    <row r="1380" spans="2:9" x14ac:dyDescent="0.25">
      <c r="B1380" t="s">
        <v>34</v>
      </c>
      <c r="C1380">
        <v>8.8000000000000007</v>
      </c>
      <c r="D1380">
        <v>1300</v>
      </c>
      <c r="E1380" s="27">
        <v>45202</v>
      </c>
      <c r="F1380">
        <v>1115.79</v>
      </c>
      <c r="G1380" t="s">
        <v>91</v>
      </c>
      <c r="H1380">
        <v>0</v>
      </c>
      <c r="I1380" t="str">
        <f>YEAR(data_KPI[[#This Row],[Date]])&amp;" "&amp;MONTH(data_KPI[[#This Row],[Date]])</f>
        <v>2023 10</v>
      </c>
    </row>
    <row r="1381" spans="2:9" x14ac:dyDescent="0.25">
      <c r="B1381" t="s">
        <v>35</v>
      </c>
      <c r="C1381">
        <v>4.8000000000000007</v>
      </c>
      <c r="D1381">
        <v>810</v>
      </c>
      <c r="E1381" s="27">
        <v>45202</v>
      </c>
      <c r="F1381">
        <v>1115.49</v>
      </c>
      <c r="G1381" t="s">
        <v>91</v>
      </c>
      <c r="H1381">
        <v>0</v>
      </c>
      <c r="I1381" t="str">
        <f>YEAR(data_KPI[[#This Row],[Date]])&amp;" "&amp;MONTH(data_KPI[[#This Row],[Date]])</f>
        <v>2023 10</v>
      </c>
    </row>
    <row r="1382" spans="2:9" x14ac:dyDescent="0.25">
      <c r="B1382" t="s">
        <v>68</v>
      </c>
      <c r="C1382">
        <v>4.8000000000000007</v>
      </c>
      <c r="D1382">
        <v>610</v>
      </c>
      <c r="E1382" s="27">
        <v>45202</v>
      </c>
      <c r="F1382">
        <v>1308.8399999999999</v>
      </c>
      <c r="G1382" t="s">
        <v>90</v>
      </c>
      <c r="H1382">
        <v>0</v>
      </c>
      <c r="I1382" t="str">
        <f>YEAR(data_KPI[[#This Row],[Date]])&amp;" "&amp;MONTH(data_KPI[[#This Row],[Date]])</f>
        <v>2023 10</v>
      </c>
    </row>
    <row r="1383" spans="2:9" x14ac:dyDescent="0.25">
      <c r="B1383" t="s">
        <v>32</v>
      </c>
      <c r="C1383">
        <v>4.8000000000000007</v>
      </c>
      <c r="D1383">
        <v>1190</v>
      </c>
      <c r="E1383" s="27">
        <v>45202</v>
      </c>
      <c r="F1383">
        <v>643.04999999999995</v>
      </c>
      <c r="G1383" t="s">
        <v>91</v>
      </c>
      <c r="H1383">
        <v>0</v>
      </c>
      <c r="I1383" t="str">
        <f>YEAR(data_KPI[[#This Row],[Date]])&amp;" "&amp;MONTH(data_KPI[[#This Row],[Date]])</f>
        <v>2023 10</v>
      </c>
    </row>
    <row r="1384" spans="2:9" x14ac:dyDescent="0.25">
      <c r="B1384" t="s">
        <v>33</v>
      </c>
      <c r="C1384">
        <v>7</v>
      </c>
      <c r="D1384">
        <v>79</v>
      </c>
      <c r="E1384" s="27">
        <v>45203</v>
      </c>
      <c r="F1384">
        <v>823.53</v>
      </c>
      <c r="G1384" t="s">
        <v>90</v>
      </c>
      <c r="H1384">
        <v>0</v>
      </c>
      <c r="I1384" t="str">
        <f>YEAR(data_KPI[[#This Row],[Date]])&amp;" "&amp;MONTH(data_KPI[[#This Row],[Date]])</f>
        <v>2023 10</v>
      </c>
    </row>
    <row r="1385" spans="2:9" x14ac:dyDescent="0.25">
      <c r="B1385" t="s">
        <v>34</v>
      </c>
      <c r="C1385">
        <v>10.4</v>
      </c>
      <c r="D1385">
        <v>760</v>
      </c>
      <c r="E1385" s="27">
        <v>45203</v>
      </c>
      <c r="F1385">
        <v>1621.59</v>
      </c>
      <c r="G1385" t="s">
        <v>91</v>
      </c>
      <c r="H1385">
        <v>0</v>
      </c>
      <c r="I1385" t="str">
        <f>YEAR(data_KPI[[#This Row],[Date]])&amp;" "&amp;MONTH(data_KPI[[#This Row],[Date]])</f>
        <v>2023 10</v>
      </c>
    </row>
    <row r="1386" spans="2:9" x14ac:dyDescent="0.25">
      <c r="B1386" t="s">
        <v>35</v>
      </c>
      <c r="C1386">
        <v>4</v>
      </c>
      <c r="D1386">
        <v>600</v>
      </c>
      <c r="E1386" s="27">
        <v>45203</v>
      </c>
      <c r="F1386">
        <v>391.77</v>
      </c>
      <c r="G1386" t="s">
        <v>91</v>
      </c>
      <c r="H1386">
        <v>0</v>
      </c>
      <c r="I1386" t="str">
        <f>YEAR(data_KPI[[#This Row],[Date]])&amp;" "&amp;MONTH(data_KPI[[#This Row],[Date]])</f>
        <v>2023 10</v>
      </c>
    </row>
    <row r="1387" spans="2:9" x14ac:dyDescent="0.25">
      <c r="B1387" t="s">
        <v>68</v>
      </c>
      <c r="C1387">
        <v>9.6000000000000014</v>
      </c>
      <c r="D1387">
        <v>990</v>
      </c>
      <c r="E1387" s="27">
        <v>45203</v>
      </c>
      <c r="F1387">
        <v>1711.02</v>
      </c>
      <c r="G1387" t="s">
        <v>90</v>
      </c>
      <c r="H1387">
        <v>0</v>
      </c>
      <c r="I1387" t="str">
        <f>YEAR(data_KPI[[#This Row],[Date]])&amp;" "&amp;MONTH(data_KPI[[#This Row],[Date]])</f>
        <v>2023 10</v>
      </c>
    </row>
    <row r="1388" spans="2:9" x14ac:dyDescent="0.25">
      <c r="B1388" t="s">
        <v>32</v>
      </c>
      <c r="C1388">
        <v>8</v>
      </c>
      <c r="D1388">
        <v>940</v>
      </c>
      <c r="E1388" s="27">
        <v>45203</v>
      </c>
      <c r="F1388">
        <v>1848.09</v>
      </c>
      <c r="G1388" t="s">
        <v>91</v>
      </c>
      <c r="H1388">
        <v>0</v>
      </c>
      <c r="I1388" t="str">
        <f>YEAR(data_KPI[[#This Row],[Date]])&amp;" "&amp;MONTH(data_KPI[[#This Row],[Date]])</f>
        <v>2023 10</v>
      </c>
    </row>
    <row r="1389" spans="2:9" x14ac:dyDescent="0.25">
      <c r="B1389" t="s">
        <v>33</v>
      </c>
      <c r="C1389">
        <v>11</v>
      </c>
      <c r="D1389">
        <v>66</v>
      </c>
      <c r="E1389" s="27">
        <v>45204</v>
      </c>
      <c r="F1389">
        <v>138.05000000000001</v>
      </c>
      <c r="G1389" t="s">
        <v>90</v>
      </c>
      <c r="H1389">
        <v>0</v>
      </c>
      <c r="I1389" t="str">
        <f>YEAR(data_KPI[[#This Row],[Date]])&amp;" "&amp;MONTH(data_KPI[[#This Row],[Date]])</f>
        <v>2023 10</v>
      </c>
    </row>
    <row r="1390" spans="2:9" x14ac:dyDescent="0.25">
      <c r="B1390" t="s">
        <v>34</v>
      </c>
      <c r="C1390">
        <v>9.6000000000000014</v>
      </c>
      <c r="D1390">
        <v>1410</v>
      </c>
      <c r="E1390" s="27">
        <v>45204</v>
      </c>
      <c r="F1390">
        <v>1140.3600000000001</v>
      </c>
      <c r="G1390" t="s">
        <v>91</v>
      </c>
      <c r="H1390">
        <v>0</v>
      </c>
      <c r="I1390" t="str">
        <f>YEAR(data_KPI[[#This Row],[Date]])&amp;" "&amp;MONTH(data_KPI[[#This Row],[Date]])</f>
        <v>2023 10</v>
      </c>
    </row>
    <row r="1391" spans="2:9" x14ac:dyDescent="0.25">
      <c r="B1391" t="s">
        <v>35</v>
      </c>
      <c r="C1391">
        <v>5.6000000000000005</v>
      </c>
      <c r="D1391">
        <v>1010</v>
      </c>
      <c r="E1391" s="27">
        <v>45204</v>
      </c>
      <c r="F1391">
        <v>2362.77</v>
      </c>
      <c r="G1391" t="s">
        <v>91</v>
      </c>
      <c r="H1391">
        <v>0</v>
      </c>
      <c r="I1391" t="str">
        <f>YEAR(data_KPI[[#This Row],[Date]])&amp;" "&amp;MONTH(data_KPI[[#This Row],[Date]])</f>
        <v>2023 10</v>
      </c>
    </row>
    <row r="1392" spans="2:9" x14ac:dyDescent="0.25">
      <c r="B1392" t="s">
        <v>68</v>
      </c>
      <c r="C1392">
        <v>8.8000000000000007</v>
      </c>
      <c r="D1392">
        <v>1060</v>
      </c>
      <c r="E1392" s="27">
        <v>45204</v>
      </c>
      <c r="F1392">
        <v>1173.1500000000001</v>
      </c>
      <c r="G1392" t="s">
        <v>90</v>
      </c>
      <c r="H1392">
        <v>0</v>
      </c>
      <c r="I1392" t="str">
        <f>YEAR(data_KPI[[#This Row],[Date]])&amp;" "&amp;MONTH(data_KPI[[#This Row],[Date]])</f>
        <v>2023 10</v>
      </c>
    </row>
    <row r="1393" spans="2:9" x14ac:dyDescent="0.25">
      <c r="B1393" t="s">
        <v>32</v>
      </c>
      <c r="C1393">
        <v>4.8000000000000007</v>
      </c>
      <c r="D1393">
        <v>1200</v>
      </c>
      <c r="E1393" s="27">
        <v>45204</v>
      </c>
      <c r="F1393">
        <v>198.57</v>
      </c>
      <c r="G1393" t="s">
        <v>91</v>
      </c>
      <c r="H1393">
        <v>0</v>
      </c>
      <c r="I1393" t="str">
        <f>YEAR(data_KPI[[#This Row],[Date]])&amp;" "&amp;MONTH(data_KPI[[#This Row],[Date]])</f>
        <v>2023 10</v>
      </c>
    </row>
    <row r="1394" spans="2:9" x14ac:dyDescent="0.25">
      <c r="B1394" t="s">
        <v>33</v>
      </c>
      <c r="C1394">
        <v>11</v>
      </c>
      <c r="D1394">
        <v>122</v>
      </c>
      <c r="E1394" s="27">
        <v>45205</v>
      </c>
      <c r="F1394">
        <v>985.34</v>
      </c>
      <c r="G1394" t="s">
        <v>90</v>
      </c>
      <c r="H1394">
        <v>0</v>
      </c>
      <c r="I1394" t="str">
        <f>YEAR(data_KPI[[#This Row],[Date]])&amp;" "&amp;MONTH(data_KPI[[#This Row],[Date]])</f>
        <v>2023 10</v>
      </c>
    </row>
    <row r="1395" spans="2:9" x14ac:dyDescent="0.25">
      <c r="B1395" t="s">
        <v>34</v>
      </c>
      <c r="C1395">
        <v>12</v>
      </c>
      <c r="D1395">
        <v>830</v>
      </c>
      <c r="E1395" s="27">
        <v>45205</v>
      </c>
      <c r="F1395">
        <v>596.73</v>
      </c>
      <c r="G1395" t="s">
        <v>91</v>
      </c>
      <c r="H1395">
        <v>0</v>
      </c>
      <c r="I1395" t="str">
        <f>YEAR(data_KPI[[#This Row],[Date]])&amp;" "&amp;MONTH(data_KPI[[#This Row],[Date]])</f>
        <v>2023 10</v>
      </c>
    </row>
    <row r="1396" spans="2:9" x14ac:dyDescent="0.25">
      <c r="B1396" t="s">
        <v>35</v>
      </c>
      <c r="C1396">
        <v>11.200000000000001</v>
      </c>
      <c r="D1396">
        <v>580</v>
      </c>
      <c r="E1396" s="27">
        <v>45205</v>
      </c>
      <c r="F1396">
        <v>1837.41</v>
      </c>
      <c r="G1396" t="s">
        <v>91</v>
      </c>
      <c r="H1396">
        <v>0</v>
      </c>
      <c r="I1396" t="str">
        <f>YEAR(data_KPI[[#This Row],[Date]])&amp;" "&amp;MONTH(data_KPI[[#This Row],[Date]])</f>
        <v>2023 10</v>
      </c>
    </row>
    <row r="1397" spans="2:9" x14ac:dyDescent="0.25">
      <c r="B1397" t="s">
        <v>68</v>
      </c>
      <c r="C1397">
        <v>8</v>
      </c>
      <c r="D1397">
        <v>1450</v>
      </c>
      <c r="E1397" s="27">
        <v>45205</v>
      </c>
      <c r="F1397">
        <v>1396.32</v>
      </c>
      <c r="G1397" t="s">
        <v>90</v>
      </c>
      <c r="H1397">
        <v>0</v>
      </c>
      <c r="I1397" t="str">
        <f>YEAR(data_KPI[[#This Row],[Date]])&amp;" "&amp;MONTH(data_KPI[[#This Row],[Date]])</f>
        <v>2023 10</v>
      </c>
    </row>
    <row r="1398" spans="2:9" x14ac:dyDescent="0.25">
      <c r="B1398" t="s">
        <v>32</v>
      </c>
      <c r="C1398">
        <v>8.8000000000000007</v>
      </c>
      <c r="D1398">
        <v>600</v>
      </c>
      <c r="E1398" s="27">
        <v>45205</v>
      </c>
      <c r="F1398">
        <v>2757.3</v>
      </c>
      <c r="G1398" t="s">
        <v>91</v>
      </c>
      <c r="H1398">
        <v>0</v>
      </c>
      <c r="I1398" t="str">
        <f>YEAR(data_KPI[[#This Row],[Date]])&amp;" "&amp;MONTH(data_KPI[[#This Row],[Date]])</f>
        <v>2023 10</v>
      </c>
    </row>
    <row r="1399" spans="2:9" x14ac:dyDescent="0.25">
      <c r="B1399" t="s">
        <v>33</v>
      </c>
      <c r="C1399">
        <v>14</v>
      </c>
      <c r="D1399">
        <v>99</v>
      </c>
      <c r="E1399" s="27">
        <v>45206</v>
      </c>
      <c r="F1399">
        <v>776.27</v>
      </c>
      <c r="G1399" t="s">
        <v>90</v>
      </c>
      <c r="H1399">
        <v>0</v>
      </c>
      <c r="I1399" t="str">
        <f>YEAR(data_KPI[[#This Row],[Date]])&amp;" "&amp;MONTH(data_KPI[[#This Row],[Date]])</f>
        <v>2023 10</v>
      </c>
    </row>
    <row r="1400" spans="2:9" x14ac:dyDescent="0.25">
      <c r="B1400" t="s">
        <v>34</v>
      </c>
      <c r="C1400">
        <v>10.4</v>
      </c>
      <c r="D1400">
        <v>1060</v>
      </c>
      <c r="E1400" s="27">
        <v>45206</v>
      </c>
      <c r="F1400">
        <v>2985.5099999999998</v>
      </c>
      <c r="G1400" t="s">
        <v>91</v>
      </c>
      <c r="H1400">
        <v>0</v>
      </c>
      <c r="I1400" t="str">
        <f>YEAR(data_KPI[[#This Row],[Date]])&amp;" "&amp;MONTH(data_KPI[[#This Row],[Date]])</f>
        <v>2023 10</v>
      </c>
    </row>
    <row r="1401" spans="2:9" x14ac:dyDescent="0.25">
      <c r="B1401" t="s">
        <v>35</v>
      </c>
      <c r="C1401">
        <v>8.8000000000000007</v>
      </c>
      <c r="D1401">
        <v>520</v>
      </c>
      <c r="E1401" s="27">
        <v>45206</v>
      </c>
      <c r="F1401">
        <v>2807.2799999999997</v>
      </c>
      <c r="G1401" t="s">
        <v>91</v>
      </c>
      <c r="H1401">
        <v>0</v>
      </c>
      <c r="I1401" t="str">
        <f>YEAR(data_KPI[[#This Row],[Date]])&amp;" "&amp;MONTH(data_KPI[[#This Row],[Date]])</f>
        <v>2023 10</v>
      </c>
    </row>
    <row r="1402" spans="2:9" x14ac:dyDescent="0.25">
      <c r="B1402" t="s">
        <v>68</v>
      </c>
      <c r="C1402">
        <v>4.8000000000000007</v>
      </c>
      <c r="D1402">
        <v>1490</v>
      </c>
      <c r="E1402" s="27">
        <v>45206</v>
      </c>
      <c r="F1402">
        <v>1326.72</v>
      </c>
      <c r="G1402" t="s">
        <v>90</v>
      </c>
      <c r="H1402">
        <v>0</v>
      </c>
      <c r="I1402" t="str">
        <f>YEAR(data_KPI[[#This Row],[Date]])&amp;" "&amp;MONTH(data_KPI[[#This Row],[Date]])</f>
        <v>2023 10</v>
      </c>
    </row>
    <row r="1403" spans="2:9" x14ac:dyDescent="0.25">
      <c r="B1403" t="s">
        <v>32</v>
      </c>
      <c r="C1403">
        <v>8.8000000000000007</v>
      </c>
      <c r="D1403">
        <v>970</v>
      </c>
      <c r="E1403" s="27">
        <v>45206</v>
      </c>
      <c r="F1403">
        <v>1226.28</v>
      </c>
      <c r="G1403" t="s">
        <v>91</v>
      </c>
      <c r="H1403">
        <v>0</v>
      </c>
      <c r="I1403" t="str">
        <f>YEAR(data_KPI[[#This Row],[Date]])&amp;" "&amp;MONTH(data_KPI[[#This Row],[Date]])</f>
        <v>2023 10</v>
      </c>
    </row>
    <row r="1404" spans="2:9" x14ac:dyDescent="0.25">
      <c r="B1404" t="s">
        <v>33</v>
      </c>
      <c r="C1404">
        <v>10</v>
      </c>
      <c r="D1404">
        <v>145</v>
      </c>
      <c r="E1404" s="27">
        <v>45207</v>
      </c>
      <c r="F1404">
        <v>377</v>
      </c>
      <c r="G1404" t="s">
        <v>90</v>
      </c>
      <c r="H1404">
        <v>0</v>
      </c>
      <c r="I1404" t="str">
        <f>YEAR(data_KPI[[#This Row],[Date]])&amp;" "&amp;MONTH(data_KPI[[#This Row],[Date]])</f>
        <v>2023 10</v>
      </c>
    </row>
    <row r="1405" spans="2:9" x14ac:dyDescent="0.25">
      <c r="B1405" t="s">
        <v>34</v>
      </c>
      <c r="C1405">
        <v>11.200000000000001</v>
      </c>
      <c r="D1405">
        <v>1230</v>
      </c>
      <c r="E1405" s="27">
        <v>45207</v>
      </c>
      <c r="F1405">
        <v>1861.7400000000002</v>
      </c>
      <c r="G1405" t="s">
        <v>91</v>
      </c>
      <c r="H1405">
        <v>0</v>
      </c>
      <c r="I1405" t="str">
        <f>YEAR(data_KPI[[#This Row],[Date]])&amp;" "&amp;MONTH(data_KPI[[#This Row],[Date]])</f>
        <v>2023 10</v>
      </c>
    </row>
    <row r="1406" spans="2:9" x14ac:dyDescent="0.25">
      <c r="B1406" t="s">
        <v>35</v>
      </c>
      <c r="C1406">
        <v>6.4</v>
      </c>
      <c r="D1406">
        <v>1250</v>
      </c>
      <c r="E1406" s="27">
        <v>45207</v>
      </c>
      <c r="F1406">
        <v>1617.6000000000001</v>
      </c>
      <c r="G1406" t="s">
        <v>91</v>
      </c>
      <c r="H1406">
        <v>0</v>
      </c>
      <c r="I1406" t="str">
        <f>YEAR(data_KPI[[#This Row],[Date]])&amp;" "&amp;MONTH(data_KPI[[#This Row],[Date]])</f>
        <v>2023 10</v>
      </c>
    </row>
    <row r="1407" spans="2:9" x14ac:dyDescent="0.25">
      <c r="B1407" t="s">
        <v>68</v>
      </c>
      <c r="C1407">
        <v>6.4</v>
      </c>
      <c r="D1407">
        <v>1140</v>
      </c>
      <c r="E1407" s="27">
        <v>45207</v>
      </c>
      <c r="F1407">
        <v>1944.06</v>
      </c>
      <c r="G1407" t="s">
        <v>90</v>
      </c>
      <c r="H1407">
        <v>0</v>
      </c>
      <c r="I1407" t="str">
        <f>YEAR(data_KPI[[#This Row],[Date]])&amp;" "&amp;MONTH(data_KPI[[#This Row],[Date]])</f>
        <v>2023 10</v>
      </c>
    </row>
    <row r="1408" spans="2:9" x14ac:dyDescent="0.25">
      <c r="B1408" t="s">
        <v>32</v>
      </c>
      <c r="C1408">
        <v>12</v>
      </c>
      <c r="D1408">
        <v>1470</v>
      </c>
      <c r="E1408" s="27">
        <v>45207</v>
      </c>
      <c r="F1408">
        <v>1334.8799999999999</v>
      </c>
      <c r="G1408" t="s">
        <v>91</v>
      </c>
      <c r="H1408">
        <v>0</v>
      </c>
      <c r="I1408" t="str">
        <f>YEAR(data_KPI[[#This Row],[Date]])&amp;" "&amp;MONTH(data_KPI[[#This Row],[Date]])</f>
        <v>2023 10</v>
      </c>
    </row>
    <row r="1409" spans="2:9" x14ac:dyDescent="0.25">
      <c r="B1409" t="s">
        <v>33</v>
      </c>
      <c r="C1409">
        <v>8</v>
      </c>
      <c r="D1409">
        <v>118</v>
      </c>
      <c r="E1409" s="27">
        <v>45208</v>
      </c>
      <c r="F1409">
        <v>979.85</v>
      </c>
      <c r="G1409" t="s">
        <v>90</v>
      </c>
      <c r="H1409">
        <v>0</v>
      </c>
      <c r="I1409" t="str">
        <f>YEAR(data_KPI[[#This Row],[Date]])&amp;" "&amp;MONTH(data_KPI[[#This Row],[Date]])</f>
        <v>2023 10</v>
      </c>
    </row>
    <row r="1410" spans="2:9" x14ac:dyDescent="0.25">
      <c r="B1410" t="s">
        <v>34</v>
      </c>
      <c r="C1410">
        <v>6.4</v>
      </c>
      <c r="D1410">
        <v>590</v>
      </c>
      <c r="E1410" s="27">
        <v>45208</v>
      </c>
      <c r="F1410">
        <v>1308.3899999999999</v>
      </c>
      <c r="G1410" t="s">
        <v>91</v>
      </c>
      <c r="H1410">
        <v>0</v>
      </c>
      <c r="I1410" t="str">
        <f>YEAR(data_KPI[[#This Row],[Date]])&amp;" "&amp;MONTH(data_KPI[[#This Row],[Date]])</f>
        <v>2023 10</v>
      </c>
    </row>
    <row r="1411" spans="2:9" x14ac:dyDescent="0.25">
      <c r="B1411" t="s">
        <v>35</v>
      </c>
      <c r="C1411">
        <v>6.4</v>
      </c>
      <c r="D1411">
        <v>680</v>
      </c>
      <c r="E1411" s="27">
        <v>45208</v>
      </c>
      <c r="F1411">
        <v>277.23</v>
      </c>
      <c r="G1411" t="s">
        <v>91</v>
      </c>
      <c r="H1411">
        <v>0</v>
      </c>
      <c r="I1411" t="str">
        <f>YEAR(data_KPI[[#This Row],[Date]])&amp;" "&amp;MONTH(data_KPI[[#This Row],[Date]])</f>
        <v>2023 10</v>
      </c>
    </row>
    <row r="1412" spans="2:9" x14ac:dyDescent="0.25">
      <c r="B1412" t="s">
        <v>68</v>
      </c>
      <c r="C1412">
        <v>5.6000000000000005</v>
      </c>
      <c r="D1412">
        <v>980</v>
      </c>
      <c r="E1412" s="27">
        <v>45208</v>
      </c>
      <c r="F1412">
        <v>1026.33</v>
      </c>
      <c r="G1412" t="s">
        <v>90</v>
      </c>
      <c r="H1412">
        <v>0</v>
      </c>
      <c r="I1412" t="str">
        <f>YEAR(data_KPI[[#This Row],[Date]])&amp;" "&amp;MONTH(data_KPI[[#This Row],[Date]])</f>
        <v>2023 10</v>
      </c>
    </row>
    <row r="1413" spans="2:9" x14ac:dyDescent="0.25">
      <c r="B1413" t="s">
        <v>32</v>
      </c>
      <c r="C1413">
        <v>12</v>
      </c>
      <c r="D1413">
        <v>830</v>
      </c>
      <c r="E1413" s="27">
        <v>45208</v>
      </c>
      <c r="F1413">
        <v>731.52</v>
      </c>
      <c r="G1413" t="s">
        <v>91</v>
      </c>
      <c r="H1413">
        <v>0</v>
      </c>
      <c r="I1413" t="str">
        <f>YEAR(data_KPI[[#This Row],[Date]])&amp;" "&amp;MONTH(data_KPI[[#This Row],[Date]])</f>
        <v>2023 10</v>
      </c>
    </row>
    <row r="1414" spans="2:9" x14ac:dyDescent="0.25">
      <c r="B1414" t="s">
        <v>33</v>
      </c>
      <c r="C1414">
        <v>10</v>
      </c>
      <c r="D1414">
        <v>68</v>
      </c>
      <c r="E1414" s="27">
        <v>45209</v>
      </c>
      <c r="F1414">
        <v>922.01</v>
      </c>
      <c r="G1414" t="s">
        <v>90</v>
      </c>
      <c r="H1414">
        <v>0</v>
      </c>
      <c r="I1414" t="str">
        <f>YEAR(data_KPI[[#This Row],[Date]])&amp;" "&amp;MONTH(data_KPI[[#This Row],[Date]])</f>
        <v>2023 10</v>
      </c>
    </row>
    <row r="1415" spans="2:9" x14ac:dyDescent="0.25">
      <c r="B1415" t="s">
        <v>34</v>
      </c>
      <c r="C1415">
        <v>4</v>
      </c>
      <c r="D1415">
        <v>1080</v>
      </c>
      <c r="E1415" s="27">
        <v>45209</v>
      </c>
      <c r="F1415">
        <v>982.83</v>
      </c>
      <c r="G1415" t="s">
        <v>91</v>
      </c>
      <c r="H1415">
        <v>0</v>
      </c>
      <c r="I1415" t="str">
        <f>YEAR(data_KPI[[#This Row],[Date]])&amp;" "&amp;MONTH(data_KPI[[#This Row],[Date]])</f>
        <v>2023 10</v>
      </c>
    </row>
    <row r="1416" spans="2:9" x14ac:dyDescent="0.25">
      <c r="B1416" t="s">
        <v>35</v>
      </c>
      <c r="C1416">
        <v>6.4</v>
      </c>
      <c r="D1416">
        <v>600</v>
      </c>
      <c r="E1416" s="27">
        <v>45209</v>
      </c>
      <c r="F1416">
        <v>881.49</v>
      </c>
      <c r="G1416" t="s">
        <v>91</v>
      </c>
      <c r="H1416">
        <v>0</v>
      </c>
      <c r="I1416" t="str">
        <f>YEAR(data_KPI[[#This Row],[Date]])&amp;" "&amp;MONTH(data_KPI[[#This Row],[Date]])</f>
        <v>2023 10</v>
      </c>
    </row>
    <row r="1417" spans="2:9" x14ac:dyDescent="0.25">
      <c r="B1417" t="s">
        <v>68</v>
      </c>
      <c r="C1417">
        <v>5.6000000000000005</v>
      </c>
      <c r="D1417">
        <v>610</v>
      </c>
      <c r="E1417" s="27">
        <v>45209</v>
      </c>
      <c r="F1417">
        <v>1765.17</v>
      </c>
      <c r="G1417" t="s">
        <v>90</v>
      </c>
      <c r="H1417">
        <v>0</v>
      </c>
      <c r="I1417" t="str">
        <f>YEAR(data_KPI[[#This Row],[Date]])&amp;" "&amp;MONTH(data_KPI[[#This Row],[Date]])</f>
        <v>2023 10</v>
      </c>
    </row>
    <row r="1418" spans="2:9" x14ac:dyDescent="0.25">
      <c r="B1418" t="s">
        <v>32</v>
      </c>
      <c r="C1418">
        <v>4</v>
      </c>
      <c r="D1418">
        <v>1180</v>
      </c>
      <c r="E1418" s="27">
        <v>45209</v>
      </c>
      <c r="F1418">
        <v>1259.1299999999999</v>
      </c>
      <c r="G1418" t="s">
        <v>91</v>
      </c>
      <c r="H1418">
        <v>0</v>
      </c>
      <c r="I1418" t="str">
        <f>YEAR(data_KPI[[#This Row],[Date]])&amp;" "&amp;MONTH(data_KPI[[#This Row],[Date]])</f>
        <v>2023 10</v>
      </c>
    </row>
    <row r="1419" spans="2:9" x14ac:dyDescent="0.25">
      <c r="B1419" t="s">
        <v>33</v>
      </c>
      <c r="C1419">
        <v>9</v>
      </c>
      <c r="D1419">
        <v>126</v>
      </c>
      <c r="E1419" s="27">
        <v>45210</v>
      </c>
      <c r="F1419">
        <v>744.79</v>
      </c>
      <c r="G1419" t="s">
        <v>90</v>
      </c>
      <c r="H1419">
        <v>0</v>
      </c>
      <c r="I1419" t="str">
        <f>YEAR(data_KPI[[#This Row],[Date]])&amp;" "&amp;MONTH(data_KPI[[#This Row],[Date]])</f>
        <v>2023 10</v>
      </c>
    </row>
    <row r="1420" spans="2:9" x14ac:dyDescent="0.25">
      <c r="B1420" t="s">
        <v>34</v>
      </c>
      <c r="C1420">
        <v>5.6000000000000005</v>
      </c>
      <c r="D1420">
        <v>770</v>
      </c>
      <c r="E1420" s="27">
        <v>45210</v>
      </c>
      <c r="F1420">
        <v>2730</v>
      </c>
      <c r="G1420" t="s">
        <v>91</v>
      </c>
      <c r="H1420">
        <v>0</v>
      </c>
      <c r="I1420" t="str">
        <f>YEAR(data_KPI[[#This Row],[Date]])&amp;" "&amp;MONTH(data_KPI[[#This Row],[Date]])</f>
        <v>2023 10</v>
      </c>
    </row>
    <row r="1421" spans="2:9" x14ac:dyDescent="0.25">
      <c r="B1421" t="s">
        <v>35</v>
      </c>
      <c r="C1421">
        <v>10.4</v>
      </c>
      <c r="D1421">
        <v>630</v>
      </c>
      <c r="E1421" s="27">
        <v>45210</v>
      </c>
      <c r="F1421">
        <v>2483.2799999999997</v>
      </c>
      <c r="G1421" t="s">
        <v>91</v>
      </c>
      <c r="H1421">
        <v>0</v>
      </c>
      <c r="I1421" t="str">
        <f>YEAR(data_KPI[[#This Row],[Date]])&amp;" "&amp;MONTH(data_KPI[[#This Row],[Date]])</f>
        <v>2023 10</v>
      </c>
    </row>
    <row r="1422" spans="2:9" x14ac:dyDescent="0.25">
      <c r="B1422" t="s">
        <v>68</v>
      </c>
      <c r="C1422">
        <v>4.8000000000000007</v>
      </c>
      <c r="D1422">
        <v>610</v>
      </c>
      <c r="E1422" s="27">
        <v>45210</v>
      </c>
      <c r="F1422">
        <v>2135.0700000000002</v>
      </c>
      <c r="G1422" t="s">
        <v>90</v>
      </c>
      <c r="H1422">
        <v>0</v>
      </c>
      <c r="I1422" t="str">
        <f>YEAR(data_KPI[[#This Row],[Date]])&amp;" "&amp;MONTH(data_KPI[[#This Row],[Date]])</f>
        <v>2023 10</v>
      </c>
    </row>
    <row r="1423" spans="2:9" x14ac:dyDescent="0.25">
      <c r="B1423" t="s">
        <v>32</v>
      </c>
      <c r="C1423">
        <v>11.200000000000001</v>
      </c>
      <c r="D1423">
        <v>530</v>
      </c>
      <c r="E1423" s="27">
        <v>45210</v>
      </c>
      <c r="F1423">
        <v>942.03</v>
      </c>
      <c r="G1423" t="s">
        <v>91</v>
      </c>
      <c r="H1423">
        <v>0</v>
      </c>
      <c r="I1423" t="str">
        <f>YEAR(data_KPI[[#This Row],[Date]])&amp;" "&amp;MONTH(data_KPI[[#This Row],[Date]])</f>
        <v>2023 10</v>
      </c>
    </row>
    <row r="1424" spans="2:9" x14ac:dyDescent="0.25">
      <c r="B1424" t="s">
        <v>33</v>
      </c>
      <c r="C1424">
        <v>14</v>
      </c>
      <c r="D1424">
        <v>91</v>
      </c>
      <c r="E1424" s="27">
        <v>45211</v>
      </c>
      <c r="F1424">
        <v>429.41</v>
      </c>
      <c r="G1424" t="s">
        <v>90</v>
      </c>
      <c r="H1424">
        <v>0</v>
      </c>
      <c r="I1424" t="str">
        <f>YEAR(data_KPI[[#This Row],[Date]])&amp;" "&amp;MONTH(data_KPI[[#This Row],[Date]])</f>
        <v>2023 10</v>
      </c>
    </row>
    <row r="1425" spans="2:9" x14ac:dyDescent="0.25">
      <c r="B1425" t="s">
        <v>34</v>
      </c>
      <c r="C1425">
        <v>9.6000000000000014</v>
      </c>
      <c r="D1425">
        <v>1300</v>
      </c>
      <c r="E1425" s="27">
        <v>45211</v>
      </c>
      <c r="F1425">
        <v>1111.32</v>
      </c>
      <c r="G1425" t="s">
        <v>91</v>
      </c>
      <c r="H1425">
        <v>0</v>
      </c>
      <c r="I1425" t="str">
        <f>YEAR(data_KPI[[#This Row],[Date]])&amp;" "&amp;MONTH(data_KPI[[#This Row],[Date]])</f>
        <v>2023 10</v>
      </c>
    </row>
    <row r="1426" spans="2:9" x14ac:dyDescent="0.25">
      <c r="B1426" t="s">
        <v>35</v>
      </c>
      <c r="C1426">
        <v>8</v>
      </c>
      <c r="D1426">
        <v>1280</v>
      </c>
      <c r="E1426" s="27">
        <v>45211</v>
      </c>
      <c r="F1426">
        <v>275.79000000000002</v>
      </c>
      <c r="G1426" t="s">
        <v>91</v>
      </c>
      <c r="H1426">
        <v>0</v>
      </c>
      <c r="I1426" t="str">
        <f>YEAR(data_KPI[[#This Row],[Date]])&amp;" "&amp;MONTH(data_KPI[[#This Row],[Date]])</f>
        <v>2023 10</v>
      </c>
    </row>
    <row r="1427" spans="2:9" x14ac:dyDescent="0.25">
      <c r="B1427" t="s">
        <v>68</v>
      </c>
      <c r="C1427">
        <v>9.6000000000000014</v>
      </c>
      <c r="D1427">
        <v>1200</v>
      </c>
      <c r="E1427" s="27">
        <v>45211</v>
      </c>
      <c r="F1427">
        <v>890.94</v>
      </c>
      <c r="G1427" t="s">
        <v>90</v>
      </c>
      <c r="H1427">
        <v>0</v>
      </c>
      <c r="I1427" t="str">
        <f>YEAR(data_KPI[[#This Row],[Date]])&amp;" "&amp;MONTH(data_KPI[[#This Row],[Date]])</f>
        <v>2023 10</v>
      </c>
    </row>
    <row r="1428" spans="2:9" x14ac:dyDescent="0.25">
      <c r="B1428" t="s">
        <v>32</v>
      </c>
      <c r="C1428">
        <v>6.4</v>
      </c>
      <c r="D1428">
        <v>690</v>
      </c>
      <c r="E1428" s="27">
        <v>45211</v>
      </c>
      <c r="F1428">
        <v>1731.8999999999999</v>
      </c>
      <c r="G1428" t="s">
        <v>91</v>
      </c>
      <c r="H1428">
        <v>0</v>
      </c>
      <c r="I1428" t="str">
        <f>YEAR(data_KPI[[#This Row],[Date]])&amp;" "&amp;MONTH(data_KPI[[#This Row],[Date]])</f>
        <v>2023 10</v>
      </c>
    </row>
    <row r="1429" spans="2:9" x14ac:dyDescent="0.25">
      <c r="B1429" t="s">
        <v>33</v>
      </c>
      <c r="C1429">
        <v>10</v>
      </c>
      <c r="D1429">
        <v>123</v>
      </c>
      <c r="E1429" s="27">
        <v>45212</v>
      </c>
      <c r="F1429">
        <v>896.51</v>
      </c>
      <c r="G1429" t="s">
        <v>90</v>
      </c>
      <c r="H1429">
        <v>0</v>
      </c>
      <c r="I1429" t="str">
        <f>YEAR(data_KPI[[#This Row],[Date]])&amp;" "&amp;MONTH(data_KPI[[#This Row],[Date]])</f>
        <v>2023 10</v>
      </c>
    </row>
    <row r="1430" spans="2:9" x14ac:dyDescent="0.25">
      <c r="B1430" t="s">
        <v>34</v>
      </c>
      <c r="C1430">
        <v>5.6000000000000005</v>
      </c>
      <c r="D1430">
        <v>520</v>
      </c>
      <c r="E1430" s="27">
        <v>45212</v>
      </c>
      <c r="F1430">
        <v>1531.92</v>
      </c>
      <c r="G1430" t="s">
        <v>91</v>
      </c>
      <c r="H1430">
        <v>0</v>
      </c>
      <c r="I1430" t="str">
        <f>YEAR(data_KPI[[#This Row],[Date]])&amp;" "&amp;MONTH(data_KPI[[#This Row],[Date]])</f>
        <v>2023 10</v>
      </c>
    </row>
    <row r="1431" spans="2:9" x14ac:dyDescent="0.25">
      <c r="B1431" t="s">
        <v>35</v>
      </c>
      <c r="C1431">
        <v>7.2</v>
      </c>
      <c r="D1431">
        <v>510</v>
      </c>
      <c r="E1431" s="27">
        <v>45212</v>
      </c>
      <c r="F1431">
        <v>2487.4499999999998</v>
      </c>
      <c r="G1431" t="s">
        <v>91</v>
      </c>
      <c r="H1431">
        <v>0</v>
      </c>
      <c r="I1431" t="str">
        <f>YEAR(data_KPI[[#This Row],[Date]])&amp;" "&amp;MONTH(data_KPI[[#This Row],[Date]])</f>
        <v>2023 10</v>
      </c>
    </row>
    <row r="1432" spans="2:9" x14ac:dyDescent="0.25">
      <c r="B1432" t="s">
        <v>68</v>
      </c>
      <c r="C1432">
        <v>4</v>
      </c>
      <c r="D1432">
        <v>700</v>
      </c>
      <c r="E1432" s="27">
        <v>45212</v>
      </c>
      <c r="F1432">
        <v>948.36</v>
      </c>
      <c r="G1432" t="s">
        <v>90</v>
      </c>
      <c r="H1432">
        <v>0</v>
      </c>
      <c r="I1432" t="str">
        <f>YEAR(data_KPI[[#This Row],[Date]])&amp;" "&amp;MONTH(data_KPI[[#This Row],[Date]])</f>
        <v>2023 10</v>
      </c>
    </row>
    <row r="1433" spans="2:9" x14ac:dyDescent="0.25">
      <c r="B1433" t="s">
        <v>32</v>
      </c>
      <c r="C1433">
        <v>4</v>
      </c>
      <c r="D1433">
        <v>1010</v>
      </c>
      <c r="E1433" s="27">
        <v>45212</v>
      </c>
      <c r="F1433">
        <v>2038.71</v>
      </c>
      <c r="G1433" t="s">
        <v>91</v>
      </c>
      <c r="H1433">
        <v>0</v>
      </c>
      <c r="I1433" t="str">
        <f>YEAR(data_KPI[[#This Row],[Date]])&amp;" "&amp;MONTH(data_KPI[[#This Row],[Date]])</f>
        <v>2023 10</v>
      </c>
    </row>
    <row r="1434" spans="2:9" x14ac:dyDescent="0.25">
      <c r="B1434" t="s">
        <v>33</v>
      </c>
      <c r="C1434">
        <v>7</v>
      </c>
      <c r="D1434">
        <v>71</v>
      </c>
      <c r="E1434" s="27">
        <v>45213</v>
      </c>
      <c r="F1434">
        <v>705.91</v>
      </c>
      <c r="G1434" t="s">
        <v>90</v>
      </c>
      <c r="H1434">
        <v>0</v>
      </c>
      <c r="I1434" t="str">
        <f>YEAR(data_KPI[[#This Row],[Date]])&amp;" "&amp;MONTH(data_KPI[[#This Row],[Date]])</f>
        <v>2023 10</v>
      </c>
    </row>
    <row r="1435" spans="2:9" x14ac:dyDescent="0.25">
      <c r="B1435" t="s">
        <v>34</v>
      </c>
      <c r="C1435">
        <v>4.8000000000000007</v>
      </c>
      <c r="D1435">
        <v>580</v>
      </c>
      <c r="E1435" s="27">
        <v>45213</v>
      </c>
      <c r="F1435">
        <v>2165.52</v>
      </c>
      <c r="G1435" t="s">
        <v>91</v>
      </c>
      <c r="H1435">
        <v>0</v>
      </c>
      <c r="I1435" t="str">
        <f>YEAR(data_KPI[[#This Row],[Date]])&amp;" "&amp;MONTH(data_KPI[[#This Row],[Date]])</f>
        <v>2023 10</v>
      </c>
    </row>
    <row r="1436" spans="2:9" x14ac:dyDescent="0.25">
      <c r="B1436" t="s">
        <v>35</v>
      </c>
      <c r="C1436">
        <v>5.6000000000000005</v>
      </c>
      <c r="D1436">
        <v>1250</v>
      </c>
      <c r="E1436" s="27">
        <v>45213</v>
      </c>
      <c r="F1436">
        <v>1157.46</v>
      </c>
      <c r="G1436" t="s">
        <v>91</v>
      </c>
      <c r="H1436">
        <v>0</v>
      </c>
      <c r="I1436" t="str">
        <f>YEAR(data_KPI[[#This Row],[Date]])&amp;" "&amp;MONTH(data_KPI[[#This Row],[Date]])</f>
        <v>2023 10</v>
      </c>
    </row>
    <row r="1437" spans="2:9" x14ac:dyDescent="0.25">
      <c r="B1437" t="s">
        <v>68</v>
      </c>
      <c r="C1437">
        <v>10.4</v>
      </c>
      <c r="D1437">
        <v>840</v>
      </c>
      <c r="E1437" s="27">
        <v>45213</v>
      </c>
      <c r="F1437">
        <v>1592.67</v>
      </c>
      <c r="G1437" t="s">
        <v>90</v>
      </c>
      <c r="H1437">
        <v>0</v>
      </c>
      <c r="I1437" t="str">
        <f>YEAR(data_KPI[[#This Row],[Date]])&amp;" "&amp;MONTH(data_KPI[[#This Row],[Date]])</f>
        <v>2023 10</v>
      </c>
    </row>
    <row r="1438" spans="2:9" x14ac:dyDescent="0.25">
      <c r="B1438" t="s">
        <v>32</v>
      </c>
      <c r="C1438">
        <v>5.6000000000000005</v>
      </c>
      <c r="D1438">
        <v>1100</v>
      </c>
      <c r="E1438" s="27">
        <v>45213</v>
      </c>
      <c r="F1438">
        <v>2153.52</v>
      </c>
      <c r="G1438" t="s">
        <v>91</v>
      </c>
      <c r="H1438">
        <v>0</v>
      </c>
      <c r="I1438" t="str">
        <f>YEAR(data_KPI[[#This Row],[Date]])&amp;" "&amp;MONTH(data_KPI[[#This Row],[Date]])</f>
        <v>2023 10</v>
      </c>
    </row>
    <row r="1439" spans="2:9" x14ac:dyDescent="0.25">
      <c r="B1439" t="s">
        <v>33</v>
      </c>
      <c r="C1439">
        <v>5</v>
      </c>
      <c r="D1439">
        <v>114</v>
      </c>
      <c r="E1439" s="27">
        <v>45214</v>
      </c>
      <c r="F1439">
        <v>444.77</v>
      </c>
      <c r="G1439" t="s">
        <v>90</v>
      </c>
      <c r="H1439">
        <v>0</v>
      </c>
      <c r="I1439" t="str">
        <f>YEAR(data_KPI[[#This Row],[Date]])&amp;" "&amp;MONTH(data_KPI[[#This Row],[Date]])</f>
        <v>2023 10</v>
      </c>
    </row>
    <row r="1440" spans="2:9" x14ac:dyDescent="0.25">
      <c r="B1440" t="s">
        <v>34</v>
      </c>
      <c r="C1440">
        <v>9.6000000000000014</v>
      </c>
      <c r="D1440">
        <v>520</v>
      </c>
      <c r="E1440" s="27">
        <v>45214</v>
      </c>
      <c r="F1440">
        <v>2760.1499999999996</v>
      </c>
      <c r="G1440" t="s">
        <v>91</v>
      </c>
      <c r="H1440">
        <v>0</v>
      </c>
      <c r="I1440" t="str">
        <f>YEAR(data_KPI[[#This Row],[Date]])&amp;" "&amp;MONTH(data_KPI[[#This Row],[Date]])</f>
        <v>2023 10</v>
      </c>
    </row>
    <row r="1441" spans="2:9" x14ac:dyDescent="0.25">
      <c r="B1441" t="s">
        <v>35</v>
      </c>
      <c r="C1441">
        <v>9.6000000000000014</v>
      </c>
      <c r="D1441">
        <v>570</v>
      </c>
      <c r="E1441" s="27">
        <v>45214</v>
      </c>
      <c r="F1441">
        <v>341.90999999999997</v>
      </c>
      <c r="G1441" t="s">
        <v>91</v>
      </c>
      <c r="H1441">
        <v>0</v>
      </c>
      <c r="I1441" t="str">
        <f>YEAR(data_KPI[[#This Row],[Date]])&amp;" "&amp;MONTH(data_KPI[[#This Row],[Date]])</f>
        <v>2023 10</v>
      </c>
    </row>
    <row r="1442" spans="2:9" x14ac:dyDescent="0.25">
      <c r="B1442" t="s">
        <v>68</v>
      </c>
      <c r="C1442">
        <v>8.8000000000000007</v>
      </c>
      <c r="D1442">
        <v>840</v>
      </c>
      <c r="E1442" s="27">
        <v>45214</v>
      </c>
      <c r="F1442">
        <v>1922.6399999999999</v>
      </c>
      <c r="G1442" t="s">
        <v>90</v>
      </c>
      <c r="H1442">
        <v>0</v>
      </c>
      <c r="I1442" t="str">
        <f>YEAR(data_KPI[[#This Row],[Date]])&amp;" "&amp;MONTH(data_KPI[[#This Row],[Date]])</f>
        <v>2023 10</v>
      </c>
    </row>
    <row r="1443" spans="2:9" x14ac:dyDescent="0.25">
      <c r="B1443" t="s">
        <v>32</v>
      </c>
      <c r="C1443">
        <v>11.200000000000001</v>
      </c>
      <c r="D1443">
        <v>1080</v>
      </c>
      <c r="E1443" s="27">
        <v>45214</v>
      </c>
      <c r="F1443">
        <v>641.37</v>
      </c>
      <c r="G1443" t="s">
        <v>91</v>
      </c>
      <c r="H1443">
        <v>0</v>
      </c>
      <c r="I1443" t="str">
        <f>YEAR(data_KPI[[#This Row],[Date]])&amp;" "&amp;MONTH(data_KPI[[#This Row],[Date]])</f>
        <v>2023 10</v>
      </c>
    </row>
    <row r="1444" spans="2:9" x14ac:dyDescent="0.25">
      <c r="B1444" t="s">
        <v>33</v>
      </c>
      <c r="C1444">
        <v>8</v>
      </c>
      <c r="D1444">
        <v>99</v>
      </c>
      <c r="E1444" s="27">
        <v>45215</v>
      </c>
      <c r="F1444">
        <v>813.67</v>
      </c>
      <c r="G1444" t="s">
        <v>90</v>
      </c>
      <c r="H1444">
        <v>0</v>
      </c>
      <c r="I1444" t="str">
        <f>YEAR(data_KPI[[#This Row],[Date]])&amp;" "&amp;MONTH(data_KPI[[#This Row],[Date]])</f>
        <v>2023 10</v>
      </c>
    </row>
    <row r="1445" spans="2:9" x14ac:dyDescent="0.25">
      <c r="B1445" t="s">
        <v>34</v>
      </c>
      <c r="C1445">
        <v>10.4</v>
      </c>
      <c r="D1445">
        <v>840</v>
      </c>
      <c r="E1445" s="27">
        <v>45215</v>
      </c>
      <c r="F1445">
        <v>197.79000000000002</v>
      </c>
      <c r="G1445" t="s">
        <v>91</v>
      </c>
      <c r="H1445">
        <v>0</v>
      </c>
      <c r="I1445" t="str">
        <f>YEAR(data_KPI[[#This Row],[Date]])&amp;" "&amp;MONTH(data_KPI[[#This Row],[Date]])</f>
        <v>2023 10</v>
      </c>
    </row>
    <row r="1446" spans="2:9" x14ac:dyDescent="0.25">
      <c r="B1446" t="s">
        <v>35</v>
      </c>
      <c r="C1446">
        <v>12</v>
      </c>
      <c r="D1446">
        <v>650</v>
      </c>
      <c r="E1446" s="27">
        <v>45215</v>
      </c>
      <c r="F1446">
        <v>2961.12</v>
      </c>
      <c r="G1446" t="s">
        <v>91</v>
      </c>
      <c r="H1446">
        <v>0</v>
      </c>
      <c r="I1446" t="str">
        <f>YEAR(data_KPI[[#This Row],[Date]])&amp;" "&amp;MONTH(data_KPI[[#This Row],[Date]])</f>
        <v>2023 10</v>
      </c>
    </row>
    <row r="1447" spans="2:9" x14ac:dyDescent="0.25">
      <c r="B1447" t="s">
        <v>68</v>
      </c>
      <c r="C1447">
        <v>9.6000000000000014</v>
      </c>
      <c r="D1447">
        <v>1160</v>
      </c>
      <c r="E1447" s="27">
        <v>45215</v>
      </c>
      <c r="F1447">
        <v>2560.6799999999998</v>
      </c>
      <c r="G1447" t="s">
        <v>90</v>
      </c>
      <c r="H1447">
        <v>0</v>
      </c>
      <c r="I1447" t="str">
        <f>YEAR(data_KPI[[#This Row],[Date]])&amp;" "&amp;MONTH(data_KPI[[#This Row],[Date]])</f>
        <v>2023 10</v>
      </c>
    </row>
    <row r="1448" spans="2:9" x14ac:dyDescent="0.25">
      <c r="B1448" t="s">
        <v>32</v>
      </c>
      <c r="C1448">
        <v>11.200000000000001</v>
      </c>
      <c r="D1448">
        <v>760</v>
      </c>
      <c r="E1448" s="27">
        <v>45215</v>
      </c>
      <c r="F1448">
        <v>2688.36</v>
      </c>
      <c r="G1448" t="s">
        <v>91</v>
      </c>
      <c r="H1448">
        <v>0</v>
      </c>
      <c r="I1448" t="str">
        <f>YEAR(data_KPI[[#This Row],[Date]])&amp;" "&amp;MONTH(data_KPI[[#This Row],[Date]])</f>
        <v>2023 10</v>
      </c>
    </row>
    <row r="1449" spans="2:9" x14ac:dyDescent="0.25">
      <c r="B1449" t="s">
        <v>33</v>
      </c>
      <c r="C1449">
        <v>15</v>
      </c>
      <c r="D1449">
        <v>126</v>
      </c>
      <c r="E1449" s="27">
        <v>45216</v>
      </c>
      <c r="F1449">
        <v>276.94</v>
      </c>
      <c r="G1449" t="s">
        <v>90</v>
      </c>
      <c r="H1449">
        <v>0</v>
      </c>
      <c r="I1449" t="str">
        <f>YEAR(data_KPI[[#This Row],[Date]])&amp;" "&amp;MONTH(data_KPI[[#This Row],[Date]])</f>
        <v>2023 10</v>
      </c>
    </row>
    <row r="1450" spans="2:9" x14ac:dyDescent="0.25">
      <c r="B1450" t="s">
        <v>34</v>
      </c>
      <c r="C1450">
        <v>11.200000000000001</v>
      </c>
      <c r="D1450">
        <v>1340</v>
      </c>
      <c r="E1450" s="27">
        <v>45216</v>
      </c>
      <c r="F1450">
        <v>762</v>
      </c>
      <c r="G1450" t="s">
        <v>91</v>
      </c>
      <c r="H1450">
        <v>0</v>
      </c>
      <c r="I1450" t="str">
        <f>YEAR(data_KPI[[#This Row],[Date]])&amp;" "&amp;MONTH(data_KPI[[#This Row],[Date]])</f>
        <v>2023 10</v>
      </c>
    </row>
    <row r="1451" spans="2:9" x14ac:dyDescent="0.25">
      <c r="B1451" t="s">
        <v>35</v>
      </c>
      <c r="C1451">
        <v>6.4</v>
      </c>
      <c r="D1451">
        <v>1200</v>
      </c>
      <c r="E1451" s="27">
        <v>45216</v>
      </c>
      <c r="F1451">
        <v>2105.25</v>
      </c>
      <c r="G1451" t="s">
        <v>91</v>
      </c>
      <c r="H1451">
        <v>0</v>
      </c>
      <c r="I1451" t="str">
        <f>YEAR(data_KPI[[#This Row],[Date]])&amp;" "&amp;MONTH(data_KPI[[#This Row],[Date]])</f>
        <v>2023 10</v>
      </c>
    </row>
    <row r="1452" spans="2:9" x14ac:dyDescent="0.25">
      <c r="B1452" t="s">
        <v>68</v>
      </c>
      <c r="C1452">
        <v>7.2</v>
      </c>
      <c r="D1452">
        <v>1430</v>
      </c>
      <c r="E1452" s="27">
        <v>45216</v>
      </c>
      <c r="F1452">
        <v>2979.66</v>
      </c>
      <c r="G1452" t="s">
        <v>90</v>
      </c>
      <c r="H1452">
        <v>0</v>
      </c>
      <c r="I1452" t="str">
        <f>YEAR(data_KPI[[#This Row],[Date]])&amp;" "&amp;MONTH(data_KPI[[#This Row],[Date]])</f>
        <v>2023 10</v>
      </c>
    </row>
    <row r="1453" spans="2:9" x14ac:dyDescent="0.25">
      <c r="B1453" t="s">
        <v>32</v>
      </c>
      <c r="C1453">
        <v>4.8000000000000007</v>
      </c>
      <c r="D1453">
        <v>1110</v>
      </c>
      <c r="E1453" s="27">
        <v>45216</v>
      </c>
      <c r="F1453">
        <v>701.81999999999994</v>
      </c>
      <c r="G1453" t="s">
        <v>91</v>
      </c>
      <c r="H1453">
        <v>0</v>
      </c>
      <c r="I1453" t="str">
        <f>YEAR(data_KPI[[#This Row],[Date]])&amp;" "&amp;MONTH(data_KPI[[#This Row],[Date]])</f>
        <v>2023 10</v>
      </c>
    </row>
    <row r="1454" spans="2:9" x14ac:dyDescent="0.25">
      <c r="B1454" t="s">
        <v>33</v>
      </c>
      <c r="C1454">
        <v>10</v>
      </c>
      <c r="D1454">
        <v>79</v>
      </c>
      <c r="E1454" s="27">
        <v>45217</v>
      </c>
      <c r="F1454">
        <v>944.9</v>
      </c>
      <c r="G1454" t="s">
        <v>90</v>
      </c>
      <c r="H1454">
        <v>0</v>
      </c>
      <c r="I1454" t="str">
        <f>YEAR(data_KPI[[#This Row],[Date]])&amp;" "&amp;MONTH(data_KPI[[#This Row],[Date]])</f>
        <v>2023 10</v>
      </c>
    </row>
    <row r="1455" spans="2:9" x14ac:dyDescent="0.25">
      <c r="B1455" t="s">
        <v>34</v>
      </c>
      <c r="C1455">
        <v>11.200000000000001</v>
      </c>
      <c r="D1455">
        <v>720</v>
      </c>
      <c r="E1455" s="27">
        <v>45217</v>
      </c>
      <c r="F1455">
        <v>1969.1999999999998</v>
      </c>
      <c r="G1455" t="s">
        <v>91</v>
      </c>
      <c r="H1455">
        <v>0</v>
      </c>
      <c r="I1455" t="str">
        <f>YEAR(data_KPI[[#This Row],[Date]])&amp;" "&amp;MONTH(data_KPI[[#This Row],[Date]])</f>
        <v>2023 10</v>
      </c>
    </row>
    <row r="1456" spans="2:9" x14ac:dyDescent="0.25">
      <c r="B1456" t="s">
        <v>35</v>
      </c>
      <c r="C1456">
        <v>10.4</v>
      </c>
      <c r="D1456">
        <v>1470</v>
      </c>
      <c r="E1456" s="27">
        <v>45217</v>
      </c>
      <c r="F1456">
        <v>2994</v>
      </c>
      <c r="G1456" t="s">
        <v>91</v>
      </c>
      <c r="H1456">
        <v>0</v>
      </c>
      <c r="I1456" t="str">
        <f>YEAR(data_KPI[[#This Row],[Date]])&amp;" "&amp;MONTH(data_KPI[[#This Row],[Date]])</f>
        <v>2023 10</v>
      </c>
    </row>
    <row r="1457" spans="2:9" x14ac:dyDescent="0.25">
      <c r="B1457" t="s">
        <v>68</v>
      </c>
      <c r="C1457">
        <v>12</v>
      </c>
      <c r="D1457">
        <v>1390</v>
      </c>
      <c r="E1457" s="27">
        <v>45217</v>
      </c>
      <c r="F1457">
        <v>2682.48</v>
      </c>
      <c r="G1457" t="s">
        <v>90</v>
      </c>
      <c r="H1457">
        <v>0</v>
      </c>
      <c r="I1457" t="str">
        <f>YEAR(data_KPI[[#This Row],[Date]])&amp;" "&amp;MONTH(data_KPI[[#This Row],[Date]])</f>
        <v>2023 10</v>
      </c>
    </row>
    <row r="1458" spans="2:9" x14ac:dyDescent="0.25">
      <c r="B1458" t="s">
        <v>32</v>
      </c>
      <c r="C1458">
        <v>11.200000000000001</v>
      </c>
      <c r="D1458">
        <v>610</v>
      </c>
      <c r="E1458" s="27">
        <v>45217</v>
      </c>
      <c r="F1458">
        <v>1048.56</v>
      </c>
      <c r="G1458" t="s">
        <v>91</v>
      </c>
      <c r="H1458">
        <v>0</v>
      </c>
      <c r="I1458" t="str">
        <f>YEAR(data_KPI[[#This Row],[Date]])&amp;" "&amp;MONTH(data_KPI[[#This Row],[Date]])</f>
        <v>2023 10</v>
      </c>
    </row>
    <row r="1459" spans="2:9" x14ac:dyDescent="0.25">
      <c r="B1459" t="s">
        <v>33</v>
      </c>
      <c r="C1459">
        <v>15</v>
      </c>
      <c r="D1459">
        <v>110</v>
      </c>
      <c r="E1459" s="27">
        <v>45218</v>
      </c>
      <c r="F1459">
        <v>631.87</v>
      </c>
      <c r="G1459" t="s">
        <v>90</v>
      </c>
      <c r="H1459">
        <v>0</v>
      </c>
      <c r="I1459" t="str">
        <f>YEAR(data_KPI[[#This Row],[Date]])&amp;" "&amp;MONTH(data_KPI[[#This Row],[Date]])</f>
        <v>2023 10</v>
      </c>
    </row>
    <row r="1460" spans="2:9" x14ac:dyDescent="0.25">
      <c r="B1460" t="s">
        <v>34</v>
      </c>
      <c r="C1460">
        <v>12</v>
      </c>
      <c r="D1460">
        <v>1210</v>
      </c>
      <c r="E1460" s="27">
        <v>45218</v>
      </c>
      <c r="F1460">
        <v>2155.5299999999997</v>
      </c>
      <c r="G1460" t="s">
        <v>91</v>
      </c>
      <c r="H1460">
        <v>0</v>
      </c>
      <c r="I1460" t="str">
        <f>YEAR(data_KPI[[#This Row],[Date]])&amp;" "&amp;MONTH(data_KPI[[#This Row],[Date]])</f>
        <v>2023 10</v>
      </c>
    </row>
    <row r="1461" spans="2:9" x14ac:dyDescent="0.25">
      <c r="B1461" t="s">
        <v>35</v>
      </c>
      <c r="C1461">
        <v>10.4</v>
      </c>
      <c r="D1461">
        <v>880</v>
      </c>
      <c r="E1461" s="27">
        <v>45218</v>
      </c>
      <c r="F1461">
        <v>432.51</v>
      </c>
      <c r="G1461" t="s">
        <v>91</v>
      </c>
      <c r="H1461">
        <v>0</v>
      </c>
      <c r="I1461" t="str">
        <f>YEAR(data_KPI[[#This Row],[Date]])&amp;" "&amp;MONTH(data_KPI[[#This Row],[Date]])</f>
        <v>2023 10</v>
      </c>
    </row>
    <row r="1462" spans="2:9" x14ac:dyDescent="0.25">
      <c r="B1462" t="s">
        <v>68</v>
      </c>
      <c r="C1462">
        <v>11.200000000000001</v>
      </c>
      <c r="D1462">
        <v>620</v>
      </c>
      <c r="E1462" s="27">
        <v>45218</v>
      </c>
      <c r="F1462">
        <v>2336.64</v>
      </c>
      <c r="G1462" t="s">
        <v>90</v>
      </c>
      <c r="H1462">
        <v>0</v>
      </c>
      <c r="I1462" t="str">
        <f>YEAR(data_KPI[[#This Row],[Date]])&amp;" "&amp;MONTH(data_KPI[[#This Row],[Date]])</f>
        <v>2023 10</v>
      </c>
    </row>
    <row r="1463" spans="2:9" x14ac:dyDescent="0.25">
      <c r="B1463" t="s">
        <v>32</v>
      </c>
      <c r="C1463">
        <v>8.8000000000000007</v>
      </c>
      <c r="D1463">
        <v>590</v>
      </c>
      <c r="E1463" s="27">
        <v>45218</v>
      </c>
      <c r="F1463">
        <v>893.28</v>
      </c>
      <c r="G1463" t="s">
        <v>91</v>
      </c>
      <c r="H1463">
        <v>0</v>
      </c>
      <c r="I1463" t="str">
        <f>YEAR(data_KPI[[#This Row],[Date]])&amp;" "&amp;MONTH(data_KPI[[#This Row],[Date]])</f>
        <v>2023 10</v>
      </c>
    </row>
    <row r="1464" spans="2:9" x14ac:dyDescent="0.25">
      <c r="B1464" t="s">
        <v>33</v>
      </c>
      <c r="C1464">
        <v>14</v>
      </c>
      <c r="D1464">
        <v>134</v>
      </c>
      <c r="E1464" s="27">
        <v>45219</v>
      </c>
      <c r="F1464">
        <v>944.09</v>
      </c>
      <c r="G1464" t="s">
        <v>90</v>
      </c>
      <c r="H1464">
        <v>0</v>
      </c>
      <c r="I1464" t="str">
        <f>YEAR(data_KPI[[#This Row],[Date]])&amp;" "&amp;MONTH(data_KPI[[#This Row],[Date]])</f>
        <v>2023 10</v>
      </c>
    </row>
    <row r="1465" spans="2:9" x14ac:dyDescent="0.25">
      <c r="B1465" t="s">
        <v>34</v>
      </c>
      <c r="C1465">
        <v>9.6000000000000014</v>
      </c>
      <c r="D1465">
        <v>1060</v>
      </c>
      <c r="E1465" s="27">
        <v>45219</v>
      </c>
      <c r="F1465">
        <v>2841.6000000000004</v>
      </c>
      <c r="G1465" t="s">
        <v>91</v>
      </c>
      <c r="H1465">
        <v>0</v>
      </c>
      <c r="I1465" t="str">
        <f>YEAR(data_KPI[[#This Row],[Date]])&amp;" "&amp;MONTH(data_KPI[[#This Row],[Date]])</f>
        <v>2023 10</v>
      </c>
    </row>
    <row r="1466" spans="2:9" x14ac:dyDescent="0.25">
      <c r="B1466" t="s">
        <v>35</v>
      </c>
      <c r="C1466">
        <v>6.4</v>
      </c>
      <c r="D1466">
        <v>980</v>
      </c>
      <c r="E1466" s="27">
        <v>45219</v>
      </c>
      <c r="F1466">
        <v>167.85000000000002</v>
      </c>
      <c r="G1466" t="s">
        <v>91</v>
      </c>
      <c r="H1466">
        <v>0</v>
      </c>
      <c r="I1466" t="str">
        <f>YEAR(data_KPI[[#This Row],[Date]])&amp;" "&amp;MONTH(data_KPI[[#This Row],[Date]])</f>
        <v>2023 10</v>
      </c>
    </row>
    <row r="1467" spans="2:9" x14ac:dyDescent="0.25">
      <c r="B1467" t="s">
        <v>68</v>
      </c>
      <c r="C1467">
        <v>11.200000000000001</v>
      </c>
      <c r="D1467">
        <v>920</v>
      </c>
      <c r="E1467" s="27">
        <v>45219</v>
      </c>
      <c r="F1467">
        <v>58.83</v>
      </c>
      <c r="G1467" t="s">
        <v>90</v>
      </c>
      <c r="H1467">
        <v>0</v>
      </c>
      <c r="I1467" t="str">
        <f>YEAR(data_KPI[[#This Row],[Date]])&amp;" "&amp;MONTH(data_KPI[[#This Row],[Date]])</f>
        <v>2023 10</v>
      </c>
    </row>
    <row r="1468" spans="2:9" x14ac:dyDescent="0.25">
      <c r="B1468" t="s">
        <v>32</v>
      </c>
      <c r="C1468">
        <v>10.4</v>
      </c>
      <c r="D1468">
        <v>500</v>
      </c>
      <c r="E1468" s="27">
        <v>45219</v>
      </c>
      <c r="F1468">
        <v>234.60000000000002</v>
      </c>
      <c r="G1468" t="s">
        <v>91</v>
      </c>
      <c r="H1468">
        <v>0</v>
      </c>
      <c r="I1468" t="str">
        <f>YEAR(data_KPI[[#This Row],[Date]])&amp;" "&amp;MONTH(data_KPI[[#This Row],[Date]])</f>
        <v>2023 10</v>
      </c>
    </row>
    <row r="1469" spans="2:9" x14ac:dyDescent="0.25">
      <c r="B1469" t="s">
        <v>33</v>
      </c>
      <c r="C1469">
        <v>9</v>
      </c>
      <c r="D1469">
        <v>140</v>
      </c>
      <c r="E1469" s="27">
        <v>45220</v>
      </c>
      <c r="F1469">
        <v>338.13</v>
      </c>
      <c r="G1469" t="s">
        <v>90</v>
      </c>
      <c r="H1469">
        <v>0</v>
      </c>
      <c r="I1469" t="str">
        <f>YEAR(data_KPI[[#This Row],[Date]])&amp;" "&amp;MONTH(data_KPI[[#This Row],[Date]])</f>
        <v>2023 10</v>
      </c>
    </row>
    <row r="1470" spans="2:9" x14ac:dyDescent="0.25">
      <c r="B1470" t="s">
        <v>34</v>
      </c>
      <c r="C1470">
        <v>8.8000000000000007</v>
      </c>
      <c r="D1470">
        <v>670</v>
      </c>
      <c r="E1470" s="27">
        <v>45220</v>
      </c>
      <c r="F1470">
        <v>2641.56</v>
      </c>
      <c r="G1470" t="s">
        <v>91</v>
      </c>
      <c r="H1470">
        <v>0</v>
      </c>
      <c r="I1470" t="str">
        <f>YEAR(data_KPI[[#This Row],[Date]])&amp;" "&amp;MONTH(data_KPI[[#This Row],[Date]])</f>
        <v>2023 10</v>
      </c>
    </row>
    <row r="1471" spans="2:9" x14ac:dyDescent="0.25">
      <c r="B1471" t="s">
        <v>35</v>
      </c>
      <c r="C1471">
        <v>11.200000000000001</v>
      </c>
      <c r="D1471">
        <v>1350</v>
      </c>
      <c r="E1471" s="27">
        <v>45220</v>
      </c>
      <c r="F1471">
        <v>347.07</v>
      </c>
      <c r="G1471" t="s">
        <v>91</v>
      </c>
      <c r="H1471">
        <v>0</v>
      </c>
      <c r="I1471" t="str">
        <f>YEAR(data_KPI[[#This Row],[Date]])&amp;" "&amp;MONTH(data_KPI[[#This Row],[Date]])</f>
        <v>2023 10</v>
      </c>
    </row>
    <row r="1472" spans="2:9" x14ac:dyDescent="0.25">
      <c r="B1472" t="s">
        <v>68</v>
      </c>
      <c r="C1472">
        <v>10.4</v>
      </c>
      <c r="D1472">
        <v>1340</v>
      </c>
      <c r="E1472" s="27">
        <v>45220</v>
      </c>
      <c r="F1472">
        <v>445.89</v>
      </c>
      <c r="G1472" t="s">
        <v>90</v>
      </c>
      <c r="H1472">
        <v>0</v>
      </c>
      <c r="I1472" t="str">
        <f>YEAR(data_KPI[[#This Row],[Date]])&amp;" "&amp;MONTH(data_KPI[[#This Row],[Date]])</f>
        <v>2023 10</v>
      </c>
    </row>
    <row r="1473" spans="2:9" x14ac:dyDescent="0.25">
      <c r="B1473" t="s">
        <v>32</v>
      </c>
      <c r="C1473">
        <v>10.4</v>
      </c>
      <c r="D1473">
        <v>1170</v>
      </c>
      <c r="E1473" s="27">
        <v>45220</v>
      </c>
      <c r="F1473">
        <v>1668.66</v>
      </c>
      <c r="G1473" t="s">
        <v>91</v>
      </c>
      <c r="H1473">
        <v>0</v>
      </c>
      <c r="I1473" t="str">
        <f>YEAR(data_KPI[[#This Row],[Date]])&amp;" "&amp;MONTH(data_KPI[[#This Row],[Date]])</f>
        <v>2023 10</v>
      </c>
    </row>
    <row r="1474" spans="2:9" x14ac:dyDescent="0.25">
      <c r="B1474" t="s">
        <v>33</v>
      </c>
      <c r="C1474">
        <v>6</v>
      </c>
      <c r="D1474">
        <v>96</v>
      </c>
      <c r="E1474" s="27">
        <v>45221</v>
      </c>
      <c r="F1474">
        <v>653.52</v>
      </c>
      <c r="G1474" t="s">
        <v>90</v>
      </c>
      <c r="H1474">
        <v>0</v>
      </c>
      <c r="I1474" t="str">
        <f>YEAR(data_KPI[[#This Row],[Date]])&amp;" "&amp;MONTH(data_KPI[[#This Row],[Date]])</f>
        <v>2023 10</v>
      </c>
    </row>
    <row r="1475" spans="2:9" x14ac:dyDescent="0.25">
      <c r="B1475" t="s">
        <v>34</v>
      </c>
      <c r="C1475">
        <v>8.8000000000000007</v>
      </c>
      <c r="D1475">
        <v>1390</v>
      </c>
      <c r="E1475" s="27">
        <v>45221</v>
      </c>
      <c r="F1475">
        <v>2079.09</v>
      </c>
      <c r="G1475" t="s">
        <v>91</v>
      </c>
      <c r="H1475">
        <v>0</v>
      </c>
      <c r="I1475" t="str">
        <f>YEAR(data_KPI[[#This Row],[Date]])&amp;" "&amp;MONTH(data_KPI[[#This Row],[Date]])</f>
        <v>2023 10</v>
      </c>
    </row>
    <row r="1476" spans="2:9" x14ac:dyDescent="0.25">
      <c r="B1476" t="s">
        <v>35</v>
      </c>
      <c r="C1476">
        <v>4.8000000000000007</v>
      </c>
      <c r="D1476">
        <v>1440</v>
      </c>
      <c r="E1476" s="27">
        <v>45221</v>
      </c>
      <c r="F1476">
        <v>1003.44</v>
      </c>
      <c r="G1476" t="s">
        <v>91</v>
      </c>
      <c r="H1476">
        <v>0</v>
      </c>
      <c r="I1476" t="str">
        <f>YEAR(data_KPI[[#This Row],[Date]])&amp;" "&amp;MONTH(data_KPI[[#This Row],[Date]])</f>
        <v>2023 10</v>
      </c>
    </row>
    <row r="1477" spans="2:9" x14ac:dyDescent="0.25">
      <c r="B1477" t="s">
        <v>68</v>
      </c>
      <c r="C1477">
        <v>9.6000000000000014</v>
      </c>
      <c r="D1477">
        <v>780</v>
      </c>
      <c r="E1477" s="27">
        <v>45221</v>
      </c>
      <c r="F1477">
        <v>1109.58</v>
      </c>
      <c r="G1477" t="s">
        <v>90</v>
      </c>
      <c r="H1477">
        <v>0</v>
      </c>
      <c r="I1477" t="str">
        <f>YEAR(data_KPI[[#This Row],[Date]])&amp;" "&amp;MONTH(data_KPI[[#This Row],[Date]])</f>
        <v>2023 10</v>
      </c>
    </row>
    <row r="1478" spans="2:9" x14ac:dyDescent="0.25">
      <c r="B1478" t="s">
        <v>32</v>
      </c>
      <c r="C1478">
        <v>10.4</v>
      </c>
      <c r="D1478">
        <v>800</v>
      </c>
      <c r="E1478" s="27">
        <v>45221</v>
      </c>
      <c r="F1478">
        <v>2654.4900000000002</v>
      </c>
      <c r="G1478" t="s">
        <v>91</v>
      </c>
      <c r="H1478">
        <v>0</v>
      </c>
      <c r="I1478" t="str">
        <f>YEAR(data_KPI[[#This Row],[Date]])&amp;" "&amp;MONTH(data_KPI[[#This Row],[Date]])</f>
        <v>2023 10</v>
      </c>
    </row>
    <row r="1479" spans="2:9" x14ac:dyDescent="0.25">
      <c r="B1479" t="s">
        <v>33</v>
      </c>
      <c r="C1479">
        <v>5</v>
      </c>
      <c r="D1479">
        <v>131</v>
      </c>
      <c r="E1479" s="27">
        <v>45222</v>
      </c>
      <c r="F1479">
        <v>747.29</v>
      </c>
      <c r="G1479" t="s">
        <v>90</v>
      </c>
      <c r="H1479">
        <v>0</v>
      </c>
      <c r="I1479" t="str">
        <f>YEAR(data_KPI[[#This Row],[Date]])&amp;" "&amp;MONTH(data_KPI[[#This Row],[Date]])</f>
        <v>2023 10</v>
      </c>
    </row>
    <row r="1480" spans="2:9" x14ac:dyDescent="0.25">
      <c r="B1480" t="s">
        <v>34</v>
      </c>
      <c r="C1480">
        <v>9.6000000000000014</v>
      </c>
      <c r="D1480">
        <v>610</v>
      </c>
      <c r="E1480" s="27">
        <v>45222</v>
      </c>
      <c r="F1480">
        <v>1827.75</v>
      </c>
      <c r="G1480" t="s">
        <v>91</v>
      </c>
      <c r="H1480">
        <v>0</v>
      </c>
      <c r="I1480" t="str">
        <f>YEAR(data_KPI[[#This Row],[Date]])&amp;" "&amp;MONTH(data_KPI[[#This Row],[Date]])</f>
        <v>2023 10</v>
      </c>
    </row>
    <row r="1481" spans="2:9" x14ac:dyDescent="0.25">
      <c r="B1481" t="s">
        <v>35</v>
      </c>
      <c r="C1481">
        <v>9.6000000000000014</v>
      </c>
      <c r="D1481">
        <v>1450</v>
      </c>
      <c r="E1481" s="27">
        <v>45222</v>
      </c>
      <c r="F1481">
        <v>362.43</v>
      </c>
      <c r="G1481" t="s">
        <v>91</v>
      </c>
      <c r="H1481">
        <v>0</v>
      </c>
      <c r="I1481" t="str">
        <f>YEAR(data_KPI[[#This Row],[Date]])&amp;" "&amp;MONTH(data_KPI[[#This Row],[Date]])</f>
        <v>2023 10</v>
      </c>
    </row>
    <row r="1482" spans="2:9" x14ac:dyDescent="0.25">
      <c r="B1482" t="s">
        <v>68</v>
      </c>
      <c r="C1482">
        <v>4</v>
      </c>
      <c r="D1482">
        <v>850</v>
      </c>
      <c r="E1482" s="27">
        <v>45222</v>
      </c>
      <c r="F1482">
        <v>44.730000000000004</v>
      </c>
      <c r="G1482" t="s">
        <v>90</v>
      </c>
      <c r="H1482">
        <v>0</v>
      </c>
      <c r="I1482" t="str">
        <f>YEAR(data_KPI[[#This Row],[Date]])&amp;" "&amp;MONTH(data_KPI[[#This Row],[Date]])</f>
        <v>2023 10</v>
      </c>
    </row>
    <row r="1483" spans="2:9" x14ac:dyDescent="0.25">
      <c r="B1483" t="s">
        <v>32</v>
      </c>
      <c r="C1483">
        <v>9.6000000000000014</v>
      </c>
      <c r="D1483">
        <v>1240</v>
      </c>
      <c r="E1483" s="27">
        <v>45222</v>
      </c>
      <c r="F1483">
        <v>1063.8000000000002</v>
      </c>
      <c r="G1483" t="s">
        <v>91</v>
      </c>
      <c r="H1483">
        <v>0</v>
      </c>
      <c r="I1483" t="str">
        <f>YEAR(data_KPI[[#This Row],[Date]])&amp;" "&amp;MONTH(data_KPI[[#This Row],[Date]])</f>
        <v>2023 10</v>
      </c>
    </row>
    <row r="1484" spans="2:9" x14ac:dyDescent="0.25">
      <c r="B1484" t="s">
        <v>33</v>
      </c>
      <c r="C1484">
        <v>9</v>
      </c>
      <c r="D1484">
        <v>90</v>
      </c>
      <c r="E1484" s="27">
        <v>45223</v>
      </c>
      <c r="F1484">
        <v>433.18</v>
      </c>
      <c r="G1484" t="s">
        <v>90</v>
      </c>
      <c r="H1484">
        <v>0</v>
      </c>
      <c r="I1484" t="str">
        <f>YEAR(data_KPI[[#This Row],[Date]])&amp;" "&amp;MONTH(data_KPI[[#This Row],[Date]])</f>
        <v>2023 10</v>
      </c>
    </row>
    <row r="1485" spans="2:9" x14ac:dyDescent="0.25">
      <c r="B1485" t="s">
        <v>34</v>
      </c>
      <c r="C1485">
        <v>8</v>
      </c>
      <c r="D1485">
        <v>790</v>
      </c>
      <c r="E1485" s="27">
        <v>45223</v>
      </c>
      <c r="F1485">
        <v>1453.35</v>
      </c>
      <c r="G1485" t="s">
        <v>91</v>
      </c>
      <c r="H1485">
        <v>0</v>
      </c>
      <c r="I1485" t="str">
        <f>YEAR(data_KPI[[#This Row],[Date]])&amp;" "&amp;MONTH(data_KPI[[#This Row],[Date]])</f>
        <v>2023 10</v>
      </c>
    </row>
    <row r="1486" spans="2:9" x14ac:dyDescent="0.25">
      <c r="B1486" t="s">
        <v>35</v>
      </c>
      <c r="C1486">
        <v>9.6000000000000014</v>
      </c>
      <c r="D1486">
        <v>930</v>
      </c>
      <c r="E1486" s="27">
        <v>45223</v>
      </c>
      <c r="F1486">
        <v>1198.44</v>
      </c>
      <c r="G1486" t="s">
        <v>91</v>
      </c>
      <c r="H1486">
        <v>0</v>
      </c>
      <c r="I1486" t="str">
        <f>YEAR(data_KPI[[#This Row],[Date]])&amp;" "&amp;MONTH(data_KPI[[#This Row],[Date]])</f>
        <v>2023 10</v>
      </c>
    </row>
    <row r="1487" spans="2:9" x14ac:dyDescent="0.25">
      <c r="B1487" t="s">
        <v>68</v>
      </c>
      <c r="C1487">
        <v>8.8000000000000007</v>
      </c>
      <c r="D1487">
        <v>1370</v>
      </c>
      <c r="E1487" s="27">
        <v>45223</v>
      </c>
      <c r="F1487">
        <v>94.679999999999993</v>
      </c>
      <c r="G1487" t="s">
        <v>90</v>
      </c>
      <c r="H1487">
        <v>0</v>
      </c>
      <c r="I1487" t="str">
        <f>YEAR(data_KPI[[#This Row],[Date]])&amp;" "&amp;MONTH(data_KPI[[#This Row],[Date]])</f>
        <v>2023 10</v>
      </c>
    </row>
    <row r="1488" spans="2:9" x14ac:dyDescent="0.25">
      <c r="B1488" t="s">
        <v>32</v>
      </c>
      <c r="C1488">
        <v>4</v>
      </c>
      <c r="D1488">
        <v>830</v>
      </c>
      <c r="E1488" s="27">
        <v>45223</v>
      </c>
      <c r="F1488">
        <v>1667.58</v>
      </c>
      <c r="G1488" t="s">
        <v>91</v>
      </c>
      <c r="H1488">
        <v>0</v>
      </c>
      <c r="I1488" t="str">
        <f>YEAR(data_KPI[[#This Row],[Date]])&amp;" "&amp;MONTH(data_KPI[[#This Row],[Date]])</f>
        <v>2023 10</v>
      </c>
    </row>
    <row r="1489" spans="2:9" x14ac:dyDescent="0.25">
      <c r="B1489" t="s">
        <v>33</v>
      </c>
      <c r="C1489">
        <v>10</v>
      </c>
      <c r="D1489">
        <v>96</v>
      </c>
      <c r="E1489" s="27">
        <v>45224</v>
      </c>
      <c r="F1489">
        <v>861.47</v>
      </c>
      <c r="G1489" t="s">
        <v>90</v>
      </c>
      <c r="H1489">
        <v>0</v>
      </c>
      <c r="I1489" t="str">
        <f>YEAR(data_KPI[[#This Row],[Date]])&amp;" "&amp;MONTH(data_KPI[[#This Row],[Date]])</f>
        <v>2023 10</v>
      </c>
    </row>
    <row r="1490" spans="2:9" x14ac:dyDescent="0.25">
      <c r="B1490" t="s">
        <v>34</v>
      </c>
      <c r="C1490">
        <v>8.8000000000000007</v>
      </c>
      <c r="D1490">
        <v>1420</v>
      </c>
      <c r="E1490" s="27">
        <v>45224</v>
      </c>
      <c r="F1490">
        <v>197.37</v>
      </c>
      <c r="G1490" t="s">
        <v>91</v>
      </c>
      <c r="H1490">
        <v>0</v>
      </c>
      <c r="I1490" t="str">
        <f>YEAR(data_KPI[[#This Row],[Date]])&amp;" "&amp;MONTH(data_KPI[[#This Row],[Date]])</f>
        <v>2023 10</v>
      </c>
    </row>
    <row r="1491" spans="2:9" x14ac:dyDescent="0.25">
      <c r="B1491" t="s">
        <v>35</v>
      </c>
      <c r="C1491">
        <v>12</v>
      </c>
      <c r="D1491">
        <v>610</v>
      </c>
      <c r="E1491" s="27">
        <v>45224</v>
      </c>
      <c r="F1491">
        <v>2038.5</v>
      </c>
      <c r="G1491" t="s">
        <v>91</v>
      </c>
      <c r="H1491">
        <v>0</v>
      </c>
      <c r="I1491" t="str">
        <f>YEAR(data_KPI[[#This Row],[Date]])&amp;" "&amp;MONTH(data_KPI[[#This Row],[Date]])</f>
        <v>2023 10</v>
      </c>
    </row>
    <row r="1492" spans="2:9" x14ac:dyDescent="0.25">
      <c r="B1492" t="s">
        <v>68</v>
      </c>
      <c r="C1492">
        <v>8.8000000000000007</v>
      </c>
      <c r="D1492">
        <v>1480</v>
      </c>
      <c r="E1492" s="27">
        <v>45224</v>
      </c>
      <c r="F1492">
        <v>2847.93</v>
      </c>
      <c r="G1492" t="s">
        <v>90</v>
      </c>
      <c r="H1492">
        <v>0</v>
      </c>
      <c r="I1492" t="str">
        <f>YEAR(data_KPI[[#This Row],[Date]])&amp;" "&amp;MONTH(data_KPI[[#This Row],[Date]])</f>
        <v>2023 10</v>
      </c>
    </row>
    <row r="1493" spans="2:9" x14ac:dyDescent="0.25">
      <c r="B1493" t="s">
        <v>32</v>
      </c>
      <c r="C1493">
        <v>4</v>
      </c>
      <c r="D1493">
        <v>670</v>
      </c>
      <c r="E1493" s="27">
        <v>45224</v>
      </c>
      <c r="F1493">
        <v>1823.0099999999998</v>
      </c>
      <c r="G1493" t="s">
        <v>91</v>
      </c>
      <c r="H1493">
        <v>0</v>
      </c>
      <c r="I1493" t="str">
        <f>YEAR(data_KPI[[#This Row],[Date]])&amp;" "&amp;MONTH(data_KPI[[#This Row],[Date]])</f>
        <v>2023 10</v>
      </c>
    </row>
    <row r="1494" spans="2:9" x14ac:dyDescent="0.25">
      <c r="B1494" t="s">
        <v>33</v>
      </c>
      <c r="C1494">
        <v>13</v>
      </c>
      <c r="D1494">
        <v>57</v>
      </c>
      <c r="E1494" s="27">
        <v>45225</v>
      </c>
      <c r="F1494">
        <v>245.58</v>
      </c>
      <c r="G1494" t="s">
        <v>90</v>
      </c>
      <c r="H1494">
        <v>0</v>
      </c>
      <c r="I1494" t="str">
        <f>YEAR(data_KPI[[#This Row],[Date]])&amp;" "&amp;MONTH(data_KPI[[#This Row],[Date]])</f>
        <v>2023 10</v>
      </c>
    </row>
    <row r="1495" spans="2:9" x14ac:dyDescent="0.25">
      <c r="B1495" t="s">
        <v>34</v>
      </c>
      <c r="C1495">
        <v>7.2</v>
      </c>
      <c r="D1495">
        <v>1370</v>
      </c>
      <c r="E1495" s="27">
        <v>45225</v>
      </c>
      <c r="F1495">
        <v>620.73</v>
      </c>
      <c r="G1495" t="s">
        <v>91</v>
      </c>
      <c r="H1495">
        <v>0</v>
      </c>
      <c r="I1495" t="str">
        <f>YEAR(data_KPI[[#This Row],[Date]])&amp;" "&amp;MONTH(data_KPI[[#This Row],[Date]])</f>
        <v>2023 10</v>
      </c>
    </row>
    <row r="1496" spans="2:9" x14ac:dyDescent="0.25">
      <c r="B1496" t="s">
        <v>35</v>
      </c>
      <c r="C1496">
        <v>8</v>
      </c>
      <c r="D1496">
        <v>820</v>
      </c>
      <c r="E1496" s="27">
        <v>45225</v>
      </c>
      <c r="F1496">
        <v>572.66999999999996</v>
      </c>
      <c r="G1496" t="s">
        <v>91</v>
      </c>
      <c r="H1496">
        <v>0</v>
      </c>
      <c r="I1496" t="str">
        <f>YEAR(data_KPI[[#This Row],[Date]])&amp;" "&amp;MONTH(data_KPI[[#This Row],[Date]])</f>
        <v>2023 10</v>
      </c>
    </row>
    <row r="1497" spans="2:9" x14ac:dyDescent="0.25">
      <c r="B1497" t="s">
        <v>68</v>
      </c>
      <c r="C1497">
        <v>8</v>
      </c>
      <c r="D1497">
        <v>1160</v>
      </c>
      <c r="E1497" s="27">
        <v>45225</v>
      </c>
      <c r="F1497">
        <v>890.84999999999991</v>
      </c>
      <c r="G1497" t="s">
        <v>90</v>
      </c>
      <c r="H1497">
        <v>0</v>
      </c>
      <c r="I1497" t="str">
        <f>YEAR(data_KPI[[#This Row],[Date]])&amp;" "&amp;MONTH(data_KPI[[#This Row],[Date]])</f>
        <v>2023 10</v>
      </c>
    </row>
    <row r="1498" spans="2:9" x14ac:dyDescent="0.25">
      <c r="B1498" t="s">
        <v>32</v>
      </c>
      <c r="C1498">
        <v>4</v>
      </c>
      <c r="D1498">
        <v>940</v>
      </c>
      <c r="E1498" s="27">
        <v>45225</v>
      </c>
      <c r="F1498">
        <v>1283.0999999999999</v>
      </c>
      <c r="G1498" t="s">
        <v>91</v>
      </c>
      <c r="H1498">
        <v>0</v>
      </c>
      <c r="I1498" t="str">
        <f>YEAR(data_KPI[[#This Row],[Date]])&amp;" "&amp;MONTH(data_KPI[[#This Row],[Date]])</f>
        <v>2023 10</v>
      </c>
    </row>
    <row r="1499" spans="2:9" x14ac:dyDescent="0.25">
      <c r="B1499" t="s">
        <v>33</v>
      </c>
      <c r="C1499">
        <v>12</v>
      </c>
      <c r="D1499">
        <v>105</v>
      </c>
      <c r="E1499" s="27">
        <v>45226</v>
      </c>
      <c r="F1499">
        <v>223.18</v>
      </c>
      <c r="G1499" t="s">
        <v>90</v>
      </c>
      <c r="H1499">
        <v>0</v>
      </c>
      <c r="I1499" t="str">
        <f>YEAR(data_KPI[[#This Row],[Date]])&amp;" "&amp;MONTH(data_KPI[[#This Row],[Date]])</f>
        <v>2023 10</v>
      </c>
    </row>
    <row r="1500" spans="2:9" x14ac:dyDescent="0.25">
      <c r="B1500" t="s">
        <v>34</v>
      </c>
      <c r="C1500">
        <v>11.200000000000001</v>
      </c>
      <c r="D1500">
        <v>560</v>
      </c>
      <c r="E1500" s="27">
        <v>45226</v>
      </c>
      <c r="F1500">
        <v>878.87999999999988</v>
      </c>
      <c r="G1500" t="s">
        <v>91</v>
      </c>
      <c r="H1500">
        <v>0</v>
      </c>
      <c r="I1500" t="str">
        <f>YEAR(data_KPI[[#This Row],[Date]])&amp;" "&amp;MONTH(data_KPI[[#This Row],[Date]])</f>
        <v>2023 10</v>
      </c>
    </row>
    <row r="1501" spans="2:9" x14ac:dyDescent="0.25">
      <c r="B1501" t="s">
        <v>35</v>
      </c>
      <c r="C1501">
        <v>10.4</v>
      </c>
      <c r="D1501">
        <v>1200</v>
      </c>
      <c r="E1501" s="27">
        <v>45226</v>
      </c>
      <c r="F1501">
        <v>1233.96</v>
      </c>
      <c r="G1501" t="s">
        <v>91</v>
      </c>
      <c r="H1501">
        <v>0</v>
      </c>
      <c r="I1501" t="str">
        <f>YEAR(data_KPI[[#This Row],[Date]])&amp;" "&amp;MONTH(data_KPI[[#This Row],[Date]])</f>
        <v>2023 10</v>
      </c>
    </row>
    <row r="1502" spans="2:9" x14ac:dyDescent="0.25">
      <c r="B1502" t="s">
        <v>68</v>
      </c>
      <c r="C1502">
        <v>5.6000000000000005</v>
      </c>
      <c r="D1502">
        <v>660</v>
      </c>
      <c r="E1502" s="27">
        <v>45226</v>
      </c>
      <c r="F1502">
        <v>786.33</v>
      </c>
      <c r="G1502" t="s">
        <v>90</v>
      </c>
      <c r="H1502">
        <v>0</v>
      </c>
      <c r="I1502" t="str">
        <f>YEAR(data_KPI[[#This Row],[Date]])&amp;" "&amp;MONTH(data_KPI[[#This Row],[Date]])</f>
        <v>2023 10</v>
      </c>
    </row>
    <row r="1503" spans="2:9" x14ac:dyDescent="0.25">
      <c r="B1503" t="s">
        <v>32</v>
      </c>
      <c r="C1503">
        <v>8.8000000000000007</v>
      </c>
      <c r="D1503">
        <v>870</v>
      </c>
      <c r="E1503" s="27">
        <v>45226</v>
      </c>
      <c r="F1503">
        <v>2631.06</v>
      </c>
      <c r="G1503" t="s">
        <v>91</v>
      </c>
      <c r="H1503">
        <v>0</v>
      </c>
      <c r="I1503" t="str">
        <f>YEAR(data_KPI[[#This Row],[Date]])&amp;" "&amp;MONTH(data_KPI[[#This Row],[Date]])</f>
        <v>2023 10</v>
      </c>
    </row>
    <row r="1504" spans="2:9" x14ac:dyDescent="0.25">
      <c r="B1504" t="s">
        <v>33</v>
      </c>
      <c r="C1504">
        <v>12</v>
      </c>
      <c r="D1504">
        <v>84</v>
      </c>
      <c r="E1504" s="27">
        <v>45227</v>
      </c>
      <c r="F1504">
        <v>524.80999999999995</v>
      </c>
      <c r="G1504" t="s">
        <v>90</v>
      </c>
      <c r="H1504">
        <v>0</v>
      </c>
      <c r="I1504" t="str">
        <f>YEAR(data_KPI[[#This Row],[Date]])&amp;" "&amp;MONTH(data_KPI[[#This Row],[Date]])</f>
        <v>2023 10</v>
      </c>
    </row>
    <row r="1505" spans="2:9" x14ac:dyDescent="0.25">
      <c r="B1505" t="s">
        <v>34</v>
      </c>
      <c r="C1505">
        <v>6.4</v>
      </c>
      <c r="D1505">
        <v>1420</v>
      </c>
      <c r="E1505" s="27">
        <v>45227</v>
      </c>
      <c r="F1505">
        <v>207.60000000000002</v>
      </c>
      <c r="G1505" t="s">
        <v>91</v>
      </c>
      <c r="H1505">
        <v>0</v>
      </c>
      <c r="I1505" t="str">
        <f>YEAR(data_KPI[[#This Row],[Date]])&amp;" "&amp;MONTH(data_KPI[[#This Row],[Date]])</f>
        <v>2023 10</v>
      </c>
    </row>
    <row r="1506" spans="2:9" x14ac:dyDescent="0.25">
      <c r="B1506" t="s">
        <v>35</v>
      </c>
      <c r="C1506">
        <v>4.8000000000000007</v>
      </c>
      <c r="D1506">
        <v>1350</v>
      </c>
      <c r="E1506" s="27">
        <v>45227</v>
      </c>
      <c r="F1506">
        <v>838.74</v>
      </c>
      <c r="G1506" t="s">
        <v>91</v>
      </c>
      <c r="H1506">
        <v>0</v>
      </c>
      <c r="I1506" t="str">
        <f>YEAR(data_KPI[[#This Row],[Date]])&amp;" "&amp;MONTH(data_KPI[[#This Row],[Date]])</f>
        <v>2023 10</v>
      </c>
    </row>
    <row r="1507" spans="2:9" x14ac:dyDescent="0.25">
      <c r="B1507" t="s">
        <v>68</v>
      </c>
      <c r="C1507">
        <v>11.200000000000001</v>
      </c>
      <c r="D1507">
        <v>1350</v>
      </c>
      <c r="E1507" s="27">
        <v>45227</v>
      </c>
      <c r="F1507">
        <v>259.44</v>
      </c>
      <c r="G1507" t="s">
        <v>90</v>
      </c>
      <c r="H1507">
        <v>0</v>
      </c>
      <c r="I1507" t="str">
        <f>YEAR(data_KPI[[#This Row],[Date]])&amp;" "&amp;MONTH(data_KPI[[#This Row],[Date]])</f>
        <v>2023 10</v>
      </c>
    </row>
    <row r="1508" spans="2:9" x14ac:dyDescent="0.25">
      <c r="B1508" t="s">
        <v>32</v>
      </c>
      <c r="C1508">
        <v>8.8000000000000007</v>
      </c>
      <c r="D1508">
        <v>1080</v>
      </c>
      <c r="E1508" s="27">
        <v>45227</v>
      </c>
      <c r="F1508">
        <v>2278.38</v>
      </c>
      <c r="G1508" t="s">
        <v>91</v>
      </c>
      <c r="H1508">
        <v>0</v>
      </c>
      <c r="I1508" t="str">
        <f>YEAR(data_KPI[[#This Row],[Date]])&amp;" "&amp;MONTH(data_KPI[[#This Row],[Date]])</f>
        <v>2023 10</v>
      </c>
    </row>
    <row r="1509" spans="2:9" x14ac:dyDescent="0.25">
      <c r="B1509" t="s">
        <v>33</v>
      </c>
      <c r="C1509">
        <v>14</v>
      </c>
      <c r="D1509">
        <v>52</v>
      </c>
      <c r="E1509" s="27">
        <v>45228</v>
      </c>
      <c r="F1509">
        <v>374.43</v>
      </c>
      <c r="G1509" t="s">
        <v>90</v>
      </c>
      <c r="H1509">
        <v>0</v>
      </c>
      <c r="I1509" t="str">
        <f>YEAR(data_KPI[[#This Row],[Date]])&amp;" "&amp;MONTH(data_KPI[[#This Row],[Date]])</f>
        <v>2023 10</v>
      </c>
    </row>
    <row r="1510" spans="2:9" x14ac:dyDescent="0.25">
      <c r="B1510" t="s">
        <v>34</v>
      </c>
      <c r="C1510">
        <v>5.6000000000000005</v>
      </c>
      <c r="D1510">
        <v>1240</v>
      </c>
      <c r="E1510" s="27">
        <v>45228</v>
      </c>
      <c r="F1510">
        <v>794.87999999999988</v>
      </c>
      <c r="G1510" t="s">
        <v>91</v>
      </c>
      <c r="H1510">
        <v>0</v>
      </c>
      <c r="I1510" t="str">
        <f>YEAR(data_KPI[[#This Row],[Date]])&amp;" "&amp;MONTH(data_KPI[[#This Row],[Date]])</f>
        <v>2023 10</v>
      </c>
    </row>
    <row r="1511" spans="2:9" x14ac:dyDescent="0.25">
      <c r="B1511" t="s">
        <v>35</v>
      </c>
      <c r="C1511">
        <v>8.8000000000000007</v>
      </c>
      <c r="D1511">
        <v>580</v>
      </c>
      <c r="E1511" s="27">
        <v>45228</v>
      </c>
      <c r="F1511">
        <v>2881.6499999999996</v>
      </c>
      <c r="G1511" t="s">
        <v>91</v>
      </c>
      <c r="H1511">
        <v>0</v>
      </c>
      <c r="I1511" t="str">
        <f>YEAR(data_KPI[[#This Row],[Date]])&amp;" "&amp;MONTH(data_KPI[[#This Row],[Date]])</f>
        <v>2023 10</v>
      </c>
    </row>
    <row r="1512" spans="2:9" x14ac:dyDescent="0.25">
      <c r="B1512" t="s">
        <v>68</v>
      </c>
      <c r="C1512">
        <v>11.200000000000001</v>
      </c>
      <c r="D1512">
        <v>1470</v>
      </c>
      <c r="E1512" s="27">
        <v>45228</v>
      </c>
      <c r="F1512">
        <v>2013.21</v>
      </c>
      <c r="G1512" t="s">
        <v>90</v>
      </c>
      <c r="H1512">
        <v>0</v>
      </c>
      <c r="I1512" t="str">
        <f>YEAR(data_KPI[[#This Row],[Date]])&amp;" "&amp;MONTH(data_KPI[[#This Row],[Date]])</f>
        <v>2023 10</v>
      </c>
    </row>
    <row r="1513" spans="2:9" x14ac:dyDescent="0.25">
      <c r="B1513" t="s">
        <v>32</v>
      </c>
      <c r="C1513">
        <v>10.4</v>
      </c>
      <c r="D1513">
        <v>890</v>
      </c>
      <c r="E1513" s="27">
        <v>45228</v>
      </c>
      <c r="F1513">
        <v>2964.63</v>
      </c>
      <c r="G1513" t="s">
        <v>91</v>
      </c>
      <c r="H1513">
        <v>0</v>
      </c>
      <c r="I1513" t="str">
        <f>YEAR(data_KPI[[#This Row],[Date]])&amp;" "&amp;MONTH(data_KPI[[#This Row],[Date]])</f>
        <v>2023 10</v>
      </c>
    </row>
    <row r="1514" spans="2:9" x14ac:dyDescent="0.25">
      <c r="B1514" t="s">
        <v>33</v>
      </c>
      <c r="C1514">
        <v>6</v>
      </c>
      <c r="D1514">
        <v>109</v>
      </c>
      <c r="E1514" s="27">
        <v>45229</v>
      </c>
      <c r="F1514">
        <v>668.57</v>
      </c>
      <c r="G1514" t="s">
        <v>90</v>
      </c>
      <c r="H1514">
        <v>0</v>
      </c>
      <c r="I1514" t="str">
        <f>YEAR(data_KPI[[#This Row],[Date]])&amp;" "&amp;MONTH(data_KPI[[#This Row],[Date]])</f>
        <v>2023 10</v>
      </c>
    </row>
    <row r="1515" spans="2:9" x14ac:dyDescent="0.25">
      <c r="B1515" t="s">
        <v>34</v>
      </c>
      <c r="C1515">
        <v>5.6000000000000005</v>
      </c>
      <c r="D1515">
        <v>1440</v>
      </c>
      <c r="E1515" s="27">
        <v>45229</v>
      </c>
      <c r="F1515">
        <v>1851.12</v>
      </c>
      <c r="G1515" t="s">
        <v>91</v>
      </c>
      <c r="H1515">
        <v>0</v>
      </c>
      <c r="I1515" t="str">
        <f>YEAR(data_KPI[[#This Row],[Date]])&amp;" "&amp;MONTH(data_KPI[[#This Row],[Date]])</f>
        <v>2023 10</v>
      </c>
    </row>
    <row r="1516" spans="2:9" x14ac:dyDescent="0.25">
      <c r="B1516" t="s">
        <v>35</v>
      </c>
      <c r="C1516">
        <v>10.4</v>
      </c>
      <c r="D1516">
        <v>600</v>
      </c>
      <c r="E1516" s="27">
        <v>45229</v>
      </c>
      <c r="F1516">
        <v>2680.8</v>
      </c>
      <c r="G1516" t="s">
        <v>91</v>
      </c>
      <c r="H1516">
        <v>0</v>
      </c>
      <c r="I1516" t="str">
        <f>YEAR(data_KPI[[#This Row],[Date]])&amp;" "&amp;MONTH(data_KPI[[#This Row],[Date]])</f>
        <v>2023 10</v>
      </c>
    </row>
    <row r="1517" spans="2:9" x14ac:dyDescent="0.25">
      <c r="B1517" t="s">
        <v>68</v>
      </c>
      <c r="C1517">
        <v>10.4</v>
      </c>
      <c r="D1517">
        <v>550</v>
      </c>
      <c r="E1517" s="27">
        <v>45229</v>
      </c>
      <c r="F1517">
        <v>2925.87</v>
      </c>
      <c r="G1517" t="s">
        <v>90</v>
      </c>
      <c r="H1517">
        <v>0</v>
      </c>
      <c r="I1517" t="str">
        <f>YEAR(data_KPI[[#This Row],[Date]])&amp;" "&amp;MONTH(data_KPI[[#This Row],[Date]])</f>
        <v>2023 10</v>
      </c>
    </row>
    <row r="1518" spans="2:9" x14ac:dyDescent="0.25">
      <c r="B1518" t="s">
        <v>32</v>
      </c>
      <c r="C1518">
        <v>12</v>
      </c>
      <c r="D1518">
        <v>1050</v>
      </c>
      <c r="E1518" s="27">
        <v>45229</v>
      </c>
      <c r="F1518">
        <v>809.25</v>
      </c>
      <c r="G1518" t="s">
        <v>91</v>
      </c>
      <c r="H1518">
        <v>0</v>
      </c>
      <c r="I1518" t="str">
        <f>YEAR(data_KPI[[#This Row],[Date]])&amp;" "&amp;MONTH(data_KPI[[#This Row],[Date]])</f>
        <v>2023 10</v>
      </c>
    </row>
    <row r="1519" spans="2:9" x14ac:dyDescent="0.25">
      <c r="B1519" t="s">
        <v>33</v>
      </c>
      <c r="C1519">
        <v>9</v>
      </c>
      <c r="D1519">
        <v>90</v>
      </c>
      <c r="E1519" s="27">
        <v>45230</v>
      </c>
      <c r="F1519">
        <v>196.29</v>
      </c>
      <c r="G1519" t="s">
        <v>90</v>
      </c>
      <c r="H1519">
        <v>0</v>
      </c>
      <c r="I1519" t="str">
        <f>YEAR(data_KPI[[#This Row],[Date]])&amp;" "&amp;MONTH(data_KPI[[#This Row],[Date]])</f>
        <v>2023 10</v>
      </c>
    </row>
    <row r="1520" spans="2:9" x14ac:dyDescent="0.25">
      <c r="B1520" t="s">
        <v>34</v>
      </c>
      <c r="C1520">
        <v>12</v>
      </c>
      <c r="D1520">
        <v>1430</v>
      </c>
      <c r="E1520" s="27">
        <v>45230</v>
      </c>
      <c r="F1520">
        <v>1351.8899999999999</v>
      </c>
      <c r="G1520" t="s">
        <v>91</v>
      </c>
      <c r="H1520">
        <v>0</v>
      </c>
      <c r="I1520" t="str">
        <f>YEAR(data_KPI[[#This Row],[Date]])&amp;" "&amp;MONTH(data_KPI[[#This Row],[Date]])</f>
        <v>2023 10</v>
      </c>
    </row>
    <row r="1521" spans="2:9" x14ac:dyDescent="0.25">
      <c r="B1521" t="s">
        <v>35</v>
      </c>
      <c r="C1521">
        <v>4.8000000000000007</v>
      </c>
      <c r="D1521">
        <v>580</v>
      </c>
      <c r="E1521" s="27">
        <v>45230</v>
      </c>
      <c r="F1521">
        <v>1130.8499999999999</v>
      </c>
      <c r="G1521" t="s">
        <v>91</v>
      </c>
      <c r="H1521">
        <v>0</v>
      </c>
      <c r="I1521" t="str">
        <f>YEAR(data_KPI[[#This Row],[Date]])&amp;" "&amp;MONTH(data_KPI[[#This Row],[Date]])</f>
        <v>2023 10</v>
      </c>
    </row>
    <row r="1522" spans="2:9" x14ac:dyDescent="0.25">
      <c r="B1522" t="s">
        <v>68</v>
      </c>
      <c r="C1522">
        <v>8.8000000000000007</v>
      </c>
      <c r="D1522">
        <v>1240</v>
      </c>
      <c r="E1522" s="27">
        <v>45230</v>
      </c>
      <c r="F1522">
        <v>2269.86</v>
      </c>
      <c r="G1522" t="s">
        <v>90</v>
      </c>
      <c r="H1522">
        <v>0</v>
      </c>
      <c r="I1522" t="str">
        <f>YEAR(data_KPI[[#This Row],[Date]])&amp;" "&amp;MONTH(data_KPI[[#This Row],[Date]])</f>
        <v>2023 10</v>
      </c>
    </row>
    <row r="1523" spans="2:9" x14ac:dyDescent="0.25">
      <c r="B1523" t="s">
        <v>32</v>
      </c>
      <c r="C1523">
        <v>5.6000000000000005</v>
      </c>
      <c r="D1523">
        <v>1370</v>
      </c>
      <c r="E1523" s="27">
        <v>45230</v>
      </c>
      <c r="F1523">
        <v>375.24</v>
      </c>
      <c r="G1523" t="s">
        <v>91</v>
      </c>
      <c r="H1523">
        <v>0</v>
      </c>
      <c r="I1523" t="str">
        <f>YEAR(data_KPI[[#This Row],[Date]])&amp;" "&amp;MONTH(data_KPI[[#This Row],[Date]])</f>
        <v>2023 10</v>
      </c>
    </row>
    <row r="1524" spans="2:9" x14ac:dyDescent="0.25">
      <c r="B1524" t="s">
        <v>33</v>
      </c>
      <c r="C1524">
        <v>15</v>
      </c>
      <c r="D1524">
        <v>133</v>
      </c>
      <c r="E1524" s="27">
        <v>45231</v>
      </c>
      <c r="F1524">
        <v>398.82</v>
      </c>
      <c r="G1524" t="s">
        <v>90</v>
      </c>
      <c r="H1524">
        <v>0</v>
      </c>
      <c r="I1524" t="str">
        <f>YEAR(data_KPI[[#This Row],[Date]])&amp;" "&amp;MONTH(data_KPI[[#This Row],[Date]])</f>
        <v>2023 11</v>
      </c>
    </row>
    <row r="1525" spans="2:9" x14ac:dyDescent="0.25">
      <c r="B1525" t="s">
        <v>34</v>
      </c>
      <c r="C1525">
        <v>6.4</v>
      </c>
      <c r="D1525">
        <v>580</v>
      </c>
      <c r="E1525" s="27">
        <v>45231</v>
      </c>
      <c r="F1525">
        <v>1294.1399999999999</v>
      </c>
      <c r="G1525" t="s">
        <v>91</v>
      </c>
      <c r="H1525">
        <v>0</v>
      </c>
      <c r="I1525" t="str">
        <f>YEAR(data_KPI[[#This Row],[Date]])&amp;" "&amp;MONTH(data_KPI[[#This Row],[Date]])</f>
        <v>2023 11</v>
      </c>
    </row>
    <row r="1526" spans="2:9" x14ac:dyDescent="0.25">
      <c r="B1526" t="s">
        <v>35</v>
      </c>
      <c r="C1526">
        <v>11.200000000000001</v>
      </c>
      <c r="D1526">
        <v>930</v>
      </c>
      <c r="E1526" s="27">
        <v>45231</v>
      </c>
      <c r="F1526">
        <v>1674.69</v>
      </c>
      <c r="G1526" t="s">
        <v>91</v>
      </c>
      <c r="H1526">
        <v>0</v>
      </c>
      <c r="I1526" t="str">
        <f>YEAR(data_KPI[[#This Row],[Date]])&amp;" "&amp;MONTH(data_KPI[[#This Row],[Date]])</f>
        <v>2023 11</v>
      </c>
    </row>
    <row r="1527" spans="2:9" x14ac:dyDescent="0.25">
      <c r="B1527" t="s">
        <v>68</v>
      </c>
      <c r="C1527">
        <v>10.4</v>
      </c>
      <c r="D1527">
        <v>750</v>
      </c>
      <c r="E1527" s="27">
        <v>45231</v>
      </c>
      <c r="F1527">
        <v>2107.5299999999997</v>
      </c>
      <c r="G1527" t="s">
        <v>90</v>
      </c>
      <c r="H1527">
        <v>0</v>
      </c>
      <c r="I1527" t="str">
        <f>YEAR(data_KPI[[#This Row],[Date]])&amp;" "&amp;MONTH(data_KPI[[#This Row],[Date]])</f>
        <v>2023 11</v>
      </c>
    </row>
    <row r="1528" spans="2:9" x14ac:dyDescent="0.25">
      <c r="B1528" t="s">
        <v>32</v>
      </c>
      <c r="C1528">
        <v>7.2</v>
      </c>
      <c r="D1528">
        <v>1380</v>
      </c>
      <c r="E1528" s="27">
        <v>45231</v>
      </c>
      <c r="F1528">
        <v>2287.23</v>
      </c>
      <c r="G1528" t="s">
        <v>91</v>
      </c>
      <c r="H1528">
        <v>0</v>
      </c>
      <c r="I1528" t="str">
        <f>YEAR(data_KPI[[#This Row],[Date]])&amp;" "&amp;MONTH(data_KPI[[#This Row],[Date]])</f>
        <v>2023 11</v>
      </c>
    </row>
    <row r="1529" spans="2:9" x14ac:dyDescent="0.25">
      <c r="B1529" t="s">
        <v>33</v>
      </c>
      <c r="C1529">
        <v>8</v>
      </c>
      <c r="D1529">
        <v>107</v>
      </c>
      <c r="E1529" s="27">
        <v>45232</v>
      </c>
      <c r="F1529">
        <v>472.05</v>
      </c>
      <c r="G1529" t="s">
        <v>90</v>
      </c>
      <c r="H1529">
        <v>0</v>
      </c>
      <c r="I1529" t="str">
        <f>YEAR(data_KPI[[#This Row],[Date]])&amp;" "&amp;MONTH(data_KPI[[#This Row],[Date]])</f>
        <v>2023 11</v>
      </c>
    </row>
    <row r="1530" spans="2:9" x14ac:dyDescent="0.25">
      <c r="B1530" t="s">
        <v>34</v>
      </c>
      <c r="C1530">
        <v>7.2</v>
      </c>
      <c r="D1530">
        <v>1500</v>
      </c>
      <c r="E1530" s="27">
        <v>45232</v>
      </c>
      <c r="F1530">
        <v>672.81000000000006</v>
      </c>
      <c r="G1530" t="s">
        <v>91</v>
      </c>
      <c r="H1530">
        <v>0</v>
      </c>
      <c r="I1530" t="str">
        <f>YEAR(data_KPI[[#This Row],[Date]])&amp;" "&amp;MONTH(data_KPI[[#This Row],[Date]])</f>
        <v>2023 11</v>
      </c>
    </row>
    <row r="1531" spans="2:9" x14ac:dyDescent="0.25">
      <c r="B1531" t="s">
        <v>35</v>
      </c>
      <c r="C1531">
        <v>4</v>
      </c>
      <c r="D1531">
        <v>1090</v>
      </c>
      <c r="E1531" s="27">
        <v>45232</v>
      </c>
      <c r="F1531">
        <v>2700.33</v>
      </c>
      <c r="G1531" t="s">
        <v>91</v>
      </c>
      <c r="H1531">
        <v>0</v>
      </c>
      <c r="I1531" t="str">
        <f>YEAR(data_KPI[[#This Row],[Date]])&amp;" "&amp;MONTH(data_KPI[[#This Row],[Date]])</f>
        <v>2023 11</v>
      </c>
    </row>
    <row r="1532" spans="2:9" x14ac:dyDescent="0.25">
      <c r="B1532" t="s">
        <v>68</v>
      </c>
      <c r="C1532">
        <v>11.200000000000001</v>
      </c>
      <c r="D1532">
        <v>660</v>
      </c>
      <c r="E1532" s="27">
        <v>45232</v>
      </c>
      <c r="F1532">
        <v>419.13</v>
      </c>
      <c r="G1532" t="s">
        <v>90</v>
      </c>
      <c r="H1532">
        <v>0</v>
      </c>
      <c r="I1532" t="str">
        <f>YEAR(data_KPI[[#This Row],[Date]])&amp;" "&amp;MONTH(data_KPI[[#This Row],[Date]])</f>
        <v>2023 11</v>
      </c>
    </row>
    <row r="1533" spans="2:9" x14ac:dyDescent="0.25">
      <c r="B1533" t="s">
        <v>32</v>
      </c>
      <c r="C1533">
        <v>4</v>
      </c>
      <c r="D1533">
        <v>1380</v>
      </c>
      <c r="E1533" s="27">
        <v>45232</v>
      </c>
      <c r="F1533">
        <v>721.29</v>
      </c>
      <c r="G1533" t="s">
        <v>91</v>
      </c>
      <c r="H1533">
        <v>0</v>
      </c>
      <c r="I1533" t="str">
        <f>YEAR(data_KPI[[#This Row],[Date]])&amp;" "&amp;MONTH(data_KPI[[#This Row],[Date]])</f>
        <v>2023 11</v>
      </c>
    </row>
    <row r="1534" spans="2:9" x14ac:dyDescent="0.25">
      <c r="B1534" t="s">
        <v>33</v>
      </c>
      <c r="C1534">
        <v>8</v>
      </c>
      <c r="D1534">
        <v>103</v>
      </c>
      <c r="E1534" s="27">
        <v>45233</v>
      </c>
      <c r="F1534">
        <v>450.57</v>
      </c>
      <c r="G1534" t="s">
        <v>90</v>
      </c>
      <c r="H1534">
        <v>0</v>
      </c>
      <c r="I1534" t="str">
        <f>YEAR(data_KPI[[#This Row],[Date]])&amp;" "&amp;MONTH(data_KPI[[#This Row],[Date]])</f>
        <v>2023 11</v>
      </c>
    </row>
    <row r="1535" spans="2:9" x14ac:dyDescent="0.25">
      <c r="B1535" t="s">
        <v>34</v>
      </c>
      <c r="C1535">
        <v>11.200000000000001</v>
      </c>
      <c r="D1535">
        <v>550</v>
      </c>
      <c r="E1535" s="27">
        <v>45233</v>
      </c>
      <c r="F1535">
        <v>2597.31</v>
      </c>
      <c r="G1535" t="s">
        <v>91</v>
      </c>
      <c r="H1535">
        <v>0</v>
      </c>
      <c r="I1535" t="str">
        <f>YEAR(data_KPI[[#This Row],[Date]])&amp;" "&amp;MONTH(data_KPI[[#This Row],[Date]])</f>
        <v>2023 11</v>
      </c>
    </row>
    <row r="1536" spans="2:9" x14ac:dyDescent="0.25">
      <c r="B1536" t="s">
        <v>35</v>
      </c>
      <c r="C1536">
        <v>5.6000000000000005</v>
      </c>
      <c r="D1536">
        <v>540</v>
      </c>
      <c r="E1536" s="27">
        <v>45233</v>
      </c>
      <c r="F1536">
        <v>2461.29</v>
      </c>
      <c r="G1536" t="s">
        <v>91</v>
      </c>
      <c r="H1536">
        <v>0</v>
      </c>
      <c r="I1536" t="str">
        <f>YEAR(data_KPI[[#This Row],[Date]])&amp;" "&amp;MONTH(data_KPI[[#This Row],[Date]])</f>
        <v>2023 11</v>
      </c>
    </row>
    <row r="1537" spans="2:9" x14ac:dyDescent="0.25">
      <c r="B1537" t="s">
        <v>68</v>
      </c>
      <c r="C1537">
        <v>8</v>
      </c>
      <c r="D1537">
        <v>810</v>
      </c>
      <c r="E1537" s="27">
        <v>45233</v>
      </c>
      <c r="F1537">
        <v>1515.15</v>
      </c>
      <c r="G1537" t="s">
        <v>90</v>
      </c>
      <c r="H1537">
        <v>0</v>
      </c>
      <c r="I1537" t="str">
        <f>YEAR(data_KPI[[#This Row],[Date]])&amp;" "&amp;MONTH(data_KPI[[#This Row],[Date]])</f>
        <v>2023 11</v>
      </c>
    </row>
    <row r="1538" spans="2:9" x14ac:dyDescent="0.25">
      <c r="B1538" t="s">
        <v>32</v>
      </c>
      <c r="C1538">
        <v>10.4</v>
      </c>
      <c r="D1538">
        <v>860</v>
      </c>
      <c r="E1538" s="27">
        <v>45233</v>
      </c>
      <c r="F1538">
        <v>2844.63</v>
      </c>
      <c r="G1538" t="s">
        <v>91</v>
      </c>
      <c r="H1538">
        <v>0</v>
      </c>
      <c r="I1538" t="str">
        <f>YEAR(data_KPI[[#This Row],[Date]])&amp;" "&amp;MONTH(data_KPI[[#This Row],[Date]])</f>
        <v>2023 11</v>
      </c>
    </row>
    <row r="1539" spans="2:9" x14ac:dyDescent="0.25">
      <c r="B1539" t="s">
        <v>33</v>
      </c>
      <c r="C1539">
        <v>10</v>
      </c>
      <c r="D1539">
        <v>82</v>
      </c>
      <c r="E1539" s="27">
        <v>45234</v>
      </c>
      <c r="F1539">
        <v>362.4</v>
      </c>
      <c r="G1539" t="s">
        <v>90</v>
      </c>
      <c r="H1539">
        <v>0</v>
      </c>
      <c r="I1539" t="str">
        <f>YEAR(data_KPI[[#This Row],[Date]])&amp;" "&amp;MONTH(data_KPI[[#This Row],[Date]])</f>
        <v>2023 11</v>
      </c>
    </row>
    <row r="1540" spans="2:9" x14ac:dyDescent="0.25">
      <c r="B1540" t="s">
        <v>34</v>
      </c>
      <c r="C1540">
        <v>5.6000000000000005</v>
      </c>
      <c r="D1540">
        <v>1150</v>
      </c>
      <c r="E1540" s="27">
        <v>45234</v>
      </c>
      <c r="F1540">
        <v>2867.25</v>
      </c>
      <c r="G1540" t="s">
        <v>91</v>
      </c>
      <c r="H1540">
        <v>0</v>
      </c>
      <c r="I1540" t="str">
        <f>YEAR(data_KPI[[#This Row],[Date]])&amp;" "&amp;MONTH(data_KPI[[#This Row],[Date]])</f>
        <v>2023 11</v>
      </c>
    </row>
    <row r="1541" spans="2:9" x14ac:dyDescent="0.25">
      <c r="B1541" t="s">
        <v>35</v>
      </c>
      <c r="C1541">
        <v>10.4</v>
      </c>
      <c r="D1541">
        <v>1200</v>
      </c>
      <c r="E1541" s="27">
        <v>45234</v>
      </c>
      <c r="F1541">
        <v>564.33000000000004</v>
      </c>
      <c r="G1541" t="s">
        <v>91</v>
      </c>
      <c r="H1541">
        <v>0</v>
      </c>
      <c r="I1541" t="str">
        <f>YEAR(data_KPI[[#This Row],[Date]])&amp;" "&amp;MONTH(data_KPI[[#This Row],[Date]])</f>
        <v>2023 11</v>
      </c>
    </row>
    <row r="1542" spans="2:9" x14ac:dyDescent="0.25">
      <c r="B1542" t="s">
        <v>68</v>
      </c>
      <c r="C1542">
        <v>9.6000000000000014</v>
      </c>
      <c r="D1542">
        <v>1040</v>
      </c>
      <c r="E1542" s="27">
        <v>45234</v>
      </c>
      <c r="F1542">
        <v>1028.5500000000002</v>
      </c>
      <c r="G1542" t="s">
        <v>90</v>
      </c>
      <c r="H1542">
        <v>0</v>
      </c>
      <c r="I1542" t="str">
        <f>YEAR(data_KPI[[#This Row],[Date]])&amp;" "&amp;MONTH(data_KPI[[#This Row],[Date]])</f>
        <v>2023 11</v>
      </c>
    </row>
    <row r="1543" spans="2:9" x14ac:dyDescent="0.25">
      <c r="B1543" t="s">
        <v>32</v>
      </c>
      <c r="C1543">
        <v>6.4</v>
      </c>
      <c r="D1543">
        <v>1400</v>
      </c>
      <c r="E1543" s="27">
        <v>45234</v>
      </c>
      <c r="F1543">
        <v>210.75</v>
      </c>
      <c r="G1543" t="s">
        <v>91</v>
      </c>
      <c r="H1543">
        <v>0</v>
      </c>
      <c r="I1543" t="str">
        <f>YEAR(data_KPI[[#This Row],[Date]])&amp;" "&amp;MONTH(data_KPI[[#This Row],[Date]])</f>
        <v>2023 11</v>
      </c>
    </row>
    <row r="1544" spans="2:9" x14ac:dyDescent="0.25">
      <c r="B1544" t="s">
        <v>33</v>
      </c>
      <c r="C1544">
        <v>5</v>
      </c>
      <c r="D1544">
        <v>66</v>
      </c>
      <c r="E1544" s="27">
        <v>45235</v>
      </c>
      <c r="F1544">
        <v>687.85</v>
      </c>
      <c r="G1544" t="s">
        <v>90</v>
      </c>
      <c r="H1544">
        <v>0</v>
      </c>
      <c r="I1544" t="str">
        <f>YEAR(data_KPI[[#This Row],[Date]])&amp;" "&amp;MONTH(data_KPI[[#This Row],[Date]])</f>
        <v>2023 11</v>
      </c>
    </row>
    <row r="1545" spans="2:9" x14ac:dyDescent="0.25">
      <c r="B1545" t="s">
        <v>34</v>
      </c>
      <c r="C1545">
        <v>4.8000000000000007</v>
      </c>
      <c r="D1545">
        <v>1190</v>
      </c>
      <c r="E1545" s="27">
        <v>45235</v>
      </c>
      <c r="F1545">
        <v>995.19</v>
      </c>
      <c r="G1545" t="s">
        <v>91</v>
      </c>
      <c r="H1545">
        <v>0</v>
      </c>
      <c r="I1545" t="str">
        <f>YEAR(data_KPI[[#This Row],[Date]])&amp;" "&amp;MONTH(data_KPI[[#This Row],[Date]])</f>
        <v>2023 11</v>
      </c>
    </row>
    <row r="1546" spans="2:9" x14ac:dyDescent="0.25">
      <c r="B1546" t="s">
        <v>35</v>
      </c>
      <c r="C1546">
        <v>4</v>
      </c>
      <c r="D1546">
        <v>1310</v>
      </c>
      <c r="E1546" s="27">
        <v>45235</v>
      </c>
      <c r="F1546">
        <v>144.84</v>
      </c>
      <c r="G1546" t="s">
        <v>91</v>
      </c>
      <c r="H1546">
        <v>0</v>
      </c>
      <c r="I1546" t="str">
        <f>YEAR(data_KPI[[#This Row],[Date]])&amp;" "&amp;MONTH(data_KPI[[#This Row],[Date]])</f>
        <v>2023 11</v>
      </c>
    </row>
    <row r="1547" spans="2:9" x14ac:dyDescent="0.25">
      <c r="B1547" t="s">
        <v>68</v>
      </c>
      <c r="C1547">
        <v>7.2</v>
      </c>
      <c r="D1547">
        <v>960</v>
      </c>
      <c r="E1547" s="27">
        <v>45235</v>
      </c>
      <c r="F1547">
        <v>1941.9299999999998</v>
      </c>
      <c r="G1547" t="s">
        <v>90</v>
      </c>
      <c r="H1547">
        <v>0</v>
      </c>
      <c r="I1547" t="str">
        <f>YEAR(data_KPI[[#This Row],[Date]])&amp;" "&amp;MONTH(data_KPI[[#This Row],[Date]])</f>
        <v>2023 11</v>
      </c>
    </row>
    <row r="1548" spans="2:9" x14ac:dyDescent="0.25">
      <c r="B1548" t="s">
        <v>32</v>
      </c>
      <c r="C1548">
        <v>10.4</v>
      </c>
      <c r="D1548">
        <v>1080</v>
      </c>
      <c r="E1548" s="27">
        <v>45235</v>
      </c>
      <c r="F1548">
        <v>1747.1999999999998</v>
      </c>
      <c r="G1548" t="s">
        <v>91</v>
      </c>
      <c r="H1548">
        <v>0</v>
      </c>
      <c r="I1548" t="str">
        <f>YEAR(data_KPI[[#This Row],[Date]])&amp;" "&amp;MONTH(data_KPI[[#This Row],[Date]])</f>
        <v>2023 11</v>
      </c>
    </row>
    <row r="1549" spans="2:9" x14ac:dyDescent="0.25">
      <c r="B1549" t="s">
        <v>33</v>
      </c>
      <c r="C1549">
        <v>10</v>
      </c>
      <c r="D1549">
        <v>91</v>
      </c>
      <c r="E1549" s="27">
        <v>45236</v>
      </c>
      <c r="F1549">
        <v>185.77</v>
      </c>
      <c r="G1549" t="s">
        <v>90</v>
      </c>
      <c r="H1549">
        <v>0</v>
      </c>
      <c r="I1549" t="str">
        <f>YEAR(data_KPI[[#This Row],[Date]])&amp;" "&amp;MONTH(data_KPI[[#This Row],[Date]])</f>
        <v>2023 11</v>
      </c>
    </row>
    <row r="1550" spans="2:9" x14ac:dyDescent="0.25">
      <c r="B1550" t="s">
        <v>34</v>
      </c>
      <c r="C1550">
        <v>6.4</v>
      </c>
      <c r="D1550">
        <v>1390</v>
      </c>
      <c r="E1550" s="27">
        <v>45236</v>
      </c>
      <c r="F1550">
        <v>1530.8700000000001</v>
      </c>
      <c r="G1550" t="s">
        <v>91</v>
      </c>
      <c r="H1550">
        <v>0</v>
      </c>
      <c r="I1550" t="str">
        <f>YEAR(data_KPI[[#This Row],[Date]])&amp;" "&amp;MONTH(data_KPI[[#This Row],[Date]])</f>
        <v>2023 11</v>
      </c>
    </row>
    <row r="1551" spans="2:9" x14ac:dyDescent="0.25">
      <c r="B1551" t="s">
        <v>35</v>
      </c>
      <c r="C1551">
        <v>11.200000000000001</v>
      </c>
      <c r="D1551">
        <v>1350</v>
      </c>
      <c r="E1551" s="27">
        <v>45236</v>
      </c>
      <c r="F1551">
        <v>2581.3500000000004</v>
      </c>
      <c r="G1551" t="s">
        <v>91</v>
      </c>
      <c r="H1551">
        <v>0</v>
      </c>
      <c r="I1551" t="str">
        <f>YEAR(data_KPI[[#This Row],[Date]])&amp;" "&amp;MONTH(data_KPI[[#This Row],[Date]])</f>
        <v>2023 11</v>
      </c>
    </row>
    <row r="1552" spans="2:9" x14ac:dyDescent="0.25">
      <c r="B1552" t="s">
        <v>68</v>
      </c>
      <c r="C1552">
        <v>12</v>
      </c>
      <c r="D1552">
        <v>1420</v>
      </c>
      <c r="E1552" s="27">
        <v>45236</v>
      </c>
      <c r="F1552">
        <v>2140.77</v>
      </c>
      <c r="G1552" t="s">
        <v>90</v>
      </c>
      <c r="H1552">
        <v>0</v>
      </c>
      <c r="I1552" t="str">
        <f>YEAR(data_KPI[[#This Row],[Date]])&amp;" "&amp;MONTH(data_KPI[[#This Row],[Date]])</f>
        <v>2023 11</v>
      </c>
    </row>
    <row r="1553" spans="2:9" x14ac:dyDescent="0.25">
      <c r="B1553" t="s">
        <v>32</v>
      </c>
      <c r="C1553">
        <v>8</v>
      </c>
      <c r="D1553">
        <v>1430</v>
      </c>
      <c r="E1553" s="27">
        <v>45236</v>
      </c>
      <c r="F1553">
        <v>1037.07</v>
      </c>
      <c r="G1553" t="s">
        <v>91</v>
      </c>
      <c r="H1553">
        <v>0</v>
      </c>
      <c r="I1553" t="str">
        <f>YEAR(data_KPI[[#This Row],[Date]])&amp;" "&amp;MONTH(data_KPI[[#This Row],[Date]])</f>
        <v>2023 11</v>
      </c>
    </row>
    <row r="1554" spans="2:9" x14ac:dyDescent="0.25">
      <c r="B1554" t="s">
        <v>33</v>
      </c>
      <c r="C1554">
        <v>10</v>
      </c>
      <c r="D1554">
        <v>146</v>
      </c>
      <c r="E1554" s="27">
        <v>45237</v>
      </c>
      <c r="F1554">
        <v>104.29</v>
      </c>
      <c r="G1554" t="s">
        <v>90</v>
      </c>
      <c r="H1554">
        <v>0</v>
      </c>
      <c r="I1554" t="str">
        <f>YEAR(data_KPI[[#This Row],[Date]])&amp;" "&amp;MONTH(data_KPI[[#This Row],[Date]])</f>
        <v>2023 11</v>
      </c>
    </row>
    <row r="1555" spans="2:9" x14ac:dyDescent="0.25">
      <c r="B1555" t="s">
        <v>34</v>
      </c>
      <c r="C1555">
        <v>11.200000000000001</v>
      </c>
      <c r="D1555">
        <v>1440</v>
      </c>
      <c r="E1555" s="27">
        <v>45237</v>
      </c>
      <c r="F1555">
        <v>2414.6999999999998</v>
      </c>
      <c r="G1555" t="s">
        <v>91</v>
      </c>
      <c r="H1555">
        <v>0</v>
      </c>
      <c r="I1555" t="str">
        <f>YEAR(data_KPI[[#This Row],[Date]])&amp;" "&amp;MONTH(data_KPI[[#This Row],[Date]])</f>
        <v>2023 11</v>
      </c>
    </row>
    <row r="1556" spans="2:9" x14ac:dyDescent="0.25">
      <c r="B1556" t="s">
        <v>35</v>
      </c>
      <c r="C1556">
        <v>4.8000000000000007</v>
      </c>
      <c r="D1556">
        <v>1180</v>
      </c>
      <c r="E1556" s="27">
        <v>45237</v>
      </c>
      <c r="F1556">
        <v>164.01</v>
      </c>
      <c r="G1556" t="s">
        <v>91</v>
      </c>
      <c r="H1556">
        <v>0</v>
      </c>
      <c r="I1556" t="str">
        <f>YEAR(data_KPI[[#This Row],[Date]])&amp;" "&amp;MONTH(data_KPI[[#This Row],[Date]])</f>
        <v>2023 11</v>
      </c>
    </row>
    <row r="1557" spans="2:9" x14ac:dyDescent="0.25">
      <c r="B1557" t="s">
        <v>68</v>
      </c>
      <c r="C1557">
        <v>9.6000000000000014</v>
      </c>
      <c r="D1557">
        <v>950</v>
      </c>
      <c r="E1557" s="27">
        <v>45237</v>
      </c>
      <c r="F1557">
        <v>801.42</v>
      </c>
      <c r="G1557" t="s">
        <v>90</v>
      </c>
      <c r="H1557">
        <v>0</v>
      </c>
      <c r="I1557" t="str">
        <f>YEAR(data_KPI[[#This Row],[Date]])&amp;" "&amp;MONTH(data_KPI[[#This Row],[Date]])</f>
        <v>2023 11</v>
      </c>
    </row>
    <row r="1558" spans="2:9" x14ac:dyDescent="0.25">
      <c r="B1558" t="s">
        <v>32</v>
      </c>
      <c r="C1558">
        <v>7.2</v>
      </c>
      <c r="D1558">
        <v>1090</v>
      </c>
      <c r="E1558" s="27">
        <v>45237</v>
      </c>
      <c r="F1558">
        <v>1758.42</v>
      </c>
      <c r="G1558" t="s">
        <v>91</v>
      </c>
      <c r="H1558">
        <v>0</v>
      </c>
      <c r="I1558" t="str">
        <f>YEAR(data_KPI[[#This Row],[Date]])&amp;" "&amp;MONTH(data_KPI[[#This Row],[Date]])</f>
        <v>2023 11</v>
      </c>
    </row>
    <row r="1559" spans="2:9" x14ac:dyDescent="0.25">
      <c r="B1559" t="s">
        <v>33</v>
      </c>
      <c r="C1559">
        <v>13</v>
      </c>
      <c r="D1559">
        <v>62</v>
      </c>
      <c r="E1559" s="27">
        <v>45238</v>
      </c>
      <c r="F1559">
        <v>173.7</v>
      </c>
      <c r="G1559" t="s">
        <v>90</v>
      </c>
      <c r="H1559">
        <v>0</v>
      </c>
      <c r="I1559" t="str">
        <f>YEAR(data_KPI[[#This Row],[Date]])&amp;" "&amp;MONTH(data_KPI[[#This Row],[Date]])</f>
        <v>2023 11</v>
      </c>
    </row>
    <row r="1560" spans="2:9" x14ac:dyDescent="0.25">
      <c r="B1560" t="s">
        <v>34</v>
      </c>
      <c r="C1560">
        <v>5.6000000000000005</v>
      </c>
      <c r="D1560">
        <v>1240</v>
      </c>
      <c r="E1560" s="27">
        <v>45238</v>
      </c>
      <c r="F1560">
        <v>2029.1999999999998</v>
      </c>
      <c r="G1560" t="s">
        <v>91</v>
      </c>
      <c r="H1560">
        <v>0</v>
      </c>
      <c r="I1560" t="str">
        <f>YEAR(data_KPI[[#This Row],[Date]])&amp;" "&amp;MONTH(data_KPI[[#This Row],[Date]])</f>
        <v>2023 11</v>
      </c>
    </row>
    <row r="1561" spans="2:9" x14ac:dyDescent="0.25">
      <c r="B1561" t="s">
        <v>35</v>
      </c>
      <c r="C1561">
        <v>8</v>
      </c>
      <c r="D1561">
        <v>720</v>
      </c>
      <c r="E1561" s="27">
        <v>45238</v>
      </c>
      <c r="F1561">
        <v>1172.8499999999999</v>
      </c>
      <c r="G1561" t="s">
        <v>91</v>
      </c>
      <c r="H1561">
        <v>0</v>
      </c>
      <c r="I1561" t="str">
        <f>YEAR(data_KPI[[#This Row],[Date]])&amp;" "&amp;MONTH(data_KPI[[#This Row],[Date]])</f>
        <v>2023 11</v>
      </c>
    </row>
    <row r="1562" spans="2:9" x14ac:dyDescent="0.25">
      <c r="B1562" t="s">
        <v>68</v>
      </c>
      <c r="C1562">
        <v>6.4</v>
      </c>
      <c r="D1562">
        <v>1410</v>
      </c>
      <c r="E1562" s="27">
        <v>45238</v>
      </c>
      <c r="F1562">
        <v>2347.8000000000002</v>
      </c>
      <c r="G1562" t="s">
        <v>90</v>
      </c>
      <c r="H1562">
        <v>0</v>
      </c>
      <c r="I1562" t="str">
        <f>YEAR(data_KPI[[#This Row],[Date]])&amp;" "&amp;MONTH(data_KPI[[#This Row],[Date]])</f>
        <v>2023 11</v>
      </c>
    </row>
    <row r="1563" spans="2:9" x14ac:dyDescent="0.25">
      <c r="B1563" t="s">
        <v>32</v>
      </c>
      <c r="C1563">
        <v>8</v>
      </c>
      <c r="D1563">
        <v>760</v>
      </c>
      <c r="E1563" s="27">
        <v>45238</v>
      </c>
      <c r="F1563">
        <v>472.23</v>
      </c>
      <c r="G1563" t="s">
        <v>91</v>
      </c>
      <c r="H1563">
        <v>0</v>
      </c>
      <c r="I1563" t="str">
        <f>YEAR(data_KPI[[#This Row],[Date]])&amp;" "&amp;MONTH(data_KPI[[#This Row],[Date]])</f>
        <v>2023 11</v>
      </c>
    </row>
    <row r="1564" spans="2:9" x14ac:dyDescent="0.25">
      <c r="B1564" t="s">
        <v>33</v>
      </c>
      <c r="C1564">
        <v>8</v>
      </c>
      <c r="D1564">
        <v>113</v>
      </c>
      <c r="E1564" s="27">
        <v>45239</v>
      </c>
      <c r="F1564">
        <v>153.83000000000001</v>
      </c>
      <c r="G1564" t="s">
        <v>90</v>
      </c>
      <c r="H1564">
        <v>0</v>
      </c>
      <c r="I1564" t="str">
        <f>YEAR(data_KPI[[#This Row],[Date]])&amp;" "&amp;MONTH(data_KPI[[#This Row],[Date]])</f>
        <v>2023 11</v>
      </c>
    </row>
    <row r="1565" spans="2:9" x14ac:dyDescent="0.25">
      <c r="B1565" t="s">
        <v>34</v>
      </c>
      <c r="C1565">
        <v>11.200000000000001</v>
      </c>
      <c r="D1565">
        <v>800</v>
      </c>
      <c r="E1565" s="27">
        <v>45239</v>
      </c>
      <c r="F1565">
        <v>787.44</v>
      </c>
      <c r="G1565" t="s">
        <v>91</v>
      </c>
      <c r="H1565">
        <v>0</v>
      </c>
      <c r="I1565" t="str">
        <f>YEAR(data_KPI[[#This Row],[Date]])&amp;" "&amp;MONTH(data_KPI[[#This Row],[Date]])</f>
        <v>2023 11</v>
      </c>
    </row>
    <row r="1566" spans="2:9" x14ac:dyDescent="0.25">
      <c r="B1566" t="s">
        <v>35</v>
      </c>
      <c r="C1566">
        <v>8</v>
      </c>
      <c r="D1566">
        <v>1210</v>
      </c>
      <c r="E1566" s="27">
        <v>45239</v>
      </c>
      <c r="F1566">
        <v>1374.3000000000002</v>
      </c>
      <c r="G1566" t="s">
        <v>91</v>
      </c>
      <c r="H1566">
        <v>0</v>
      </c>
      <c r="I1566" t="str">
        <f>YEAR(data_KPI[[#This Row],[Date]])&amp;" "&amp;MONTH(data_KPI[[#This Row],[Date]])</f>
        <v>2023 11</v>
      </c>
    </row>
    <row r="1567" spans="2:9" x14ac:dyDescent="0.25">
      <c r="B1567" t="s">
        <v>68</v>
      </c>
      <c r="C1567">
        <v>10.4</v>
      </c>
      <c r="D1567">
        <v>1400</v>
      </c>
      <c r="E1567" s="27">
        <v>45239</v>
      </c>
      <c r="F1567">
        <v>2383.08</v>
      </c>
      <c r="G1567" t="s">
        <v>90</v>
      </c>
      <c r="H1567">
        <v>0</v>
      </c>
      <c r="I1567" t="str">
        <f>YEAR(data_KPI[[#This Row],[Date]])&amp;" "&amp;MONTH(data_KPI[[#This Row],[Date]])</f>
        <v>2023 11</v>
      </c>
    </row>
    <row r="1568" spans="2:9" x14ac:dyDescent="0.25">
      <c r="B1568" t="s">
        <v>32</v>
      </c>
      <c r="C1568">
        <v>6.4</v>
      </c>
      <c r="D1568">
        <v>1420</v>
      </c>
      <c r="E1568" s="27">
        <v>45239</v>
      </c>
      <c r="F1568">
        <v>1056.1500000000001</v>
      </c>
      <c r="G1568" t="s">
        <v>91</v>
      </c>
      <c r="H1568">
        <v>0</v>
      </c>
      <c r="I1568" t="str">
        <f>YEAR(data_KPI[[#This Row],[Date]])&amp;" "&amp;MONTH(data_KPI[[#This Row],[Date]])</f>
        <v>2023 11</v>
      </c>
    </row>
    <row r="1569" spans="2:9" x14ac:dyDescent="0.25">
      <c r="B1569" t="s">
        <v>33</v>
      </c>
      <c r="C1569">
        <v>10</v>
      </c>
      <c r="D1569">
        <v>68</v>
      </c>
      <c r="E1569" s="27">
        <v>45240</v>
      </c>
      <c r="F1569">
        <v>991.37</v>
      </c>
      <c r="G1569" t="s">
        <v>90</v>
      </c>
      <c r="H1569">
        <v>0</v>
      </c>
      <c r="I1569" t="str">
        <f>YEAR(data_KPI[[#This Row],[Date]])&amp;" "&amp;MONTH(data_KPI[[#This Row],[Date]])</f>
        <v>2023 11</v>
      </c>
    </row>
    <row r="1570" spans="2:9" x14ac:dyDescent="0.25">
      <c r="B1570" t="s">
        <v>34</v>
      </c>
      <c r="C1570">
        <v>12</v>
      </c>
      <c r="D1570">
        <v>520</v>
      </c>
      <c r="E1570" s="27">
        <v>45240</v>
      </c>
      <c r="F1570">
        <v>2453.34</v>
      </c>
      <c r="G1570" t="s">
        <v>91</v>
      </c>
      <c r="H1570">
        <v>0</v>
      </c>
      <c r="I1570" t="str">
        <f>YEAR(data_KPI[[#This Row],[Date]])&amp;" "&amp;MONTH(data_KPI[[#This Row],[Date]])</f>
        <v>2023 11</v>
      </c>
    </row>
    <row r="1571" spans="2:9" x14ac:dyDescent="0.25">
      <c r="B1571" t="s">
        <v>35</v>
      </c>
      <c r="C1571">
        <v>7.2</v>
      </c>
      <c r="D1571">
        <v>1130</v>
      </c>
      <c r="E1571" s="27">
        <v>45240</v>
      </c>
      <c r="F1571">
        <v>950.79</v>
      </c>
      <c r="G1571" t="s">
        <v>91</v>
      </c>
      <c r="H1571">
        <v>0</v>
      </c>
      <c r="I1571" t="str">
        <f>YEAR(data_KPI[[#This Row],[Date]])&amp;" "&amp;MONTH(data_KPI[[#This Row],[Date]])</f>
        <v>2023 11</v>
      </c>
    </row>
    <row r="1572" spans="2:9" x14ac:dyDescent="0.25">
      <c r="B1572" t="s">
        <v>68</v>
      </c>
      <c r="C1572">
        <v>12</v>
      </c>
      <c r="D1572">
        <v>620</v>
      </c>
      <c r="E1572" s="27">
        <v>45240</v>
      </c>
      <c r="F1572">
        <v>1769.31</v>
      </c>
      <c r="G1572" t="s">
        <v>90</v>
      </c>
      <c r="H1572">
        <v>0</v>
      </c>
      <c r="I1572" t="str">
        <f>YEAR(data_KPI[[#This Row],[Date]])&amp;" "&amp;MONTH(data_KPI[[#This Row],[Date]])</f>
        <v>2023 11</v>
      </c>
    </row>
    <row r="1573" spans="2:9" x14ac:dyDescent="0.25">
      <c r="B1573" t="s">
        <v>32</v>
      </c>
      <c r="C1573">
        <v>5.6000000000000005</v>
      </c>
      <c r="D1573">
        <v>1060</v>
      </c>
      <c r="E1573" s="27">
        <v>45240</v>
      </c>
      <c r="F1573">
        <v>1268.19</v>
      </c>
      <c r="G1573" t="s">
        <v>91</v>
      </c>
      <c r="H1573">
        <v>0</v>
      </c>
      <c r="I1573" t="str">
        <f>YEAR(data_KPI[[#This Row],[Date]])&amp;" "&amp;MONTH(data_KPI[[#This Row],[Date]])</f>
        <v>2023 11</v>
      </c>
    </row>
    <row r="1574" spans="2:9" x14ac:dyDescent="0.25">
      <c r="B1574" t="s">
        <v>33</v>
      </c>
      <c r="C1574">
        <v>5</v>
      </c>
      <c r="D1574">
        <v>102</v>
      </c>
      <c r="E1574" s="27">
        <v>45241</v>
      </c>
      <c r="F1574">
        <v>979.04</v>
      </c>
      <c r="G1574" t="s">
        <v>90</v>
      </c>
      <c r="H1574">
        <v>0</v>
      </c>
      <c r="I1574" t="str">
        <f>YEAR(data_KPI[[#This Row],[Date]])&amp;" "&amp;MONTH(data_KPI[[#This Row],[Date]])</f>
        <v>2023 11</v>
      </c>
    </row>
    <row r="1575" spans="2:9" x14ac:dyDescent="0.25">
      <c r="B1575" t="s">
        <v>34</v>
      </c>
      <c r="C1575">
        <v>9.6000000000000014</v>
      </c>
      <c r="D1575">
        <v>750</v>
      </c>
      <c r="E1575" s="27">
        <v>45241</v>
      </c>
      <c r="F1575">
        <v>1943.13</v>
      </c>
      <c r="G1575" t="s">
        <v>91</v>
      </c>
      <c r="H1575">
        <v>0</v>
      </c>
      <c r="I1575" t="str">
        <f>YEAR(data_KPI[[#This Row],[Date]])&amp;" "&amp;MONTH(data_KPI[[#This Row],[Date]])</f>
        <v>2023 11</v>
      </c>
    </row>
    <row r="1576" spans="2:9" x14ac:dyDescent="0.25">
      <c r="B1576" t="s">
        <v>35</v>
      </c>
      <c r="C1576">
        <v>8.8000000000000007</v>
      </c>
      <c r="D1576">
        <v>560</v>
      </c>
      <c r="E1576" s="27">
        <v>45241</v>
      </c>
      <c r="F1576">
        <v>2210.19</v>
      </c>
      <c r="G1576" t="s">
        <v>91</v>
      </c>
      <c r="H1576">
        <v>0</v>
      </c>
      <c r="I1576" t="str">
        <f>YEAR(data_KPI[[#This Row],[Date]])&amp;" "&amp;MONTH(data_KPI[[#This Row],[Date]])</f>
        <v>2023 11</v>
      </c>
    </row>
    <row r="1577" spans="2:9" x14ac:dyDescent="0.25">
      <c r="B1577" t="s">
        <v>68</v>
      </c>
      <c r="C1577">
        <v>12</v>
      </c>
      <c r="D1577">
        <v>890</v>
      </c>
      <c r="E1577" s="27">
        <v>45241</v>
      </c>
      <c r="F1577">
        <v>1682.37</v>
      </c>
      <c r="G1577" t="s">
        <v>90</v>
      </c>
      <c r="H1577">
        <v>0</v>
      </c>
      <c r="I1577" t="str">
        <f>YEAR(data_KPI[[#This Row],[Date]])&amp;" "&amp;MONTH(data_KPI[[#This Row],[Date]])</f>
        <v>2023 11</v>
      </c>
    </row>
    <row r="1578" spans="2:9" x14ac:dyDescent="0.25">
      <c r="B1578" t="s">
        <v>32</v>
      </c>
      <c r="C1578">
        <v>11.200000000000001</v>
      </c>
      <c r="D1578">
        <v>850</v>
      </c>
      <c r="E1578" s="27">
        <v>45241</v>
      </c>
      <c r="F1578">
        <v>311.25</v>
      </c>
      <c r="G1578" t="s">
        <v>91</v>
      </c>
      <c r="H1578">
        <v>0</v>
      </c>
      <c r="I1578" t="str">
        <f>YEAR(data_KPI[[#This Row],[Date]])&amp;" "&amp;MONTH(data_KPI[[#This Row],[Date]])</f>
        <v>2023 11</v>
      </c>
    </row>
    <row r="1579" spans="2:9" x14ac:dyDescent="0.25">
      <c r="B1579" t="s">
        <v>33</v>
      </c>
      <c r="C1579">
        <v>6</v>
      </c>
      <c r="D1579">
        <v>68</v>
      </c>
      <c r="E1579" s="27">
        <v>45242</v>
      </c>
      <c r="F1579">
        <v>263.56</v>
      </c>
      <c r="G1579" t="s">
        <v>90</v>
      </c>
      <c r="H1579">
        <v>0</v>
      </c>
      <c r="I1579" t="str">
        <f>YEAR(data_KPI[[#This Row],[Date]])&amp;" "&amp;MONTH(data_KPI[[#This Row],[Date]])</f>
        <v>2023 11</v>
      </c>
    </row>
    <row r="1580" spans="2:9" x14ac:dyDescent="0.25">
      <c r="B1580" t="s">
        <v>34</v>
      </c>
      <c r="C1580">
        <v>7.2</v>
      </c>
      <c r="D1580">
        <v>880</v>
      </c>
      <c r="E1580" s="27">
        <v>45242</v>
      </c>
      <c r="F1580">
        <v>1676.13</v>
      </c>
      <c r="G1580" t="s">
        <v>91</v>
      </c>
      <c r="H1580">
        <v>0</v>
      </c>
      <c r="I1580" t="str">
        <f>YEAR(data_KPI[[#This Row],[Date]])&amp;" "&amp;MONTH(data_KPI[[#This Row],[Date]])</f>
        <v>2023 11</v>
      </c>
    </row>
    <row r="1581" spans="2:9" x14ac:dyDescent="0.25">
      <c r="B1581" t="s">
        <v>35</v>
      </c>
      <c r="C1581">
        <v>4.8000000000000007</v>
      </c>
      <c r="D1581">
        <v>1180</v>
      </c>
      <c r="E1581" s="27">
        <v>45242</v>
      </c>
      <c r="F1581">
        <v>2546.13</v>
      </c>
      <c r="G1581" t="s">
        <v>91</v>
      </c>
      <c r="H1581">
        <v>0</v>
      </c>
      <c r="I1581" t="str">
        <f>YEAR(data_KPI[[#This Row],[Date]])&amp;" "&amp;MONTH(data_KPI[[#This Row],[Date]])</f>
        <v>2023 11</v>
      </c>
    </row>
    <row r="1582" spans="2:9" x14ac:dyDescent="0.25">
      <c r="B1582" t="s">
        <v>68</v>
      </c>
      <c r="C1582">
        <v>6.4</v>
      </c>
      <c r="D1582">
        <v>730</v>
      </c>
      <c r="E1582" s="27">
        <v>45242</v>
      </c>
      <c r="F1582">
        <v>2872.8</v>
      </c>
      <c r="G1582" t="s">
        <v>90</v>
      </c>
      <c r="H1582">
        <v>0</v>
      </c>
      <c r="I1582" t="str">
        <f>YEAR(data_KPI[[#This Row],[Date]])&amp;" "&amp;MONTH(data_KPI[[#This Row],[Date]])</f>
        <v>2023 11</v>
      </c>
    </row>
    <row r="1583" spans="2:9" x14ac:dyDescent="0.25">
      <c r="B1583" t="s">
        <v>32</v>
      </c>
      <c r="C1583">
        <v>11.200000000000001</v>
      </c>
      <c r="D1583">
        <v>530</v>
      </c>
      <c r="E1583" s="27">
        <v>45242</v>
      </c>
      <c r="F1583">
        <v>2396.13</v>
      </c>
      <c r="G1583" t="s">
        <v>91</v>
      </c>
      <c r="H1583">
        <v>0</v>
      </c>
      <c r="I1583" t="str">
        <f>YEAR(data_KPI[[#This Row],[Date]])&amp;" "&amp;MONTH(data_KPI[[#This Row],[Date]])</f>
        <v>2023 11</v>
      </c>
    </row>
    <row r="1584" spans="2:9" x14ac:dyDescent="0.25">
      <c r="B1584" t="s">
        <v>33</v>
      </c>
      <c r="C1584">
        <v>13</v>
      </c>
      <c r="D1584">
        <v>107</v>
      </c>
      <c r="E1584" s="27">
        <v>45243</v>
      </c>
      <c r="F1584">
        <v>556.84</v>
      </c>
      <c r="G1584" t="s">
        <v>90</v>
      </c>
      <c r="H1584">
        <v>0</v>
      </c>
      <c r="I1584" t="str">
        <f>YEAR(data_KPI[[#This Row],[Date]])&amp;" "&amp;MONTH(data_KPI[[#This Row],[Date]])</f>
        <v>2023 11</v>
      </c>
    </row>
    <row r="1585" spans="2:9" x14ac:dyDescent="0.25">
      <c r="B1585" t="s">
        <v>34</v>
      </c>
      <c r="C1585">
        <v>4</v>
      </c>
      <c r="D1585">
        <v>1320</v>
      </c>
      <c r="E1585" s="27">
        <v>45243</v>
      </c>
      <c r="F1585">
        <v>2447.2200000000003</v>
      </c>
      <c r="G1585" t="s">
        <v>91</v>
      </c>
      <c r="H1585">
        <v>0</v>
      </c>
      <c r="I1585" t="str">
        <f>YEAR(data_KPI[[#This Row],[Date]])&amp;" "&amp;MONTH(data_KPI[[#This Row],[Date]])</f>
        <v>2023 11</v>
      </c>
    </row>
    <row r="1586" spans="2:9" x14ac:dyDescent="0.25">
      <c r="B1586" t="s">
        <v>35</v>
      </c>
      <c r="C1586">
        <v>12</v>
      </c>
      <c r="D1586">
        <v>590</v>
      </c>
      <c r="E1586" s="27">
        <v>45243</v>
      </c>
      <c r="F1586">
        <v>2541.54</v>
      </c>
      <c r="G1586" t="s">
        <v>91</v>
      </c>
      <c r="H1586">
        <v>0</v>
      </c>
      <c r="I1586" t="str">
        <f>YEAR(data_KPI[[#This Row],[Date]])&amp;" "&amp;MONTH(data_KPI[[#This Row],[Date]])</f>
        <v>2023 11</v>
      </c>
    </row>
    <row r="1587" spans="2:9" x14ac:dyDescent="0.25">
      <c r="B1587" t="s">
        <v>68</v>
      </c>
      <c r="C1587">
        <v>10.4</v>
      </c>
      <c r="D1587">
        <v>710</v>
      </c>
      <c r="E1587" s="27">
        <v>45243</v>
      </c>
      <c r="F1587">
        <v>574.08000000000004</v>
      </c>
      <c r="G1587" t="s">
        <v>90</v>
      </c>
      <c r="H1587">
        <v>0</v>
      </c>
      <c r="I1587" t="str">
        <f>YEAR(data_KPI[[#This Row],[Date]])&amp;" "&amp;MONTH(data_KPI[[#This Row],[Date]])</f>
        <v>2023 11</v>
      </c>
    </row>
    <row r="1588" spans="2:9" x14ac:dyDescent="0.25">
      <c r="B1588" t="s">
        <v>32</v>
      </c>
      <c r="C1588">
        <v>4</v>
      </c>
      <c r="D1588">
        <v>620</v>
      </c>
      <c r="E1588" s="27">
        <v>45243</v>
      </c>
      <c r="F1588">
        <v>76.98</v>
      </c>
      <c r="G1588" t="s">
        <v>91</v>
      </c>
      <c r="H1588">
        <v>0</v>
      </c>
      <c r="I1588" t="str">
        <f>YEAR(data_KPI[[#This Row],[Date]])&amp;" "&amp;MONTH(data_KPI[[#This Row],[Date]])</f>
        <v>2023 11</v>
      </c>
    </row>
    <row r="1589" spans="2:9" x14ac:dyDescent="0.25">
      <c r="B1589" t="s">
        <v>33</v>
      </c>
      <c r="C1589">
        <v>6</v>
      </c>
      <c r="D1589">
        <v>138</v>
      </c>
      <c r="E1589" s="27">
        <v>45244</v>
      </c>
      <c r="F1589">
        <v>480.43</v>
      </c>
      <c r="G1589" t="s">
        <v>90</v>
      </c>
      <c r="H1589">
        <v>0</v>
      </c>
      <c r="I1589" t="str">
        <f>YEAR(data_KPI[[#This Row],[Date]])&amp;" "&amp;MONTH(data_KPI[[#This Row],[Date]])</f>
        <v>2023 11</v>
      </c>
    </row>
    <row r="1590" spans="2:9" x14ac:dyDescent="0.25">
      <c r="B1590" t="s">
        <v>34</v>
      </c>
      <c r="C1590">
        <v>5.6000000000000005</v>
      </c>
      <c r="D1590">
        <v>630</v>
      </c>
      <c r="E1590" s="27">
        <v>45244</v>
      </c>
      <c r="F1590">
        <v>1726.1399999999999</v>
      </c>
      <c r="G1590" t="s">
        <v>91</v>
      </c>
      <c r="H1590">
        <v>0</v>
      </c>
      <c r="I1590" t="str">
        <f>YEAR(data_KPI[[#This Row],[Date]])&amp;" "&amp;MONTH(data_KPI[[#This Row],[Date]])</f>
        <v>2023 11</v>
      </c>
    </row>
    <row r="1591" spans="2:9" x14ac:dyDescent="0.25">
      <c r="B1591" t="s">
        <v>35</v>
      </c>
      <c r="C1591">
        <v>8</v>
      </c>
      <c r="D1591">
        <v>710</v>
      </c>
      <c r="E1591" s="27">
        <v>45244</v>
      </c>
      <c r="F1591">
        <v>320.37</v>
      </c>
      <c r="G1591" t="s">
        <v>91</v>
      </c>
      <c r="H1591">
        <v>0</v>
      </c>
      <c r="I1591" t="str">
        <f>YEAR(data_KPI[[#This Row],[Date]])&amp;" "&amp;MONTH(data_KPI[[#This Row],[Date]])</f>
        <v>2023 11</v>
      </c>
    </row>
    <row r="1592" spans="2:9" x14ac:dyDescent="0.25">
      <c r="B1592" t="s">
        <v>68</v>
      </c>
      <c r="C1592">
        <v>8</v>
      </c>
      <c r="D1592">
        <v>850</v>
      </c>
      <c r="E1592" s="27">
        <v>45244</v>
      </c>
      <c r="F1592">
        <v>1334.49</v>
      </c>
      <c r="G1592" t="s">
        <v>90</v>
      </c>
      <c r="H1592">
        <v>0</v>
      </c>
      <c r="I1592" t="str">
        <f>YEAR(data_KPI[[#This Row],[Date]])&amp;" "&amp;MONTH(data_KPI[[#This Row],[Date]])</f>
        <v>2023 11</v>
      </c>
    </row>
    <row r="1593" spans="2:9" x14ac:dyDescent="0.25">
      <c r="B1593" t="s">
        <v>32</v>
      </c>
      <c r="C1593">
        <v>12</v>
      </c>
      <c r="D1593">
        <v>670</v>
      </c>
      <c r="E1593" s="27">
        <v>45244</v>
      </c>
      <c r="F1593">
        <v>1697.5500000000002</v>
      </c>
      <c r="G1593" t="s">
        <v>91</v>
      </c>
      <c r="H1593">
        <v>0</v>
      </c>
      <c r="I1593" t="str">
        <f>YEAR(data_KPI[[#This Row],[Date]])&amp;" "&amp;MONTH(data_KPI[[#This Row],[Date]])</f>
        <v>2023 11</v>
      </c>
    </row>
    <row r="1594" spans="2:9" x14ac:dyDescent="0.25">
      <c r="B1594" t="s">
        <v>33</v>
      </c>
      <c r="C1594">
        <v>10</v>
      </c>
      <c r="D1594">
        <v>126</v>
      </c>
      <c r="E1594" s="27">
        <v>45245</v>
      </c>
      <c r="F1594">
        <v>147.94999999999999</v>
      </c>
      <c r="G1594" t="s">
        <v>90</v>
      </c>
      <c r="H1594">
        <v>0</v>
      </c>
      <c r="I1594" t="str">
        <f>YEAR(data_KPI[[#This Row],[Date]])&amp;" "&amp;MONTH(data_KPI[[#This Row],[Date]])</f>
        <v>2023 11</v>
      </c>
    </row>
    <row r="1595" spans="2:9" x14ac:dyDescent="0.25">
      <c r="B1595" t="s">
        <v>34</v>
      </c>
      <c r="C1595">
        <v>4</v>
      </c>
      <c r="D1595">
        <v>1320</v>
      </c>
      <c r="E1595" s="27">
        <v>45245</v>
      </c>
      <c r="F1595">
        <v>1111.5</v>
      </c>
      <c r="G1595" t="s">
        <v>91</v>
      </c>
      <c r="H1595">
        <v>0</v>
      </c>
      <c r="I1595" t="str">
        <f>YEAR(data_KPI[[#This Row],[Date]])&amp;" "&amp;MONTH(data_KPI[[#This Row],[Date]])</f>
        <v>2023 11</v>
      </c>
    </row>
    <row r="1596" spans="2:9" x14ac:dyDescent="0.25">
      <c r="B1596" t="s">
        <v>35</v>
      </c>
      <c r="C1596">
        <v>8</v>
      </c>
      <c r="D1596">
        <v>1050</v>
      </c>
      <c r="E1596" s="27">
        <v>45245</v>
      </c>
      <c r="F1596">
        <v>996</v>
      </c>
      <c r="G1596" t="s">
        <v>91</v>
      </c>
      <c r="H1596">
        <v>0</v>
      </c>
      <c r="I1596" t="str">
        <f>YEAR(data_KPI[[#This Row],[Date]])&amp;" "&amp;MONTH(data_KPI[[#This Row],[Date]])</f>
        <v>2023 11</v>
      </c>
    </row>
    <row r="1597" spans="2:9" x14ac:dyDescent="0.25">
      <c r="B1597" t="s">
        <v>68</v>
      </c>
      <c r="C1597">
        <v>4</v>
      </c>
      <c r="D1597">
        <v>1340</v>
      </c>
      <c r="E1597" s="27">
        <v>45245</v>
      </c>
      <c r="F1597">
        <v>152.69999999999999</v>
      </c>
      <c r="G1597" t="s">
        <v>90</v>
      </c>
      <c r="H1597">
        <v>0</v>
      </c>
      <c r="I1597" t="str">
        <f>YEAR(data_KPI[[#This Row],[Date]])&amp;" "&amp;MONTH(data_KPI[[#This Row],[Date]])</f>
        <v>2023 11</v>
      </c>
    </row>
    <row r="1598" spans="2:9" x14ac:dyDescent="0.25">
      <c r="B1598" t="s">
        <v>32</v>
      </c>
      <c r="C1598">
        <v>8.8000000000000007</v>
      </c>
      <c r="D1598">
        <v>1460</v>
      </c>
      <c r="E1598" s="27">
        <v>45245</v>
      </c>
      <c r="F1598">
        <v>1006.3199999999999</v>
      </c>
      <c r="G1598" t="s">
        <v>91</v>
      </c>
      <c r="H1598">
        <v>0</v>
      </c>
      <c r="I1598" t="str">
        <f>YEAR(data_KPI[[#This Row],[Date]])&amp;" "&amp;MONTH(data_KPI[[#This Row],[Date]])</f>
        <v>2023 11</v>
      </c>
    </row>
    <row r="1599" spans="2:9" x14ac:dyDescent="0.25">
      <c r="B1599" t="s">
        <v>33</v>
      </c>
      <c r="C1599">
        <v>12</v>
      </c>
      <c r="D1599">
        <v>124</v>
      </c>
      <c r="E1599" s="27">
        <v>45246</v>
      </c>
      <c r="F1599">
        <v>880.05</v>
      </c>
      <c r="G1599" t="s">
        <v>90</v>
      </c>
      <c r="H1599">
        <v>0</v>
      </c>
      <c r="I1599" t="str">
        <f>YEAR(data_KPI[[#This Row],[Date]])&amp;" "&amp;MONTH(data_KPI[[#This Row],[Date]])</f>
        <v>2023 11</v>
      </c>
    </row>
    <row r="1600" spans="2:9" x14ac:dyDescent="0.25">
      <c r="B1600" t="s">
        <v>34</v>
      </c>
      <c r="C1600">
        <v>6.4</v>
      </c>
      <c r="D1600">
        <v>1330</v>
      </c>
      <c r="E1600" s="27">
        <v>45246</v>
      </c>
      <c r="F1600">
        <v>304.40999999999997</v>
      </c>
      <c r="G1600" t="s">
        <v>91</v>
      </c>
      <c r="H1600">
        <v>0</v>
      </c>
      <c r="I1600" t="str">
        <f>YEAR(data_KPI[[#This Row],[Date]])&amp;" "&amp;MONTH(data_KPI[[#This Row],[Date]])</f>
        <v>2023 11</v>
      </c>
    </row>
    <row r="1601" spans="2:9" x14ac:dyDescent="0.25">
      <c r="B1601" t="s">
        <v>35</v>
      </c>
      <c r="C1601">
        <v>7.2</v>
      </c>
      <c r="D1601">
        <v>1180</v>
      </c>
      <c r="E1601" s="27">
        <v>45246</v>
      </c>
      <c r="F1601">
        <v>2846.58</v>
      </c>
      <c r="G1601" t="s">
        <v>91</v>
      </c>
      <c r="H1601">
        <v>0</v>
      </c>
      <c r="I1601" t="str">
        <f>YEAR(data_KPI[[#This Row],[Date]])&amp;" "&amp;MONTH(data_KPI[[#This Row],[Date]])</f>
        <v>2023 11</v>
      </c>
    </row>
    <row r="1602" spans="2:9" x14ac:dyDescent="0.25">
      <c r="B1602" t="s">
        <v>68</v>
      </c>
      <c r="C1602">
        <v>10.4</v>
      </c>
      <c r="D1602">
        <v>1170</v>
      </c>
      <c r="E1602" s="27">
        <v>45246</v>
      </c>
      <c r="F1602">
        <v>384.03</v>
      </c>
      <c r="G1602" t="s">
        <v>90</v>
      </c>
      <c r="H1602">
        <v>0</v>
      </c>
      <c r="I1602" t="str">
        <f>YEAR(data_KPI[[#This Row],[Date]])&amp;" "&amp;MONTH(data_KPI[[#This Row],[Date]])</f>
        <v>2023 11</v>
      </c>
    </row>
    <row r="1603" spans="2:9" x14ac:dyDescent="0.25">
      <c r="B1603" t="s">
        <v>32</v>
      </c>
      <c r="C1603">
        <v>6.4</v>
      </c>
      <c r="D1603">
        <v>1230</v>
      </c>
      <c r="E1603" s="27">
        <v>45246</v>
      </c>
      <c r="F1603">
        <v>1510.32</v>
      </c>
      <c r="G1603" t="s">
        <v>91</v>
      </c>
      <c r="H1603">
        <v>0</v>
      </c>
      <c r="I1603" t="str">
        <f>YEAR(data_KPI[[#This Row],[Date]])&amp;" "&amp;MONTH(data_KPI[[#This Row],[Date]])</f>
        <v>2023 11</v>
      </c>
    </row>
    <row r="1604" spans="2:9" x14ac:dyDescent="0.25">
      <c r="B1604" t="s">
        <v>33</v>
      </c>
      <c r="C1604">
        <v>6</v>
      </c>
      <c r="D1604">
        <v>65</v>
      </c>
      <c r="E1604" s="27">
        <v>45247</v>
      </c>
      <c r="F1604">
        <v>764.06</v>
      </c>
      <c r="G1604" t="s">
        <v>90</v>
      </c>
      <c r="H1604">
        <v>0</v>
      </c>
      <c r="I1604" t="str">
        <f>YEAR(data_KPI[[#This Row],[Date]])&amp;" "&amp;MONTH(data_KPI[[#This Row],[Date]])</f>
        <v>2023 11</v>
      </c>
    </row>
    <row r="1605" spans="2:9" x14ac:dyDescent="0.25">
      <c r="B1605" t="s">
        <v>34</v>
      </c>
      <c r="C1605">
        <v>4.8000000000000007</v>
      </c>
      <c r="D1605">
        <v>820</v>
      </c>
      <c r="E1605" s="27">
        <v>45247</v>
      </c>
      <c r="F1605">
        <v>2991.8999999999996</v>
      </c>
      <c r="G1605" t="s">
        <v>91</v>
      </c>
      <c r="H1605">
        <v>0</v>
      </c>
      <c r="I1605" t="str">
        <f>YEAR(data_KPI[[#This Row],[Date]])&amp;" "&amp;MONTH(data_KPI[[#This Row],[Date]])</f>
        <v>2023 11</v>
      </c>
    </row>
    <row r="1606" spans="2:9" x14ac:dyDescent="0.25">
      <c r="B1606" t="s">
        <v>35</v>
      </c>
      <c r="C1606">
        <v>11.200000000000001</v>
      </c>
      <c r="D1606">
        <v>1360</v>
      </c>
      <c r="E1606" s="27">
        <v>45247</v>
      </c>
      <c r="F1606">
        <v>714.12</v>
      </c>
      <c r="G1606" t="s">
        <v>91</v>
      </c>
      <c r="H1606">
        <v>0</v>
      </c>
      <c r="I1606" t="str">
        <f>YEAR(data_KPI[[#This Row],[Date]])&amp;" "&amp;MONTH(data_KPI[[#This Row],[Date]])</f>
        <v>2023 11</v>
      </c>
    </row>
    <row r="1607" spans="2:9" x14ac:dyDescent="0.25">
      <c r="B1607" t="s">
        <v>68</v>
      </c>
      <c r="C1607">
        <v>7.2</v>
      </c>
      <c r="D1607">
        <v>1250</v>
      </c>
      <c r="E1607" s="27">
        <v>45247</v>
      </c>
      <c r="F1607">
        <v>129.87</v>
      </c>
      <c r="G1607" t="s">
        <v>90</v>
      </c>
      <c r="H1607">
        <v>0</v>
      </c>
      <c r="I1607" t="str">
        <f>YEAR(data_KPI[[#This Row],[Date]])&amp;" "&amp;MONTH(data_KPI[[#This Row],[Date]])</f>
        <v>2023 11</v>
      </c>
    </row>
    <row r="1608" spans="2:9" x14ac:dyDescent="0.25">
      <c r="B1608" t="s">
        <v>32</v>
      </c>
      <c r="C1608">
        <v>11.200000000000001</v>
      </c>
      <c r="D1608">
        <v>1190</v>
      </c>
      <c r="E1608" s="27">
        <v>45247</v>
      </c>
      <c r="F1608">
        <v>1807.92</v>
      </c>
      <c r="G1608" t="s">
        <v>91</v>
      </c>
      <c r="H1608">
        <v>0</v>
      </c>
      <c r="I1608" t="str">
        <f>YEAR(data_KPI[[#This Row],[Date]])&amp;" "&amp;MONTH(data_KPI[[#This Row],[Date]])</f>
        <v>2023 11</v>
      </c>
    </row>
    <row r="1609" spans="2:9" x14ac:dyDescent="0.25">
      <c r="B1609" t="s">
        <v>33</v>
      </c>
      <c r="C1609">
        <v>10</v>
      </c>
      <c r="D1609">
        <v>112</v>
      </c>
      <c r="E1609" s="27">
        <v>45248</v>
      </c>
      <c r="F1609">
        <v>167.22</v>
      </c>
      <c r="G1609" t="s">
        <v>90</v>
      </c>
      <c r="H1609">
        <v>0</v>
      </c>
      <c r="I1609" t="str">
        <f>YEAR(data_KPI[[#This Row],[Date]])&amp;" "&amp;MONTH(data_KPI[[#This Row],[Date]])</f>
        <v>2023 11</v>
      </c>
    </row>
    <row r="1610" spans="2:9" x14ac:dyDescent="0.25">
      <c r="B1610" t="s">
        <v>34</v>
      </c>
      <c r="C1610">
        <v>10.4</v>
      </c>
      <c r="D1610">
        <v>1070</v>
      </c>
      <c r="E1610" s="27">
        <v>45248</v>
      </c>
      <c r="F1610">
        <v>658.47</v>
      </c>
      <c r="G1610" t="s">
        <v>91</v>
      </c>
      <c r="H1610">
        <v>0</v>
      </c>
      <c r="I1610" t="str">
        <f>YEAR(data_KPI[[#This Row],[Date]])&amp;" "&amp;MONTH(data_KPI[[#This Row],[Date]])</f>
        <v>2023 11</v>
      </c>
    </row>
    <row r="1611" spans="2:9" x14ac:dyDescent="0.25">
      <c r="B1611" t="s">
        <v>35</v>
      </c>
      <c r="C1611">
        <v>10.4</v>
      </c>
      <c r="D1611">
        <v>950</v>
      </c>
      <c r="E1611" s="27">
        <v>45248</v>
      </c>
      <c r="F1611">
        <v>2834.34</v>
      </c>
      <c r="G1611" t="s">
        <v>91</v>
      </c>
      <c r="H1611">
        <v>0</v>
      </c>
      <c r="I1611" t="str">
        <f>YEAR(data_KPI[[#This Row],[Date]])&amp;" "&amp;MONTH(data_KPI[[#This Row],[Date]])</f>
        <v>2023 11</v>
      </c>
    </row>
    <row r="1612" spans="2:9" x14ac:dyDescent="0.25">
      <c r="B1612" t="s">
        <v>68</v>
      </c>
      <c r="C1612">
        <v>7.2</v>
      </c>
      <c r="D1612">
        <v>840</v>
      </c>
      <c r="E1612" s="27">
        <v>45248</v>
      </c>
      <c r="F1612">
        <v>360.15</v>
      </c>
      <c r="G1612" t="s">
        <v>90</v>
      </c>
      <c r="H1612">
        <v>0</v>
      </c>
      <c r="I1612" t="str">
        <f>YEAR(data_KPI[[#This Row],[Date]])&amp;" "&amp;MONTH(data_KPI[[#This Row],[Date]])</f>
        <v>2023 11</v>
      </c>
    </row>
    <row r="1613" spans="2:9" x14ac:dyDescent="0.25">
      <c r="B1613" t="s">
        <v>32</v>
      </c>
      <c r="C1613">
        <v>8</v>
      </c>
      <c r="D1613">
        <v>970</v>
      </c>
      <c r="E1613" s="27">
        <v>45248</v>
      </c>
      <c r="F1613">
        <v>1580.4900000000002</v>
      </c>
      <c r="G1613" t="s">
        <v>91</v>
      </c>
      <c r="H1613">
        <v>0</v>
      </c>
      <c r="I1613" t="str">
        <f>YEAR(data_KPI[[#This Row],[Date]])&amp;" "&amp;MONTH(data_KPI[[#This Row],[Date]])</f>
        <v>2023 11</v>
      </c>
    </row>
    <row r="1614" spans="2:9" x14ac:dyDescent="0.25">
      <c r="B1614" t="s">
        <v>33</v>
      </c>
      <c r="C1614">
        <v>10</v>
      </c>
      <c r="D1614">
        <v>116</v>
      </c>
      <c r="E1614" s="27">
        <v>45249</v>
      </c>
      <c r="F1614">
        <v>597.45000000000005</v>
      </c>
      <c r="G1614" t="s">
        <v>90</v>
      </c>
      <c r="H1614">
        <v>0</v>
      </c>
      <c r="I1614" t="str">
        <f>YEAR(data_KPI[[#This Row],[Date]])&amp;" "&amp;MONTH(data_KPI[[#This Row],[Date]])</f>
        <v>2023 11</v>
      </c>
    </row>
    <row r="1615" spans="2:9" x14ac:dyDescent="0.25">
      <c r="B1615" t="s">
        <v>34</v>
      </c>
      <c r="C1615">
        <v>6.4</v>
      </c>
      <c r="D1615">
        <v>1470</v>
      </c>
      <c r="E1615" s="27">
        <v>45249</v>
      </c>
      <c r="F1615">
        <v>200.57999999999998</v>
      </c>
      <c r="G1615" t="s">
        <v>91</v>
      </c>
      <c r="H1615">
        <v>0</v>
      </c>
      <c r="I1615" t="str">
        <f>YEAR(data_KPI[[#This Row],[Date]])&amp;" "&amp;MONTH(data_KPI[[#This Row],[Date]])</f>
        <v>2023 11</v>
      </c>
    </row>
    <row r="1616" spans="2:9" x14ac:dyDescent="0.25">
      <c r="B1616" t="s">
        <v>35</v>
      </c>
      <c r="C1616">
        <v>9.6000000000000014</v>
      </c>
      <c r="D1616">
        <v>890</v>
      </c>
      <c r="E1616" s="27">
        <v>45249</v>
      </c>
      <c r="F1616">
        <v>651.99</v>
      </c>
      <c r="G1616" t="s">
        <v>91</v>
      </c>
      <c r="H1616">
        <v>0</v>
      </c>
      <c r="I1616" t="str">
        <f>YEAR(data_KPI[[#This Row],[Date]])&amp;" "&amp;MONTH(data_KPI[[#This Row],[Date]])</f>
        <v>2023 11</v>
      </c>
    </row>
    <row r="1617" spans="2:9" x14ac:dyDescent="0.25">
      <c r="B1617" t="s">
        <v>68</v>
      </c>
      <c r="C1617">
        <v>12</v>
      </c>
      <c r="D1617">
        <v>1280</v>
      </c>
      <c r="E1617" s="27">
        <v>45249</v>
      </c>
      <c r="F1617">
        <v>1480.8899999999999</v>
      </c>
      <c r="G1617" t="s">
        <v>90</v>
      </c>
      <c r="H1617">
        <v>0</v>
      </c>
      <c r="I1617" t="str">
        <f>YEAR(data_KPI[[#This Row],[Date]])&amp;" "&amp;MONTH(data_KPI[[#This Row],[Date]])</f>
        <v>2023 11</v>
      </c>
    </row>
    <row r="1618" spans="2:9" x14ac:dyDescent="0.25">
      <c r="B1618" t="s">
        <v>32</v>
      </c>
      <c r="C1618">
        <v>6.4</v>
      </c>
      <c r="D1618">
        <v>820</v>
      </c>
      <c r="E1618" s="27">
        <v>45249</v>
      </c>
      <c r="F1618">
        <v>1475.94</v>
      </c>
      <c r="G1618" t="s">
        <v>91</v>
      </c>
      <c r="H1618">
        <v>0</v>
      </c>
      <c r="I1618" t="str">
        <f>YEAR(data_KPI[[#This Row],[Date]])&amp;" "&amp;MONTH(data_KPI[[#This Row],[Date]])</f>
        <v>2023 11</v>
      </c>
    </row>
    <row r="1619" spans="2:9" x14ac:dyDescent="0.25">
      <c r="B1619" t="s">
        <v>33</v>
      </c>
      <c r="C1619">
        <v>8</v>
      </c>
      <c r="D1619">
        <v>131</v>
      </c>
      <c r="E1619" s="27">
        <v>45250</v>
      </c>
      <c r="F1619">
        <v>405.44</v>
      </c>
      <c r="G1619" t="s">
        <v>90</v>
      </c>
      <c r="H1619">
        <v>0</v>
      </c>
      <c r="I1619" t="str">
        <f>YEAR(data_KPI[[#This Row],[Date]])&amp;" "&amp;MONTH(data_KPI[[#This Row],[Date]])</f>
        <v>2023 11</v>
      </c>
    </row>
    <row r="1620" spans="2:9" x14ac:dyDescent="0.25">
      <c r="B1620" t="s">
        <v>34</v>
      </c>
      <c r="C1620">
        <v>8.8000000000000007</v>
      </c>
      <c r="D1620">
        <v>650</v>
      </c>
      <c r="E1620" s="27">
        <v>45250</v>
      </c>
      <c r="F1620">
        <v>598.98</v>
      </c>
      <c r="G1620" t="s">
        <v>91</v>
      </c>
      <c r="H1620">
        <v>0</v>
      </c>
      <c r="I1620" t="str">
        <f>YEAR(data_KPI[[#This Row],[Date]])&amp;" "&amp;MONTH(data_KPI[[#This Row],[Date]])</f>
        <v>2023 11</v>
      </c>
    </row>
    <row r="1621" spans="2:9" x14ac:dyDescent="0.25">
      <c r="B1621" t="s">
        <v>35</v>
      </c>
      <c r="C1621">
        <v>5.6000000000000005</v>
      </c>
      <c r="D1621">
        <v>730</v>
      </c>
      <c r="E1621" s="27">
        <v>45250</v>
      </c>
      <c r="F1621">
        <v>1223.04</v>
      </c>
      <c r="G1621" t="s">
        <v>91</v>
      </c>
      <c r="H1621">
        <v>0</v>
      </c>
      <c r="I1621" t="str">
        <f>YEAR(data_KPI[[#This Row],[Date]])&amp;" "&amp;MONTH(data_KPI[[#This Row],[Date]])</f>
        <v>2023 11</v>
      </c>
    </row>
    <row r="1622" spans="2:9" x14ac:dyDescent="0.25">
      <c r="B1622" t="s">
        <v>68</v>
      </c>
      <c r="C1622">
        <v>8</v>
      </c>
      <c r="D1622">
        <v>630</v>
      </c>
      <c r="E1622" s="27">
        <v>45250</v>
      </c>
      <c r="F1622">
        <v>1544.52</v>
      </c>
      <c r="G1622" t="s">
        <v>90</v>
      </c>
      <c r="H1622">
        <v>0</v>
      </c>
      <c r="I1622" t="str">
        <f>YEAR(data_KPI[[#This Row],[Date]])&amp;" "&amp;MONTH(data_KPI[[#This Row],[Date]])</f>
        <v>2023 11</v>
      </c>
    </row>
    <row r="1623" spans="2:9" x14ac:dyDescent="0.25">
      <c r="B1623" t="s">
        <v>32</v>
      </c>
      <c r="C1623">
        <v>5.6000000000000005</v>
      </c>
      <c r="D1623">
        <v>660</v>
      </c>
      <c r="E1623" s="27">
        <v>45250</v>
      </c>
      <c r="F1623">
        <v>909.12000000000012</v>
      </c>
      <c r="G1623" t="s">
        <v>91</v>
      </c>
      <c r="H1623">
        <v>0</v>
      </c>
      <c r="I1623" t="str">
        <f>YEAR(data_KPI[[#This Row],[Date]])&amp;" "&amp;MONTH(data_KPI[[#This Row],[Date]])</f>
        <v>2023 11</v>
      </c>
    </row>
    <row r="1624" spans="2:9" x14ac:dyDescent="0.25">
      <c r="B1624" t="s">
        <v>33</v>
      </c>
      <c r="C1624">
        <v>6</v>
      </c>
      <c r="D1624">
        <v>54</v>
      </c>
      <c r="E1624" s="27">
        <v>45251</v>
      </c>
      <c r="F1624">
        <v>910.87</v>
      </c>
      <c r="G1624" t="s">
        <v>90</v>
      </c>
      <c r="H1624">
        <v>0</v>
      </c>
      <c r="I1624" t="str">
        <f>YEAR(data_KPI[[#This Row],[Date]])&amp;" "&amp;MONTH(data_KPI[[#This Row],[Date]])</f>
        <v>2023 11</v>
      </c>
    </row>
    <row r="1625" spans="2:9" x14ac:dyDescent="0.25">
      <c r="B1625" t="s">
        <v>34</v>
      </c>
      <c r="C1625">
        <v>6.4</v>
      </c>
      <c r="D1625">
        <v>1260</v>
      </c>
      <c r="E1625" s="27">
        <v>45251</v>
      </c>
      <c r="F1625">
        <v>2692.7400000000002</v>
      </c>
      <c r="G1625" t="s">
        <v>91</v>
      </c>
      <c r="H1625">
        <v>0</v>
      </c>
      <c r="I1625" t="str">
        <f>YEAR(data_KPI[[#This Row],[Date]])&amp;" "&amp;MONTH(data_KPI[[#This Row],[Date]])</f>
        <v>2023 11</v>
      </c>
    </row>
    <row r="1626" spans="2:9" x14ac:dyDescent="0.25">
      <c r="B1626" t="s">
        <v>35</v>
      </c>
      <c r="C1626">
        <v>8</v>
      </c>
      <c r="D1626">
        <v>620</v>
      </c>
      <c r="E1626" s="27">
        <v>45251</v>
      </c>
      <c r="F1626">
        <v>2584.77</v>
      </c>
      <c r="G1626" t="s">
        <v>91</v>
      </c>
      <c r="H1626">
        <v>0</v>
      </c>
      <c r="I1626" t="str">
        <f>YEAR(data_KPI[[#This Row],[Date]])&amp;" "&amp;MONTH(data_KPI[[#This Row],[Date]])</f>
        <v>2023 11</v>
      </c>
    </row>
    <row r="1627" spans="2:9" x14ac:dyDescent="0.25">
      <c r="B1627" t="s">
        <v>68</v>
      </c>
      <c r="C1627">
        <v>9.6000000000000014</v>
      </c>
      <c r="D1627">
        <v>860</v>
      </c>
      <c r="E1627" s="27">
        <v>45251</v>
      </c>
      <c r="F1627">
        <v>925.29</v>
      </c>
      <c r="G1627" t="s">
        <v>90</v>
      </c>
      <c r="H1627">
        <v>0</v>
      </c>
      <c r="I1627" t="str">
        <f>YEAR(data_KPI[[#This Row],[Date]])&amp;" "&amp;MONTH(data_KPI[[#This Row],[Date]])</f>
        <v>2023 11</v>
      </c>
    </row>
    <row r="1628" spans="2:9" x14ac:dyDescent="0.25">
      <c r="B1628" t="s">
        <v>32</v>
      </c>
      <c r="C1628">
        <v>5.6000000000000005</v>
      </c>
      <c r="D1628">
        <v>1010</v>
      </c>
      <c r="E1628" s="27">
        <v>45251</v>
      </c>
      <c r="F1628">
        <v>1456.44</v>
      </c>
      <c r="G1628" t="s">
        <v>91</v>
      </c>
      <c r="H1628">
        <v>0</v>
      </c>
      <c r="I1628" t="str">
        <f>YEAR(data_KPI[[#This Row],[Date]])&amp;" "&amp;MONTH(data_KPI[[#This Row],[Date]])</f>
        <v>2023 11</v>
      </c>
    </row>
    <row r="1629" spans="2:9" x14ac:dyDescent="0.25">
      <c r="B1629" t="s">
        <v>33</v>
      </c>
      <c r="C1629">
        <v>8</v>
      </c>
      <c r="D1629">
        <v>102</v>
      </c>
      <c r="E1629" s="27">
        <v>45252</v>
      </c>
      <c r="F1629">
        <v>488.03</v>
      </c>
      <c r="G1629" t="s">
        <v>90</v>
      </c>
      <c r="H1629">
        <v>0</v>
      </c>
      <c r="I1629" t="str">
        <f>YEAR(data_KPI[[#This Row],[Date]])&amp;" "&amp;MONTH(data_KPI[[#This Row],[Date]])</f>
        <v>2023 11</v>
      </c>
    </row>
    <row r="1630" spans="2:9" x14ac:dyDescent="0.25">
      <c r="B1630" t="s">
        <v>34</v>
      </c>
      <c r="C1630">
        <v>11.200000000000001</v>
      </c>
      <c r="D1630">
        <v>700</v>
      </c>
      <c r="E1630" s="27">
        <v>45252</v>
      </c>
      <c r="F1630">
        <v>830.55000000000007</v>
      </c>
      <c r="G1630" t="s">
        <v>91</v>
      </c>
      <c r="H1630">
        <v>0</v>
      </c>
      <c r="I1630" t="str">
        <f>YEAR(data_KPI[[#This Row],[Date]])&amp;" "&amp;MONTH(data_KPI[[#This Row],[Date]])</f>
        <v>2023 11</v>
      </c>
    </row>
    <row r="1631" spans="2:9" x14ac:dyDescent="0.25">
      <c r="B1631" t="s">
        <v>35</v>
      </c>
      <c r="C1631">
        <v>8</v>
      </c>
      <c r="D1631">
        <v>870</v>
      </c>
      <c r="E1631" s="27">
        <v>45252</v>
      </c>
      <c r="F1631">
        <v>1825.8899999999999</v>
      </c>
      <c r="G1631" t="s">
        <v>91</v>
      </c>
      <c r="H1631">
        <v>0</v>
      </c>
      <c r="I1631" t="str">
        <f>YEAR(data_KPI[[#This Row],[Date]])&amp;" "&amp;MONTH(data_KPI[[#This Row],[Date]])</f>
        <v>2023 11</v>
      </c>
    </row>
    <row r="1632" spans="2:9" x14ac:dyDescent="0.25">
      <c r="B1632" t="s">
        <v>68</v>
      </c>
      <c r="C1632">
        <v>6.4</v>
      </c>
      <c r="D1632">
        <v>800</v>
      </c>
      <c r="E1632" s="27">
        <v>45252</v>
      </c>
      <c r="F1632">
        <v>2586.66</v>
      </c>
      <c r="G1632" t="s">
        <v>90</v>
      </c>
      <c r="H1632">
        <v>0</v>
      </c>
      <c r="I1632" t="str">
        <f>YEAR(data_KPI[[#This Row],[Date]])&amp;" "&amp;MONTH(data_KPI[[#This Row],[Date]])</f>
        <v>2023 11</v>
      </c>
    </row>
    <row r="1633" spans="2:9" x14ac:dyDescent="0.25">
      <c r="B1633" t="s">
        <v>32</v>
      </c>
      <c r="C1633">
        <v>12</v>
      </c>
      <c r="D1633">
        <v>1010</v>
      </c>
      <c r="E1633" s="27">
        <v>45252</v>
      </c>
      <c r="F1633">
        <v>1505.52</v>
      </c>
      <c r="G1633" t="s">
        <v>91</v>
      </c>
      <c r="H1633">
        <v>0</v>
      </c>
      <c r="I1633" t="str">
        <f>YEAR(data_KPI[[#This Row],[Date]])&amp;" "&amp;MONTH(data_KPI[[#This Row],[Date]])</f>
        <v>2023 11</v>
      </c>
    </row>
    <row r="1634" spans="2:9" x14ac:dyDescent="0.25">
      <c r="B1634" t="s">
        <v>33</v>
      </c>
      <c r="C1634">
        <v>10</v>
      </c>
      <c r="D1634">
        <v>102</v>
      </c>
      <c r="E1634" s="27">
        <v>45253</v>
      </c>
      <c r="F1634">
        <v>547.95000000000005</v>
      </c>
      <c r="G1634" t="s">
        <v>90</v>
      </c>
      <c r="H1634">
        <v>0</v>
      </c>
      <c r="I1634" t="str">
        <f>YEAR(data_KPI[[#This Row],[Date]])&amp;" "&amp;MONTH(data_KPI[[#This Row],[Date]])</f>
        <v>2023 11</v>
      </c>
    </row>
    <row r="1635" spans="2:9" x14ac:dyDescent="0.25">
      <c r="B1635" t="s">
        <v>34</v>
      </c>
      <c r="C1635">
        <v>9.6000000000000014</v>
      </c>
      <c r="D1635">
        <v>1380</v>
      </c>
      <c r="E1635" s="27">
        <v>45253</v>
      </c>
      <c r="F1635">
        <v>1915.2599999999998</v>
      </c>
      <c r="G1635" t="s">
        <v>91</v>
      </c>
      <c r="H1635">
        <v>0</v>
      </c>
      <c r="I1635" t="str">
        <f>YEAR(data_KPI[[#This Row],[Date]])&amp;" "&amp;MONTH(data_KPI[[#This Row],[Date]])</f>
        <v>2023 11</v>
      </c>
    </row>
    <row r="1636" spans="2:9" x14ac:dyDescent="0.25">
      <c r="B1636" t="s">
        <v>35</v>
      </c>
      <c r="C1636">
        <v>8.8000000000000007</v>
      </c>
      <c r="D1636">
        <v>700</v>
      </c>
      <c r="E1636" s="27">
        <v>45253</v>
      </c>
      <c r="F1636">
        <v>755.93999999999994</v>
      </c>
      <c r="G1636" t="s">
        <v>91</v>
      </c>
      <c r="H1636">
        <v>0</v>
      </c>
      <c r="I1636" t="str">
        <f>YEAR(data_KPI[[#This Row],[Date]])&amp;" "&amp;MONTH(data_KPI[[#This Row],[Date]])</f>
        <v>2023 11</v>
      </c>
    </row>
    <row r="1637" spans="2:9" x14ac:dyDescent="0.25">
      <c r="B1637" t="s">
        <v>68</v>
      </c>
      <c r="C1637">
        <v>8.8000000000000007</v>
      </c>
      <c r="D1637">
        <v>680</v>
      </c>
      <c r="E1637" s="27">
        <v>45253</v>
      </c>
      <c r="F1637">
        <v>1384.47</v>
      </c>
      <c r="G1637" t="s">
        <v>90</v>
      </c>
      <c r="H1637">
        <v>0</v>
      </c>
      <c r="I1637" t="str">
        <f>YEAR(data_KPI[[#This Row],[Date]])&amp;" "&amp;MONTH(data_KPI[[#This Row],[Date]])</f>
        <v>2023 11</v>
      </c>
    </row>
    <row r="1638" spans="2:9" x14ac:dyDescent="0.25">
      <c r="B1638" t="s">
        <v>32</v>
      </c>
      <c r="C1638">
        <v>8</v>
      </c>
      <c r="D1638">
        <v>1110</v>
      </c>
      <c r="E1638" s="27">
        <v>45253</v>
      </c>
      <c r="F1638">
        <v>1219.8600000000001</v>
      </c>
      <c r="G1638" t="s">
        <v>91</v>
      </c>
      <c r="H1638">
        <v>0</v>
      </c>
      <c r="I1638" t="str">
        <f>YEAR(data_KPI[[#This Row],[Date]])&amp;" "&amp;MONTH(data_KPI[[#This Row],[Date]])</f>
        <v>2023 11</v>
      </c>
    </row>
    <row r="1639" spans="2:9" x14ac:dyDescent="0.25">
      <c r="B1639" t="s">
        <v>33</v>
      </c>
      <c r="C1639">
        <v>7</v>
      </c>
      <c r="D1639">
        <v>55</v>
      </c>
      <c r="E1639" s="27">
        <v>45254</v>
      </c>
      <c r="F1639">
        <v>32.89</v>
      </c>
      <c r="G1639" t="s">
        <v>90</v>
      </c>
      <c r="H1639">
        <v>0</v>
      </c>
      <c r="I1639" t="str">
        <f>YEAR(data_KPI[[#This Row],[Date]])&amp;" "&amp;MONTH(data_KPI[[#This Row],[Date]])</f>
        <v>2023 11</v>
      </c>
    </row>
    <row r="1640" spans="2:9" x14ac:dyDescent="0.25">
      <c r="B1640" t="s">
        <v>34</v>
      </c>
      <c r="C1640">
        <v>8.8000000000000007</v>
      </c>
      <c r="D1640">
        <v>1140</v>
      </c>
      <c r="E1640" s="27">
        <v>45254</v>
      </c>
      <c r="F1640">
        <v>242.01</v>
      </c>
      <c r="G1640" t="s">
        <v>91</v>
      </c>
      <c r="H1640">
        <v>0</v>
      </c>
      <c r="I1640" t="str">
        <f>YEAR(data_KPI[[#This Row],[Date]])&amp;" "&amp;MONTH(data_KPI[[#This Row],[Date]])</f>
        <v>2023 11</v>
      </c>
    </row>
    <row r="1641" spans="2:9" x14ac:dyDescent="0.25">
      <c r="B1641" t="s">
        <v>35</v>
      </c>
      <c r="C1641">
        <v>8</v>
      </c>
      <c r="D1641">
        <v>1480</v>
      </c>
      <c r="E1641" s="27">
        <v>45254</v>
      </c>
      <c r="F1641">
        <v>277.29000000000002</v>
      </c>
      <c r="G1641" t="s">
        <v>91</v>
      </c>
      <c r="H1641">
        <v>0</v>
      </c>
      <c r="I1641" t="str">
        <f>YEAR(data_KPI[[#This Row],[Date]])&amp;" "&amp;MONTH(data_KPI[[#This Row],[Date]])</f>
        <v>2023 11</v>
      </c>
    </row>
    <row r="1642" spans="2:9" x14ac:dyDescent="0.25">
      <c r="B1642" t="s">
        <v>68</v>
      </c>
      <c r="C1642">
        <v>8</v>
      </c>
      <c r="D1642">
        <v>840</v>
      </c>
      <c r="E1642" s="27">
        <v>45254</v>
      </c>
      <c r="F1642">
        <v>2201.2200000000003</v>
      </c>
      <c r="G1642" t="s">
        <v>90</v>
      </c>
      <c r="H1642">
        <v>0</v>
      </c>
      <c r="I1642" t="str">
        <f>YEAR(data_KPI[[#This Row],[Date]])&amp;" "&amp;MONTH(data_KPI[[#This Row],[Date]])</f>
        <v>2023 11</v>
      </c>
    </row>
    <row r="1643" spans="2:9" x14ac:dyDescent="0.25">
      <c r="B1643" t="s">
        <v>32</v>
      </c>
      <c r="C1643">
        <v>7.2</v>
      </c>
      <c r="D1643">
        <v>1280</v>
      </c>
      <c r="E1643" s="27">
        <v>45254</v>
      </c>
      <c r="F1643">
        <v>2497.56</v>
      </c>
      <c r="G1643" t="s">
        <v>91</v>
      </c>
      <c r="H1643">
        <v>0</v>
      </c>
      <c r="I1643" t="str">
        <f>YEAR(data_KPI[[#This Row],[Date]])&amp;" "&amp;MONTH(data_KPI[[#This Row],[Date]])</f>
        <v>2023 11</v>
      </c>
    </row>
    <row r="1644" spans="2:9" x14ac:dyDescent="0.25">
      <c r="B1644" t="s">
        <v>33</v>
      </c>
      <c r="C1644">
        <v>8</v>
      </c>
      <c r="D1644">
        <v>63</v>
      </c>
      <c r="E1644" s="27">
        <v>45255</v>
      </c>
      <c r="F1644">
        <v>140.96</v>
      </c>
      <c r="G1644" t="s">
        <v>90</v>
      </c>
      <c r="H1644">
        <v>0</v>
      </c>
      <c r="I1644" t="str">
        <f>YEAR(data_KPI[[#This Row],[Date]])&amp;" "&amp;MONTH(data_KPI[[#This Row],[Date]])</f>
        <v>2023 11</v>
      </c>
    </row>
    <row r="1645" spans="2:9" x14ac:dyDescent="0.25">
      <c r="B1645" t="s">
        <v>34</v>
      </c>
      <c r="C1645">
        <v>8.8000000000000007</v>
      </c>
      <c r="D1645">
        <v>960</v>
      </c>
      <c r="E1645" s="27">
        <v>45255</v>
      </c>
      <c r="F1645">
        <v>1893.72</v>
      </c>
      <c r="G1645" t="s">
        <v>91</v>
      </c>
      <c r="H1645">
        <v>0</v>
      </c>
      <c r="I1645" t="str">
        <f>YEAR(data_KPI[[#This Row],[Date]])&amp;" "&amp;MONTH(data_KPI[[#This Row],[Date]])</f>
        <v>2023 11</v>
      </c>
    </row>
    <row r="1646" spans="2:9" x14ac:dyDescent="0.25">
      <c r="B1646" t="s">
        <v>35</v>
      </c>
      <c r="C1646">
        <v>4.8000000000000007</v>
      </c>
      <c r="D1646">
        <v>700</v>
      </c>
      <c r="E1646" s="27">
        <v>45255</v>
      </c>
      <c r="F1646">
        <v>2910</v>
      </c>
      <c r="G1646" t="s">
        <v>91</v>
      </c>
      <c r="H1646">
        <v>0</v>
      </c>
      <c r="I1646" t="str">
        <f>YEAR(data_KPI[[#This Row],[Date]])&amp;" "&amp;MONTH(data_KPI[[#This Row],[Date]])</f>
        <v>2023 11</v>
      </c>
    </row>
    <row r="1647" spans="2:9" x14ac:dyDescent="0.25">
      <c r="B1647" t="s">
        <v>68</v>
      </c>
      <c r="C1647">
        <v>4.8000000000000007</v>
      </c>
      <c r="D1647">
        <v>650</v>
      </c>
      <c r="E1647" s="27">
        <v>45255</v>
      </c>
      <c r="F1647">
        <v>1173.99</v>
      </c>
      <c r="G1647" t="s">
        <v>90</v>
      </c>
      <c r="H1647">
        <v>0</v>
      </c>
      <c r="I1647" t="str">
        <f>YEAR(data_KPI[[#This Row],[Date]])&amp;" "&amp;MONTH(data_KPI[[#This Row],[Date]])</f>
        <v>2023 11</v>
      </c>
    </row>
    <row r="1648" spans="2:9" x14ac:dyDescent="0.25">
      <c r="B1648" t="s">
        <v>32</v>
      </c>
      <c r="C1648">
        <v>4</v>
      </c>
      <c r="D1648">
        <v>560</v>
      </c>
      <c r="E1648" s="27">
        <v>45255</v>
      </c>
      <c r="F1648">
        <v>2167.71</v>
      </c>
      <c r="G1648" t="s">
        <v>91</v>
      </c>
      <c r="H1648">
        <v>0</v>
      </c>
      <c r="I1648" t="str">
        <f>YEAR(data_KPI[[#This Row],[Date]])&amp;" "&amp;MONTH(data_KPI[[#This Row],[Date]])</f>
        <v>2023 11</v>
      </c>
    </row>
    <row r="1649" spans="2:9" x14ac:dyDescent="0.25">
      <c r="B1649" t="s">
        <v>33</v>
      </c>
      <c r="C1649">
        <v>14</v>
      </c>
      <c r="D1649">
        <v>141</v>
      </c>
      <c r="E1649" s="27">
        <v>45256</v>
      </c>
      <c r="F1649">
        <v>366.9</v>
      </c>
      <c r="G1649" t="s">
        <v>90</v>
      </c>
      <c r="H1649">
        <v>0</v>
      </c>
      <c r="I1649" t="str">
        <f>YEAR(data_KPI[[#This Row],[Date]])&amp;" "&amp;MONTH(data_KPI[[#This Row],[Date]])</f>
        <v>2023 11</v>
      </c>
    </row>
    <row r="1650" spans="2:9" x14ac:dyDescent="0.25">
      <c r="B1650" t="s">
        <v>34</v>
      </c>
      <c r="C1650">
        <v>9.6000000000000014</v>
      </c>
      <c r="D1650">
        <v>1370</v>
      </c>
      <c r="E1650" s="27">
        <v>45256</v>
      </c>
      <c r="F1650">
        <v>2312.94</v>
      </c>
      <c r="G1650" t="s">
        <v>91</v>
      </c>
      <c r="H1650">
        <v>0</v>
      </c>
      <c r="I1650" t="str">
        <f>YEAR(data_KPI[[#This Row],[Date]])&amp;" "&amp;MONTH(data_KPI[[#This Row],[Date]])</f>
        <v>2023 11</v>
      </c>
    </row>
    <row r="1651" spans="2:9" x14ac:dyDescent="0.25">
      <c r="B1651" t="s">
        <v>35</v>
      </c>
      <c r="C1651">
        <v>4</v>
      </c>
      <c r="D1651">
        <v>1460</v>
      </c>
      <c r="E1651" s="27">
        <v>45256</v>
      </c>
      <c r="F1651">
        <v>1324.23</v>
      </c>
      <c r="G1651" t="s">
        <v>91</v>
      </c>
      <c r="H1651">
        <v>0</v>
      </c>
      <c r="I1651" t="str">
        <f>YEAR(data_KPI[[#This Row],[Date]])&amp;" "&amp;MONTH(data_KPI[[#This Row],[Date]])</f>
        <v>2023 11</v>
      </c>
    </row>
    <row r="1652" spans="2:9" x14ac:dyDescent="0.25">
      <c r="B1652" t="s">
        <v>68</v>
      </c>
      <c r="C1652">
        <v>5.6000000000000005</v>
      </c>
      <c r="D1652">
        <v>770</v>
      </c>
      <c r="E1652" s="27">
        <v>45256</v>
      </c>
      <c r="F1652">
        <v>2432.31</v>
      </c>
      <c r="G1652" t="s">
        <v>90</v>
      </c>
      <c r="H1652">
        <v>0</v>
      </c>
      <c r="I1652" t="str">
        <f>YEAR(data_KPI[[#This Row],[Date]])&amp;" "&amp;MONTH(data_KPI[[#This Row],[Date]])</f>
        <v>2023 11</v>
      </c>
    </row>
    <row r="1653" spans="2:9" x14ac:dyDescent="0.25">
      <c r="B1653" t="s">
        <v>32</v>
      </c>
      <c r="C1653">
        <v>11.200000000000001</v>
      </c>
      <c r="D1653">
        <v>1140</v>
      </c>
      <c r="E1653" s="27">
        <v>45256</v>
      </c>
      <c r="F1653">
        <v>632.97</v>
      </c>
      <c r="G1653" t="s">
        <v>91</v>
      </c>
      <c r="H1653">
        <v>0</v>
      </c>
      <c r="I1653" t="str">
        <f>YEAR(data_KPI[[#This Row],[Date]])&amp;" "&amp;MONTH(data_KPI[[#This Row],[Date]])</f>
        <v>2023 11</v>
      </c>
    </row>
    <row r="1654" spans="2:9" x14ac:dyDescent="0.25">
      <c r="B1654" t="s">
        <v>33</v>
      </c>
      <c r="C1654">
        <v>12</v>
      </c>
      <c r="D1654">
        <v>112</v>
      </c>
      <c r="E1654" s="27">
        <v>45257</v>
      </c>
      <c r="F1654">
        <v>953.31</v>
      </c>
      <c r="G1654" t="s">
        <v>90</v>
      </c>
      <c r="H1654">
        <v>0</v>
      </c>
      <c r="I1654" t="str">
        <f>YEAR(data_KPI[[#This Row],[Date]])&amp;" "&amp;MONTH(data_KPI[[#This Row],[Date]])</f>
        <v>2023 11</v>
      </c>
    </row>
    <row r="1655" spans="2:9" x14ac:dyDescent="0.25">
      <c r="B1655" t="s">
        <v>34</v>
      </c>
      <c r="C1655">
        <v>12</v>
      </c>
      <c r="D1655">
        <v>1280</v>
      </c>
      <c r="E1655" s="27">
        <v>45257</v>
      </c>
      <c r="F1655">
        <v>737.31000000000006</v>
      </c>
      <c r="G1655" t="s">
        <v>91</v>
      </c>
      <c r="H1655">
        <v>0</v>
      </c>
      <c r="I1655" t="str">
        <f>YEAR(data_KPI[[#This Row],[Date]])&amp;" "&amp;MONTH(data_KPI[[#This Row],[Date]])</f>
        <v>2023 11</v>
      </c>
    </row>
    <row r="1656" spans="2:9" x14ac:dyDescent="0.25">
      <c r="B1656" t="s">
        <v>35</v>
      </c>
      <c r="C1656">
        <v>12</v>
      </c>
      <c r="D1656">
        <v>1110</v>
      </c>
      <c r="E1656" s="27">
        <v>45257</v>
      </c>
      <c r="F1656">
        <v>1181.5500000000002</v>
      </c>
      <c r="G1656" t="s">
        <v>91</v>
      </c>
      <c r="H1656">
        <v>0</v>
      </c>
      <c r="I1656" t="str">
        <f>YEAR(data_KPI[[#This Row],[Date]])&amp;" "&amp;MONTH(data_KPI[[#This Row],[Date]])</f>
        <v>2023 11</v>
      </c>
    </row>
    <row r="1657" spans="2:9" x14ac:dyDescent="0.25">
      <c r="B1657" t="s">
        <v>68</v>
      </c>
      <c r="C1657">
        <v>8</v>
      </c>
      <c r="D1657">
        <v>690</v>
      </c>
      <c r="E1657" s="27">
        <v>45257</v>
      </c>
      <c r="F1657">
        <v>1633.0500000000002</v>
      </c>
      <c r="G1657" t="s">
        <v>90</v>
      </c>
      <c r="H1657">
        <v>0</v>
      </c>
      <c r="I1657" t="str">
        <f>YEAR(data_KPI[[#This Row],[Date]])&amp;" "&amp;MONTH(data_KPI[[#This Row],[Date]])</f>
        <v>2023 11</v>
      </c>
    </row>
    <row r="1658" spans="2:9" x14ac:dyDescent="0.25">
      <c r="B1658" t="s">
        <v>32</v>
      </c>
      <c r="C1658">
        <v>9.6000000000000014</v>
      </c>
      <c r="D1658">
        <v>880</v>
      </c>
      <c r="E1658" s="27">
        <v>45257</v>
      </c>
      <c r="F1658">
        <v>1161.42</v>
      </c>
      <c r="G1658" t="s">
        <v>91</v>
      </c>
      <c r="H1658">
        <v>0</v>
      </c>
      <c r="I1658" t="str">
        <f>YEAR(data_KPI[[#This Row],[Date]])&amp;" "&amp;MONTH(data_KPI[[#This Row],[Date]])</f>
        <v>2023 11</v>
      </c>
    </row>
    <row r="1659" spans="2:9" x14ac:dyDescent="0.25">
      <c r="B1659" t="s">
        <v>33</v>
      </c>
      <c r="C1659">
        <v>14</v>
      </c>
      <c r="D1659">
        <v>74</v>
      </c>
      <c r="E1659" s="27">
        <v>45258</v>
      </c>
      <c r="F1659">
        <v>827.03</v>
      </c>
      <c r="G1659" t="s">
        <v>90</v>
      </c>
      <c r="H1659">
        <v>0</v>
      </c>
      <c r="I1659" t="str">
        <f>YEAR(data_KPI[[#This Row],[Date]])&amp;" "&amp;MONTH(data_KPI[[#This Row],[Date]])</f>
        <v>2023 11</v>
      </c>
    </row>
    <row r="1660" spans="2:9" x14ac:dyDescent="0.25">
      <c r="B1660" t="s">
        <v>34</v>
      </c>
      <c r="C1660">
        <v>4</v>
      </c>
      <c r="D1660">
        <v>860</v>
      </c>
      <c r="E1660" s="27">
        <v>45258</v>
      </c>
      <c r="F1660">
        <v>1291.23</v>
      </c>
      <c r="G1660" t="s">
        <v>91</v>
      </c>
      <c r="H1660">
        <v>0</v>
      </c>
      <c r="I1660" t="str">
        <f>YEAR(data_KPI[[#This Row],[Date]])&amp;" "&amp;MONTH(data_KPI[[#This Row],[Date]])</f>
        <v>2023 11</v>
      </c>
    </row>
    <row r="1661" spans="2:9" x14ac:dyDescent="0.25">
      <c r="B1661" t="s">
        <v>35</v>
      </c>
      <c r="C1661">
        <v>9.6000000000000014</v>
      </c>
      <c r="D1661">
        <v>790</v>
      </c>
      <c r="E1661" s="27">
        <v>45258</v>
      </c>
      <c r="F1661">
        <v>1160.8799999999999</v>
      </c>
      <c r="G1661" t="s">
        <v>91</v>
      </c>
      <c r="H1661">
        <v>0</v>
      </c>
      <c r="I1661" t="str">
        <f>YEAR(data_KPI[[#This Row],[Date]])&amp;" "&amp;MONTH(data_KPI[[#This Row],[Date]])</f>
        <v>2023 11</v>
      </c>
    </row>
    <row r="1662" spans="2:9" x14ac:dyDescent="0.25">
      <c r="B1662" t="s">
        <v>68</v>
      </c>
      <c r="C1662">
        <v>4</v>
      </c>
      <c r="D1662">
        <v>790</v>
      </c>
      <c r="E1662" s="27">
        <v>45258</v>
      </c>
      <c r="F1662">
        <v>2255.13</v>
      </c>
      <c r="G1662" t="s">
        <v>90</v>
      </c>
      <c r="H1662">
        <v>0</v>
      </c>
      <c r="I1662" t="str">
        <f>YEAR(data_KPI[[#This Row],[Date]])&amp;" "&amp;MONTH(data_KPI[[#This Row],[Date]])</f>
        <v>2023 11</v>
      </c>
    </row>
    <row r="1663" spans="2:9" x14ac:dyDescent="0.25">
      <c r="B1663" t="s">
        <v>32</v>
      </c>
      <c r="C1663">
        <v>4</v>
      </c>
      <c r="D1663">
        <v>1080</v>
      </c>
      <c r="E1663" s="27">
        <v>45258</v>
      </c>
      <c r="F1663">
        <v>2417.16</v>
      </c>
      <c r="G1663" t="s">
        <v>91</v>
      </c>
      <c r="H1663">
        <v>0</v>
      </c>
      <c r="I1663" t="str">
        <f>YEAR(data_KPI[[#This Row],[Date]])&amp;" "&amp;MONTH(data_KPI[[#This Row],[Date]])</f>
        <v>2023 11</v>
      </c>
    </row>
    <row r="1664" spans="2:9" x14ac:dyDescent="0.25">
      <c r="B1664" t="s">
        <v>33</v>
      </c>
      <c r="C1664">
        <v>11</v>
      </c>
      <c r="D1664">
        <v>122</v>
      </c>
      <c r="E1664" s="27">
        <v>45259</v>
      </c>
      <c r="F1664">
        <v>685.9</v>
      </c>
      <c r="G1664" t="s">
        <v>90</v>
      </c>
      <c r="H1664">
        <v>0</v>
      </c>
      <c r="I1664" t="str">
        <f>YEAR(data_KPI[[#This Row],[Date]])&amp;" "&amp;MONTH(data_KPI[[#This Row],[Date]])</f>
        <v>2023 11</v>
      </c>
    </row>
    <row r="1665" spans="2:9" x14ac:dyDescent="0.25">
      <c r="B1665" t="s">
        <v>34</v>
      </c>
      <c r="C1665">
        <v>8.8000000000000007</v>
      </c>
      <c r="D1665">
        <v>660</v>
      </c>
      <c r="E1665" s="27">
        <v>45259</v>
      </c>
      <c r="F1665">
        <v>1596.1499999999999</v>
      </c>
      <c r="G1665" t="s">
        <v>91</v>
      </c>
      <c r="H1665">
        <v>0</v>
      </c>
      <c r="I1665" t="str">
        <f>YEAR(data_KPI[[#This Row],[Date]])&amp;" "&amp;MONTH(data_KPI[[#This Row],[Date]])</f>
        <v>2023 11</v>
      </c>
    </row>
    <row r="1666" spans="2:9" x14ac:dyDescent="0.25">
      <c r="B1666" t="s">
        <v>35</v>
      </c>
      <c r="C1666">
        <v>8.8000000000000007</v>
      </c>
      <c r="D1666">
        <v>1490</v>
      </c>
      <c r="E1666" s="27">
        <v>45259</v>
      </c>
      <c r="F1666">
        <v>2331.7200000000003</v>
      </c>
      <c r="G1666" t="s">
        <v>91</v>
      </c>
      <c r="H1666">
        <v>0</v>
      </c>
      <c r="I1666" t="str">
        <f>YEAR(data_KPI[[#This Row],[Date]])&amp;" "&amp;MONTH(data_KPI[[#This Row],[Date]])</f>
        <v>2023 11</v>
      </c>
    </row>
    <row r="1667" spans="2:9" x14ac:dyDescent="0.25">
      <c r="B1667" t="s">
        <v>68</v>
      </c>
      <c r="C1667">
        <v>11.200000000000001</v>
      </c>
      <c r="D1667">
        <v>520</v>
      </c>
      <c r="E1667" s="27">
        <v>45259</v>
      </c>
      <c r="F1667">
        <v>1306.23</v>
      </c>
      <c r="G1667" t="s">
        <v>90</v>
      </c>
      <c r="H1667">
        <v>0</v>
      </c>
      <c r="I1667" t="str">
        <f>YEAR(data_KPI[[#This Row],[Date]])&amp;" "&amp;MONTH(data_KPI[[#This Row],[Date]])</f>
        <v>2023 11</v>
      </c>
    </row>
    <row r="1668" spans="2:9" x14ac:dyDescent="0.25">
      <c r="B1668" t="s">
        <v>32</v>
      </c>
      <c r="C1668">
        <v>6.4</v>
      </c>
      <c r="D1668">
        <v>1030</v>
      </c>
      <c r="E1668" s="27">
        <v>45259</v>
      </c>
      <c r="F1668">
        <v>2274.2400000000002</v>
      </c>
      <c r="G1668" t="s">
        <v>91</v>
      </c>
      <c r="H1668">
        <v>0</v>
      </c>
      <c r="I1668" t="str">
        <f>YEAR(data_KPI[[#This Row],[Date]])&amp;" "&amp;MONTH(data_KPI[[#This Row],[Date]])</f>
        <v>2023 11</v>
      </c>
    </row>
    <row r="1669" spans="2:9" x14ac:dyDescent="0.25">
      <c r="B1669" t="s">
        <v>33</v>
      </c>
      <c r="C1669">
        <v>15</v>
      </c>
      <c r="D1669">
        <v>65</v>
      </c>
      <c r="E1669" s="27">
        <v>45260</v>
      </c>
      <c r="F1669">
        <v>933.14</v>
      </c>
      <c r="G1669" t="s">
        <v>90</v>
      </c>
      <c r="H1669">
        <v>0</v>
      </c>
      <c r="I1669" t="str">
        <f>YEAR(data_KPI[[#This Row],[Date]])&amp;" "&amp;MONTH(data_KPI[[#This Row],[Date]])</f>
        <v>2023 11</v>
      </c>
    </row>
    <row r="1670" spans="2:9" x14ac:dyDescent="0.25">
      <c r="B1670" t="s">
        <v>34</v>
      </c>
      <c r="C1670">
        <v>9.6000000000000014</v>
      </c>
      <c r="D1670">
        <v>1420</v>
      </c>
      <c r="E1670" s="27">
        <v>45260</v>
      </c>
      <c r="F1670">
        <v>2095.4700000000003</v>
      </c>
      <c r="G1670" t="s">
        <v>91</v>
      </c>
      <c r="H1670">
        <v>0</v>
      </c>
      <c r="I1670" t="str">
        <f>YEAR(data_KPI[[#This Row],[Date]])&amp;" "&amp;MONTH(data_KPI[[#This Row],[Date]])</f>
        <v>2023 11</v>
      </c>
    </row>
    <row r="1671" spans="2:9" x14ac:dyDescent="0.25">
      <c r="B1671" t="s">
        <v>35</v>
      </c>
      <c r="C1671">
        <v>4.8000000000000007</v>
      </c>
      <c r="D1671">
        <v>1190</v>
      </c>
      <c r="E1671" s="27">
        <v>45260</v>
      </c>
      <c r="F1671">
        <v>647.46</v>
      </c>
      <c r="G1671" t="s">
        <v>91</v>
      </c>
      <c r="H1671">
        <v>0</v>
      </c>
      <c r="I1671" t="str">
        <f>YEAR(data_KPI[[#This Row],[Date]])&amp;" "&amp;MONTH(data_KPI[[#This Row],[Date]])</f>
        <v>2023 11</v>
      </c>
    </row>
    <row r="1672" spans="2:9" x14ac:dyDescent="0.25">
      <c r="B1672" t="s">
        <v>68</v>
      </c>
      <c r="C1672">
        <v>7.2</v>
      </c>
      <c r="D1672">
        <v>950</v>
      </c>
      <c r="E1672" s="27">
        <v>45260</v>
      </c>
      <c r="F1672">
        <v>131.10000000000002</v>
      </c>
      <c r="G1672" t="s">
        <v>90</v>
      </c>
      <c r="H1672">
        <v>0</v>
      </c>
      <c r="I1672" t="str">
        <f>YEAR(data_KPI[[#This Row],[Date]])&amp;" "&amp;MONTH(data_KPI[[#This Row],[Date]])</f>
        <v>2023 11</v>
      </c>
    </row>
    <row r="1673" spans="2:9" x14ac:dyDescent="0.25">
      <c r="B1673" t="s">
        <v>32</v>
      </c>
      <c r="C1673">
        <v>12</v>
      </c>
      <c r="D1673">
        <v>990</v>
      </c>
      <c r="E1673" s="27">
        <v>45260</v>
      </c>
      <c r="F1673">
        <v>2261.19</v>
      </c>
      <c r="G1673" t="s">
        <v>91</v>
      </c>
      <c r="H1673">
        <v>0</v>
      </c>
      <c r="I1673" t="str">
        <f>YEAR(data_KPI[[#This Row],[Date]])&amp;" "&amp;MONTH(data_KPI[[#This Row],[Date]])</f>
        <v>2023 11</v>
      </c>
    </row>
    <row r="1674" spans="2:9" x14ac:dyDescent="0.25">
      <c r="B1674" t="s">
        <v>33</v>
      </c>
      <c r="C1674">
        <v>6</v>
      </c>
      <c r="D1674">
        <v>110</v>
      </c>
      <c r="E1674" s="27">
        <v>45261</v>
      </c>
      <c r="F1674">
        <v>237.72</v>
      </c>
      <c r="G1674" t="s">
        <v>90</v>
      </c>
      <c r="H1674">
        <v>3415</v>
      </c>
      <c r="I1674" t="str">
        <f>YEAR(data_KPI[[#This Row],[Date]])&amp;" "&amp;MONTH(data_KPI[[#This Row],[Date]])</f>
        <v>2023 12</v>
      </c>
    </row>
    <row r="1675" spans="2:9" x14ac:dyDescent="0.25">
      <c r="B1675" t="s">
        <v>34</v>
      </c>
      <c r="C1675">
        <v>11.200000000000001</v>
      </c>
      <c r="D1675">
        <v>650</v>
      </c>
      <c r="E1675" s="27">
        <v>45261</v>
      </c>
      <c r="F1675">
        <v>2472.39</v>
      </c>
      <c r="G1675" t="s">
        <v>91</v>
      </c>
      <c r="H1675">
        <v>8764</v>
      </c>
      <c r="I1675" t="str">
        <f>YEAR(data_KPI[[#This Row],[Date]])&amp;" "&amp;MONTH(data_KPI[[#This Row],[Date]])</f>
        <v>2023 12</v>
      </c>
    </row>
    <row r="1676" spans="2:9" x14ac:dyDescent="0.25">
      <c r="B1676" t="s">
        <v>35</v>
      </c>
      <c r="C1676">
        <v>11.200000000000001</v>
      </c>
      <c r="D1676">
        <v>1490</v>
      </c>
      <c r="E1676" s="27">
        <v>45261</v>
      </c>
      <c r="F1676">
        <v>1235.5500000000002</v>
      </c>
      <c r="G1676" t="s">
        <v>91</v>
      </c>
      <c r="H1676">
        <v>391</v>
      </c>
      <c r="I1676" t="str">
        <f>YEAR(data_KPI[[#This Row],[Date]])&amp;" "&amp;MONTH(data_KPI[[#This Row],[Date]])</f>
        <v>2023 12</v>
      </c>
    </row>
    <row r="1677" spans="2:9" x14ac:dyDescent="0.25">
      <c r="B1677" t="s">
        <v>68</v>
      </c>
      <c r="C1677">
        <v>5.6000000000000005</v>
      </c>
      <c r="D1677">
        <v>870</v>
      </c>
      <c r="E1677" s="27">
        <v>45261</v>
      </c>
      <c r="F1677">
        <v>1664.0099999999998</v>
      </c>
      <c r="G1677" t="s">
        <v>90</v>
      </c>
      <c r="H1677">
        <v>7322</v>
      </c>
      <c r="I1677" t="str">
        <f>YEAR(data_KPI[[#This Row],[Date]])&amp;" "&amp;MONTH(data_KPI[[#This Row],[Date]])</f>
        <v>2023 12</v>
      </c>
    </row>
    <row r="1678" spans="2:9" x14ac:dyDescent="0.25">
      <c r="B1678" t="s">
        <v>32</v>
      </c>
      <c r="C1678">
        <v>8.8000000000000007</v>
      </c>
      <c r="D1678">
        <v>580</v>
      </c>
      <c r="E1678" s="27">
        <v>45261</v>
      </c>
      <c r="F1678">
        <v>2318.3999999999996</v>
      </c>
      <c r="G1678" t="s">
        <v>91</v>
      </c>
      <c r="H1678">
        <v>1875</v>
      </c>
      <c r="I1678" t="str">
        <f>YEAR(data_KPI[[#This Row],[Date]])&amp;" "&amp;MONTH(data_KPI[[#This Row],[Date]])</f>
        <v>2023 12</v>
      </c>
    </row>
    <row r="1679" spans="2:9" x14ac:dyDescent="0.25">
      <c r="B1679" t="s">
        <v>33</v>
      </c>
      <c r="C1679">
        <v>7</v>
      </c>
      <c r="D1679">
        <v>125</v>
      </c>
      <c r="E1679" s="27">
        <v>45262</v>
      </c>
      <c r="F1679">
        <v>161.05000000000001</v>
      </c>
      <c r="G1679" t="s">
        <v>90</v>
      </c>
      <c r="H1679">
        <v>5000</v>
      </c>
      <c r="I1679" t="str">
        <f>YEAR(data_KPI[[#This Row],[Date]])&amp;" "&amp;MONTH(data_KPI[[#This Row],[Date]])</f>
        <v>2023 12</v>
      </c>
    </row>
    <row r="1680" spans="2:9" x14ac:dyDescent="0.25">
      <c r="B1680" t="s">
        <v>34</v>
      </c>
      <c r="C1680">
        <v>8</v>
      </c>
      <c r="D1680">
        <v>510</v>
      </c>
      <c r="E1680" s="27">
        <v>45262</v>
      </c>
      <c r="F1680">
        <v>2350.89</v>
      </c>
      <c r="G1680" t="s">
        <v>91</v>
      </c>
      <c r="H1680">
        <v>8990</v>
      </c>
      <c r="I1680" t="str">
        <f>YEAR(data_KPI[[#This Row],[Date]])&amp;" "&amp;MONTH(data_KPI[[#This Row],[Date]])</f>
        <v>2023 12</v>
      </c>
    </row>
    <row r="1681" spans="2:9" x14ac:dyDescent="0.25">
      <c r="B1681" t="s">
        <v>35</v>
      </c>
      <c r="C1681">
        <v>7.2</v>
      </c>
      <c r="D1681">
        <v>1000</v>
      </c>
      <c r="E1681" s="27">
        <v>45262</v>
      </c>
      <c r="F1681">
        <v>511.08000000000004</v>
      </c>
      <c r="G1681" t="s">
        <v>91</v>
      </c>
      <c r="H1681">
        <v>3137</v>
      </c>
      <c r="I1681" t="str">
        <f>YEAR(data_KPI[[#This Row],[Date]])&amp;" "&amp;MONTH(data_KPI[[#This Row],[Date]])</f>
        <v>2023 12</v>
      </c>
    </row>
    <row r="1682" spans="2:9" x14ac:dyDescent="0.25">
      <c r="B1682" t="s">
        <v>68</v>
      </c>
      <c r="C1682">
        <v>12</v>
      </c>
      <c r="D1682">
        <v>720</v>
      </c>
      <c r="E1682" s="27">
        <v>45262</v>
      </c>
      <c r="F1682">
        <v>2430.39</v>
      </c>
      <c r="G1682" t="s">
        <v>90</v>
      </c>
      <c r="H1682">
        <v>6145</v>
      </c>
      <c r="I1682" t="str">
        <f>YEAR(data_KPI[[#This Row],[Date]])&amp;" "&amp;MONTH(data_KPI[[#This Row],[Date]])</f>
        <v>2023 12</v>
      </c>
    </row>
    <row r="1683" spans="2:9" x14ac:dyDescent="0.25">
      <c r="B1683" t="s">
        <v>32</v>
      </c>
      <c r="C1683">
        <v>8</v>
      </c>
      <c r="D1683">
        <v>520</v>
      </c>
      <c r="E1683" s="27">
        <v>45262</v>
      </c>
      <c r="F1683">
        <v>2852.2200000000003</v>
      </c>
      <c r="G1683" t="s">
        <v>91</v>
      </c>
      <c r="H1683">
        <v>4949</v>
      </c>
      <c r="I1683" t="str">
        <f>YEAR(data_KPI[[#This Row],[Date]])&amp;" "&amp;MONTH(data_KPI[[#This Row],[Date]])</f>
        <v>2023 12</v>
      </c>
    </row>
    <row r="1684" spans="2:9" x14ac:dyDescent="0.25">
      <c r="B1684" t="s">
        <v>33</v>
      </c>
      <c r="C1684">
        <v>14</v>
      </c>
      <c r="D1684">
        <v>90</v>
      </c>
      <c r="E1684" s="27">
        <v>45263</v>
      </c>
      <c r="F1684">
        <v>354.34</v>
      </c>
      <c r="G1684" t="s">
        <v>90</v>
      </c>
      <c r="H1684">
        <v>2147</v>
      </c>
      <c r="I1684" t="str">
        <f>YEAR(data_KPI[[#This Row],[Date]])&amp;" "&amp;MONTH(data_KPI[[#This Row],[Date]])</f>
        <v>2023 12</v>
      </c>
    </row>
    <row r="1685" spans="2:9" x14ac:dyDescent="0.25">
      <c r="B1685" t="s">
        <v>34</v>
      </c>
      <c r="C1685">
        <v>8</v>
      </c>
      <c r="D1685">
        <v>660</v>
      </c>
      <c r="E1685" s="27">
        <v>45263</v>
      </c>
      <c r="F1685">
        <v>352.68</v>
      </c>
      <c r="G1685" t="s">
        <v>91</v>
      </c>
      <c r="H1685">
        <v>9917</v>
      </c>
      <c r="I1685" t="str">
        <f>YEAR(data_KPI[[#This Row],[Date]])&amp;" "&amp;MONTH(data_KPI[[#This Row],[Date]])</f>
        <v>2023 12</v>
      </c>
    </row>
    <row r="1686" spans="2:9" x14ac:dyDescent="0.25">
      <c r="B1686" t="s">
        <v>35</v>
      </c>
      <c r="C1686">
        <v>4</v>
      </c>
      <c r="D1686">
        <v>560</v>
      </c>
      <c r="E1686" s="27">
        <v>45263</v>
      </c>
      <c r="F1686">
        <v>300.54000000000002</v>
      </c>
      <c r="G1686" t="s">
        <v>91</v>
      </c>
      <c r="H1686">
        <v>6129</v>
      </c>
      <c r="I1686" t="str">
        <f>YEAR(data_KPI[[#This Row],[Date]])&amp;" "&amp;MONTH(data_KPI[[#This Row],[Date]])</f>
        <v>2023 12</v>
      </c>
    </row>
    <row r="1687" spans="2:9" x14ac:dyDescent="0.25">
      <c r="B1687" t="s">
        <v>68</v>
      </c>
      <c r="C1687">
        <v>10.4</v>
      </c>
      <c r="D1687">
        <v>750</v>
      </c>
      <c r="E1687" s="27">
        <v>45263</v>
      </c>
      <c r="F1687">
        <v>2336.91</v>
      </c>
      <c r="G1687" t="s">
        <v>90</v>
      </c>
      <c r="H1687">
        <v>4337</v>
      </c>
      <c r="I1687" t="str">
        <f>YEAR(data_KPI[[#This Row],[Date]])&amp;" "&amp;MONTH(data_KPI[[#This Row],[Date]])</f>
        <v>2023 12</v>
      </c>
    </row>
    <row r="1688" spans="2:9" x14ac:dyDescent="0.25">
      <c r="B1688" t="s">
        <v>32</v>
      </c>
      <c r="C1688">
        <v>6.4</v>
      </c>
      <c r="D1688">
        <v>980</v>
      </c>
      <c r="E1688" s="27">
        <v>45263</v>
      </c>
      <c r="F1688">
        <v>1679.6999999999998</v>
      </c>
      <c r="G1688" t="s">
        <v>91</v>
      </c>
      <c r="H1688">
        <v>1733</v>
      </c>
      <c r="I1688" t="str">
        <f>YEAR(data_KPI[[#This Row],[Date]])&amp;" "&amp;MONTH(data_KPI[[#This Row],[Date]])</f>
        <v>2023 12</v>
      </c>
    </row>
    <row r="1689" spans="2:9" x14ac:dyDescent="0.25">
      <c r="B1689" t="s">
        <v>33</v>
      </c>
      <c r="C1689">
        <v>11</v>
      </c>
      <c r="D1689">
        <v>78</v>
      </c>
      <c r="E1689" s="27">
        <v>45264</v>
      </c>
      <c r="F1689">
        <v>785.36</v>
      </c>
      <c r="G1689" t="s">
        <v>90</v>
      </c>
      <c r="H1689">
        <v>911</v>
      </c>
      <c r="I1689" t="str">
        <f>YEAR(data_KPI[[#This Row],[Date]])&amp;" "&amp;MONTH(data_KPI[[#This Row],[Date]])</f>
        <v>2023 12</v>
      </c>
    </row>
    <row r="1690" spans="2:9" x14ac:dyDescent="0.25">
      <c r="B1690" t="s">
        <v>34</v>
      </c>
      <c r="C1690">
        <v>9.6000000000000014</v>
      </c>
      <c r="D1690">
        <v>750</v>
      </c>
      <c r="E1690" s="27">
        <v>45264</v>
      </c>
      <c r="F1690">
        <v>894.36</v>
      </c>
      <c r="G1690" t="s">
        <v>91</v>
      </c>
      <c r="H1690">
        <v>9276</v>
      </c>
      <c r="I1690" t="str">
        <f>YEAR(data_KPI[[#This Row],[Date]])&amp;" "&amp;MONTH(data_KPI[[#This Row],[Date]])</f>
        <v>2023 12</v>
      </c>
    </row>
    <row r="1691" spans="2:9" x14ac:dyDescent="0.25">
      <c r="B1691" t="s">
        <v>35</v>
      </c>
      <c r="C1691">
        <v>8.8000000000000007</v>
      </c>
      <c r="D1691">
        <v>530</v>
      </c>
      <c r="E1691" s="27">
        <v>45264</v>
      </c>
      <c r="F1691">
        <v>2596.56</v>
      </c>
      <c r="G1691" t="s">
        <v>91</v>
      </c>
      <c r="H1691">
        <v>6467</v>
      </c>
      <c r="I1691" t="str">
        <f>YEAR(data_KPI[[#This Row],[Date]])&amp;" "&amp;MONTH(data_KPI[[#This Row],[Date]])</f>
        <v>2023 12</v>
      </c>
    </row>
    <row r="1692" spans="2:9" x14ac:dyDescent="0.25">
      <c r="B1692" t="s">
        <v>68</v>
      </c>
      <c r="C1692">
        <v>7.2</v>
      </c>
      <c r="D1692">
        <v>610</v>
      </c>
      <c r="E1692" s="27">
        <v>45264</v>
      </c>
      <c r="F1692">
        <v>24</v>
      </c>
      <c r="G1692" t="s">
        <v>90</v>
      </c>
      <c r="H1692">
        <v>3067</v>
      </c>
      <c r="I1692" t="str">
        <f>YEAR(data_KPI[[#This Row],[Date]])&amp;" "&amp;MONTH(data_KPI[[#This Row],[Date]])</f>
        <v>2023 12</v>
      </c>
    </row>
    <row r="1693" spans="2:9" x14ac:dyDescent="0.25">
      <c r="B1693" t="s">
        <v>32</v>
      </c>
      <c r="C1693">
        <v>12</v>
      </c>
      <c r="D1693">
        <v>1290</v>
      </c>
      <c r="E1693" s="27">
        <v>45264</v>
      </c>
      <c r="F1693">
        <v>2102.7599999999998</v>
      </c>
      <c r="G1693" t="s">
        <v>91</v>
      </c>
      <c r="H1693">
        <v>1941</v>
      </c>
      <c r="I1693" t="str">
        <f>YEAR(data_KPI[[#This Row],[Date]])&amp;" "&amp;MONTH(data_KPI[[#This Row],[Date]])</f>
        <v>2023 12</v>
      </c>
    </row>
    <row r="1694" spans="2:9" x14ac:dyDescent="0.25">
      <c r="B1694" t="s">
        <v>33</v>
      </c>
      <c r="C1694">
        <v>6</v>
      </c>
      <c r="D1694">
        <v>110</v>
      </c>
      <c r="E1694" s="27">
        <v>45265</v>
      </c>
      <c r="F1694">
        <v>220.57</v>
      </c>
      <c r="G1694" t="s">
        <v>90</v>
      </c>
      <c r="H1694">
        <v>6048</v>
      </c>
      <c r="I1694" t="str">
        <f>YEAR(data_KPI[[#This Row],[Date]])&amp;" "&amp;MONTH(data_KPI[[#This Row],[Date]])</f>
        <v>2023 12</v>
      </c>
    </row>
    <row r="1695" spans="2:9" x14ac:dyDescent="0.25">
      <c r="B1695" t="s">
        <v>34</v>
      </c>
      <c r="C1695">
        <v>7.2</v>
      </c>
      <c r="D1695">
        <v>600</v>
      </c>
      <c r="E1695" s="27">
        <v>45265</v>
      </c>
      <c r="F1695">
        <v>1057.1100000000001</v>
      </c>
      <c r="G1695" t="s">
        <v>91</v>
      </c>
      <c r="H1695">
        <v>2133</v>
      </c>
      <c r="I1695" t="str">
        <f>YEAR(data_KPI[[#This Row],[Date]])&amp;" "&amp;MONTH(data_KPI[[#This Row],[Date]])</f>
        <v>2023 12</v>
      </c>
    </row>
    <row r="1696" spans="2:9" x14ac:dyDescent="0.25">
      <c r="B1696" t="s">
        <v>35</v>
      </c>
      <c r="C1696">
        <v>6.4</v>
      </c>
      <c r="D1696">
        <v>1300</v>
      </c>
      <c r="E1696" s="27">
        <v>45265</v>
      </c>
      <c r="F1696">
        <v>2398.4700000000003</v>
      </c>
      <c r="G1696" t="s">
        <v>91</v>
      </c>
      <c r="H1696">
        <v>5392</v>
      </c>
      <c r="I1696" t="str">
        <f>YEAR(data_KPI[[#This Row],[Date]])&amp;" "&amp;MONTH(data_KPI[[#This Row],[Date]])</f>
        <v>2023 12</v>
      </c>
    </row>
    <row r="1697" spans="2:9" x14ac:dyDescent="0.25">
      <c r="B1697" t="s">
        <v>68</v>
      </c>
      <c r="C1697">
        <v>6.4</v>
      </c>
      <c r="D1697">
        <v>500</v>
      </c>
      <c r="E1697" s="27">
        <v>45265</v>
      </c>
      <c r="F1697">
        <v>561.78</v>
      </c>
      <c r="G1697" t="s">
        <v>90</v>
      </c>
      <c r="H1697">
        <v>5684</v>
      </c>
      <c r="I1697" t="str">
        <f>YEAR(data_KPI[[#This Row],[Date]])&amp;" "&amp;MONTH(data_KPI[[#This Row],[Date]])</f>
        <v>2023 12</v>
      </c>
    </row>
    <row r="1698" spans="2:9" x14ac:dyDescent="0.25">
      <c r="B1698" t="s">
        <v>32</v>
      </c>
      <c r="C1698">
        <v>7.2</v>
      </c>
      <c r="D1698">
        <v>660</v>
      </c>
      <c r="E1698" s="27">
        <v>45265</v>
      </c>
      <c r="F1698">
        <v>2726.07</v>
      </c>
      <c r="G1698" t="s">
        <v>91</v>
      </c>
      <c r="H1698">
        <v>6371</v>
      </c>
      <c r="I1698" t="str">
        <f>YEAR(data_KPI[[#This Row],[Date]])&amp;" "&amp;MONTH(data_KPI[[#This Row],[Date]])</f>
        <v>2023 12</v>
      </c>
    </row>
    <row r="1699" spans="2:9" x14ac:dyDescent="0.25">
      <c r="B1699" t="s">
        <v>33</v>
      </c>
      <c r="C1699">
        <v>5</v>
      </c>
      <c r="D1699">
        <v>106</v>
      </c>
      <c r="E1699" s="27">
        <v>45266</v>
      </c>
      <c r="F1699">
        <v>153.03</v>
      </c>
      <c r="G1699" t="s">
        <v>90</v>
      </c>
      <c r="H1699">
        <v>2832</v>
      </c>
      <c r="I1699" t="str">
        <f>YEAR(data_KPI[[#This Row],[Date]])&amp;" "&amp;MONTH(data_KPI[[#This Row],[Date]])</f>
        <v>2023 12</v>
      </c>
    </row>
    <row r="1700" spans="2:9" x14ac:dyDescent="0.25">
      <c r="B1700" t="s">
        <v>34</v>
      </c>
      <c r="C1700">
        <v>6.4</v>
      </c>
      <c r="D1700">
        <v>550</v>
      </c>
      <c r="E1700" s="27">
        <v>45266</v>
      </c>
      <c r="F1700">
        <v>1536.9900000000002</v>
      </c>
      <c r="G1700" t="s">
        <v>91</v>
      </c>
      <c r="H1700">
        <v>1526</v>
      </c>
      <c r="I1700" t="str">
        <f>YEAR(data_KPI[[#This Row],[Date]])&amp;" "&amp;MONTH(data_KPI[[#This Row],[Date]])</f>
        <v>2023 12</v>
      </c>
    </row>
    <row r="1701" spans="2:9" x14ac:dyDescent="0.25">
      <c r="B1701" t="s">
        <v>35</v>
      </c>
      <c r="C1701">
        <v>4</v>
      </c>
      <c r="D1701">
        <v>650</v>
      </c>
      <c r="E1701" s="27">
        <v>45266</v>
      </c>
      <c r="F1701">
        <v>2273.8500000000004</v>
      </c>
      <c r="G1701" t="s">
        <v>91</v>
      </c>
      <c r="H1701">
        <v>7001</v>
      </c>
      <c r="I1701" t="str">
        <f>YEAR(data_KPI[[#This Row],[Date]])&amp;" "&amp;MONTH(data_KPI[[#This Row],[Date]])</f>
        <v>2023 12</v>
      </c>
    </row>
    <row r="1702" spans="2:9" x14ac:dyDescent="0.25">
      <c r="B1702" t="s">
        <v>68</v>
      </c>
      <c r="C1702">
        <v>6.4</v>
      </c>
      <c r="D1702">
        <v>1370</v>
      </c>
      <c r="E1702" s="27">
        <v>45266</v>
      </c>
      <c r="F1702">
        <v>581.43000000000006</v>
      </c>
      <c r="G1702" t="s">
        <v>90</v>
      </c>
      <c r="H1702">
        <v>8144</v>
      </c>
      <c r="I1702" t="str">
        <f>YEAR(data_KPI[[#This Row],[Date]])&amp;" "&amp;MONTH(data_KPI[[#This Row],[Date]])</f>
        <v>2023 12</v>
      </c>
    </row>
    <row r="1703" spans="2:9" x14ac:dyDescent="0.25">
      <c r="B1703" t="s">
        <v>32</v>
      </c>
      <c r="C1703">
        <v>11.200000000000001</v>
      </c>
      <c r="D1703">
        <v>1090</v>
      </c>
      <c r="E1703" s="27">
        <v>45266</v>
      </c>
      <c r="F1703">
        <v>1638.3899999999999</v>
      </c>
      <c r="G1703" t="s">
        <v>91</v>
      </c>
      <c r="H1703">
        <v>5727</v>
      </c>
      <c r="I1703" t="str">
        <f>YEAR(data_KPI[[#This Row],[Date]])&amp;" "&amp;MONTH(data_KPI[[#This Row],[Date]])</f>
        <v>2023 12</v>
      </c>
    </row>
    <row r="1704" spans="2:9" x14ac:dyDescent="0.25">
      <c r="B1704" t="s">
        <v>33</v>
      </c>
      <c r="C1704">
        <v>9</v>
      </c>
      <c r="D1704">
        <v>138</v>
      </c>
      <c r="E1704" s="27">
        <v>45267</v>
      </c>
      <c r="F1704">
        <v>23.91</v>
      </c>
      <c r="G1704" t="s">
        <v>90</v>
      </c>
      <c r="H1704">
        <v>8568</v>
      </c>
      <c r="I1704" t="str">
        <f>YEAR(data_KPI[[#This Row],[Date]])&amp;" "&amp;MONTH(data_KPI[[#This Row],[Date]])</f>
        <v>2023 12</v>
      </c>
    </row>
    <row r="1705" spans="2:9" x14ac:dyDescent="0.25">
      <c r="B1705" t="s">
        <v>34</v>
      </c>
      <c r="C1705">
        <v>8.8000000000000007</v>
      </c>
      <c r="D1705">
        <v>700</v>
      </c>
      <c r="E1705" s="27">
        <v>45267</v>
      </c>
      <c r="F1705">
        <v>488.15999999999997</v>
      </c>
      <c r="G1705" t="s">
        <v>91</v>
      </c>
      <c r="H1705">
        <v>8433</v>
      </c>
      <c r="I1705" t="str">
        <f>YEAR(data_KPI[[#This Row],[Date]])&amp;" "&amp;MONTH(data_KPI[[#This Row],[Date]])</f>
        <v>2023 12</v>
      </c>
    </row>
    <row r="1706" spans="2:9" x14ac:dyDescent="0.25">
      <c r="B1706" t="s">
        <v>35</v>
      </c>
      <c r="C1706">
        <v>8.8000000000000007</v>
      </c>
      <c r="D1706">
        <v>590</v>
      </c>
      <c r="E1706" s="27">
        <v>45267</v>
      </c>
      <c r="F1706">
        <v>1396.35</v>
      </c>
      <c r="G1706" t="s">
        <v>91</v>
      </c>
      <c r="H1706">
        <v>8904</v>
      </c>
      <c r="I1706" t="str">
        <f>YEAR(data_KPI[[#This Row],[Date]])&amp;" "&amp;MONTH(data_KPI[[#This Row],[Date]])</f>
        <v>2023 12</v>
      </c>
    </row>
    <row r="1707" spans="2:9" x14ac:dyDescent="0.25">
      <c r="B1707" t="s">
        <v>68</v>
      </c>
      <c r="C1707">
        <v>4.8000000000000007</v>
      </c>
      <c r="D1707">
        <v>1390</v>
      </c>
      <c r="E1707" s="27">
        <v>45267</v>
      </c>
      <c r="F1707">
        <v>1936.8000000000002</v>
      </c>
      <c r="G1707" t="s">
        <v>90</v>
      </c>
      <c r="H1707">
        <v>8299</v>
      </c>
      <c r="I1707" t="str">
        <f>YEAR(data_KPI[[#This Row],[Date]])&amp;" "&amp;MONTH(data_KPI[[#This Row],[Date]])</f>
        <v>2023 12</v>
      </c>
    </row>
    <row r="1708" spans="2:9" x14ac:dyDescent="0.25">
      <c r="B1708" t="s">
        <v>32</v>
      </c>
      <c r="C1708">
        <v>11.200000000000001</v>
      </c>
      <c r="D1708">
        <v>940</v>
      </c>
      <c r="E1708" s="27">
        <v>45267</v>
      </c>
      <c r="F1708">
        <v>2441.67</v>
      </c>
      <c r="G1708" t="s">
        <v>91</v>
      </c>
      <c r="H1708">
        <v>4302</v>
      </c>
      <c r="I1708" t="str">
        <f>YEAR(data_KPI[[#This Row],[Date]])&amp;" "&amp;MONTH(data_KPI[[#This Row],[Date]])</f>
        <v>2023 12</v>
      </c>
    </row>
    <row r="1709" spans="2:9" x14ac:dyDescent="0.25">
      <c r="B1709" t="s">
        <v>33</v>
      </c>
      <c r="C1709">
        <v>12</v>
      </c>
      <c r="D1709">
        <v>143</v>
      </c>
      <c r="E1709" s="27">
        <v>45268</v>
      </c>
      <c r="F1709">
        <v>499.27</v>
      </c>
      <c r="G1709" t="s">
        <v>90</v>
      </c>
      <c r="H1709">
        <v>11058</v>
      </c>
      <c r="I1709" t="str">
        <f>YEAR(data_KPI[[#This Row],[Date]])&amp;" "&amp;MONTH(data_KPI[[#This Row],[Date]])</f>
        <v>2023 12</v>
      </c>
    </row>
    <row r="1710" spans="2:9" x14ac:dyDescent="0.25">
      <c r="B1710" t="s">
        <v>34</v>
      </c>
      <c r="C1710">
        <v>4</v>
      </c>
      <c r="D1710">
        <v>900</v>
      </c>
      <c r="E1710" s="27">
        <v>45268</v>
      </c>
      <c r="F1710">
        <v>114.51</v>
      </c>
      <c r="G1710" t="s">
        <v>91</v>
      </c>
      <c r="H1710">
        <v>8751</v>
      </c>
      <c r="I1710" t="str">
        <f>YEAR(data_KPI[[#This Row],[Date]])&amp;" "&amp;MONTH(data_KPI[[#This Row],[Date]])</f>
        <v>2023 12</v>
      </c>
    </row>
    <row r="1711" spans="2:9" x14ac:dyDescent="0.25">
      <c r="B1711" t="s">
        <v>35</v>
      </c>
      <c r="C1711">
        <v>4</v>
      </c>
      <c r="D1711">
        <v>540</v>
      </c>
      <c r="E1711" s="27">
        <v>45268</v>
      </c>
      <c r="F1711">
        <v>970.19999999999993</v>
      </c>
      <c r="G1711" t="s">
        <v>91</v>
      </c>
      <c r="H1711">
        <v>13512</v>
      </c>
      <c r="I1711" t="str">
        <f>YEAR(data_KPI[[#This Row],[Date]])&amp;" "&amp;MONTH(data_KPI[[#This Row],[Date]])</f>
        <v>2023 12</v>
      </c>
    </row>
    <row r="1712" spans="2:9" x14ac:dyDescent="0.25">
      <c r="B1712" t="s">
        <v>68</v>
      </c>
      <c r="C1712">
        <v>11.200000000000001</v>
      </c>
      <c r="D1712">
        <v>1480</v>
      </c>
      <c r="E1712" s="27">
        <v>45268</v>
      </c>
      <c r="F1712">
        <v>929.97</v>
      </c>
      <c r="G1712" t="s">
        <v>90</v>
      </c>
      <c r="H1712">
        <v>18975</v>
      </c>
      <c r="I1712" t="str">
        <f>YEAR(data_KPI[[#This Row],[Date]])&amp;" "&amp;MONTH(data_KPI[[#This Row],[Date]])</f>
        <v>2023 12</v>
      </c>
    </row>
    <row r="1713" spans="2:9" x14ac:dyDescent="0.25">
      <c r="B1713" t="s">
        <v>32</v>
      </c>
      <c r="C1713">
        <v>5.6000000000000005</v>
      </c>
      <c r="D1713">
        <v>1080</v>
      </c>
      <c r="E1713" s="27">
        <v>45268</v>
      </c>
      <c r="F1713">
        <v>1044.06</v>
      </c>
      <c r="G1713" t="s">
        <v>91</v>
      </c>
      <c r="H1713">
        <v>2628</v>
      </c>
      <c r="I1713" t="str">
        <f>YEAR(data_KPI[[#This Row],[Date]])&amp;" "&amp;MONTH(data_KPI[[#This Row],[Date]])</f>
        <v>2023 12</v>
      </c>
    </row>
    <row r="1714" spans="2:9" x14ac:dyDescent="0.25">
      <c r="B1714" t="s">
        <v>33</v>
      </c>
      <c r="C1714">
        <v>15</v>
      </c>
      <c r="D1714">
        <v>120</v>
      </c>
      <c r="E1714" s="27">
        <v>45269</v>
      </c>
      <c r="F1714">
        <v>267.10000000000002</v>
      </c>
      <c r="G1714" t="s">
        <v>90</v>
      </c>
      <c r="H1714">
        <v>14930</v>
      </c>
      <c r="I1714" t="str">
        <f>YEAR(data_KPI[[#This Row],[Date]])&amp;" "&amp;MONTH(data_KPI[[#This Row],[Date]])</f>
        <v>2023 12</v>
      </c>
    </row>
    <row r="1715" spans="2:9" x14ac:dyDescent="0.25">
      <c r="B1715" t="s">
        <v>34</v>
      </c>
      <c r="C1715">
        <v>10.4</v>
      </c>
      <c r="D1715">
        <v>800</v>
      </c>
      <c r="E1715" s="27">
        <v>45269</v>
      </c>
      <c r="F1715">
        <v>626.84999999999991</v>
      </c>
      <c r="G1715" t="s">
        <v>91</v>
      </c>
      <c r="H1715">
        <v>1984</v>
      </c>
      <c r="I1715" t="str">
        <f>YEAR(data_KPI[[#This Row],[Date]])&amp;" "&amp;MONTH(data_KPI[[#This Row],[Date]])</f>
        <v>2023 12</v>
      </c>
    </row>
    <row r="1716" spans="2:9" x14ac:dyDescent="0.25">
      <c r="B1716" t="s">
        <v>35</v>
      </c>
      <c r="C1716">
        <v>9.6000000000000014</v>
      </c>
      <c r="D1716">
        <v>670</v>
      </c>
      <c r="E1716" s="27">
        <v>45269</v>
      </c>
      <c r="F1716">
        <v>817.19999999999993</v>
      </c>
      <c r="G1716" t="s">
        <v>91</v>
      </c>
      <c r="H1716">
        <v>12259</v>
      </c>
      <c r="I1716" t="str">
        <f>YEAR(data_KPI[[#This Row],[Date]])&amp;" "&amp;MONTH(data_KPI[[#This Row],[Date]])</f>
        <v>2023 12</v>
      </c>
    </row>
    <row r="1717" spans="2:9" x14ac:dyDescent="0.25">
      <c r="B1717" t="s">
        <v>68</v>
      </c>
      <c r="C1717">
        <v>10.4</v>
      </c>
      <c r="D1717">
        <v>550</v>
      </c>
      <c r="E1717" s="27">
        <v>45269</v>
      </c>
      <c r="F1717">
        <v>2761.32</v>
      </c>
      <c r="G1717" t="s">
        <v>90</v>
      </c>
      <c r="H1717">
        <v>19430</v>
      </c>
      <c r="I1717" t="str">
        <f>YEAR(data_KPI[[#This Row],[Date]])&amp;" "&amp;MONTH(data_KPI[[#This Row],[Date]])</f>
        <v>2023 12</v>
      </c>
    </row>
    <row r="1718" spans="2:9" x14ac:dyDescent="0.25">
      <c r="B1718" t="s">
        <v>32</v>
      </c>
      <c r="C1718">
        <v>5.6000000000000005</v>
      </c>
      <c r="D1718">
        <v>720</v>
      </c>
      <c r="E1718" s="27">
        <v>45269</v>
      </c>
      <c r="F1718">
        <v>2063.0700000000002</v>
      </c>
      <c r="G1718" t="s">
        <v>91</v>
      </c>
      <c r="H1718">
        <v>13928</v>
      </c>
      <c r="I1718" t="str">
        <f>YEAR(data_KPI[[#This Row],[Date]])&amp;" "&amp;MONTH(data_KPI[[#This Row],[Date]])</f>
        <v>2023 12</v>
      </c>
    </row>
    <row r="1719" spans="2:9" x14ac:dyDescent="0.25">
      <c r="B1719" t="s">
        <v>33</v>
      </c>
      <c r="C1719">
        <v>10</v>
      </c>
      <c r="D1719">
        <v>135</v>
      </c>
      <c r="E1719" s="27">
        <v>45270</v>
      </c>
      <c r="F1719">
        <v>582.51</v>
      </c>
      <c r="G1719" t="s">
        <v>90</v>
      </c>
      <c r="H1719">
        <v>1961</v>
      </c>
      <c r="I1719" t="str">
        <f>YEAR(data_KPI[[#This Row],[Date]])&amp;" "&amp;MONTH(data_KPI[[#This Row],[Date]])</f>
        <v>2023 12</v>
      </c>
    </row>
    <row r="1720" spans="2:9" x14ac:dyDescent="0.25">
      <c r="B1720" t="s">
        <v>34</v>
      </c>
      <c r="C1720">
        <v>6.4</v>
      </c>
      <c r="D1720">
        <v>1140</v>
      </c>
      <c r="E1720" s="27">
        <v>45270</v>
      </c>
      <c r="F1720">
        <v>797.84999999999991</v>
      </c>
      <c r="G1720" t="s">
        <v>91</v>
      </c>
      <c r="H1720">
        <v>14587</v>
      </c>
      <c r="I1720" t="str">
        <f>YEAR(data_KPI[[#This Row],[Date]])&amp;" "&amp;MONTH(data_KPI[[#This Row],[Date]])</f>
        <v>2023 12</v>
      </c>
    </row>
    <row r="1721" spans="2:9" x14ac:dyDescent="0.25">
      <c r="B1721" t="s">
        <v>35</v>
      </c>
      <c r="C1721">
        <v>6.4</v>
      </c>
      <c r="D1721">
        <v>650</v>
      </c>
      <c r="E1721" s="27">
        <v>45270</v>
      </c>
      <c r="F1721">
        <v>2466.75</v>
      </c>
      <c r="G1721" t="s">
        <v>91</v>
      </c>
      <c r="H1721">
        <v>3845</v>
      </c>
      <c r="I1721" t="str">
        <f>YEAR(data_KPI[[#This Row],[Date]])&amp;" "&amp;MONTH(data_KPI[[#This Row],[Date]])</f>
        <v>2023 12</v>
      </c>
    </row>
    <row r="1722" spans="2:9" x14ac:dyDescent="0.25">
      <c r="B1722" t="s">
        <v>68</v>
      </c>
      <c r="C1722">
        <v>6.4</v>
      </c>
      <c r="D1722">
        <v>890</v>
      </c>
      <c r="E1722" s="27">
        <v>45270</v>
      </c>
      <c r="F1722">
        <v>839.52</v>
      </c>
      <c r="G1722" t="s">
        <v>90</v>
      </c>
      <c r="H1722">
        <v>14340</v>
      </c>
      <c r="I1722" t="str">
        <f>YEAR(data_KPI[[#This Row],[Date]])&amp;" "&amp;MONTH(data_KPI[[#This Row],[Date]])</f>
        <v>2023 12</v>
      </c>
    </row>
    <row r="1723" spans="2:9" x14ac:dyDescent="0.25">
      <c r="B1723" t="s">
        <v>32</v>
      </c>
      <c r="C1723">
        <v>4.8000000000000007</v>
      </c>
      <c r="D1723">
        <v>900</v>
      </c>
      <c r="E1723" s="27">
        <v>45270</v>
      </c>
      <c r="F1723">
        <v>1980.69</v>
      </c>
      <c r="G1723" t="s">
        <v>91</v>
      </c>
      <c r="H1723">
        <v>6554</v>
      </c>
      <c r="I1723" t="str">
        <f>YEAR(data_KPI[[#This Row],[Date]])&amp;" "&amp;MONTH(data_KPI[[#This Row],[Date]])</f>
        <v>2023 12</v>
      </c>
    </row>
    <row r="1724" spans="2:9" x14ac:dyDescent="0.25">
      <c r="B1724" t="s">
        <v>33</v>
      </c>
      <c r="C1724">
        <v>9</v>
      </c>
      <c r="D1724">
        <v>64</v>
      </c>
      <c r="E1724" s="27">
        <v>45271</v>
      </c>
      <c r="F1724">
        <v>66.58</v>
      </c>
      <c r="G1724" t="s">
        <v>90</v>
      </c>
      <c r="H1724">
        <v>19216</v>
      </c>
      <c r="I1724" t="str">
        <f>YEAR(data_KPI[[#This Row],[Date]])&amp;" "&amp;MONTH(data_KPI[[#This Row],[Date]])</f>
        <v>2023 12</v>
      </c>
    </row>
    <row r="1725" spans="2:9" x14ac:dyDescent="0.25">
      <c r="B1725" t="s">
        <v>34</v>
      </c>
      <c r="C1725">
        <v>4.8000000000000007</v>
      </c>
      <c r="D1725">
        <v>1230</v>
      </c>
      <c r="E1725" s="27">
        <v>45271</v>
      </c>
      <c r="F1725">
        <v>170.79</v>
      </c>
      <c r="G1725" t="s">
        <v>91</v>
      </c>
      <c r="H1725">
        <v>11528</v>
      </c>
      <c r="I1725" t="str">
        <f>YEAR(data_KPI[[#This Row],[Date]])&amp;" "&amp;MONTH(data_KPI[[#This Row],[Date]])</f>
        <v>2023 12</v>
      </c>
    </row>
    <row r="1726" spans="2:9" x14ac:dyDescent="0.25">
      <c r="B1726" t="s">
        <v>35</v>
      </c>
      <c r="C1726">
        <v>9.6000000000000014</v>
      </c>
      <c r="D1726">
        <v>960</v>
      </c>
      <c r="E1726" s="27">
        <v>45271</v>
      </c>
      <c r="F1726">
        <v>908.69999999999993</v>
      </c>
      <c r="G1726" t="s">
        <v>91</v>
      </c>
      <c r="H1726">
        <v>19598</v>
      </c>
      <c r="I1726" t="str">
        <f>YEAR(data_KPI[[#This Row],[Date]])&amp;" "&amp;MONTH(data_KPI[[#This Row],[Date]])</f>
        <v>2023 12</v>
      </c>
    </row>
    <row r="1727" spans="2:9" x14ac:dyDescent="0.25">
      <c r="B1727" t="s">
        <v>68</v>
      </c>
      <c r="C1727">
        <v>4</v>
      </c>
      <c r="D1727">
        <v>1280</v>
      </c>
      <c r="E1727" s="27">
        <v>45271</v>
      </c>
      <c r="F1727">
        <v>1503</v>
      </c>
      <c r="G1727" t="s">
        <v>90</v>
      </c>
      <c r="H1727">
        <v>9306</v>
      </c>
      <c r="I1727" t="str">
        <f>YEAR(data_KPI[[#This Row],[Date]])&amp;" "&amp;MONTH(data_KPI[[#This Row],[Date]])</f>
        <v>2023 12</v>
      </c>
    </row>
    <row r="1728" spans="2:9" x14ac:dyDescent="0.25">
      <c r="B1728" t="s">
        <v>32</v>
      </c>
      <c r="C1728">
        <v>5.6000000000000005</v>
      </c>
      <c r="D1728">
        <v>1110</v>
      </c>
      <c r="E1728" s="27">
        <v>45271</v>
      </c>
      <c r="F1728">
        <v>1322.6399999999999</v>
      </c>
      <c r="G1728" t="s">
        <v>91</v>
      </c>
      <c r="H1728">
        <v>14277</v>
      </c>
      <c r="I1728" t="str">
        <f>YEAR(data_KPI[[#This Row],[Date]])&amp;" "&amp;MONTH(data_KPI[[#This Row],[Date]])</f>
        <v>2023 12</v>
      </c>
    </row>
    <row r="1729" spans="2:9" x14ac:dyDescent="0.25">
      <c r="B1729" t="s">
        <v>33</v>
      </c>
      <c r="C1729">
        <v>14</v>
      </c>
      <c r="D1729">
        <v>69</v>
      </c>
      <c r="E1729" s="27">
        <v>45272</v>
      </c>
      <c r="F1729">
        <v>357.89</v>
      </c>
      <c r="G1729" t="s">
        <v>90</v>
      </c>
      <c r="H1729">
        <v>19920</v>
      </c>
      <c r="I1729" t="str">
        <f>YEAR(data_KPI[[#This Row],[Date]])&amp;" "&amp;MONTH(data_KPI[[#This Row],[Date]])</f>
        <v>2023 12</v>
      </c>
    </row>
    <row r="1730" spans="2:9" x14ac:dyDescent="0.25">
      <c r="B1730" t="s">
        <v>34</v>
      </c>
      <c r="C1730">
        <v>8.8000000000000007</v>
      </c>
      <c r="D1730">
        <v>1060</v>
      </c>
      <c r="E1730" s="27">
        <v>45272</v>
      </c>
      <c r="F1730">
        <v>2481.7799999999997</v>
      </c>
      <c r="G1730" t="s">
        <v>91</v>
      </c>
      <c r="H1730">
        <v>16325</v>
      </c>
      <c r="I1730" t="str">
        <f>YEAR(data_KPI[[#This Row],[Date]])&amp;" "&amp;MONTH(data_KPI[[#This Row],[Date]])</f>
        <v>2023 12</v>
      </c>
    </row>
    <row r="1731" spans="2:9" x14ac:dyDescent="0.25">
      <c r="B1731" t="s">
        <v>35</v>
      </c>
      <c r="C1731">
        <v>9.6000000000000014</v>
      </c>
      <c r="D1731">
        <v>720</v>
      </c>
      <c r="E1731" s="27">
        <v>45272</v>
      </c>
      <c r="F1731">
        <v>335.15999999999997</v>
      </c>
      <c r="G1731" t="s">
        <v>91</v>
      </c>
      <c r="H1731">
        <v>11952</v>
      </c>
      <c r="I1731" t="str">
        <f>YEAR(data_KPI[[#This Row],[Date]])&amp;" "&amp;MONTH(data_KPI[[#This Row],[Date]])</f>
        <v>2023 12</v>
      </c>
    </row>
    <row r="1732" spans="2:9" x14ac:dyDescent="0.25">
      <c r="B1732" t="s">
        <v>68</v>
      </c>
      <c r="C1732">
        <v>10.4</v>
      </c>
      <c r="D1732">
        <v>860</v>
      </c>
      <c r="E1732" s="27">
        <v>45272</v>
      </c>
      <c r="F1732">
        <v>759.66</v>
      </c>
      <c r="G1732" t="s">
        <v>90</v>
      </c>
      <c r="H1732">
        <v>4302</v>
      </c>
      <c r="I1732" t="str">
        <f>YEAR(data_KPI[[#This Row],[Date]])&amp;" "&amp;MONTH(data_KPI[[#This Row],[Date]])</f>
        <v>2023 12</v>
      </c>
    </row>
    <row r="1733" spans="2:9" x14ac:dyDescent="0.25">
      <c r="B1733" t="s">
        <v>32</v>
      </c>
      <c r="C1733">
        <v>12</v>
      </c>
      <c r="D1733">
        <v>590</v>
      </c>
      <c r="E1733" s="27">
        <v>45272</v>
      </c>
      <c r="F1733">
        <v>2773.5</v>
      </c>
      <c r="G1733" t="s">
        <v>91</v>
      </c>
      <c r="H1733">
        <v>2015</v>
      </c>
      <c r="I1733" t="str">
        <f>YEAR(data_KPI[[#This Row],[Date]])&amp;" "&amp;MONTH(data_KPI[[#This Row],[Date]])</f>
        <v>2023 12</v>
      </c>
    </row>
    <row r="1734" spans="2:9" x14ac:dyDescent="0.25">
      <c r="B1734" t="s">
        <v>33</v>
      </c>
      <c r="C1734">
        <v>9</v>
      </c>
      <c r="D1734">
        <v>104</v>
      </c>
      <c r="E1734" s="27">
        <v>45273</v>
      </c>
      <c r="F1734">
        <v>642.33000000000004</v>
      </c>
      <c r="G1734" t="s">
        <v>90</v>
      </c>
      <c r="H1734">
        <v>15564</v>
      </c>
      <c r="I1734" t="str">
        <f>YEAR(data_KPI[[#This Row],[Date]])&amp;" "&amp;MONTH(data_KPI[[#This Row],[Date]])</f>
        <v>2023 12</v>
      </c>
    </row>
    <row r="1735" spans="2:9" x14ac:dyDescent="0.25">
      <c r="B1735" t="s">
        <v>34</v>
      </c>
      <c r="C1735">
        <v>5.6000000000000005</v>
      </c>
      <c r="D1735">
        <v>1340</v>
      </c>
      <c r="E1735" s="27">
        <v>45273</v>
      </c>
      <c r="F1735">
        <v>2359.3200000000002</v>
      </c>
      <c r="G1735" t="s">
        <v>91</v>
      </c>
      <c r="H1735">
        <v>13598</v>
      </c>
      <c r="I1735" t="str">
        <f>YEAR(data_KPI[[#This Row],[Date]])&amp;" "&amp;MONTH(data_KPI[[#This Row],[Date]])</f>
        <v>2023 12</v>
      </c>
    </row>
    <row r="1736" spans="2:9" x14ac:dyDescent="0.25">
      <c r="B1736" t="s">
        <v>35</v>
      </c>
      <c r="C1736">
        <v>4.8000000000000007</v>
      </c>
      <c r="D1736">
        <v>1410</v>
      </c>
      <c r="E1736" s="27">
        <v>45273</v>
      </c>
      <c r="F1736">
        <v>1921.2599999999998</v>
      </c>
      <c r="G1736" t="s">
        <v>91</v>
      </c>
      <c r="H1736">
        <v>17082</v>
      </c>
      <c r="I1736" t="str">
        <f>YEAR(data_KPI[[#This Row],[Date]])&amp;" "&amp;MONTH(data_KPI[[#This Row],[Date]])</f>
        <v>2023 12</v>
      </c>
    </row>
    <row r="1737" spans="2:9" x14ac:dyDescent="0.25">
      <c r="B1737" t="s">
        <v>68</v>
      </c>
      <c r="C1737">
        <v>12</v>
      </c>
      <c r="D1737">
        <v>1400</v>
      </c>
      <c r="E1737" s="27">
        <v>45273</v>
      </c>
      <c r="F1737">
        <v>2163.75</v>
      </c>
      <c r="G1737" t="s">
        <v>90</v>
      </c>
      <c r="H1737">
        <v>12437</v>
      </c>
      <c r="I1737" t="str">
        <f>YEAR(data_KPI[[#This Row],[Date]])&amp;" "&amp;MONTH(data_KPI[[#This Row],[Date]])</f>
        <v>2023 12</v>
      </c>
    </row>
    <row r="1738" spans="2:9" x14ac:dyDescent="0.25">
      <c r="B1738" t="s">
        <v>32</v>
      </c>
      <c r="C1738">
        <v>8.8000000000000007</v>
      </c>
      <c r="D1738">
        <v>520</v>
      </c>
      <c r="E1738" s="27">
        <v>45273</v>
      </c>
      <c r="F1738">
        <v>797.81999999999994</v>
      </c>
      <c r="G1738" t="s">
        <v>91</v>
      </c>
      <c r="H1738">
        <v>4305</v>
      </c>
      <c r="I1738" t="str">
        <f>YEAR(data_KPI[[#This Row],[Date]])&amp;" "&amp;MONTH(data_KPI[[#This Row],[Date]])</f>
        <v>2023 12</v>
      </c>
    </row>
    <row r="1739" spans="2:9" x14ac:dyDescent="0.25">
      <c r="B1739" t="s">
        <v>33</v>
      </c>
      <c r="C1739">
        <v>12</v>
      </c>
      <c r="D1739">
        <v>110</v>
      </c>
      <c r="E1739" s="27">
        <v>45274</v>
      </c>
      <c r="F1739">
        <v>70.19</v>
      </c>
      <c r="G1739" t="s">
        <v>90</v>
      </c>
      <c r="H1739">
        <v>15448</v>
      </c>
      <c r="I1739" t="str">
        <f>YEAR(data_KPI[[#This Row],[Date]])&amp;" "&amp;MONTH(data_KPI[[#This Row],[Date]])</f>
        <v>2023 12</v>
      </c>
    </row>
    <row r="1740" spans="2:9" x14ac:dyDescent="0.25">
      <c r="B1740" t="s">
        <v>34</v>
      </c>
      <c r="C1740">
        <v>8.8000000000000007</v>
      </c>
      <c r="D1740">
        <v>830</v>
      </c>
      <c r="E1740" s="27">
        <v>45274</v>
      </c>
      <c r="F1740">
        <v>585.39</v>
      </c>
      <c r="G1740" t="s">
        <v>91</v>
      </c>
      <c r="H1740">
        <v>17396</v>
      </c>
      <c r="I1740" t="str">
        <f>YEAR(data_KPI[[#This Row],[Date]])&amp;" "&amp;MONTH(data_KPI[[#This Row],[Date]])</f>
        <v>2023 12</v>
      </c>
    </row>
    <row r="1741" spans="2:9" x14ac:dyDescent="0.25">
      <c r="B1741" t="s">
        <v>35</v>
      </c>
      <c r="C1741">
        <v>4.8000000000000007</v>
      </c>
      <c r="D1741">
        <v>840</v>
      </c>
      <c r="E1741" s="27">
        <v>45274</v>
      </c>
      <c r="F1741">
        <v>211.35000000000002</v>
      </c>
      <c r="G1741" t="s">
        <v>91</v>
      </c>
      <c r="H1741">
        <v>3684</v>
      </c>
      <c r="I1741" t="str">
        <f>YEAR(data_KPI[[#This Row],[Date]])&amp;" "&amp;MONTH(data_KPI[[#This Row],[Date]])</f>
        <v>2023 12</v>
      </c>
    </row>
    <row r="1742" spans="2:9" x14ac:dyDescent="0.25">
      <c r="B1742" t="s">
        <v>68</v>
      </c>
      <c r="C1742">
        <v>10.4</v>
      </c>
      <c r="D1742">
        <v>900</v>
      </c>
      <c r="E1742" s="27">
        <v>45274</v>
      </c>
      <c r="F1742">
        <v>1695.2400000000002</v>
      </c>
      <c r="G1742" t="s">
        <v>90</v>
      </c>
      <c r="H1742">
        <v>17914</v>
      </c>
      <c r="I1742" t="str">
        <f>YEAR(data_KPI[[#This Row],[Date]])&amp;" "&amp;MONTH(data_KPI[[#This Row],[Date]])</f>
        <v>2023 12</v>
      </c>
    </row>
    <row r="1743" spans="2:9" x14ac:dyDescent="0.25">
      <c r="B1743" t="s">
        <v>32</v>
      </c>
      <c r="C1743">
        <v>5.6000000000000005</v>
      </c>
      <c r="D1743">
        <v>1320</v>
      </c>
      <c r="E1743" s="27">
        <v>45274</v>
      </c>
      <c r="F1743">
        <v>1233.27</v>
      </c>
      <c r="G1743" t="s">
        <v>91</v>
      </c>
      <c r="H1743">
        <v>17989</v>
      </c>
      <c r="I1743" t="str">
        <f>YEAR(data_KPI[[#This Row],[Date]])&amp;" "&amp;MONTH(data_KPI[[#This Row],[Date]])</f>
        <v>2023 12</v>
      </c>
    </row>
    <row r="1744" spans="2:9" x14ac:dyDescent="0.25">
      <c r="B1744" t="s">
        <v>33</v>
      </c>
      <c r="C1744">
        <v>6</v>
      </c>
      <c r="D1744">
        <v>123</v>
      </c>
      <c r="E1744" s="27">
        <v>45275</v>
      </c>
      <c r="F1744">
        <v>283.73</v>
      </c>
      <c r="G1744" t="s">
        <v>90</v>
      </c>
      <c r="H1744">
        <v>12132</v>
      </c>
      <c r="I1744" t="str">
        <f>YEAR(data_KPI[[#This Row],[Date]])&amp;" "&amp;MONTH(data_KPI[[#This Row],[Date]])</f>
        <v>2023 12</v>
      </c>
    </row>
    <row r="1745" spans="2:9" x14ac:dyDescent="0.25">
      <c r="B1745" t="s">
        <v>34</v>
      </c>
      <c r="C1745">
        <v>8</v>
      </c>
      <c r="D1745">
        <v>1200</v>
      </c>
      <c r="E1745" s="27">
        <v>45275</v>
      </c>
      <c r="F1745">
        <v>771.99</v>
      </c>
      <c r="G1745" t="s">
        <v>91</v>
      </c>
      <c r="H1745">
        <v>9370</v>
      </c>
      <c r="I1745" t="str">
        <f>YEAR(data_KPI[[#This Row],[Date]])&amp;" "&amp;MONTH(data_KPI[[#This Row],[Date]])</f>
        <v>2023 12</v>
      </c>
    </row>
    <row r="1746" spans="2:9" x14ac:dyDescent="0.25">
      <c r="B1746" t="s">
        <v>35</v>
      </c>
      <c r="C1746">
        <v>11.200000000000001</v>
      </c>
      <c r="D1746">
        <v>720</v>
      </c>
      <c r="E1746" s="27">
        <v>45275</v>
      </c>
      <c r="F1746">
        <v>2415</v>
      </c>
      <c r="G1746" t="s">
        <v>91</v>
      </c>
      <c r="H1746">
        <v>17908</v>
      </c>
      <c r="I1746" t="str">
        <f>YEAR(data_KPI[[#This Row],[Date]])&amp;" "&amp;MONTH(data_KPI[[#This Row],[Date]])</f>
        <v>2023 12</v>
      </c>
    </row>
    <row r="1747" spans="2:9" x14ac:dyDescent="0.25">
      <c r="B1747" t="s">
        <v>68</v>
      </c>
      <c r="C1747">
        <v>4</v>
      </c>
      <c r="D1747">
        <v>820</v>
      </c>
      <c r="E1747" s="27">
        <v>45275</v>
      </c>
      <c r="F1747">
        <v>355.17</v>
      </c>
      <c r="G1747" t="s">
        <v>90</v>
      </c>
      <c r="H1747">
        <v>15888</v>
      </c>
      <c r="I1747" t="str">
        <f>YEAR(data_KPI[[#This Row],[Date]])&amp;" "&amp;MONTH(data_KPI[[#This Row],[Date]])</f>
        <v>2023 12</v>
      </c>
    </row>
    <row r="1748" spans="2:9" x14ac:dyDescent="0.25">
      <c r="B1748" t="s">
        <v>32</v>
      </c>
      <c r="C1748">
        <v>7.2</v>
      </c>
      <c r="D1748">
        <v>510</v>
      </c>
      <c r="E1748" s="27">
        <v>45275</v>
      </c>
      <c r="F1748">
        <v>1405.23</v>
      </c>
      <c r="G1748" t="s">
        <v>91</v>
      </c>
      <c r="H1748">
        <v>5438</v>
      </c>
      <c r="I1748" t="str">
        <f>YEAR(data_KPI[[#This Row],[Date]])&amp;" "&amp;MONTH(data_KPI[[#This Row],[Date]])</f>
        <v>2023 12</v>
      </c>
    </row>
    <row r="1749" spans="2:9" x14ac:dyDescent="0.25">
      <c r="B1749" t="s">
        <v>33</v>
      </c>
      <c r="C1749">
        <v>10</v>
      </c>
      <c r="D1749">
        <v>146</v>
      </c>
      <c r="E1749" s="27">
        <v>45276</v>
      </c>
      <c r="F1749">
        <v>409.68</v>
      </c>
      <c r="G1749" t="s">
        <v>90</v>
      </c>
      <c r="H1749">
        <v>7286</v>
      </c>
      <c r="I1749" t="str">
        <f>YEAR(data_KPI[[#This Row],[Date]])&amp;" "&amp;MONTH(data_KPI[[#This Row],[Date]])</f>
        <v>2023 12</v>
      </c>
    </row>
    <row r="1750" spans="2:9" x14ac:dyDescent="0.25">
      <c r="B1750" t="s">
        <v>34</v>
      </c>
      <c r="C1750">
        <v>6.4</v>
      </c>
      <c r="D1750">
        <v>760</v>
      </c>
      <c r="E1750" s="27">
        <v>45276</v>
      </c>
      <c r="F1750">
        <v>1436.91</v>
      </c>
      <c r="G1750" t="s">
        <v>91</v>
      </c>
      <c r="H1750">
        <v>19724</v>
      </c>
      <c r="I1750" t="str">
        <f>YEAR(data_KPI[[#This Row],[Date]])&amp;" "&amp;MONTH(data_KPI[[#This Row],[Date]])</f>
        <v>2023 12</v>
      </c>
    </row>
    <row r="1751" spans="2:9" x14ac:dyDescent="0.25">
      <c r="B1751" t="s">
        <v>35</v>
      </c>
      <c r="C1751">
        <v>4</v>
      </c>
      <c r="D1751">
        <v>1210</v>
      </c>
      <c r="E1751" s="27">
        <v>45276</v>
      </c>
      <c r="F1751">
        <v>2450.13</v>
      </c>
      <c r="G1751" t="s">
        <v>91</v>
      </c>
      <c r="H1751">
        <v>2374</v>
      </c>
      <c r="I1751" t="str">
        <f>YEAR(data_KPI[[#This Row],[Date]])&amp;" "&amp;MONTH(data_KPI[[#This Row],[Date]])</f>
        <v>2023 12</v>
      </c>
    </row>
    <row r="1752" spans="2:9" x14ac:dyDescent="0.25">
      <c r="B1752" t="s">
        <v>68</v>
      </c>
      <c r="C1752">
        <v>4</v>
      </c>
      <c r="D1752">
        <v>560</v>
      </c>
      <c r="E1752" s="27">
        <v>45276</v>
      </c>
      <c r="F1752">
        <v>343.11</v>
      </c>
      <c r="G1752" t="s">
        <v>90</v>
      </c>
      <c r="H1752">
        <v>2220</v>
      </c>
      <c r="I1752" t="str">
        <f>YEAR(data_KPI[[#This Row],[Date]])&amp;" "&amp;MONTH(data_KPI[[#This Row],[Date]])</f>
        <v>2023 12</v>
      </c>
    </row>
    <row r="1753" spans="2:9" x14ac:dyDescent="0.25">
      <c r="B1753" t="s">
        <v>32</v>
      </c>
      <c r="C1753">
        <v>4.8000000000000007</v>
      </c>
      <c r="D1753">
        <v>610</v>
      </c>
      <c r="E1753" s="27">
        <v>45276</v>
      </c>
      <c r="F1753">
        <v>238.59</v>
      </c>
      <c r="G1753" t="s">
        <v>91</v>
      </c>
      <c r="H1753">
        <v>10847</v>
      </c>
      <c r="I1753" t="str">
        <f>YEAR(data_KPI[[#This Row],[Date]])&amp;" "&amp;MONTH(data_KPI[[#This Row],[Date]])</f>
        <v>2023 12</v>
      </c>
    </row>
    <row r="1754" spans="2:9" x14ac:dyDescent="0.25">
      <c r="B1754" t="s">
        <v>33</v>
      </c>
      <c r="C1754">
        <v>12</v>
      </c>
      <c r="D1754">
        <v>95</v>
      </c>
      <c r="E1754" s="27">
        <v>45277</v>
      </c>
      <c r="F1754">
        <v>113.23</v>
      </c>
      <c r="G1754" t="s">
        <v>90</v>
      </c>
      <c r="H1754">
        <v>5481</v>
      </c>
      <c r="I1754" t="str">
        <f>YEAR(data_KPI[[#This Row],[Date]])&amp;" "&amp;MONTH(data_KPI[[#This Row],[Date]])</f>
        <v>2023 12</v>
      </c>
    </row>
    <row r="1755" spans="2:9" x14ac:dyDescent="0.25">
      <c r="B1755" t="s">
        <v>34</v>
      </c>
      <c r="C1755">
        <v>9.6000000000000014</v>
      </c>
      <c r="D1755">
        <v>610</v>
      </c>
      <c r="E1755" s="27">
        <v>45277</v>
      </c>
      <c r="F1755">
        <v>702.75</v>
      </c>
      <c r="G1755" t="s">
        <v>91</v>
      </c>
      <c r="H1755">
        <v>4377</v>
      </c>
      <c r="I1755" t="str">
        <f>YEAR(data_KPI[[#This Row],[Date]])&amp;" "&amp;MONTH(data_KPI[[#This Row],[Date]])</f>
        <v>2023 12</v>
      </c>
    </row>
    <row r="1756" spans="2:9" x14ac:dyDescent="0.25">
      <c r="B1756" t="s">
        <v>35</v>
      </c>
      <c r="C1756">
        <v>4</v>
      </c>
      <c r="D1756">
        <v>1390</v>
      </c>
      <c r="E1756" s="27">
        <v>45277</v>
      </c>
      <c r="F1756">
        <v>909.69</v>
      </c>
      <c r="G1756" t="s">
        <v>91</v>
      </c>
      <c r="H1756">
        <v>15887</v>
      </c>
      <c r="I1756" t="str">
        <f>YEAR(data_KPI[[#This Row],[Date]])&amp;" "&amp;MONTH(data_KPI[[#This Row],[Date]])</f>
        <v>2023 12</v>
      </c>
    </row>
    <row r="1757" spans="2:9" x14ac:dyDescent="0.25">
      <c r="B1757" t="s">
        <v>68</v>
      </c>
      <c r="C1757">
        <v>10.4</v>
      </c>
      <c r="D1757">
        <v>1120</v>
      </c>
      <c r="E1757" s="27">
        <v>45277</v>
      </c>
      <c r="F1757">
        <v>1801.38</v>
      </c>
      <c r="G1757" t="s">
        <v>90</v>
      </c>
      <c r="H1757">
        <v>18329</v>
      </c>
      <c r="I1757" t="str">
        <f>YEAR(data_KPI[[#This Row],[Date]])&amp;" "&amp;MONTH(data_KPI[[#This Row],[Date]])</f>
        <v>2023 12</v>
      </c>
    </row>
    <row r="1758" spans="2:9" x14ac:dyDescent="0.25">
      <c r="B1758" t="s">
        <v>32</v>
      </c>
      <c r="C1758">
        <v>4</v>
      </c>
      <c r="D1758">
        <v>910</v>
      </c>
      <c r="E1758" s="27">
        <v>45277</v>
      </c>
      <c r="F1758">
        <v>1774.38</v>
      </c>
      <c r="G1758" t="s">
        <v>91</v>
      </c>
      <c r="H1758">
        <v>8809</v>
      </c>
      <c r="I1758" t="str">
        <f>YEAR(data_KPI[[#This Row],[Date]])&amp;" "&amp;MONTH(data_KPI[[#This Row],[Date]])</f>
        <v>2023 12</v>
      </c>
    </row>
    <row r="1759" spans="2:9" x14ac:dyDescent="0.25">
      <c r="B1759" t="s">
        <v>33</v>
      </c>
      <c r="C1759">
        <v>6</v>
      </c>
      <c r="D1759">
        <v>54</v>
      </c>
      <c r="E1759" s="27">
        <v>45278</v>
      </c>
      <c r="F1759">
        <v>138.72999999999999</v>
      </c>
      <c r="G1759" t="s">
        <v>90</v>
      </c>
      <c r="H1759">
        <v>3166</v>
      </c>
      <c r="I1759" t="str">
        <f>YEAR(data_KPI[[#This Row],[Date]])&amp;" "&amp;MONTH(data_KPI[[#This Row],[Date]])</f>
        <v>2023 12</v>
      </c>
    </row>
    <row r="1760" spans="2:9" x14ac:dyDescent="0.25">
      <c r="B1760" t="s">
        <v>34</v>
      </c>
      <c r="C1760">
        <v>6.4</v>
      </c>
      <c r="D1760">
        <v>1180</v>
      </c>
      <c r="E1760" s="27">
        <v>45278</v>
      </c>
      <c r="F1760">
        <v>2654.43</v>
      </c>
      <c r="G1760" t="s">
        <v>91</v>
      </c>
      <c r="H1760">
        <v>11680</v>
      </c>
      <c r="I1760" t="str">
        <f>YEAR(data_KPI[[#This Row],[Date]])&amp;" "&amp;MONTH(data_KPI[[#This Row],[Date]])</f>
        <v>2023 12</v>
      </c>
    </row>
    <row r="1761" spans="2:9" x14ac:dyDescent="0.25">
      <c r="B1761" t="s">
        <v>35</v>
      </c>
      <c r="C1761">
        <v>11.200000000000001</v>
      </c>
      <c r="D1761">
        <v>1280</v>
      </c>
      <c r="E1761" s="27">
        <v>45278</v>
      </c>
      <c r="F1761">
        <v>1704.6000000000001</v>
      </c>
      <c r="G1761" t="s">
        <v>91</v>
      </c>
      <c r="H1761">
        <v>3527</v>
      </c>
      <c r="I1761" t="str">
        <f>YEAR(data_KPI[[#This Row],[Date]])&amp;" "&amp;MONTH(data_KPI[[#This Row],[Date]])</f>
        <v>2023 12</v>
      </c>
    </row>
    <row r="1762" spans="2:9" x14ac:dyDescent="0.25">
      <c r="B1762" t="s">
        <v>68</v>
      </c>
      <c r="C1762">
        <v>4</v>
      </c>
      <c r="D1762">
        <v>1450</v>
      </c>
      <c r="E1762" s="27">
        <v>45278</v>
      </c>
      <c r="F1762">
        <v>2739.12</v>
      </c>
      <c r="G1762" t="s">
        <v>90</v>
      </c>
      <c r="H1762">
        <v>17331</v>
      </c>
      <c r="I1762" t="str">
        <f>YEAR(data_KPI[[#This Row],[Date]])&amp;" "&amp;MONTH(data_KPI[[#This Row],[Date]])</f>
        <v>2023 12</v>
      </c>
    </row>
    <row r="1763" spans="2:9" x14ac:dyDescent="0.25">
      <c r="B1763" t="s">
        <v>32</v>
      </c>
      <c r="C1763">
        <v>9.6000000000000014</v>
      </c>
      <c r="D1763">
        <v>600</v>
      </c>
      <c r="E1763" s="27">
        <v>45278</v>
      </c>
      <c r="F1763">
        <v>1374.81</v>
      </c>
      <c r="G1763" t="s">
        <v>91</v>
      </c>
      <c r="H1763">
        <v>8769</v>
      </c>
      <c r="I1763" t="str">
        <f>YEAR(data_KPI[[#This Row],[Date]])&amp;" "&amp;MONTH(data_KPI[[#This Row],[Date]])</f>
        <v>2023 12</v>
      </c>
    </row>
    <row r="1764" spans="2:9" x14ac:dyDescent="0.25">
      <c r="B1764" t="s">
        <v>33</v>
      </c>
      <c r="C1764">
        <v>9</v>
      </c>
      <c r="D1764">
        <v>85</v>
      </c>
      <c r="E1764" s="27">
        <v>45279</v>
      </c>
      <c r="F1764">
        <v>85.92</v>
      </c>
      <c r="G1764" t="s">
        <v>90</v>
      </c>
      <c r="H1764">
        <v>14891</v>
      </c>
      <c r="I1764" t="str">
        <f>YEAR(data_KPI[[#This Row],[Date]])&amp;" "&amp;MONTH(data_KPI[[#This Row],[Date]])</f>
        <v>2023 12</v>
      </c>
    </row>
    <row r="1765" spans="2:9" x14ac:dyDescent="0.25">
      <c r="B1765" t="s">
        <v>34</v>
      </c>
      <c r="C1765">
        <v>8.8000000000000007</v>
      </c>
      <c r="D1765">
        <v>540</v>
      </c>
      <c r="E1765" s="27">
        <v>45279</v>
      </c>
      <c r="F1765">
        <v>866.01</v>
      </c>
      <c r="G1765" t="s">
        <v>91</v>
      </c>
      <c r="H1765">
        <v>17939</v>
      </c>
      <c r="I1765" t="str">
        <f>YEAR(data_KPI[[#This Row],[Date]])&amp;" "&amp;MONTH(data_KPI[[#This Row],[Date]])</f>
        <v>2023 12</v>
      </c>
    </row>
    <row r="1766" spans="2:9" x14ac:dyDescent="0.25">
      <c r="B1766" t="s">
        <v>35</v>
      </c>
      <c r="C1766">
        <v>6.4</v>
      </c>
      <c r="D1766">
        <v>920</v>
      </c>
      <c r="E1766" s="27">
        <v>45279</v>
      </c>
      <c r="F1766">
        <v>2746.86</v>
      </c>
      <c r="G1766" t="s">
        <v>91</v>
      </c>
      <c r="H1766">
        <v>6637</v>
      </c>
      <c r="I1766" t="str">
        <f>YEAR(data_KPI[[#This Row],[Date]])&amp;" "&amp;MONTH(data_KPI[[#This Row],[Date]])</f>
        <v>2023 12</v>
      </c>
    </row>
    <row r="1767" spans="2:9" x14ac:dyDescent="0.25">
      <c r="B1767" t="s">
        <v>68</v>
      </c>
      <c r="C1767">
        <v>10.4</v>
      </c>
      <c r="D1767">
        <v>1050</v>
      </c>
      <c r="E1767" s="27">
        <v>45279</v>
      </c>
      <c r="F1767">
        <v>1818.75</v>
      </c>
      <c r="G1767" t="s">
        <v>90</v>
      </c>
      <c r="H1767">
        <v>19759</v>
      </c>
      <c r="I1767" t="str">
        <f>YEAR(data_KPI[[#This Row],[Date]])&amp;" "&amp;MONTH(data_KPI[[#This Row],[Date]])</f>
        <v>2023 12</v>
      </c>
    </row>
    <row r="1768" spans="2:9" x14ac:dyDescent="0.25">
      <c r="B1768" t="s">
        <v>32</v>
      </c>
      <c r="C1768">
        <v>7.2</v>
      </c>
      <c r="D1768">
        <v>570</v>
      </c>
      <c r="E1768" s="27">
        <v>45279</v>
      </c>
      <c r="F1768">
        <v>2226.9299999999998</v>
      </c>
      <c r="G1768" t="s">
        <v>91</v>
      </c>
      <c r="H1768">
        <v>3952</v>
      </c>
      <c r="I1768" t="str">
        <f>YEAR(data_KPI[[#This Row],[Date]])&amp;" "&amp;MONTH(data_KPI[[#This Row],[Date]])</f>
        <v>2023 12</v>
      </c>
    </row>
    <row r="1769" spans="2:9" x14ac:dyDescent="0.25">
      <c r="B1769" t="s">
        <v>33</v>
      </c>
      <c r="C1769">
        <v>10</v>
      </c>
      <c r="D1769">
        <v>87</v>
      </c>
      <c r="E1769" s="27">
        <v>45280</v>
      </c>
      <c r="F1769">
        <v>823.93</v>
      </c>
      <c r="G1769" t="s">
        <v>90</v>
      </c>
      <c r="H1769">
        <v>10643</v>
      </c>
      <c r="I1769" t="str">
        <f>YEAR(data_KPI[[#This Row],[Date]])&amp;" "&amp;MONTH(data_KPI[[#This Row],[Date]])</f>
        <v>2023 12</v>
      </c>
    </row>
    <row r="1770" spans="2:9" x14ac:dyDescent="0.25">
      <c r="B1770" t="s">
        <v>34</v>
      </c>
      <c r="C1770">
        <v>9.6000000000000014</v>
      </c>
      <c r="D1770">
        <v>720</v>
      </c>
      <c r="E1770" s="27">
        <v>45280</v>
      </c>
      <c r="F1770">
        <v>2658.21</v>
      </c>
      <c r="G1770" t="s">
        <v>91</v>
      </c>
      <c r="H1770">
        <v>14670</v>
      </c>
      <c r="I1770" t="str">
        <f>YEAR(data_KPI[[#This Row],[Date]])&amp;" "&amp;MONTH(data_KPI[[#This Row],[Date]])</f>
        <v>2023 12</v>
      </c>
    </row>
    <row r="1771" spans="2:9" x14ac:dyDescent="0.25">
      <c r="B1771" t="s">
        <v>35</v>
      </c>
      <c r="C1771">
        <v>11.200000000000001</v>
      </c>
      <c r="D1771">
        <v>1460</v>
      </c>
      <c r="E1771" s="27">
        <v>45280</v>
      </c>
      <c r="F1771">
        <v>1238.8499999999999</v>
      </c>
      <c r="G1771" t="s">
        <v>91</v>
      </c>
      <c r="H1771">
        <v>3375</v>
      </c>
      <c r="I1771" t="str">
        <f>YEAR(data_KPI[[#This Row],[Date]])&amp;" "&amp;MONTH(data_KPI[[#This Row],[Date]])</f>
        <v>2023 12</v>
      </c>
    </row>
    <row r="1772" spans="2:9" x14ac:dyDescent="0.25">
      <c r="B1772" t="s">
        <v>68</v>
      </c>
      <c r="C1772">
        <v>5.6000000000000005</v>
      </c>
      <c r="D1772">
        <v>830</v>
      </c>
      <c r="E1772" s="27">
        <v>45280</v>
      </c>
      <c r="F1772">
        <v>1572.3600000000001</v>
      </c>
      <c r="G1772" t="s">
        <v>90</v>
      </c>
      <c r="H1772">
        <v>4489</v>
      </c>
      <c r="I1772" t="str">
        <f>YEAR(data_KPI[[#This Row],[Date]])&amp;" "&amp;MONTH(data_KPI[[#This Row],[Date]])</f>
        <v>2023 12</v>
      </c>
    </row>
    <row r="1773" spans="2:9" x14ac:dyDescent="0.25">
      <c r="B1773" t="s">
        <v>32</v>
      </c>
      <c r="C1773">
        <v>11.200000000000001</v>
      </c>
      <c r="D1773">
        <v>860</v>
      </c>
      <c r="E1773" s="27">
        <v>45280</v>
      </c>
      <c r="F1773">
        <v>1143.8399999999999</v>
      </c>
      <c r="G1773" t="s">
        <v>91</v>
      </c>
      <c r="H1773">
        <v>17300</v>
      </c>
      <c r="I1773" t="str">
        <f>YEAR(data_KPI[[#This Row],[Date]])&amp;" "&amp;MONTH(data_KPI[[#This Row],[Date]])</f>
        <v>2023 12</v>
      </c>
    </row>
    <row r="1774" spans="2:9" x14ac:dyDescent="0.25">
      <c r="B1774" t="s">
        <v>33</v>
      </c>
      <c r="C1774">
        <v>12</v>
      </c>
      <c r="D1774">
        <v>104</v>
      </c>
      <c r="E1774" s="27">
        <v>45281</v>
      </c>
      <c r="F1774">
        <v>604.30999999999995</v>
      </c>
      <c r="G1774" t="s">
        <v>90</v>
      </c>
      <c r="H1774">
        <v>649954</v>
      </c>
      <c r="I1774" t="str">
        <f>YEAR(data_KPI[[#This Row],[Date]])&amp;" "&amp;MONTH(data_KPI[[#This Row],[Date]])</f>
        <v>2023 12</v>
      </c>
    </row>
    <row r="1775" spans="2:9" x14ac:dyDescent="0.25">
      <c r="B1775" t="s">
        <v>34</v>
      </c>
      <c r="C1775">
        <v>5.6000000000000005</v>
      </c>
      <c r="D1775">
        <v>730</v>
      </c>
      <c r="E1775" s="27">
        <v>45281</v>
      </c>
      <c r="F1775">
        <v>203.79000000000002</v>
      </c>
      <c r="G1775" t="s">
        <v>91</v>
      </c>
      <c r="H1775">
        <v>1184009</v>
      </c>
      <c r="I1775" t="str">
        <f>YEAR(data_KPI[[#This Row],[Date]])&amp;" "&amp;MONTH(data_KPI[[#This Row],[Date]])</f>
        <v>2023 12</v>
      </c>
    </row>
    <row r="1776" spans="2:9" x14ac:dyDescent="0.25">
      <c r="B1776" t="s">
        <v>35</v>
      </c>
      <c r="C1776">
        <v>6.4</v>
      </c>
      <c r="D1776">
        <v>580</v>
      </c>
      <c r="E1776" s="27">
        <v>45281</v>
      </c>
      <c r="F1776">
        <v>2717.37</v>
      </c>
      <c r="G1776" t="s">
        <v>91</v>
      </c>
      <c r="H1776">
        <v>656399</v>
      </c>
      <c r="I1776" t="str">
        <f>YEAR(data_KPI[[#This Row],[Date]])&amp;" "&amp;MONTH(data_KPI[[#This Row],[Date]])</f>
        <v>2023 12</v>
      </c>
    </row>
    <row r="1777" spans="2:9" x14ac:dyDescent="0.25">
      <c r="B1777" t="s">
        <v>68</v>
      </c>
      <c r="C1777">
        <v>4</v>
      </c>
      <c r="D1777">
        <v>1330</v>
      </c>
      <c r="E1777" s="27">
        <v>45281</v>
      </c>
      <c r="F1777">
        <v>269.43</v>
      </c>
      <c r="G1777" t="s">
        <v>90</v>
      </c>
      <c r="H1777">
        <v>857263</v>
      </c>
      <c r="I1777" t="str">
        <f>YEAR(data_KPI[[#This Row],[Date]])&amp;" "&amp;MONTH(data_KPI[[#This Row],[Date]])</f>
        <v>2023 12</v>
      </c>
    </row>
    <row r="1778" spans="2:9" x14ac:dyDescent="0.25">
      <c r="B1778" t="s">
        <v>32</v>
      </c>
      <c r="C1778">
        <v>8</v>
      </c>
      <c r="D1778">
        <v>760</v>
      </c>
      <c r="E1778" s="27">
        <v>45281</v>
      </c>
      <c r="F1778">
        <v>2805.48</v>
      </c>
      <c r="G1778" t="s">
        <v>91</v>
      </c>
      <c r="H1778">
        <v>605745</v>
      </c>
      <c r="I1778" t="str">
        <f>YEAR(data_KPI[[#This Row],[Date]])&amp;" "&amp;MONTH(data_KPI[[#This Row],[Date]])</f>
        <v>2023 12</v>
      </c>
    </row>
    <row r="1779" spans="2:9" x14ac:dyDescent="0.25">
      <c r="B1779" t="s">
        <v>33</v>
      </c>
      <c r="C1779">
        <v>14</v>
      </c>
      <c r="D1779">
        <v>112</v>
      </c>
      <c r="E1779" s="27">
        <v>45282</v>
      </c>
      <c r="F1779">
        <v>738.2</v>
      </c>
      <c r="G1779" t="s">
        <v>90</v>
      </c>
      <c r="H1779">
        <v>1163271</v>
      </c>
      <c r="I1779" t="str">
        <f>YEAR(data_KPI[[#This Row],[Date]])&amp;" "&amp;MONTH(data_KPI[[#This Row],[Date]])</f>
        <v>2023 12</v>
      </c>
    </row>
    <row r="1780" spans="2:9" x14ac:dyDescent="0.25">
      <c r="B1780" t="s">
        <v>34</v>
      </c>
      <c r="C1780">
        <v>5.6000000000000005</v>
      </c>
      <c r="D1780">
        <v>1180</v>
      </c>
      <c r="E1780" s="27">
        <v>45282</v>
      </c>
      <c r="F1780">
        <v>767.40000000000009</v>
      </c>
      <c r="G1780" t="s">
        <v>91</v>
      </c>
      <c r="H1780">
        <v>1015349</v>
      </c>
      <c r="I1780" t="str">
        <f>YEAR(data_KPI[[#This Row],[Date]])&amp;" "&amp;MONTH(data_KPI[[#This Row],[Date]])</f>
        <v>2023 12</v>
      </c>
    </row>
    <row r="1781" spans="2:9" x14ac:dyDescent="0.25">
      <c r="B1781" t="s">
        <v>35</v>
      </c>
      <c r="C1781">
        <v>9.6000000000000014</v>
      </c>
      <c r="D1781">
        <v>910</v>
      </c>
      <c r="E1781" s="27">
        <v>45282</v>
      </c>
      <c r="F1781">
        <v>1533.6</v>
      </c>
      <c r="G1781" t="s">
        <v>91</v>
      </c>
      <c r="H1781">
        <v>819309</v>
      </c>
      <c r="I1781" t="str">
        <f>YEAR(data_KPI[[#This Row],[Date]])&amp;" "&amp;MONTH(data_KPI[[#This Row],[Date]])</f>
        <v>2023 12</v>
      </c>
    </row>
    <row r="1782" spans="2:9" x14ac:dyDescent="0.25">
      <c r="B1782" t="s">
        <v>68</v>
      </c>
      <c r="C1782">
        <v>5.6000000000000005</v>
      </c>
      <c r="D1782">
        <v>1290</v>
      </c>
      <c r="E1782" s="27">
        <v>45282</v>
      </c>
      <c r="F1782">
        <v>620.93999999999994</v>
      </c>
      <c r="G1782" t="s">
        <v>90</v>
      </c>
      <c r="H1782">
        <v>1186581</v>
      </c>
      <c r="I1782" t="str">
        <f>YEAR(data_KPI[[#This Row],[Date]])&amp;" "&amp;MONTH(data_KPI[[#This Row],[Date]])</f>
        <v>2023 12</v>
      </c>
    </row>
    <row r="1783" spans="2:9" x14ac:dyDescent="0.25">
      <c r="B1783" t="s">
        <v>32</v>
      </c>
      <c r="C1783">
        <v>11.200000000000001</v>
      </c>
      <c r="D1783">
        <v>1500</v>
      </c>
      <c r="E1783" s="27">
        <v>45282</v>
      </c>
      <c r="F1783">
        <v>382.65</v>
      </c>
      <c r="G1783" t="s">
        <v>91</v>
      </c>
      <c r="H1783">
        <v>717119</v>
      </c>
      <c r="I1783" t="str">
        <f>YEAR(data_KPI[[#This Row],[Date]])&amp;" "&amp;MONTH(data_KPI[[#This Row],[Date]])</f>
        <v>2023 12</v>
      </c>
    </row>
    <row r="1784" spans="2:9" x14ac:dyDescent="0.25">
      <c r="B1784" t="s">
        <v>33</v>
      </c>
      <c r="C1784">
        <v>8</v>
      </c>
      <c r="D1784">
        <v>1420</v>
      </c>
      <c r="E1784" s="27">
        <v>45283</v>
      </c>
      <c r="F1784">
        <v>399</v>
      </c>
      <c r="G1784" t="s">
        <v>90</v>
      </c>
      <c r="H1784">
        <v>1162428</v>
      </c>
      <c r="I1784" t="str">
        <f>YEAR(data_KPI[[#This Row],[Date]])&amp;" "&amp;MONTH(data_KPI[[#This Row],[Date]])</f>
        <v>2023 12</v>
      </c>
    </row>
    <row r="1785" spans="2:9" x14ac:dyDescent="0.25">
      <c r="B1785" t="s">
        <v>34</v>
      </c>
      <c r="C1785">
        <v>8</v>
      </c>
      <c r="D1785">
        <v>1190</v>
      </c>
      <c r="E1785" s="27">
        <v>45283</v>
      </c>
      <c r="F1785">
        <v>2241.66</v>
      </c>
      <c r="G1785" t="s">
        <v>91</v>
      </c>
      <c r="H1785">
        <v>819723</v>
      </c>
      <c r="I1785" t="str">
        <f>YEAR(data_KPI[[#This Row],[Date]])&amp;" "&amp;MONTH(data_KPI[[#This Row],[Date]])</f>
        <v>2023 12</v>
      </c>
    </row>
    <row r="1786" spans="2:9" x14ac:dyDescent="0.25">
      <c r="B1786" t="s">
        <v>35</v>
      </c>
      <c r="C1786">
        <v>7.2</v>
      </c>
      <c r="D1786">
        <v>870</v>
      </c>
      <c r="E1786" s="27">
        <v>45283</v>
      </c>
      <c r="F1786">
        <v>2316.48</v>
      </c>
      <c r="G1786" t="s">
        <v>91</v>
      </c>
      <c r="H1786">
        <v>829399</v>
      </c>
      <c r="I1786" t="str">
        <f>YEAR(data_KPI[[#This Row],[Date]])&amp;" "&amp;MONTH(data_KPI[[#This Row],[Date]])</f>
        <v>2023 12</v>
      </c>
    </row>
    <row r="1787" spans="2:9" x14ac:dyDescent="0.25">
      <c r="B1787" t="s">
        <v>68</v>
      </c>
      <c r="C1787">
        <v>7.2</v>
      </c>
      <c r="D1787">
        <v>1440</v>
      </c>
      <c r="E1787" s="27">
        <v>45283</v>
      </c>
      <c r="F1787">
        <v>1618.0500000000002</v>
      </c>
      <c r="G1787" t="s">
        <v>90</v>
      </c>
      <c r="H1787">
        <v>1144329</v>
      </c>
      <c r="I1787" t="str">
        <f>YEAR(data_KPI[[#This Row],[Date]])&amp;" "&amp;MONTH(data_KPI[[#This Row],[Date]])</f>
        <v>2023 12</v>
      </c>
    </row>
    <row r="1788" spans="2:9" x14ac:dyDescent="0.25">
      <c r="B1788" t="s">
        <v>32</v>
      </c>
      <c r="C1788">
        <v>8</v>
      </c>
      <c r="D1788">
        <v>530</v>
      </c>
      <c r="E1788" s="27">
        <v>45283</v>
      </c>
      <c r="F1788">
        <v>1941.27</v>
      </c>
      <c r="G1788" t="s">
        <v>91</v>
      </c>
      <c r="H1788">
        <v>933891</v>
      </c>
      <c r="I1788" t="str">
        <f>YEAR(data_KPI[[#This Row],[Date]])&amp;" "&amp;MONTH(data_KPI[[#This Row],[Date]])</f>
        <v>2023 12</v>
      </c>
    </row>
    <row r="1789" spans="2:9" x14ac:dyDescent="0.25">
      <c r="B1789" t="s">
        <v>33</v>
      </c>
      <c r="C1789">
        <v>7.2</v>
      </c>
      <c r="D1789">
        <v>710</v>
      </c>
      <c r="E1789" s="27">
        <v>45284</v>
      </c>
      <c r="F1789">
        <v>714.06000000000006</v>
      </c>
      <c r="G1789" t="s">
        <v>90</v>
      </c>
      <c r="H1789">
        <v>690436</v>
      </c>
      <c r="I1789" t="str">
        <f>YEAR(data_KPI[[#This Row],[Date]])&amp;" "&amp;MONTH(data_KPI[[#This Row],[Date]])</f>
        <v>2023 12</v>
      </c>
    </row>
    <row r="1790" spans="2:9" x14ac:dyDescent="0.25">
      <c r="B1790" t="s">
        <v>34</v>
      </c>
      <c r="C1790">
        <v>4.8000000000000007</v>
      </c>
      <c r="D1790">
        <v>1020</v>
      </c>
      <c r="E1790" s="27">
        <v>45284</v>
      </c>
      <c r="F1790">
        <v>1195.74</v>
      </c>
      <c r="G1790" t="s">
        <v>91</v>
      </c>
      <c r="H1790">
        <v>1031774</v>
      </c>
      <c r="I1790" t="str">
        <f>YEAR(data_KPI[[#This Row],[Date]])&amp;" "&amp;MONTH(data_KPI[[#This Row],[Date]])</f>
        <v>2023 12</v>
      </c>
    </row>
    <row r="1791" spans="2:9" x14ac:dyDescent="0.25">
      <c r="B1791" t="s">
        <v>35</v>
      </c>
      <c r="C1791">
        <v>4.8000000000000007</v>
      </c>
      <c r="D1791">
        <v>530</v>
      </c>
      <c r="E1791" s="27">
        <v>45284</v>
      </c>
      <c r="F1791">
        <v>117.99</v>
      </c>
      <c r="G1791" t="s">
        <v>91</v>
      </c>
      <c r="H1791">
        <v>625741</v>
      </c>
      <c r="I1791" t="str">
        <f>YEAR(data_KPI[[#This Row],[Date]])&amp;" "&amp;MONTH(data_KPI[[#This Row],[Date]])</f>
        <v>2023 12</v>
      </c>
    </row>
    <row r="1792" spans="2:9" x14ac:dyDescent="0.25">
      <c r="B1792" t="s">
        <v>68</v>
      </c>
      <c r="C1792">
        <v>4</v>
      </c>
      <c r="D1792">
        <v>500</v>
      </c>
      <c r="E1792" s="27">
        <v>45284</v>
      </c>
      <c r="F1792">
        <v>637.02</v>
      </c>
      <c r="G1792" t="s">
        <v>90</v>
      </c>
      <c r="H1792">
        <v>638838</v>
      </c>
      <c r="I1792" t="str">
        <f>YEAR(data_KPI[[#This Row],[Date]])&amp;" "&amp;MONTH(data_KPI[[#This Row],[Date]])</f>
        <v>2023 12</v>
      </c>
    </row>
    <row r="1793" spans="2:9" x14ac:dyDescent="0.25">
      <c r="B1793" t="s">
        <v>32</v>
      </c>
      <c r="C1793">
        <v>9.6000000000000014</v>
      </c>
      <c r="D1793">
        <v>770</v>
      </c>
      <c r="E1793" s="27">
        <v>45284</v>
      </c>
      <c r="F1793">
        <v>767.67</v>
      </c>
      <c r="G1793" t="s">
        <v>91</v>
      </c>
      <c r="H1793">
        <v>1077181</v>
      </c>
      <c r="I1793" t="str">
        <f>YEAR(data_KPI[[#This Row],[Date]])&amp;" "&amp;MONTH(data_KPI[[#This Row],[Date]])</f>
        <v>2023 12</v>
      </c>
    </row>
    <row r="1794" spans="2:9" x14ac:dyDescent="0.25">
      <c r="B1794" t="s">
        <v>33</v>
      </c>
      <c r="C1794">
        <v>12</v>
      </c>
      <c r="D1794">
        <v>990</v>
      </c>
      <c r="E1794" s="27">
        <v>45285</v>
      </c>
      <c r="F1794">
        <v>939.78</v>
      </c>
      <c r="G1794" t="s">
        <v>90</v>
      </c>
      <c r="H1794">
        <v>1055332</v>
      </c>
      <c r="I1794" t="str">
        <f>YEAR(data_KPI[[#This Row],[Date]])&amp;" "&amp;MONTH(data_KPI[[#This Row],[Date]])</f>
        <v>2023 12</v>
      </c>
    </row>
    <row r="1795" spans="2:9" x14ac:dyDescent="0.25">
      <c r="B1795" t="s">
        <v>34</v>
      </c>
      <c r="C1795">
        <v>10.4</v>
      </c>
      <c r="D1795">
        <v>550</v>
      </c>
      <c r="E1795" s="27">
        <v>45285</v>
      </c>
      <c r="F1795">
        <v>576.06000000000006</v>
      </c>
      <c r="G1795" t="s">
        <v>91</v>
      </c>
      <c r="H1795">
        <v>969413</v>
      </c>
      <c r="I1795" t="str">
        <f>YEAR(data_KPI[[#This Row],[Date]])&amp;" "&amp;MONTH(data_KPI[[#This Row],[Date]])</f>
        <v>2023 12</v>
      </c>
    </row>
    <row r="1796" spans="2:9" x14ac:dyDescent="0.25">
      <c r="B1796" t="s">
        <v>35</v>
      </c>
      <c r="C1796">
        <v>10.4</v>
      </c>
      <c r="D1796">
        <v>1200</v>
      </c>
      <c r="E1796" s="27">
        <v>45285</v>
      </c>
      <c r="F1796">
        <v>2904.42</v>
      </c>
      <c r="G1796" t="s">
        <v>91</v>
      </c>
      <c r="H1796">
        <v>710780</v>
      </c>
      <c r="I1796" t="str">
        <f>YEAR(data_KPI[[#This Row],[Date]])&amp;" "&amp;MONTH(data_KPI[[#This Row],[Date]])</f>
        <v>2023 12</v>
      </c>
    </row>
    <row r="1797" spans="2:9" x14ac:dyDescent="0.25">
      <c r="B1797" t="s">
        <v>68</v>
      </c>
      <c r="C1797">
        <v>9.6000000000000014</v>
      </c>
      <c r="D1797">
        <v>730</v>
      </c>
      <c r="E1797" s="27">
        <v>45285</v>
      </c>
      <c r="F1797">
        <v>2287.92</v>
      </c>
      <c r="G1797" t="s">
        <v>90</v>
      </c>
      <c r="H1797">
        <v>841727</v>
      </c>
      <c r="I1797" t="str">
        <f>YEAR(data_KPI[[#This Row],[Date]])&amp;" "&amp;MONTH(data_KPI[[#This Row],[Date]])</f>
        <v>2023 12</v>
      </c>
    </row>
    <row r="1798" spans="2:9" x14ac:dyDescent="0.25">
      <c r="B1798" t="s">
        <v>32</v>
      </c>
      <c r="C1798">
        <v>8.8000000000000007</v>
      </c>
      <c r="D1798">
        <v>1040</v>
      </c>
      <c r="E1798" s="27">
        <v>45285</v>
      </c>
      <c r="F1798">
        <v>401.76</v>
      </c>
      <c r="G1798" t="s">
        <v>91</v>
      </c>
      <c r="H1798">
        <v>694386</v>
      </c>
      <c r="I1798" t="str">
        <f>YEAR(data_KPI[[#This Row],[Date]])&amp;" "&amp;MONTH(data_KPI[[#This Row],[Date]])</f>
        <v>2023 12</v>
      </c>
    </row>
    <row r="1799" spans="2:9" x14ac:dyDescent="0.25">
      <c r="B1799" t="s">
        <v>33</v>
      </c>
      <c r="C1799">
        <v>4.8000000000000007</v>
      </c>
      <c r="D1799">
        <v>610</v>
      </c>
      <c r="E1799" s="27">
        <v>45286</v>
      </c>
      <c r="F1799">
        <v>2225.9700000000003</v>
      </c>
      <c r="G1799" t="s">
        <v>90</v>
      </c>
      <c r="H1799">
        <v>813898</v>
      </c>
      <c r="I1799" t="str">
        <f>YEAR(data_KPI[[#This Row],[Date]])&amp;" "&amp;MONTH(data_KPI[[#This Row],[Date]])</f>
        <v>2023 12</v>
      </c>
    </row>
    <row r="1800" spans="2:9" x14ac:dyDescent="0.25">
      <c r="B1800" t="s">
        <v>34</v>
      </c>
      <c r="C1800">
        <v>10.4</v>
      </c>
      <c r="D1800">
        <v>690</v>
      </c>
      <c r="E1800" s="27">
        <v>45286</v>
      </c>
      <c r="F1800">
        <v>667.89</v>
      </c>
      <c r="G1800" t="s">
        <v>91</v>
      </c>
      <c r="H1800">
        <v>832659</v>
      </c>
      <c r="I1800" t="str">
        <f>YEAR(data_KPI[[#This Row],[Date]])&amp;" "&amp;MONTH(data_KPI[[#This Row],[Date]])</f>
        <v>2023 12</v>
      </c>
    </row>
    <row r="1801" spans="2:9" x14ac:dyDescent="0.25">
      <c r="B1801" t="s">
        <v>35</v>
      </c>
      <c r="C1801">
        <v>9.6000000000000014</v>
      </c>
      <c r="D1801">
        <v>500</v>
      </c>
      <c r="E1801" s="27">
        <v>45286</v>
      </c>
      <c r="F1801">
        <v>2882.3999999999996</v>
      </c>
      <c r="G1801" t="s">
        <v>91</v>
      </c>
      <c r="H1801">
        <v>787569</v>
      </c>
      <c r="I1801" t="str">
        <f>YEAR(data_KPI[[#This Row],[Date]])&amp;" "&amp;MONTH(data_KPI[[#This Row],[Date]])</f>
        <v>2023 12</v>
      </c>
    </row>
    <row r="1802" spans="2:9" x14ac:dyDescent="0.25">
      <c r="B1802" t="s">
        <v>68</v>
      </c>
      <c r="C1802">
        <v>12</v>
      </c>
      <c r="D1802">
        <v>860</v>
      </c>
      <c r="E1802" s="27">
        <v>45286</v>
      </c>
      <c r="F1802">
        <v>163.59</v>
      </c>
      <c r="G1802" t="s">
        <v>90</v>
      </c>
      <c r="H1802">
        <v>1172527</v>
      </c>
      <c r="I1802" t="str">
        <f>YEAR(data_KPI[[#This Row],[Date]])&amp;" "&amp;MONTH(data_KPI[[#This Row],[Date]])</f>
        <v>2023 12</v>
      </c>
    </row>
    <row r="1803" spans="2:9" x14ac:dyDescent="0.25">
      <c r="B1803" t="s">
        <v>32</v>
      </c>
      <c r="C1803">
        <v>5.6000000000000005</v>
      </c>
      <c r="D1803">
        <v>850</v>
      </c>
      <c r="E1803" s="27">
        <v>45286</v>
      </c>
      <c r="F1803">
        <v>1455.6</v>
      </c>
      <c r="G1803" t="s">
        <v>91</v>
      </c>
      <c r="H1803">
        <v>933360</v>
      </c>
      <c r="I1803" t="str">
        <f>YEAR(data_KPI[[#This Row],[Date]])&amp;" "&amp;MONTH(data_KPI[[#This Row],[Date]])</f>
        <v>2023 12</v>
      </c>
    </row>
    <row r="1804" spans="2:9" x14ac:dyDescent="0.25">
      <c r="B1804" t="s">
        <v>33</v>
      </c>
      <c r="C1804">
        <v>4</v>
      </c>
      <c r="D1804">
        <v>1220</v>
      </c>
      <c r="E1804" s="27">
        <v>45287</v>
      </c>
      <c r="F1804">
        <v>1503.6299999999999</v>
      </c>
      <c r="G1804" t="s">
        <v>90</v>
      </c>
      <c r="H1804">
        <v>4340</v>
      </c>
      <c r="I1804" t="str">
        <f>YEAR(data_KPI[[#This Row],[Date]])&amp;" "&amp;MONTH(data_KPI[[#This Row],[Date]])</f>
        <v>2023 12</v>
      </c>
    </row>
    <row r="1805" spans="2:9" x14ac:dyDescent="0.25">
      <c r="B1805" t="s">
        <v>34</v>
      </c>
      <c r="C1805">
        <v>8.8000000000000007</v>
      </c>
      <c r="D1805">
        <v>790</v>
      </c>
      <c r="E1805" s="27">
        <v>45287</v>
      </c>
      <c r="F1805">
        <v>2311.11</v>
      </c>
      <c r="G1805" t="s">
        <v>91</v>
      </c>
      <c r="H1805">
        <v>1205</v>
      </c>
      <c r="I1805" t="str">
        <f>YEAR(data_KPI[[#This Row],[Date]])&amp;" "&amp;MONTH(data_KPI[[#This Row],[Date]])</f>
        <v>2023 12</v>
      </c>
    </row>
    <row r="1806" spans="2:9" x14ac:dyDescent="0.25">
      <c r="B1806" t="s">
        <v>35</v>
      </c>
      <c r="C1806">
        <v>9.6000000000000014</v>
      </c>
      <c r="D1806">
        <v>670</v>
      </c>
      <c r="E1806" s="27">
        <v>45287</v>
      </c>
      <c r="F1806">
        <v>2883.18</v>
      </c>
      <c r="G1806" t="s">
        <v>91</v>
      </c>
      <c r="H1806">
        <v>9464</v>
      </c>
      <c r="I1806" t="str">
        <f>YEAR(data_KPI[[#This Row],[Date]])&amp;" "&amp;MONTH(data_KPI[[#This Row],[Date]])</f>
        <v>2023 12</v>
      </c>
    </row>
    <row r="1807" spans="2:9" x14ac:dyDescent="0.25">
      <c r="B1807" t="s">
        <v>68</v>
      </c>
      <c r="C1807">
        <v>8</v>
      </c>
      <c r="D1807">
        <v>1260</v>
      </c>
      <c r="E1807" s="27">
        <v>45287</v>
      </c>
      <c r="F1807">
        <v>2851.77</v>
      </c>
      <c r="G1807" t="s">
        <v>90</v>
      </c>
      <c r="H1807">
        <v>9336</v>
      </c>
      <c r="I1807" t="str">
        <f>YEAR(data_KPI[[#This Row],[Date]])&amp;" "&amp;MONTH(data_KPI[[#This Row],[Date]])</f>
        <v>2023 12</v>
      </c>
    </row>
    <row r="1808" spans="2:9" x14ac:dyDescent="0.25">
      <c r="B1808" t="s">
        <v>32</v>
      </c>
      <c r="C1808">
        <v>6.4</v>
      </c>
      <c r="D1808">
        <v>960</v>
      </c>
      <c r="E1808" s="27">
        <v>45287</v>
      </c>
      <c r="F1808">
        <v>2532.0299999999997</v>
      </c>
      <c r="G1808" t="s">
        <v>91</v>
      </c>
      <c r="H1808">
        <v>8984</v>
      </c>
      <c r="I1808" t="str">
        <f>YEAR(data_KPI[[#This Row],[Date]])&amp;" "&amp;MONTH(data_KPI[[#This Row],[Date]])</f>
        <v>2023 12</v>
      </c>
    </row>
    <row r="1809" spans="2:9" x14ac:dyDescent="0.25">
      <c r="B1809" t="s">
        <v>33</v>
      </c>
      <c r="C1809">
        <v>7.2</v>
      </c>
      <c r="D1809">
        <v>900</v>
      </c>
      <c r="E1809" s="27">
        <v>45288</v>
      </c>
      <c r="F1809">
        <v>1842.3600000000001</v>
      </c>
      <c r="G1809" t="s">
        <v>90</v>
      </c>
      <c r="H1809">
        <v>7105</v>
      </c>
      <c r="I1809" t="str">
        <f>YEAR(data_KPI[[#This Row],[Date]])&amp;" "&amp;MONTH(data_KPI[[#This Row],[Date]])</f>
        <v>2023 12</v>
      </c>
    </row>
    <row r="1810" spans="2:9" x14ac:dyDescent="0.25">
      <c r="B1810" t="s">
        <v>34</v>
      </c>
      <c r="C1810">
        <v>4.8000000000000007</v>
      </c>
      <c r="D1810">
        <v>1160</v>
      </c>
      <c r="E1810" s="27">
        <v>45288</v>
      </c>
      <c r="F1810">
        <v>2041.7400000000002</v>
      </c>
      <c r="G1810" t="s">
        <v>91</v>
      </c>
      <c r="H1810">
        <v>6502</v>
      </c>
      <c r="I1810" t="str">
        <f>YEAR(data_KPI[[#This Row],[Date]])&amp;" "&amp;MONTH(data_KPI[[#This Row],[Date]])</f>
        <v>2023 12</v>
      </c>
    </row>
    <row r="1811" spans="2:9" x14ac:dyDescent="0.25">
      <c r="B1811" t="s">
        <v>35</v>
      </c>
      <c r="C1811">
        <v>7.2</v>
      </c>
      <c r="D1811">
        <v>700</v>
      </c>
      <c r="E1811" s="27">
        <v>45288</v>
      </c>
      <c r="F1811">
        <v>260.45999999999998</v>
      </c>
      <c r="G1811" t="s">
        <v>91</v>
      </c>
      <c r="H1811">
        <v>6195</v>
      </c>
      <c r="I1811" t="str">
        <f>YEAR(data_KPI[[#This Row],[Date]])&amp;" "&amp;MONTH(data_KPI[[#This Row],[Date]])</f>
        <v>2023 12</v>
      </c>
    </row>
    <row r="1812" spans="2:9" x14ac:dyDescent="0.25">
      <c r="B1812" t="s">
        <v>68</v>
      </c>
      <c r="C1812">
        <v>8</v>
      </c>
      <c r="D1812">
        <v>1210</v>
      </c>
      <c r="E1812" s="27">
        <v>45288</v>
      </c>
      <c r="F1812">
        <v>658.31999999999994</v>
      </c>
      <c r="G1812" t="s">
        <v>90</v>
      </c>
      <c r="H1812">
        <v>2105</v>
      </c>
      <c r="I1812" t="str">
        <f>YEAR(data_KPI[[#This Row],[Date]])&amp;" "&amp;MONTH(data_KPI[[#This Row],[Date]])</f>
        <v>2023 12</v>
      </c>
    </row>
    <row r="1813" spans="2:9" x14ac:dyDescent="0.25">
      <c r="B1813" t="s">
        <v>32</v>
      </c>
      <c r="C1813">
        <v>9.6000000000000014</v>
      </c>
      <c r="D1813">
        <v>1450</v>
      </c>
      <c r="E1813" s="27">
        <v>45288</v>
      </c>
      <c r="F1813">
        <v>2024.8500000000001</v>
      </c>
      <c r="G1813" t="s">
        <v>91</v>
      </c>
      <c r="H1813">
        <v>9070</v>
      </c>
      <c r="I1813" t="str">
        <f>YEAR(data_KPI[[#This Row],[Date]])&amp;" "&amp;MONTH(data_KPI[[#This Row],[Date]])</f>
        <v>2023 12</v>
      </c>
    </row>
    <row r="1814" spans="2:9" x14ac:dyDescent="0.25">
      <c r="B1814" t="s">
        <v>33</v>
      </c>
      <c r="C1814">
        <v>6.4</v>
      </c>
      <c r="D1814">
        <v>1040</v>
      </c>
      <c r="E1814" s="27">
        <v>45289</v>
      </c>
      <c r="F1814">
        <v>720.09</v>
      </c>
      <c r="G1814" t="s">
        <v>90</v>
      </c>
      <c r="H1814">
        <v>6696</v>
      </c>
      <c r="I1814" t="str">
        <f>YEAR(data_KPI[[#This Row],[Date]])&amp;" "&amp;MONTH(data_KPI[[#This Row],[Date]])</f>
        <v>2023 12</v>
      </c>
    </row>
    <row r="1815" spans="2:9" x14ac:dyDescent="0.25">
      <c r="B1815" t="s">
        <v>34</v>
      </c>
      <c r="C1815">
        <v>4.8000000000000007</v>
      </c>
      <c r="D1815">
        <v>660</v>
      </c>
      <c r="E1815" s="27">
        <v>45289</v>
      </c>
      <c r="F1815">
        <v>1440.3899999999999</v>
      </c>
      <c r="G1815" t="s">
        <v>91</v>
      </c>
      <c r="H1815">
        <v>7296</v>
      </c>
      <c r="I1815" t="str">
        <f>YEAR(data_KPI[[#This Row],[Date]])&amp;" "&amp;MONTH(data_KPI[[#This Row],[Date]])</f>
        <v>2023 12</v>
      </c>
    </row>
    <row r="1816" spans="2:9" x14ac:dyDescent="0.25">
      <c r="B1816" t="s">
        <v>35</v>
      </c>
      <c r="C1816">
        <v>12</v>
      </c>
      <c r="D1816">
        <v>1380</v>
      </c>
      <c r="E1816" s="27">
        <v>45289</v>
      </c>
      <c r="F1816">
        <v>2000.31</v>
      </c>
      <c r="G1816" t="s">
        <v>91</v>
      </c>
      <c r="H1816">
        <v>9624</v>
      </c>
      <c r="I1816" t="str">
        <f>YEAR(data_KPI[[#This Row],[Date]])&amp;" "&amp;MONTH(data_KPI[[#This Row],[Date]])</f>
        <v>2023 12</v>
      </c>
    </row>
    <row r="1817" spans="2:9" x14ac:dyDescent="0.25">
      <c r="B1817" t="s">
        <v>68</v>
      </c>
      <c r="C1817">
        <v>7.2</v>
      </c>
      <c r="D1817">
        <v>920</v>
      </c>
      <c r="E1817" s="27">
        <v>45289</v>
      </c>
      <c r="F1817">
        <v>2764.95</v>
      </c>
      <c r="G1817" t="s">
        <v>90</v>
      </c>
      <c r="H1817">
        <v>6464</v>
      </c>
      <c r="I1817" t="str">
        <f>YEAR(data_KPI[[#This Row],[Date]])&amp;" "&amp;MONTH(data_KPI[[#This Row],[Date]])</f>
        <v>2023 12</v>
      </c>
    </row>
    <row r="1818" spans="2:9" x14ac:dyDescent="0.25">
      <c r="B1818" t="s">
        <v>32</v>
      </c>
      <c r="C1818">
        <v>6.4</v>
      </c>
      <c r="D1818">
        <v>500</v>
      </c>
      <c r="E1818" s="27">
        <v>45289</v>
      </c>
      <c r="F1818">
        <v>248.04000000000002</v>
      </c>
      <c r="G1818" t="s">
        <v>91</v>
      </c>
      <c r="H1818">
        <v>7714</v>
      </c>
      <c r="I1818" t="str">
        <f>YEAR(data_KPI[[#This Row],[Date]])&amp;" "&amp;MONTH(data_KPI[[#This Row],[Date]])</f>
        <v>2023 12</v>
      </c>
    </row>
    <row r="1819" spans="2:9" x14ac:dyDescent="0.25">
      <c r="B1819" t="s">
        <v>33</v>
      </c>
      <c r="C1819">
        <v>11.200000000000001</v>
      </c>
      <c r="D1819">
        <v>660</v>
      </c>
      <c r="E1819" s="27">
        <v>45290</v>
      </c>
      <c r="F1819">
        <v>1944.6000000000001</v>
      </c>
      <c r="G1819" t="s">
        <v>90</v>
      </c>
      <c r="H1819">
        <v>7943</v>
      </c>
      <c r="I1819" t="str">
        <f>YEAR(data_KPI[[#This Row],[Date]])&amp;" "&amp;MONTH(data_KPI[[#This Row],[Date]])</f>
        <v>2023 12</v>
      </c>
    </row>
    <row r="1820" spans="2:9" x14ac:dyDescent="0.25">
      <c r="B1820" t="s">
        <v>34</v>
      </c>
      <c r="C1820">
        <v>9.6000000000000014</v>
      </c>
      <c r="D1820">
        <v>1040</v>
      </c>
      <c r="E1820" s="27">
        <v>45290</v>
      </c>
      <c r="F1820">
        <v>610.41</v>
      </c>
      <c r="G1820" t="s">
        <v>91</v>
      </c>
      <c r="H1820">
        <v>9561</v>
      </c>
      <c r="I1820" t="str">
        <f>YEAR(data_KPI[[#This Row],[Date]])&amp;" "&amp;MONTH(data_KPI[[#This Row],[Date]])</f>
        <v>2023 12</v>
      </c>
    </row>
    <row r="1821" spans="2:9" x14ac:dyDescent="0.25">
      <c r="B1821" t="s">
        <v>35</v>
      </c>
      <c r="C1821">
        <v>4</v>
      </c>
      <c r="D1821">
        <v>760</v>
      </c>
      <c r="E1821" s="27">
        <v>45290</v>
      </c>
      <c r="F1821">
        <v>2861.2799999999997</v>
      </c>
      <c r="G1821" t="s">
        <v>91</v>
      </c>
      <c r="H1821">
        <v>2714</v>
      </c>
      <c r="I1821" t="str">
        <f>YEAR(data_KPI[[#This Row],[Date]])&amp;" "&amp;MONTH(data_KPI[[#This Row],[Date]])</f>
        <v>2023 12</v>
      </c>
    </row>
    <row r="1822" spans="2:9" x14ac:dyDescent="0.25">
      <c r="B1822" t="s">
        <v>68</v>
      </c>
      <c r="C1822">
        <v>12</v>
      </c>
      <c r="D1822">
        <v>1460</v>
      </c>
      <c r="E1822" s="27">
        <v>45290</v>
      </c>
      <c r="F1822">
        <v>1001.5500000000001</v>
      </c>
      <c r="G1822" t="s">
        <v>90</v>
      </c>
      <c r="H1822">
        <v>8650</v>
      </c>
      <c r="I1822" t="str">
        <f>YEAR(data_KPI[[#This Row],[Date]])&amp;" "&amp;MONTH(data_KPI[[#This Row],[Date]])</f>
        <v>2023 12</v>
      </c>
    </row>
    <row r="1823" spans="2:9" x14ac:dyDescent="0.25">
      <c r="B1823" t="s">
        <v>32</v>
      </c>
      <c r="C1823">
        <v>8.8000000000000007</v>
      </c>
      <c r="D1823">
        <v>1350</v>
      </c>
      <c r="E1823" s="27">
        <v>45290</v>
      </c>
      <c r="F1823">
        <v>735.33</v>
      </c>
      <c r="G1823" t="s">
        <v>91</v>
      </c>
      <c r="H1823">
        <v>572</v>
      </c>
      <c r="I1823" t="str">
        <f>YEAR(data_KPI[[#This Row],[Date]])&amp;" "&amp;MONTH(data_KPI[[#This Row],[Date]])</f>
        <v>2023 12</v>
      </c>
    </row>
    <row r="1824" spans="2:9" x14ac:dyDescent="0.25">
      <c r="B1824" t="s">
        <v>33</v>
      </c>
      <c r="C1824">
        <v>10.4</v>
      </c>
      <c r="D1824">
        <v>1200</v>
      </c>
      <c r="E1824" s="27">
        <v>45291</v>
      </c>
      <c r="F1824">
        <v>2340.48</v>
      </c>
      <c r="G1824" t="s">
        <v>90</v>
      </c>
      <c r="H1824">
        <v>7438</v>
      </c>
      <c r="I1824" t="str">
        <f>YEAR(data_KPI[[#This Row],[Date]])&amp;" "&amp;MONTH(data_KPI[[#This Row],[Date]])</f>
        <v>2023 12</v>
      </c>
    </row>
    <row r="1825" spans="2:9" x14ac:dyDescent="0.25">
      <c r="B1825" t="s">
        <v>34</v>
      </c>
      <c r="C1825">
        <v>8.8000000000000007</v>
      </c>
      <c r="D1825">
        <v>680</v>
      </c>
      <c r="E1825" s="27">
        <v>45291</v>
      </c>
      <c r="F1825">
        <v>2391.21</v>
      </c>
      <c r="G1825" t="s">
        <v>91</v>
      </c>
      <c r="H1825">
        <v>3762</v>
      </c>
      <c r="I1825" t="str">
        <f>YEAR(data_KPI[[#This Row],[Date]])&amp;" "&amp;MONTH(data_KPI[[#This Row],[Date]])</f>
        <v>2023 12</v>
      </c>
    </row>
    <row r="1826" spans="2:9" x14ac:dyDescent="0.25">
      <c r="B1826" t="s">
        <v>35</v>
      </c>
      <c r="C1826">
        <v>11.200000000000001</v>
      </c>
      <c r="D1826">
        <v>1160</v>
      </c>
      <c r="E1826" s="27">
        <v>45291</v>
      </c>
      <c r="F1826">
        <v>2414.4900000000002</v>
      </c>
      <c r="G1826" t="s">
        <v>91</v>
      </c>
      <c r="H1826">
        <v>6900</v>
      </c>
      <c r="I1826" t="str">
        <f>YEAR(data_KPI[[#This Row],[Date]])&amp;" "&amp;MONTH(data_KPI[[#This Row],[Date]])</f>
        <v>2023 12</v>
      </c>
    </row>
    <row r="1827" spans="2:9" x14ac:dyDescent="0.25">
      <c r="B1827" t="s">
        <v>68</v>
      </c>
      <c r="C1827">
        <v>7.2</v>
      </c>
      <c r="D1827">
        <v>1100</v>
      </c>
      <c r="E1827" s="27">
        <v>45291</v>
      </c>
      <c r="F1827">
        <v>2416.77</v>
      </c>
      <c r="G1827" t="s">
        <v>90</v>
      </c>
      <c r="H1827">
        <v>1268</v>
      </c>
      <c r="I1827" t="str">
        <f>YEAR(data_KPI[[#This Row],[Date]])&amp;" "&amp;MONTH(data_KPI[[#This Row],[Date]])</f>
        <v>2023 12</v>
      </c>
    </row>
    <row r="1828" spans="2:9" x14ac:dyDescent="0.25">
      <c r="B1828" t="s">
        <v>32</v>
      </c>
      <c r="C1828">
        <v>7.2</v>
      </c>
      <c r="D1828">
        <v>1180</v>
      </c>
      <c r="E1828" s="27">
        <v>45291</v>
      </c>
      <c r="F1828">
        <v>1514.1</v>
      </c>
      <c r="G1828" t="s">
        <v>91</v>
      </c>
      <c r="H1828">
        <v>1601</v>
      </c>
      <c r="I1828" t="str">
        <f>YEAR(data_KPI[[#This Row],[Date]])&amp;" "&amp;MONTH(data_KPI[[#This Row],[Date]])</f>
        <v>2023 12</v>
      </c>
    </row>
    <row r="1829" spans="2:9" x14ac:dyDescent="0.25">
      <c r="B1829" t="s">
        <v>33</v>
      </c>
      <c r="C1829">
        <v>4</v>
      </c>
      <c r="D1829">
        <v>1380</v>
      </c>
      <c r="E1829" s="27">
        <v>45292</v>
      </c>
      <c r="F1829">
        <v>366.9</v>
      </c>
      <c r="G1829" t="s">
        <v>90</v>
      </c>
      <c r="H1829">
        <v>0</v>
      </c>
      <c r="I1829" t="str">
        <f>YEAR(data_KPI[[#This Row],[Date]])&amp;" "&amp;MONTH(data_KPI[[#This Row],[Date]])</f>
        <v>2024 1</v>
      </c>
    </row>
    <row r="1830" spans="2:9" x14ac:dyDescent="0.25">
      <c r="B1830" t="s">
        <v>34</v>
      </c>
      <c r="C1830">
        <v>4</v>
      </c>
      <c r="D1830">
        <v>1050</v>
      </c>
      <c r="E1830" s="27">
        <v>45292</v>
      </c>
      <c r="F1830">
        <v>1466.94</v>
      </c>
      <c r="G1830" t="s">
        <v>91</v>
      </c>
      <c r="H1830">
        <v>0</v>
      </c>
      <c r="I1830" t="str">
        <f>YEAR(data_KPI[[#This Row],[Date]])&amp;" "&amp;MONTH(data_KPI[[#This Row],[Date]])</f>
        <v>2024 1</v>
      </c>
    </row>
    <row r="1831" spans="2:9" x14ac:dyDescent="0.25">
      <c r="B1831" t="s">
        <v>35</v>
      </c>
      <c r="C1831">
        <v>4</v>
      </c>
      <c r="D1831">
        <v>1440</v>
      </c>
      <c r="E1831" s="27">
        <v>45292</v>
      </c>
      <c r="F1831">
        <v>138.81</v>
      </c>
      <c r="G1831" t="s">
        <v>91</v>
      </c>
      <c r="H1831">
        <v>0</v>
      </c>
      <c r="I1831" t="str">
        <f>YEAR(data_KPI[[#This Row],[Date]])&amp;" "&amp;MONTH(data_KPI[[#This Row],[Date]])</f>
        <v>2024 1</v>
      </c>
    </row>
    <row r="1832" spans="2:9" x14ac:dyDescent="0.25">
      <c r="B1832" t="s">
        <v>68</v>
      </c>
      <c r="C1832">
        <v>11.200000000000001</v>
      </c>
      <c r="D1832">
        <v>570</v>
      </c>
      <c r="E1832" s="27">
        <v>45292</v>
      </c>
      <c r="F1832">
        <v>2539.02</v>
      </c>
      <c r="G1832" t="s">
        <v>90</v>
      </c>
      <c r="H1832">
        <v>0</v>
      </c>
      <c r="I1832" t="str">
        <f>YEAR(data_KPI[[#This Row],[Date]])&amp;" "&amp;MONTH(data_KPI[[#This Row],[Date]])</f>
        <v>2024 1</v>
      </c>
    </row>
    <row r="1833" spans="2:9" x14ac:dyDescent="0.25">
      <c r="B1833" t="s">
        <v>32</v>
      </c>
      <c r="C1833">
        <v>6.4</v>
      </c>
      <c r="D1833">
        <v>860</v>
      </c>
      <c r="E1833" s="27">
        <v>45292</v>
      </c>
      <c r="F1833">
        <v>394.43999999999994</v>
      </c>
      <c r="G1833" t="s">
        <v>91</v>
      </c>
      <c r="H1833">
        <v>0</v>
      </c>
      <c r="I1833" t="str">
        <f>YEAR(data_KPI[[#This Row],[Date]])&amp;" "&amp;MONTH(data_KPI[[#This Row],[Date]])</f>
        <v>2024 1</v>
      </c>
    </row>
    <row r="1834" spans="2:9" x14ac:dyDescent="0.25">
      <c r="B1834" t="s">
        <v>33</v>
      </c>
      <c r="C1834">
        <v>12</v>
      </c>
      <c r="D1834">
        <v>1030</v>
      </c>
      <c r="E1834" s="27">
        <v>45293</v>
      </c>
      <c r="F1834">
        <v>1592.34</v>
      </c>
      <c r="G1834" t="s">
        <v>90</v>
      </c>
      <c r="H1834">
        <v>0</v>
      </c>
      <c r="I1834" t="str">
        <f>YEAR(data_KPI[[#This Row],[Date]])&amp;" "&amp;MONTH(data_KPI[[#This Row],[Date]])</f>
        <v>2024 1</v>
      </c>
    </row>
    <row r="1835" spans="2:9" x14ac:dyDescent="0.25">
      <c r="B1835" t="s">
        <v>34</v>
      </c>
      <c r="C1835">
        <v>10.4</v>
      </c>
      <c r="D1835">
        <v>610</v>
      </c>
      <c r="E1835" s="27">
        <v>45293</v>
      </c>
      <c r="F1835">
        <v>820.71</v>
      </c>
      <c r="G1835" t="s">
        <v>91</v>
      </c>
      <c r="H1835">
        <v>0</v>
      </c>
      <c r="I1835" t="str">
        <f>YEAR(data_KPI[[#This Row],[Date]])&amp;" "&amp;MONTH(data_KPI[[#This Row],[Date]])</f>
        <v>2024 1</v>
      </c>
    </row>
    <row r="1836" spans="2:9" x14ac:dyDescent="0.25">
      <c r="B1836" t="s">
        <v>35</v>
      </c>
      <c r="C1836">
        <v>4</v>
      </c>
      <c r="D1836">
        <v>630</v>
      </c>
      <c r="E1836" s="27">
        <v>45293</v>
      </c>
      <c r="F1836">
        <v>2463.87</v>
      </c>
      <c r="G1836" t="s">
        <v>91</v>
      </c>
      <c r="H1836">
        <v>0</v>
      </c>
      <c r="I1836" t="str">
        <f>YEAR(data_KPI[[#This Row],[Date]])&amp;" "&amp;MONTH(data_KPI[[#This Row],[Date]])</f>
        <v>2024 1</v>
      </c>
    </row>
    <row r="1837" spans="2:9" x14ac:dyDescent="0.25">
      <c r="B1837" t="s">
        <v>68</v>
      </c>
      <c r="C1837">
        <v>11.200000000000001</v>
      </c>
      <c r="D1837">
        <v>880</v>
      </c>
      <c r="E1837" s="27">
        <v>45293</v>
      </c>
      <c r="F1837">
        <v>2225.46</v>
      </c>
      <c r="G1837" t="s">
        <v>90</v>
      </c>
      <c r="H1837">
        <v>0</v>
      </c>
      <c r="I1837" t="str">
        <f>YEAR(data_KPI[[#This Row],[Date]])&amp;" "&amp;MONTH(data_KPI[[#This Row],[Date]])</f>
        <v>2024 1</v>
      </c>
    </row>
    <row r="1838" spans="2:9" x14ac:dyDescent="0.25">
      <c r="B1838" t="s">
        <v>32</v>
      </c>
      <c r="C1838">
        <v>8</v>
      </c>
      <c r="D1838">
        <v>590</v>
      </c>
      <c r="E1838" s="27">
        <v>45293</v>
      </c>
      <c r="F1838">
        <v>2051.79</v>
      </c>
      <c r="G1838" t="s">
        <v>91</v>
      </c>
      <c r="H1838">
        <v>0</v>
      </c>
      <c r="I1838" t="str">
        <f>YEAR(data_KPI[[#This Row],[Date]])&amp;" "&amp;MONTH(data_KPI[[#This Row],[Date]])</f>
        <v>2024 1</v>
      </c>
    </row>
    <row r="1839" spans="2:9" x14ac:dyDescent="0.25">
      <c r="B1839" t="s">
        <v>33</v>
      </c>
      <c r="C1839">
        <v>10.4</v>
      </c>
      <c r="D1839">
        <v>1090</v>
      </c>
      <c r="E1839" s="27">
        <v>45294</v>
      </c>
      <c r="F1839">
        <v>2350.2599999999998</v>
      </c>
      <c r="G1839" t="s">
        <v>90</v>
      </c>
      <c r="H1839">
        <v>0</v>
      </c>
      <c r="I1839" t="str">
        <f>YEAR(data_KPI[[#This Row],[Date]])&amp;" "&amp;MONTH(data_KPI[[#This Row],[Date]])</f>
        <v>2024 1</v>
      </c>
    </row>
    <row r="1840" spans="2:9" x14ac:dyDescent="0.25">
      <c r="B1840" t="s">
        <v>34</v>
      </c>
      <c r="C1840">
        <v>9.6000000000000014</v>
      </c>
      <c r="D1840">
        <v>710</v>
      </c>
      <c r="E1840" s="27">
        <v>45294</v>
      </c>
      <c r="F1840">
        <v>1205.0999999999999</v>
      </c>
      <c r="G1840" t="s">
        <v>91</v>
      </c>
      <c r="H1840">
        <v>0</v>
      </c>
      <c r="I1840" t="str">
        <f>YEAR(data_KPI[[#This Row],[Date]])&amp;" "&amp;MONTH(data_KPI[[#This Row],[Date]])</f>
        <v>2024 1</v>
      </c>
    </row>
    <row r="1841" spans="2:9" x14ac:dyDescent="0.25">
      <c r="B1841" t="s">
        <v>35</v>
      </c>
      <c r="C1841">
        <v>4.8000000000000007</v>
      </c>
      <c r="D1841">
        <v>1230</v>
      </c>
      <c r="E1841" s="27">
        <v>45294</v>
      </c>
      <c r="F1841">
        <v>2774.9700000000003</v>
      </c>
      <c r="G1841" t="s">
        <v>91</v>
      </c>
      <c r="H1841">
        <v>0</v>
      </c>
      <c r="I1841" t="str">
        <f>YEAR(data_KPI[[#This Row],[Date]])&amp;" "&amp;MONTH(data_KPI[[#This Row],[Date]])</f>
        <v>2024 1</v>
      </c>
    </row>
    <row r="1842" spans="2:9" x14ac:dyDescent="0.25">
      <c r="B1842" t="s">
        <v>68</v>
      </c>
      <c r="C1842">
        <v>6.4</v>
      </c>
      <c r="D1842">
        <v>930</v>
      </c>
      <c r="E1842" s="27">
        <v>45294</v>
      </c>
      <c r="F1842">
        <v>2276.8500000000004</v>
      </c>
      <c r="G1842" t="s">
        <v>90</v>
      </c>
      <c r="H1842">
        <v>0</v>
      </c>
      <c r="I1842" t="str">
        <f>YEAR(data_KPI[[#This Row],[Date]])&amp;" "&amp;MONTH(data_KPI[[#This Row],[Date]])</f>
        <v>2024 1</v>
      </c>
    </row>
    <row r="1843" spans="2:9" x14ac:dyDescent="0.25">
      <c r="B1843" t="s">
        <v>32</v>
      </c>
      <c r="C1843">
        <v>5.6000000000000005</v>
      </c>
      <c r="D1843">
        <v>1070</v>
      </c>
      <c r="E1843" s="27">
        <v>45294</v>
      </c>
      <c r="F1843">
        <v>1815.3000000000002</v>
      </c>
      <c r="G1843" t="s">
        <v>91</v>
      </c>
      <c r="H1843">
        <v>0</v>
      </c>
      <c r="I1843" t="str">
        <f>YEAR(data_KPI[[#This Row],[Date]])&amp;" "&amp;MONTH(data_KPI[[#This Row],[Date]])</f>
        <v>2024 1</v>
      </c>
    </row>
    <row r="1844" spans="2:9" x14ac:dyDescent="0.25">
      <c r="B1844" t="s">
        <v>33</v>
      </c>
      <c r="C1844">
        <v>9.6000000000000014</v>
      </c>
      <c r="D1844">
        <v>1070</v>
      </c>
      <c r="E1844" s="27">
        <v>45295</v>
      </c>
      <c r="F1844">
        <v>786.33</v>
      </c>
      <c r="G1844" t="s">
        <v>90</v>
      </c>
      <c r="H1844">
        <v>0</v>
      </c>
      <c r="I1844" t="str">
        <f>YEAR(data_KPI[[#This Row],[Date]])&amp;" "&amp;MONTH(data_KPI[[#This Row],[Date]])</f>
        <v>2024 1</v>
      </c>
    </row>
    <row r="1845" spans="2:9" x14ac:dyDescent="0.25">
      <c r="B1845" t="s">
        <v>34</v>
      </c>
      <c r="C1845">
        <v>6.4</v>
      </c>
      <c r="D1845">
        <v>940</v>
      </c>
      <c r="E1845" s="27">
        <v>45295</v>
      </c>
      <c r="F1845">
        <v>831.06</v>
      </c>
      <c r="G1845" t="s">
        <v>91</v>
      </c>
      <c r="H1845">
        <v>0</v>
      </c>
      <c r="I1845" t="str">
        <f>YEAR(data_KPI[[#This Row],[Date]])&amp;" "&amp;MONTH(data_KPI[[#This Row],[Date]])</f>
        <v>2024 1</v>
      </c>
    </row>
    <row r="1846" spans="2:9" x14ac:dyDescent="0.25">
      <c r="B1846" t="s">
        <v>35</v>
      </c>
      <c r="C1846">
        <v>4</v>
      </c>
      <c r="D1846">
        <v>880</v>
      </c>
      <c r="E1846" s="27">
        <v>45295</v>
      </c>
      <c r="F1846">
        <v>2858.46</v>
      </c>
      <c r="G1846" t="s">
        <v>91</v>
      </c>
      <c r="H1846">
        <v>0</v>
      </c>
      <c r="I1846" t="str">
        <f>YEAR(data_KPI[[#This Row],[Date]])&amp;" "&amp;MONTH(data_KPI[[#This Row],[Date]])</f>
        <v>2024 1</v>
      </c>
    </row>
    <row r="1847" spans="2:9" x14ac:dyDescent="0.25">
      <c r="B1847" t="s">
        <v>68</v>
      </c>
      <c r="C1847">
        <v>10.4</v>
      </c>
      <c r="D1847">
        <v>520</v>
      </c>
      <c r="E1847" s="27">
        <v>45295</v>
      </c>
      <c r="F1847">
        <v>606.12</v>
      </c>
      <c r="G1847" t="s">
        <v>90</v>
      </c>
      <c r="H1847">
        <v>0</v>
      </c>
      <c r="I1847" t="str">
        <f>YEAR(data_KPI[[#This Row],[Date]])&amp;" "&amp;MONTH(data_KPI[[#This Row],[Date]])</f>
        <v>2024 1</v>
      </c>
    </row>
    <row r="1848" spans="2:9" x14ac:dyDescent="0.25">
      <c r="B1848" t="s">
        <v>32</v>
      </c>
      <c r="C1848">
        <v>11.200000000000001</v>
      </c>
      <c r="D1848">
        <v>990</v>
      </c>
      <c r="E1848" s="27">
        <v>45295</v>
      </c>
      <c r="F1848">
        <v>2160.7799999999997</v>
      </c>
      <c r="G1848" t="s">
        <v>91</v>
      </c>
      <c r="H1848">
        <v>0</v>
      </c>
      <c r="I1848" t="str">
        <f>YEAR(data_KPI[[#This Row],[Date]])&amp;" "&amp;MONTH(data_KPI[[#This Row],[Date]])</f>
        <v>2024 1</v>
      </c>
    </row>
    <row r="1849" spans="2:9" x14ac:dyDescent="0.25">
      <c r="B1849" t="s">
        <v>33</v>
      </c>
      <c r="C1849">
        <v>11.200000000000001</v>
      </c>
      <c r="D1849">
        <v>740</v>
      </c>
      <c r="E1849" s="27">
        <v>45296</v>
      </c>
      <c r="F1849">
        <v>1246.77</v>
      </c>
      <c r="G1849" t="s">
        <v>90</v>
      </c>
      <c r="H1849">
        <v>0</v>
      </c>
      <c r="I1849" t="str">
        <f>YEAR(data_KPI[[#This Row],[Date]])&amp;" "&amp;MONTH(data_KPI[[#This Row],[Date]])</f>
        <v>2024 1</v>
      </c>
    </row>
    <row r="1850" spans="2:9" x14ac:dyDescent="0.25">
      <c r="B1850" t="s">
        <v>34</v>
      </c>
      <c r="C1850">
        <v>7.2</v>
      </c>
      <c r="D1850">
        <v>790</v>
      </c>
      <c r="E1850" s="27">
        <v>45296</v>
      </c>
      <c r="F1850">
        <v>816.66000000000008</v>
      </c>
      <c r="G1850" t="s">
        <v>91</v>
      </c>
      <c r="H1850">
        <v>0</v>
      </c>
      <c r="I1850" t="str">
        <f>YEAR(data_KPI[[#This Row],[Date]])&amp;" "&amp;MONTH(data_KPI[[#This Row],[Date]])</f>
        <v>2024 1</v>
      </c>
    </row>
    <row r="1851" spans="2:9" x14ac:dyDescent="0.25">
      <c r="B1851" t="s">
        <v>35</v>
      </c>
      <c r="C1851">
        <v>8.8000000000000007</v>
      </c>
      <c r="D1851">
        <v>770</v>
      </c>
      <c r="E1851" s="27">
        <v>45296</v>
      </c>
      <c r="F1851">
        <v>2522.8200000000002</v>
      </c>
      <c r="G1851" t="s">
        <v>91</v>
      </c>
      <c r="H1851">
        <v>0</v>
      </c>
      <c r="I1851" t="str">
        <f>YEAR(data_KPI[[#This Row],[Date]])&amp;" "&amp;MONTH(data_KPI[[#This Row],[Date]])</f>
        <v>2024 1</v>
      </c>
    </row>
    <row r="1852" spans="2:9" x14ac:dyDescent="0.25">
      <c r="B1852" t="s">
        <v>68</v>
      </c>
      <c r="C1852">
        <v>8.8000000000000007</v>
      </c>
      <c r="D1852">
        <v>720</v>
      </c>
      <c r="E1852" s="27">
        <v>45296</v>
      </c>
      <c r="F1852">
        <v>2694.42</v>
      </c>
      <c r="G1852" t="s">
        <v>90</v>
      </c>
      <c r="H1852">
        <v>0</v>
      </c>
      <c r="I1852" t="str">
        <f>YEAR(data_KPI[[#This Row],[Date]])&amp;" "&amp;MONTH(data_KPI[[#This Row],[Date]])</f>
        <v>2024 1</v>
      </c>
    </row>
    <row r="1853" spans="2:9" x14ac:dyDescent="0.25">
      <c r="B1853" t="s">
        <v>32</v>
      </c>
      <c r="C1853">
        <v>7.2</v>
      </c>
      <c r="D1853">
        <v>1210</v>
      </c>
      <c r="E1853" s="27">
        <v>45296</v>
      </c>
      <c r="F1853">
        <v>2165.6999999999998</v>
      </c>
      <c r="G1853" t="s">
        <v>91</v>
      </c>
      <c r="H1853">
        <v>0</v>
      </c>
      <c r="I1853" t="str">
        <f>YEAR(data_KPI[[#This Row],[Date]])&amp;" "&amp;MONTH(data_KPI[[#This Row],[Date]])</f>
        <v>2024 1</v>
      </c>
    </row>
    <row r="1854" spans="2:9" x14ac:dyDescent="0.25">
      <c r="B1854" t="s">
        <v>33</v>
      </c>
      <c r="C1854">
        <v>11.200000000000001</v>
      </c>
      <c r="D1854">
        <v>1450</v>
      </c>
      <c r="E1854" s="27">
        <v>45297</v>
      </c>
      <c r="F1854">
        <v>1452.09</v>
      </c>
      <c r="G1854" t="s">
        <v>90</v>
      </c>
      <c r="H1854">
        <v>0</v>
      </c>
      <c r="I1854" t="str">
        <f>YEAR(data_KPI[[#This Row],[Date]])&amp;" "&amp;MONTH(data_KPI[[#This Row],[Date]])</f>
        <v>2024 1</v>
      </c>
    </row>
    <row r="1855" spans="2:9" x14ac:dyDescent="0.25">
      <c r="B1855" t="s">
        <v>34</v>
      </c>
      <c r="C1855">
        <v>6.4</v>
      </c>
      <c r="D1855">
        <v>550</v>
      </c>
      <c r="E1855" s="27">
        <v>45297</v>
      </c>
      <c r="F1855">
        <v>2982.6000000000004</v>
      </c>
      <c r="G1855" t="s">
        <v>91</v>
      </c>
      <c r="H1855">
        <v>0</v>
      </c>
      <c r="I1855" t="str">
        <f>YEAR(data_KPI[[#This Row],[Date]])&amp;" "&amp;MONTH(data_KPI[[#This Row],[Date]])</f>
        <v>2024 1</v>
      </c>
    </row>
    <row r="1856" spans="2:9" x14ac:dyDescent="0.25">
      <c r="B1856" t="s">
        <v>35</v>
      </c>
      <c r="C1856">
        <v>12</v>
      </c>
      <c r="D1856">
        <v>670</v>
      </c>
      <c r="E1856" s="27">
        <v>45297</v>
      </c>
      <c r="F1856">
        <v>372.48</v>
      </c>
      <c r="G1856" t="s">
        <v>91</v>
      </c>
      <c r="H1856">
        <v>0</v>
      </c>
      <c r="I1856" t="str">
        <f>YEAR(data_KPI[[#This Row],[Date]])&amp;" "&amp;MONTH(data_KPI[[#This Row],[Date]])</f>
        <v>2024 1</v>
      </c>
    </row>
    <row r="1857" spans="2:9" x14ac:dyDescent="0.25">
      <c r="B1857" t="s">
        <v>68</v>
      </c>
      <c r="C1857">
        <v>8</v>
      </c>
      <c r="D1857">
        <v>1290</v>
      </c>
      <c r="E1857" s="27">
        <v>45297</v>
      </c>
      <c r="F1857">
        <v>2746.89</v>
      </c>
      <c r="G1857" t="s">
        <v>90</v>
      </c>
      <c r="H1857">
        <v>0</v>
      </c>
      <c r="I1857" t="str">
        <f>YEAR(data_KPI[[#This Row],[Date]])&amp;" "&amp;MONTH(data_KPI[[#This Row],[Date]])</f>
        <v>2024 1</v>
      </c>
    </row>
    <row r="1858" spans="2:9" x14ac:dyDescent="0.25">
      <c r="B1858" t="s">
        <v>32</v>
      </c>
      <c r="C1858">
        <v>6.4</v>
      </c>
      <c r="D1858">
        <v>1160</v>
      </c>
      <c r="E1858" s="27">
        <v>45297</v>
      </c>
      <c r="F1858">
        <v>1272.51</v>
      </c>
      <c r="G1858" t="s">
        <v>91</v>
      </c>
      <c r="H1858">
        <v>0</v>
      </c>
      <c r="I1858" t="str">
        <f>YEAR(data_KPI[[#This Row],[Date]])&amp;" "&amp;MONTH(data_KPI[[#This Row],[Date]])</f>
        <v>2024 1</v>
      </c>
    </row>
    <row r="1859" spans="2:9" x14ac:dyDescent="0.25">
      <c r="B1859" t="s">
        <v>33</v>
      </c>
      <c r="C1859">
        <v>5.6000000000000005</v>
      </c>
      <c r="D1859">
        <v>1400</v>
      </c>
      <c r="E1859" s="27">
        <v>45298</v>
      </c>
      <c r="F1859">
        <v>953.79</v>
      </c>
      <c r="G1859" t="s">
        <v>90</v>
      </c>
      <c r="H1859">
        <v>0</v>
      </c>
      <c r="I1859" t="str">
        <f>YEAR(data_KPI[[#This Row],[Date]])&amp;" "&amp;MONTH(data_KPI[[#This Row],[Date]])</f>
        <v>2024 1</v>
      </c>
    </row>
    <row r="1860" spans="2:9" x14ac:dyDescent="0.25">
      <c r="B1860" t="s">
        <v>34</v>
      </c>
      <c r="C1860">
        <v>12</v>
      </c>
      <c r="D1860">
        <v>1020</v>
      </c>
      <c r="E1860" s="27">
        <v>45298</v>
      </c>
      <c r="F1860">
        <v>1595.31</v>
      </c>
      <c r="G1860" t="s">
        <v>91</v>
      </c>
      <c r="H1860">
        <v>0</v>
      </c>
      <c r="I1860" t="str">
        <f>YEAR(data_KPI[[#This Row],[Date]])&amp;" "&amp;MONTH(data_KPI[[#This Row],[Date]])</f>
        <v>2024 1</v>
      </c>
    </row>
    <row r="1861" spans="2:9" x14ac:dyDescent="0.25">
      <c r="B1861" t="s">
        <v>35</v>
      </c>
      <c r="C1861">
        <v>7.2</v>
      </c>
      <c r="D1861">
        <v>1300</v>
      </c>
      <c r="E1861" s="27">
        <v>45298</v>
      </c>
      <c r="F1861">
        <v>2196.2400000000002</v>
      </c>
      <c r="G1861" t="s">
        <v>91</v>
      </c>
      <c r="H1861">
        <v>0</v>
      </c>
      <c r="I1861" t="str">
        <f>YEAR(data_KPI[[#This Row],[Date]])&amp;" "&amp;MONTH(data_KPI[[#This Row],[Date]])</f>
        <v>2024 1</v>
      </c>
    </row>
    <row r="1862" spans="2:9" x14ac:dyDescent="0.25">
      <c r="B1862" t="s">
        <v>68</v>
      </c>
      <c r="C1862">
        <v>4</v>
      </c>
      <c r="D1862">
        <v>850</v>
      </c>
      <c r="E1862" s="27">
        <v>45298</v>
      </c>
      <c r="F1862">
        <v>556.34999999999991</v>
      </c>
      <c r="G1862" t="s">
        <v>90</v>
      </c>
      <c r="H1862">
        <v>0</v>
      </c>
      <c r="I1862" t="str">
        <f>YEAR(data_KPI[[#This Row],[Date]])&amp;" "&amp;MONTH(data_KPI[[#This Row],[Date]])</f>
        <v>2024 1</v>
      </c>
    </row>
    <row r="1863" spans="2:9" x14ac:dyDescent="0.25">
      <c r="B1863" t="s">
        <v>32</v>
      </c>
      <c r="C1863">
        <v>10.4</v>
      </c>
      <c r="D1863">
        <v>1300</v>
      </c>
      <c r="E1863" s="27">
        <v>45298</v>
      </c>
      <c r="F1863">
        <v>575.37</v>
      </c>
      <c r="G1863" t="s">
        <v>91</v>
      </c>
      <c r="H1863">
        <v>0</v>
      </c>
      <c r="I1863" t="str">
        <f>YEAR(data_KPI[[#This Row],[Date]])&amp;" "&amp;MONTH(data_KPI[[#This Row],[Date]])</f>
        <v>2024 1</v>
      </c>
    </row>
    <row r="1864" spans="2:9" x14ac:dyDescent="0.25">
      <c r="B1864" t="s">
        <v>33</v>
      </c>
      <c r="C1864">
        <v>8</v>
      </c>
      <c r="D1864">
        <v>1490</v>
      </c>
      <c r="E1864" s="27">
        <v>45299</v>
      </c>
      <c r="F1864">
        <v>289.79999999999995</v>
      </c>
      <c r="G1864" t="s">
        <v>90</v>
      </c>
      <c r="H1864">
        <v>0</v>
      </c>
      <c r="I1864" t="str">
        <f>YEAR(data_KPI[[#This Row],[Date]])&amp;" "&amp;MONTH(data_KPI[[#This Row],[Date]])</f>
        <v>2024 1</v>
      </c>
    </row>
    <row r="1865" spans="2:9" x14ac:dyDescent="0.25">
      <c r="B1865" t="s">
        <v>34</v>
      </c>
      <c r="C1865">
        <v>4.8000000000000007</v>
      </c>
      <c r="D1865">
        <v>1450</v>
      </c>
      <c r="E1865" s="27">
        <v>45299</v>
      </c>
      <c r="F1865">
        <v>2248.83</v>
      </c>
      <c r="G1865" t="s">
        <v>91</v>
      </c>
      <c r="H1865">
        <v>0</v>
      </c>
      <c r="I1865" t="str">
        <f>YEAR(data_KPI[[#This Row],[Date]])&amp;" "&amp;MONTH(data_KPI[[#This Row],[Date]])</f>
        <v>2024 1</v>
      </c>
    </row>
    <row r="1866" spans="2:9" x14ac:dyDescent="0.25">
      <c r="B1866" t="s">
        <v>35</v>
      </c>
      <c r="C1866">
        <v>6.4</v>
      </c>
      <c r="D1866">
        <v>1060</v>
      </c>
      <c r="E1866" s="27">
        <v>45299</v>
      </c>
      <c r="F1866">
        <v>1130.6100000000001</v>
      </c>
      <c r="G1866" t="s">
        <v>91</v>
      </c>
      <c r="H1866">
        <v>0</v>
      </c>
      <c r="I1866" t="str">
        <f>YEAR(data_KPI[[#This Row],[Date]])&amp;" "&amp;MONTH(data_KPI[[#This Row],[Date]])</f>
        <v>2024 1</v>
      </c>
    </row>
    <row r="1867" spans="2:9" x14ac:dyDescent="0.25">
      <c r="B1867" t="s">
        <v>68</v>
      </c>
      <c r="C1867">
        <v>10.4</v>
      </c>
      <c r="D1867">
        <v>950</v>
      </c>
      <c r="E1867" s="27">
        <v>45299</v>
      </c>
      <c r="F1867">
        <v>818.22</v>
      </c>
      <c r="G1867" t="s">
        <v>90</v>
      </c>
      <c r="H1867">
        <v>0</v>
      </c>
      <c r="I1867" t="str">
        <f>YEAR(data_KPI[[#This Row],[Date]])&amp;" "&amp;MONTH(data_KPI[[#This Row],[Date]])</f>
        <v>2024 1</v>
      </c>
    </row>
    <row r="1868" spans="2:9" x14ac:dyDescent="0.25">
      <c r="B1868" t="s">
        <v>32</v>
      </c>
      <c r="C1868">
        <v>5.6000000000000005</v>
      </c>
      <c r="D1868">
        <v>500</v>
      </c>
      <c r="E1868" s="27">
        <v>45299</v>
      </c>
      <c r="F1868">
        <v>1506.18</v>
      </c>
      <c r="G1868" t="s">
        <v>91</v>
      </c>
      <c r="H1868">
        <v>0</v>
      </c>
      <c r="I1868" t="str">
        <f>YEAR(data_KPI[[#This Row],[Date]])&amp;" "&amp;MONTH(data_KPI[[#This Row],[Date]])</f>
        <v>2024 1</v>
      </c>
    </row>
    <row r="1869" spans="2:9" x14ac:dyDescent="0.25">
      <c r="B1869" t="s">
        <v>33</v>
      </c>
      <c r="C1869">
        <v>7.2</v>
      </c>
      <c r="D1869">
        <v>850</v>
      </c>
      <c r="E1869" s="27">
        <v>45300</v>
      </c>
      <c r="F1869">
        <v>2545.62</v>
      </c>
      <c r="G1869" t="s">
        <v>90</v>
      </c>
      <c r="H1869">
        <v>0</v>
      </c>
      <c r="I1869" t="str">
        <f>YEAR(data_KPI[[#This Row],[Date]])&amp;" "&amp;MONTH(data_KPI[[#This Row],[Date]])</f>
        <v>2024 1</v>
      </c>
    </row>
    <row r="1870" spans="2:9" x14ac:dyDescent="0.25">
      <c r="B1870" t="s">
        <v>34</v>
      </c>
      <c r="C1870">
        <v>7.2</v>
      </c>
      <c r="D1870">
        <v>930</v>
      </c>
      <c r="E1870" s="27">
        <v>45300</v>
      </c>
      <c r="F1870">
        <v>1417.8000000000002</v>
      </c>
      <c r="G1870" t="s">
        <v>91</v>
      </c>
      <c r="H1870">
        <v>0</v>
      </c>
      <c r="I1870" t="str">
        <f>YEAR(data_KPI[[#This Row],[Date]])&amp;" "&amp;MONTH(data_KPI[[#This Row],[Date]])</f>
        <v>2024 1</v>
      </c>
    </row>
    <row r="1871" spans="2:9" x14ac:dyDescent="0.25">
      <c r="B1871" t="s">
        <v>35</v>
      </c>
      <c r="C1871">
        <v>9.6000000000000014</v>
      </c>
      <c r="D1871">
        <v>1440</v>
      </c>
      <c r="E1871" s="27">
        <v>45300</v>
      </c>
      <c r="F1871">
        <v>358.89</v>
      </c>
      <c r="G1871" t="s">
        <v>91</v>
      </c>
      <c r="H1871">
        <v>0</v>
      </c>
      <c r="I1871" t="str">
        <f>YEAR(data_KPI[[#This Row],[Date]])&amp;" "&amp;MONTH(data_KPI[[#This Row],[Date]])</f>
        <v>2024 1</v>
      </c>
    </row>
    <row r="1872" spans="2:9" x14ac:dyDescent="0.25">
      <c r="B1872" t="s">
        <v>68</v>
      </c>
      <c r="C1872">
        <v>12</v>
      </c>
      <c r="D1872">
        <v>1500</v>
      </c>
      <c r="E1872" s="27">
        <v>45300</v>
      </c>
      <c r="F1872">
        <v>1060.8600000000001</v>
      </c>
      <c r="G1872" t="s">
        <v>90</v>
      </c>
      <c r="H1872">
        <v>0</v>
      </c>
      <c r="I1872" t="str">
        <f>YEAR(data_KPI[[#This Row],[Date]])&amp;" "&amp;MONTH(data_KPI[[#This Row],[Date]])</f>
        <v>2024 1</v>
      </c>
    </row>
    <row r="1873" spans="2:9" x14ac:dyDescent="0.25">
      <c r="B1873" t="s">
        <v>32</v>
      </c>
      <c r="C1873">
        <v>4</v>
      </c>
      <c r="D1873">
        <v>890</v>
      </c>
      <c r="E1873" s="27">
        <v>45300</v>
      </c>
      <c r="F1873">
        <v>1456.56</v>
      </c>
      <c r="G1873" t="s">
        <v>91</v>
      </c>
      <c r="H1873">
        <v>0</v>
      </c>
      <c r="I1873" t="str">
        <f>YEAR(data_KPI[[#This Row],[Date]])&amp;" "&amp;MONTH(data_KPI[[#This Row],[Date]])</f>
        <v>2024 1</v>
      </c>
    </row>
    <row r="1874" spans="2:9" x14ac:dyDescent="0.25">
      <c r="B1874" t="s">
        <v>33</v>
      </c>
      <c r="C1874">
        <v>9.6000000000000014</v>
      </c>
      <c r="D1874">
        <v>700</v>
      </c>
      <c r="E1874" s="27">
        <v>45301</v>
      </c>
      <c r="F1874">
        <v>862.34999999999991</v>
      </c>
      <c r="G1874" t="s">
        <v>90</v>
      </c>
      <c r="H1874">
        <v>0</v>
      </c>
      <c r="I1874" t="str">
        <f>YEAR(data_KPI[[#This Row],[Date]])&amp;" "&amp;MONTH(data_KPI[[#This Row],[Date]])</f>
        <v>2024 1</v>
      </c>
    </row>
    <row r="1875" spans="2:9" x14ac:dyDescent="0.25">
      <c r="B1875" t="s">
        <v>34</v>
      </c>
      <c r="C1875">
        <v>5.6000000000000005</v>
      </c>
      <c r="D1875">
        <v>540</v>
      </c>
      <c r="E1875" s="27">
        <v>45301</v>
      </c>
      <c r="F1875">
        <v>309.27</v>
      </c>
      <c r="G1875" t="s">
        <v>91</v>
      </c>
      <c r="H1875">
        <v>0</v>
      </c>
      <c r="I1875" t="str">
        <f>YEAR(data_KPI[[#This Row],[Date]])&amp;" "&amp;MONTH(data_KPI[[#This Row],[Date]])</f>
        <v>2024 1</v>
      </c>
    </row>
    <row r="1876" spans="2:9" x14ac:dyDescent="0.25">
      <c r="B1876" t="s">
        <v>35</v>
      </c>
      <c r="C1876">
        <v>8.8000000000000007</v>
      </c>
      <c r="D1876">
        <v>910</v>
      </c>
      <c r="E1876" s="27">
        <v>45301</v>
      </c>
      <c r="F1876">
        <v>1014.81</v>
      </c>
      <c r="G1876" t="s">
        <v>91</v>
      </c>
      <c r="H1876">
        <v>0</v>
      </c>
      <c r="I1876" t="str">
        <f>YEAR(data_KPI[[#This Row],[Date]])&amp;" "&amp;MONTH(data_KPI[[#This Row],[Date]])</f>
        <v>2024 1</v>
      </c>
    </row>
    <row r="1877" spans="2:9" x14ac:dyDescent="0.25">
      <c r="B1877" t="s">
        <v>68</v>
      </c>
      <c r="C1877">
        <v>8</v>
      </c>
      <c r="D1877">
        <v>950</v>
      </c>
      <c r="E1877" s="27">
        <v>45301</v>
      </c>
      <c r="F1877">
        <v>316.11</v>
      </c>
      <c r="G1877" t="s">
        <v>90</v>
      </c>
      <c r="H1877">
        <v>0</v>
      </c>
      <c r="I1877" t="str">
        <f>YEAR(data_KPI[[#This Row],[Date]])&amp;" "&amp;MONTH(data_KPI[[#This Row],[Date]])</f>
        <v>2024 1</v>
      </c>
    </row>
    <row r="1878" spans="2:9" x14ac:dyDescent="0.25">
      <c r="B1878" t="s">
        <v>32</v>
      </c>
      <c r="C1878">
        <v>11.200000000000001</v>
      </c>
      <c r="D1878">
        <v>1310</v>
      </c>
      <c r="E1878" s="27">
        <v>45301</v>
      </c>
      <c r="F1878">
        <v>2250.63</v>
      </c>
      <c r="G1878" t="s">
        <v>91</v>
      </c>
      <c r="H1878">
        <v>0</v>
      </c>
      <c r="I1878" t="str">
        <f>YEAR(data_KPI[[#This Row],[Date]])&amp;" "&amp;MONTH(data_KPI[[#This Row],[Date]])</f>
        <v>2024 1</v>
      </c>
    </row>
    <row r="1879" spans="2:9" x14ac:dyDescent="0.25">
      <c r="B1879" t="s">
        <v>33</v>
      </c>
      <c r="C1879">
        <v>10.4</v>
      </c>
      <c r="D1879">
        <v>740</v>
      </c>
      <c r="E1879" s="27">
        <v>45302</v>
      </c>
      <c r="F1879">
        <v>1777.59</v>
      </c>
      <c r="G1879" t="s">
        <v>90</v>
      </c>
      <c r="H1879">
        <v>0</v>
      </c>
      <c r="I1879" t="str">
        <f>YEAR(data_KPI[[#This Row],[Date]])&amp;" "&amp;MONTH(data_KPI[[#This Row],[Date]])</f>
        <v>2024 1</v>
      </c>
    </row>
    <row r="1880" spans="2:9" x14ac:dyDescent="0.25">
      <c r="B1880" t="s">
        <v>34</v>
      </c>
      <c r="C1880">
        <v>9.6000000000000014</v>
      </c>
      <c r="D1880">
        <v>1090</v>
      </c>
      <c r="E1880" s="27">
        <v>45302</v>
      </c>
      <c r="F1880">
        <v>420.48</v>
      </c>
      <c r="G1880" t="s">
        <v>91</v>
      </c>
      <c r="H1880">
        <v>0</v>
      </c>
      <c r="I1880" t="str">
        <f>YEAR(data_KPI[[#This Row],[Date]])&amp;" "&amp;MONTH(data_KPI[[#This Row],[Date]])</f>
        <v>2024 1</v>
      </c>
    </row>
    <row r="1881" spans="2:9" x14ac:dyDescent="0.25">
      <c r="B1881" t="s">
        <v>35</v>
      </c>
      <c r="C1881">
        <v>9.6000000000000014</v>
      </c>
      <c r="D1881">
        <v>790</v>
      </c>
      <c r="E1881" s="27">
        <v>45302</v>
      </c>
      <c r="F1881">
        <v>2132.34</v>
      </c>
      <c r="G1881" t="s">
        <v>91</v>
      </c>
      <c r="H1881">
        <v>0</v>
      </c>
      <c r="I1881" t="str">
        <f>YEAR(data_KPI[[#This Row],[Date]])&amp;" "&amp;MONTH(data_KPI[[#This Row],[Date]])</f>
        <v>2024 1</v>
      </c>
    </row>
    <row r="1882" spans="2:9" x14ac:dyDescent="0.25">
      <c r="B1882" t="s">
        <v>68</v>
      </c>
      <c r="C1882">
        <v>6.4</v>
      </c>
      <c r="D1882">
        <v>1090</v>
      </c>
      <c r="E1882" s="27">
        <v>45302</v>
      </c>
      <c r="F1882">
        <v>2103.84</v>
      </c>
      <c r="G1882" t="s">
        <v>90</v>
      </c>
      <c r="H1882">
        <v>0</v>
      </c>
      <c r="I1882" t="str">
        <f>YEAR(data_KPI[[#This Row],[Date]])&amp;" "&amp;MONTH(data_KPI[[#This Row],[Date]])</f>
        <v>2024 1</v>
      </c>
    </row>
    <row r="1883" spans="2:9" x14ac:dyDescent="0.25">
      <c r="B1883" t="s">
        <v>32</v>
      </c>
      <c r="C1883">
        <v>10.4</v>
      </c>
      <c r="D1883">
        <v>1240</v>
      </c>
      <c r="E1883" s="27">
        <v>45302</v>
      </c>
      <c r="F1883">
        <v>1308.78</v>
      </c>
      <c r="G1883" t="s">
        <v>91</v>
      </c>
      <c r="H1883">
        <v>0</v>
      </c>
      <c r="I1883" t="str">
        <f>YEAR(data_KPI[[#This Row],[Date]])&amp;" "&amp;MONTH(data_KPI[[#This Row],[Date]])</f>
        <v>2024 1</v>
      </c>
    </row>
    <row r="1884" spans="2:9" x14ac:dyDescent="0.25">
      <c r="B1884" t="s">
        <v>33</v>
      </c>
      <c r="C1884">
        <v>6.4</v>
      </c>
      <c r="D1884">
        <v>850</v>
      </c>
      <c r="E1884" s="27">
        <v>45303</v>
      </c>
      <c r="F1884">
        <v>1299.42</v>
      </c>
      <c r="G1884" t="s">
        <v>90</v>
      </c>
      <c r="H1884">
        <v>0</v>
      </c>
      <c r="I1884" t="str">
        <f>YEAR(data_KPI[[#This Row],[Date]])&amp;" "&amp;MONTH(data_KPI[[#This Row],[Date]])</f>
        <v>2024 1</v>
      </c>
    </row>
    <row r="1885" spans="2:9" x14ac:dyDescent="0.25">
      <c r="B1885" t="s">
        <v>34</v>
      </c>
      <c r="C1885">
        <v>4</v>
      </c>
      <c r="D1885">
        <v>690</v>
      </c>
      <c r="E1885" s="27">
        <v>45303</v>
      </c>
      <c r="F1885">
        <v>1520.49</v>
      </c>
      <c r="G1885" t="s">
        <v>91</v>
      </c>
      <c r="H1885">
        <v>0</v>
      </c>
      <c r="I1885" t="str">
        <f>YEAR(data_KPI[[#This Row],[Date]])&amp;" "&amp;MONTH(data_KPI[[#This Row],[Date]])</f>
        <v>2024 1</v>
      </c>
    </row>
    <row r="1886" spans="2:9" x14ac:dyDescent="0.25">
      <c r="B1886" t="s">
        <v>35</v>
      </c>
      <c r="C1886">
        <v>10.4</v>
      </c>
      <c r="D1886">
        <v>1070</v>
      </c>
      <c r="E1886" s="27">
        <v>45303</v>
      </c>
      <c r="F1886">
        <v>541.83000000000004</v>
      </c>
      <c r="G1886" t="s">
        <v>91</v>
      </c>
      <c r="H1886">
        <v>0</v>
      </c>
      <c r="I1886" t="str">
        <f>YEAR(data_KPI[[#This Row],[Date]])&amp;" "&amp;MONTH(data_KPI[[#This Row],[Date]])</f>
        <v>2024 1</v>
      </c>
    </row>
    <row r="1887" spans="2:9" x14ac:dyDescent="0.25">
      <c r="B1887" t="s">
        <v>68</v>
      </c>
      <c r="C1887">
        <v>9.6000000000000014</v>
      </c>
      <c r="D1887">
        <v>1110</v>
      </c>
      <c r="E1887" s="27">
        <v>45303</v>
      </c>
      <c r="F1887">
        <v>763.29</v>
      </c>
      <c r="G1887" t="s">
        <v>90</v>
      </c>
      <c r="H1887">
        <v>0</v>
      </c>
      <c r="I1887" t="str">
        <f>YEAR(data_KPI[[#This Row],[Date]])&amp;" "&amp;MONTH(data_KPI[[#This Row],[Date]])</f>
        <v>2024 1</v>
      </c>
    </row>
    <row r="1888" spans="2:9" x14ac:dyDescent="0.25">
      <c r="B1888" t="s">
        <v>32</v>
      </c>
      <c r="C1888">
        <v>8</v>
      </c>
      <c r="D1888">
        <v>1360</v>
      </c>
      <c r="E1888" s="27">
        <v>45303</v>
      </c>
      <c r="F1888">
        <v>1708.98</v>
      </c>
      <c r="G1888" t="s">
        <v>91</v>
      </c>
      <c r="H1888">
        <v>0</v>
      </c>
      <c r="I1888" t="str">
        <f>YEAR(data_KPI[[#This Row],[Date]])&amp;" "&amp;MONTH(data_KPI[[#This Row],[Date]])</f>
        <v>2024 1</v>
      </c>
    </row>
    <row r="1889" spans="2:9" x14ac:dyDescent="0.25">
      <c r="B1889" t="s">
        <v>33</v>
      </c>
      <c r="C1889">
        <v>10.4</v>
      </c>
      <c r="D1889">
        <v>830</v>
      </c>
      <c r="E1889" s="27">
        <v>45304</v>
      </c>
      <c r="F1889">
        <v>688.26</v>
      </c>
      <c r="G1889" t="s">
        <v>90</v>
      </c>
      <c r="H1889">
        <v>0</v>
      </c>
      <c r="I1889" t="str">
        <f>YEAR(data_KPI[[#This Row],[Date]])&amp;" "&amp;MONTH(data_KPI[[#This Row],[Date]])</f>
        <v>2024 1</v>
      </c>
    </row>
    <row r="1890" spans="2:9" x14ac:dyDescent="0.25">
      <c r="B1890" t="s">
        <v>34</v>
      </c>
      <c r="C1890">
        <v>10.4</v>
      </c>
      <c r="D1890">
        <v>1290</v>
      </c>
      <c r="E1890" s="27">
        <v>45304</v>
      </c>
      <c r="F1890">
        <v>1409.01</v>
      </c>
      <c r="G1890" t="s">
        <v>91</v>
      </c>
      <c r="H1890">
        <v>0</v>
      </c>
      <c r="I1890" t="str">
        <f>YEAR(data_KPI[[#This Row],[Date]])&amp;" "&amp;MONTH(data_KPI[[#This Row],[Date]])</f>
        <v>2024 1</v>
      </c>
    </row>
    <row r="1891" spans="2:9" x14ac:dyDescent="0.25">
      <c r="B1891" t="s">
        <v>35</v>
      </c>
      <c r="C1891">
        <v>6.4</v>
      </c>
      <c r="D1891">
        <v>1500</v>
      </c>
      <c r="E1891" s="27">
        <v>45304</v>
      </c>
      <c r="F1891">
        <v>2764.29</v>
      </c>
      <c r="G1891" t="s">
        <v>91</v>
      </c>
      <c r="H1891">
        <v>0</v>
      </c>
      <c r="I1891" t="str">
        <f>YEAR(data_KPI[[#This Row],[Date]])&amp;" "&amp;MONTH(data_KPI[[#This Row],[Date]])</f>
        <v>2024 1</v>
      </c>
    </row>
    <row r="1892" spans="2:9" x14ac:dyDescent="0.25">
      <c r="B1892" t="s">
        <v>68</v>
      </c>
      <c r="C1892">
        <v>12</v>
      </c>
      <c r="D1892">
        <v>1200</v>
      </c>
      <c r="E1892" s="27">
        <v>45304</v>
      </c>
      <c r="F1892">
        <v>1331.16</v>
      </c>
      <c r="G1892" t="s">
        <v>90</v>
      </c>
      <c r="H1892">
        <v>0</v>
      </c>
      <c r="I1892" t="str">
        <f>YEAR(data_KPI[[#This Row],[Date]])&amp;" "&amp;MONTH(data_KPI[[#This Row],[Date]])</f>
        <v>2024 1</v>
      </c>
    </row>
    <row r="1893" spans="2:9" x14ac:dyDescent="0.25">
      <c r="B1893" t="s">
        <v>32</v>
      </c>
      <c r="C1893">
        <v>9.6000000000000014</v>
      </c>
      <c r="D1893">
        <v>1100</v>
      </c>
      <c r="E1893" s="27">
        <v>45304</v>
      </c>
      <c r="F1893">
        <v>467.66999999999996</v>
      </c>
      <c r="G1893" t="s">
        <v>91</v>
      </c>
      <c r="H1893">
        <v>0</v>
      </c>
      <c r="I1893" t="str">
        <f>YEAR(data_KPI[[#This Row],[Date]])&amp;" "&amp;MONTH(data_KPI[[#This Row],[Date]])</f>
        <v>2024 1</v>
      </c>
    </row>
    <row r="1894" spans="2:9" x14ac:dyDescent="0.25">
      <c r="B1894" t="s">
        <v>33</v>
      </c>
      <c r="C1894">
        <v>8.8000000000000007</v>
      </c>
      <c r="D1894">
        <v>540</v>
      </c>
      <c r="E1894" s="27">
        <v>45305</v>
      </c>
      <c r="F1894">
        <v>662.13</v>
      </c>
      <c r="G1894" t="s">
        <v>90</v>
      </c>
      <c r="H1894">
        <v>0</v>
      </c>
      <c r="I1894" t="str">
        <f>YEAR(data_KPI[[#This Row],[Date]])&amp;" "&amp;MONTH(data_KPI[[#This Row],[Date]])</f>
        <v>2024 1</v>
      </c>
    </row>
    <row r="1895" spans="2:9" x14ac:dyDescent="0.25">
      <c r="B1895" t="s">
        <v>34</v>
      </c>
      <c r="C1895">
        <v>12</v>
      </c>
      <c r="D1895">
        <v>1470</v>
      </c>
      <c r="E1895" s="27">
        <v>45305</v>
      </c>
      <c r="F1895">
        <v>173.37</v>
      </c>
      <c r="G1895" t="s">
        <v>91</v>
      </c>
      <c r="H1895">
        <v>0</v>
      </c>
      <c r="I1895" t="str">
        <f>YEAR(data_KPI[[#This Row],[Date]])&amp;" "&amp;MONTH(data_KPI[[#This Row],[Date]])</f>
        <v>2024 1</v>
      </c>
    </row>
    <row r="1896" spans="2:9" x14ac:dyDescent="0.25">
      <c r="B1896" t="s">
        <v>35</v>
      </c>
      <c r="C1896">
        <v>4</v>
      </c>
      <c r="D1896">
        <v>640</v>
      </c>
      <c r="E1896" s="27">
        <v>45305</v>
      </c>
      <c r="F1896">
        <v>699.93000000000006</v>
      </c>
      <c r="G1896" t="s">
        <v>91</v>
      </c>
      <c r="H1896">
        <v>0</v>
      </c>
      <c r="I1896" t="str">
        <f>YEAR(data_KPI[[#This Row],[Date]])&amp;" "&amp;MONTH(data_KPI[[#This Row],[Date]])</f>
        <v>2024 1</v>
      </c>
    </row>
    <row r="1897" spans="2:9" x14ac:dyDescent="0.25">
      <c r="B1897" t="s">
        <v>68</v>
      </c>
      <c r="C1897">
        <v>5.6000000000000005</v>
      </c>
      <c r="D1897">
        <v>1270</v>
      </c>
      <c r="E1897" s="27">
        <v>45305</v>
      </c>
      <c r="F1897">
        <v>1292.6999999999998</v>
      </c>
      <c r="G1897" t="s">
        <v>90</v>
      </c>
      <c r="H1897">
        <v>0</v>
      </c>
      <c r="I1897" t="str">
        <f>YEAR(data_KPI[[#This Row],[Date]])&amp;" "&amp;MONTH(data_KPI[[#This Row],[Date]])</f>
        <v>2024 1</v>
      </c>
    </row>
    <row r="1898" spans="2:9" x14ac:dyDescent="0.25">
      <c r="B1898" t="s">
        <v>32</v>
      </c>
      <c r="C1898">
        <v>4</v>
      </c>
      <c r="D1898">
        <v>1250</v>
      </c>
      <c r="E1898" s="27">
        <v>45305</v>
      </c>
      <c r="F1898">
        <v>1759.3500000000001</v>
      </c>
      <c r="G1898" t="s">
        <v>91</v>
      </c>
      <c r="H1898">
        <v>0</v>
      </c>
      <c r="I1898" t="str">
        <f>YEAR(data_KPI[[#This Row],[Date]])&amp;" "&amp;MONTH(data_KPI[[#This Row],[Date]])</f>
        <v>2024 1</v>
      </c>
    </row>
    <row r="1899" spans="2:9" x14ac:dyDescent="0.25">
      <c r="B1899" t="s">
        <v>33</v>
      </c>
      <c r="C1899">
        <v>4.8000000000000007</v>
      </c>
      <c r="D1899">
        <v>1330</v>
      </c>
      <c r="E1899" s="27">
        <v>45306</v>
      </c>
      <c r="F1899">
        <v>1063.68</v>
      </c>
      <c r="G1899" t="s">
        <v>90</v>
      </c>
      <c r="H1899">
        <v>0</v>
      </c>
      <c r="I1899" t="str">
        <f>YEAR(data_KPI[[#This Row],[Date]])&amp;" "&amp;MONTH(data_KPI[[#This Row],[Date]])</f>
        <v>2024 1</v>
      </c>
    </row>
    <row r="1900" spans="2:9" x14ac:dyDescent="0.25">
      <c r="B1900" t="s">
        <v>34</v>
      </c>
      <c r="C1900">
        <v>6.4</v>
      </c>
      <c r="D1900">
        <v>1490</v>
      </c>
      <c r="E1900" s="27">
        <v>45306</v>
      </c>
      <c r="F1900">
        <v>102.03</v>
      </c>
      <c r="G1900" t="s">
        <v>91</v>
      </c>
      <c r="H1900">
        <v>0</v>
      </c>
      <c r="I1900" t="str">
        <f>YEAR(data_KPI[[#This Row],[Date]])&amp;" "&amp;MONTH(data_KPI[[#This Row],[Date]])</f>
        <v>2024 1</v>
      </c>
    </row>
    <row r="1901" spans="2:9" x14ac:dyDescent="0.25">
      <c r="B1901" t="s">
        <v>35</v>
      </c>
      <c r="C1901">
        <v>5.6000000000000005</v>
      </c>
      <c r="D1901">
        <v>1480</v>
      </c>
      <c r="E1901" s="27">
        <v>45306</v>
      </c>
      <c r="F1901">
        <v>1394.1299999999999</v>
      </c>
      <c r="G1901" t="s">
        <v>91</v>
      </c>
      <c r="H1901">
        <v>0</v>
      </c>
      <c r="I1901" t="str">
        <f>YEAR(data_KPI[[#This Row],[Date]])&amp;" "&amp;MONTH(data_KPI[[#This Row],[Date]])</f>
        <v>2024 1</v>
      </c>
    </row>
    <row r="1902" spans="2:9" x14ac:dyDescent="0.25">
      <c r="B1902" t="s">
        <v>68</v>
      </c>
      <c r="C1902">
        <v>12</v>
      </c>
      <c r="D1902">
        <v>1080</v>
      </c>
      <c r="E1902" s="27">
        <v>45306</v>
      </c>
      <c r="F1902">
        <v>306.99</v>
      </c>
      <c r="G1902" t="s">
        <v>90</v>
      </c>
      <c r="H1902">
        <v>0</v>
      </c>
      <c r="I1902" t="str">
        <f>YEAR(data_KPI[[#This Row],[Date]])&amp;" "&amp;MONTH(data_KPI[[#This Row],[Date]])</f>
        <v>2024 1</v>
      </c>
    </row>
    <row r="1903" spans="2:9" x14ac:dyDescent="0.25">
      <c r="B1903" t="s">
        <v>32</v>
      </c>
      <c r="C1903">
        <v>11.200000000000001</v>
      </c>
      <c r="D1903">
        <v>1000</v>
      </c>
      <c r="E1903" s="27">
        <v>45306</v>
      </c>
      <c r="F1903">
        <v>2876.07</v>
      </c>
      <c r="G1903" t="s">
        <v>91</v>
      </c>
      <c r="H1903">
        <v>0</v>
      </c>
      <c r="I1903" t="str">
        <f>YEAR(data_KPI[[#This Row],[Date]])&amp;" "&amp;MONTH(data_KPI[[#This Row],[Date]])</f>
        <v>2024 1</v>
      </c>
    </row>
    <row r="1904" spans="2:9" x14ac:dyDescent="0.25">
      <c r="B1904" t="s">
        <v>33</v>
      </c>
      <c r="C1904">
        <v>11.200000000000001</v>
      </c>
      <c r="D1904">
        <v>920</v>
      </c>
      <c r="E1904" s="27">
        <v>45307</v>
      </c>
      <c r="F1904">
        <v>1944.03</v>
      </c>
      <c r="G1904" t="s">
        <v>90</v>
      </c>
      <c r="H1904">
        <v>0</v>
      </c>
      <c r="I1904" t="str">
        <f>YEAR(data_KPI[[#This Row],[Date]])&amp;" "&amp;MONTH(data_KPI[[#This Row],[Date]])</f>
        <v>2024 1</v>
      </c>
    </row>
    <row r="1905" spans="2:9" x14ac:dyDescent="0.25">
      <c r="B1905" t="s">
        <v>34</v>
      </c>
      <c r="C1905">
        <v>8.8000000000000007</v>
      </c>
      <c r="D1905">
        <v>1010</v>
      </c>
      <c r="E1905" s="27">
        <v>45307</v>
      </c>
      <c r="F1905">
        <v>574.02</v>
      </c>
      <c r="G1905" t="s">
        <v>91</v>
      </c>
      <c r="H1905">
        <v>0</v>
      </c>
      <c r="I1905" t="str">
        <f>YEAR(data_KPI[[#This Row],[Date]])&amp;" "&amp;MONTH(data_KPI[[#This Row],[Date]])</f>
        <v>2024 1</v>
      </c>
    </row>
    <row r="1906" spans="2:9" x14ac:dyDescent="0.25">
      <c r="B1906" t="s">
        <v>35</v>
      </c>
      <c r="C1906">
        <v>7.2</v>
      </c>
      <c r="D1906">
        <v>1320</v>
      </c>
      <c r="E1906" s="27">
        <v>45307</v>
      </c>
      <c r="F1906">
        <v>1326</v>
      </c>
      <c r="G1906" t="s">
        <v>91</v>
      </c>
      <c r="H1906">
        <v>0</v>
      </c>
      <c r="I1906" t="str">
        <f>YEAR(data_KPI[[#This Row],[Date]])&amp;" "&amp;MONTH(data_KPI[[#This Row],[Date]])</f>
        <v>2024 1</v>
      </c>
    </row>
    <row r="1907" spans="2:9" x14ac:dyDescent="0.25">
      <c r="B1907" t="s">
        <v>68</v>
      </c>
      <c r="C1907">
        <v>6.4</v>
      </c>
      <c r="D1907">
        <v>850</v>
      </c>
      <c r="E1907" s="27">
        <v>45307</v>
      </c>
      <c r="F1907">
        <v>2979.33</v>
      </c>
      <c r="G1907" t="s">
        <v>90</v>
      </c>
      <c r="H1907">
        <v>0</v>
      </c>
      <c r="I1907" t="str">
        <f>YEAR(data_KPI[[#This Row],[Date]])&amp;" "&amp;MONTH(data_KPI[[#This Row],[Date]])</f>
        <v>2024 1</v>
      </c>
    </row>
    <row r="1908" spans="2:9" x14ac:dyDescent="0.25">
      <c r="B1908" t="s">
        <v>32</v>
      </c>
      <c r="C1908">
        <v>4.8000000000000007</v>
      </c>
      <c r="D1908">
        <v>710</v>
      </c>
      <c r="E1908" s="27">
        <v>45307</v>
      </c>
      <c r="F1908">
        <v>1755.3000000000002</v>
      </c>
      <c r="G1908" t="s">
        <v>91</v>
      </c>
      <c r="H1908">
        <v>0</v>
      </c>
      <c r="I1908" t="str">
        <f>YEAR(data_KPI[[#This Row],[Date]])&amp;" "&amp;MONTH(data_KPI[[#This Row],[Date]])</f>
        <v>2024 1</v>
      </c>
    </row>
    <row r="1909" spans="2:9" x14ac:dyDescent="0.25">
      <c r="B1909" t="s">
        <v>33</v>
      </c>
      <c r="C1909">
        <v>8</v>
      </c>
      <c r="D1909">
        <v>1290</v>
      </c>
      <c r="E1909" s="27">
        <v>45308</v>
      </c>
      <c r="F1909">
        <v>89.429999999999993</v>
      </c>
      <c r="G1909" t="s">
        <v>90</v>
      </c>
      <c r="H1909">
        <v>0</v>
      </c>
      <c r="I1909" t="str">
        <f>YEAR(data_KPI[[#This Row],[Date]])&amp;" "&amp;MONTH(data_KPI[[#This Row],[Date]])</f>
        <v>2024 1</v>
      </c>
    </row>
    <row r="1910" spans="2:9" x14ac:dyDescent="0.25">
      <c r="B1910" t="s">
        <v>34</v>
      </c>
      <c r="C1910">
        <v>4</v>
      </c>
      <c r="D1910">
        <v>590</v>
      </c>
      <c r="E1910" s="27">
        <v>45308</v>
      </c>
      <c r="F1910">
        <v>2310.0299999999997</v>
      </c>
      <c r="G1910" t="s">
        <v>91</v>
      </c>
      <c r="H1910">
        <v>0</v>
      </c>
      <c r="I1910" t="str">
        <f>YEAR(data_KPI[[#This Row],[Date]])&amp;" "&amp;MONTH(data_KPI[[#This Row],[Date]])</f>
        <v>2024 1</v>
      </c>
    </row>
    <row r="1911" spans="2:9" x14ac:dyDescent="0.25">
      <c r="B1911" t="s">
        <v>35</v>
      </c>
      <c r="C1911">
        <v>4</v>
      </c>
      <c r="D1911">
        <v>580</v>
      </c>
      <c r="E1911" s="27">
        <v>45308</v>
      </c>
      <c r="F1911">
        <v>1541.94</v>
      </c>
      <c r="G1911" t="s">
        <v>91</v>
      </c>
      <c r="H1911">
        <v>0</v>
      </c>
      <c r="I1911" t="str">
        <f>YEAR(data_KPI[[#This Row],[Date]])&amp;" "&amp;MONTH(data_KPI[[#This Row],[Date]])</f>
        <v>2024 1</v>
      </c>
    </row>
    <row r="1912" spans="2:9" x14ac:dyDescent="0.25">
      <c r="B1912" t="s">
        <v>68</v>
      </c>
      <c r="C1912">
        <v>8</v>
      </c>
      <c r="D1912">
        <v>1090</v>
      </c>
      <c r="E1912" s="27">
        <v>45308</v>
      </c>
      <c r="F1912">
        <v>1534.41</v>
      </c>
      <c r="G1912" t="s">
        <v>90</v>
      </c>
      <c r="H1912">
        <v>0</v>
      </c>
      <c r="I1912" t="str">
        <f>YEAR(data_KPI[[#This Row],[Date]])&amp;" "&amp;MONTH(data_KPI[[#This Row],[Date]])</f>
        <v>2024 1</v>
      </c>
    </row>
    <row r="1913" spans="2:9" x14ac:dyDescent="0.25">
      <c r="B1913" t="s">
        <v>32</v>
      </c>
      <c r="C1913">
        <v>8</v>
      </c>
      <c r="D1913">
        <v>960</v>
      </c>
      <c r="E1913" s="27">
        <v>45308</v>
      </c>
      <c r="F1913">
        <v>2516.6999999999998</v>
      </c>
      <c r="G1913" t="s">
        <v>91</v>
      </c>
      <c r="H1913">
        <v>0</v>
      </c>
      <c r="I1913" t="str">
        <f>YEAR(data_KPI[[#This Row],[Date]])&amp;" "&amp;MONTH(data_KPI[[#This Row],[Date]])</f>
        <v>2024 1</v>
      </c>
    </row>
    <row r="1914" spans="2:9" x14ac:dyDescent="0.25">
      <c r="B1914" t="s">
        <v>33</v>
      </c>
      <c r="C1914">
        <v>8.8000000000000007</v>
      </c>
      <c r="D1914">
        <v>830</v>
      </c>
      <c r="E1914" s="27">
        <v>45309</v>
      </c>
      <c r="F1914">
        <v>1738.62</v>
      </c>
      <c r="G1914" t="s">
        <v>90</v>
      </c>
      <c r="H1914">
        <v>0</v>
      </c>
      <c r="I1914" t="str">
        <f>YEAR(data_KPI[[#This Row],[Date]])&amp;" "&amp;MONTH(data_KPI[[#This Row],[Date]])</f>
        <v>2024 1</v>
      </c>
    </row>
    <row r="1915" spans="2:9" x14ac:dyDescent="0.25">
      <c r="B1915" t="s">
        <v>34</v>
      </c>
      <c r="C1915">
        <v>4</v>
      </c>
      <c r="D1915">
        <v>680</v>
      </c>
      <c r="E1915" s="27">
        <v>45309</v>
      </c>
      <c r="F1915">
        <v>1200.03</v>
      </c>
      <c r="G1915" t="s">
        <v>91</v>
      </c>
      <c r="H1915">
        <v>0</v>
      </c>
      <c r="I1915" t="str">
        <f>YEAR(data_KPI[[#This Row],[Date]])&amp;" "&amp;MONTH(data_KPI[[#This Row],[Date]])</f>
        <v>2024 1</v>
      </c>
    </row>
    <row r="1916" spans="2:9" x14ac:dyDescent="0.25">
      <c r="B1916" t="s">
        <v>35</v>
      </c>
      <c r="C1916">
        <v>12</v>
      </c>
      <c r="D1916">
        <v>680</v>
      </c>
      <c r="E1916" s="27">
        <v>45309</v>
      </c>
      <c r="F1916">
        <v>1377.99</v>
      </c>
      <c r="G1916" t="s">
        <v>91</v>
      </c>
      <c r="H1916">
        <v>0</v>
      </c>
      <c r="I1916" t="str">
        <f>YEAR(data_KPI[[#This Row],[Date]])&amp;" "&amp;MONTH(data_KPI[[#This Row],[Date]])</f>
        <v>2024 1</v>
      </c>
    </row>
    <row r="1917" spans="2:9" x14ac:dyDescent="0.25">
      <c r="B1917" t="s">
        <v>68</v>
      </c>
      <c r="C1917">
        <v>12</v>
      </c>
      <c r="D1917">
        <v>1310</v>
      </c>
      <c r="E1917" s="27">
        <v>45309</v>
      </c>
      <c r="F1917">
        <v>2651.91</v>
      </c>
      <c r="G1917" t="s">
        <v>90</v>
      </c>
      <c r="H1917">
        <v>0</v>
      </c>
      <c r="I1917" t="str">
        <f>YEAR(data_KPI[[#This Row],[Date]])&amp;" "&amp;MONTH(data_KPI[[#This Row],[Date]])</f>
        <v>2024 1</v>
      </c>
    </row>
    <row r="1918" spans="2:9" x14ac:dyDescent="0.25">
      <c r="B1918" t="s">
        <v>32</v>
      </c>
      <c r="C1918">
        <v>12</v>
      </c>
      <c r="D1918">
        <v>740</v>
      </c>
      <c r="E1918" s="27">
        <v>45309</v>
      </c>
      <c r="F1918">
        <v>2353.14</v>
      </c>
      <c r="G1918" t="s">
        <v>91</v>
      </c>
      <c r="H1918">
        <v>0</v>
      </c>
      <c r="I1918" t="str">
        <f>YEAR(data_KPI[[#This Row],[Date]])&amp;" "&amp;MONTH(data_KPI[[#This Row],[Date]])</f>
        <v>2024 1</v>
      </c>
    </row>
    <row r="1919" spans="2:9" x14ac:dyDescent="0.25">
      <c r="B1919" t="s">
        <v>33</v>
      </c>
      <c r="C1919">
        <v>5.6000000000000005</v>
      </c>
      <c r="D1919">
        <v>770</v>
      </c>
      <c r="E1919" s="27">
        <v>45310</v>
      </c>
      <c r="F1919">
        <v>629.79</v>
      </c>
      <c r="G1919" t="s">
        <v>90</v>
      </c>
      <c r="H1919">
        <v>0</v>
      </c>
      <c r="I1919" t="str">
        <f>YEAR(data_KPI[[#This Row],[Date]])&amp;" "&amp;MONTH(data_KPI[[#This Row],[Date]])</f>
        <v>2024 1</v>
      </c>
    </row>
    <row r="1920" spans="2:9" x14ac:dyDescent="0.25">
      <c r="B1920" t="s">
        <v>34</v>
      </c>
      <c r="C1920">
        <v>5.6000000000000005</v>
      </c>
      <c r="D1920">
        <v>1040</v>
      </c>
      <c r="E1920" s="27">
        <v>45310</v>
      </c>
      <c r="F1920">
        <v>2504.0700000000002</v>
      </c>
      <c r="G1920" t="s">
        <v>91</v>
      </c>
      <c r="H1920">
        <v>0</v>
      </c>
      <c r="I1920" t="str">
        <f>YEAR(data_KPI[[#This Row],[Date]])&amp;" "&amp;MONTH(data_KPI[[#This Row],[Date]])</f>
        <v>2024 1</v>
      </c>
    </row>
    <row r="1921" spans="2:9" x14ac:dyDescent="0.25">
      <c r="B1921" t="s">
        <v>35</v>
      </c>
      <c r="C1921">
        <v>11.200000000000001</v>
      </c>
      <c r="D1921">
        <v>1190</v>
      </c>
      <c r="E1921" s="27">
        <v>45310</v>
      </c>
      <c r="F1921">
        <v>885.48</v>
      </c>
      <c r="G1921" t="s">
        <v>91</v>
      </c>
      <c r="H1921">
        <v>0</v>
      </c>
      <c r="I1921" t="str">
        <f>YEAR(data_KPI[[#This Row],[Date]])&amp;" "&amp;MONTH(data_KPI[[#This Row],[Date]])</f>
        <v>2024 1</v>
      </c>
    </row>
    <row r="1922" spans="2:9" x14ac:dyDescent="0.25">
      <c r="B1922" t="s">
        <v>68</v>
      </c>
      <c r="C1922">
        <v>6.4</v>
      </c>
      <c r="D1922">
        <v>1250</v>
      </c>
      <c r="E1922" s="27">
        <v>45310</v>
      </c>
      <c r="F1922">
        <v>1428.96</v>
      </c>
      <c r="G1922" t="s">
        <v>90</v>
      </c>
      <c r="H1922">
        <v>0</v>
      </c>
      <c r="I1922" t="str">
        <f>YEAR(data_KPI[[#This Row],[Date]])&amp;" "&amp;MONTH(data_KPI[[#This Row],[Date]])</f>
        <v>2024 1</v>
      </c>
    </row>
    <row r="1923" spans="2:9" x14ac:dyDescent="0.25">
      <c r="B1923" t="s">
        <v>32</v>
      </c>
      <c r="C1923">
        <v>8</v>
      </c>
      <c r="D1923">
        <v>790</v>
      </c>
      <c r="E1923" s="27">
        <v>45310</v>
      </c>
      <c r="F1923">
        <v>208.07999999999998</v>
      </c>
      <c r="G1923" t="s">
        <v>91</v>
      </c>
      <c r="H1923">
        <v>0</v>
      </c>
      <c r="I1923" t="str">
        <f>YEAR(data_KPI[[#This Row],[Date]])&amp;" "&amp;MONTH(data_KPI[[#This Row],[Date]])</f>
        <v>2024 1</v>
      </c>
    </row>
    <row r="1924" spans="2:9" x14ac:dyDescent="0.25">
      <c r="B1924" t="s">
        <v>33</v>
      </c>
      <c r="C1924">
        <v>12</v>
      </c>
      <c r="D1924">
        <v>1270</v>
      </c>
      <c r="E1924" s="27">
        <v>45311</v>
      </c>
      <c r="F1924">
        <v>2768.25</v>
      </c>
      <c r="G1924" t="s">
        <v>90</v>
      </c>
      <c r="H1924">
        <v>0</v>
      </c>
      <c r="I1924" t="str">
        <f>YEAR(data_KPI[[#This Row],[Date]])&amp;" "&amp;MONTH(data_KPI[[#This Row],[Date]])</f>
        <v>2024 1</v>
      </c>
    </row>
    <row r="1925" spans="2:9" x14ac:dyDescent="0.25">
      <c r="B1925" t="s">
        <v>34</v>
      </c>
      <c r="C1925">
        <v>6.4</v>
      </c>
      <c r="D1925">
        <v>710</v>
      </c>
      <c r="E1925" s="27">
        <v>45311</v>
      </c>
      <c r="F1925">
        <v>885.44999999999993</v>
      </c>
      <c r="G1925" t="s">
        <v>91</v>
      </c>
      <c r="H1925">
        <v>0</v>
      </c>
      <c r="I1925" t="str">
        <f>YEAR(data_KPI[[#This Row],[Date]])&amp;" "&amp;MONTH(data_KPI[[#This Row],[Date]])</f>
        <v>2024 1</v>
      </c>
    </row>
    <row r="1926" spans="2:9" x14ac:dyDescent="0.25">
      <c r="B1926" t="s">
        <v>35</v>
      </c>
      <c r="C1926">
        <v>4</v>
      </c>
      <c r="D1926">
        <v>660</v>
      </c>
      <c r="E1926" s="27">
        <v>45311</v>
      </c>
      <c r="F1926">
        <v>560.58000000000004</v>
      </c>
      <c r="G1926" t="s">
        <v>91</v>
      </c>
      <c r="H1926">
        <v>0</v>
      </c>
      <c r="I1926" t="str">
        <f>YEAR(data_KPI[[#This Row],[Date]])&amp;" "&amp;MONTH(data_KPI[[#This Row],[Date]])</f>
        <v>2024 1</v>
      </c>
    </row>
    <row r="1927" spans="2:9" x14ac:dyDescent="0.25">
      <c r="B1927" t="s">
        <v>68</v>
      </c>
      <c r="C1927">
        <v>7.2</v>
      </c>
      <c r="D1927">
        <v>1290</v>
      </c>
      <c r="E1927" s="27">
        <v>45311</v>
      </c>
      <c r="F1927">
        <v>2726.1000000000004</v>
      </c>
      <c r="G1927" t="s">
        <v>90</v>
      </c>
      <c r="H1927">
        <v>0</v>
      </c>
      <c r="I1927" t="str">
        <f>YEAR(data_KPI[[#This Row],[Date]])&amp;" "&amp;MONTH(data_KPI[[#This Row],[Date]])</f>
        <v>2024 1</v>
      </c>
    </row>
    <row r="1928" spans="2:9" x14ac:dyDescent="0.25">
      <c r="B1928" t="s">
        <v>32</v>
      </c>
      <c r="C1928">
        <v>6.4</v>
      </c>
      <c r="D1928">
        <v>850</v>
      </c>
      <c r="E1928" s="27">
        <v>45311</v>
      </c>
      <c r="F1928">
        <v>2568.36</v>
      </c>
      <c r="G1928" t="s">
        <v>91</v>
      </c>
      <c r="H1928">
        <v>0</v>
      </c>
      <c r="I1928" t="str">
        <f>YEAR(data_KPI[[#This Row],[Date]])&amp;" "&amp;MONTH(data_KPI[[#This Row],[Date]])</f>
        <v>2024 1</v>
      </c>
    </row>
    <row r="1929" spans="2:9" x14ac:dyDescent="0.25">
      <c r="B1929" t="s">
        <v>33</v>
      </c>
      <c r="C1929">
        <v>4.8000000000000007</v>
      </c>
      <c r="D1929">
        <v>620</v>
      </c>
      <c r="E1929" s="27">
        <v>45312</v>
      </c>
      <c r="F1929">
        <v>210.93</v>
      </c>
      <c r="G1929" t="s">
        <v>90</v>
      </c>
      <c r="H1929">
        <v>0</v>
      </c>
      <c r="I1929" t="str">
        <f>YEAR(data_KPI[[#This Row],[Date]])&amp;" "&amp;MONTH(data_KPI[[#This Row],[Date]])</f>
        <v>2024 1</v>
      </c>
    </row>
    <row r="1930" spans="2:9" x14ac:dyDescent="0.25">
      <c r="B1930" t="s">
        <v>34</v>
      </c>
      <c r="C1930">
        <v>8</v>
      </c>
      <c r="D1930">
        <v>960</v>
      </c>
      <c r="E1930" s="27">
        <v>45312</v>
      </c>
      <c r="F1930">
        <v>1764.1799999999998</v>
      </c>
      <c r="G1930" t="s">
        <v>91</v>
      </c>
      <c r="H1930">
        <v>0</v>
      </c>
      <c r="I1930" t="str">
        <f>YEAR(data_KPI[[#This Row],[Date]])&amp;" "&amp;MONTH(data_KPI[[#This Row],[Date]])</f>
        <v>2024 1</v>
      </c>
    </row>
    <row r="1931" spans="2:9" x14ac:dyDescent="0.25">
      <c r="B1931" t="s">
        <v>35</v>
      </c>
      <c r="C1931">
        <v>8.8000000000000007</v>
      </c>
      <c r="D1931">
        <v>670</v>
      </c>
      <c r="E1931" s="27">
        <v>45312</v>
      </c>
      <c r="F1931">
        <v>1441.6200000000001</v>
      </c>
      <c r="G1931" t="s">
        <v>91</v>
      </c>
      <c r="H1931">
        <v>0</v>
      </c>
      <c r="I1931" t="str">
        <f>YEAR(data_KPI[[#This Row],[Date]])&amp;" "&amp;MONTH(data_KPI[[#This Row],[Date]])</f>
        <v>2024 1</v>
      </c>
    </row>
    <row r="1932" spans="2:9" x14ac:dyDescent="0.25">
      <c r="B1932" t="s">
        <v>68</v>
      </c>
      <c r="C1932">
        <v>4.8000000000000007</v>
      </c>
      <c r="D1932">
        <v>1030</v>
      </c>
      <c r="E1932" s="27">
        <v>45312</v>
      </c>
      <c r="F1932">
        <v>711.66</v>
      </c>
      <c r="G1932" t="s">
        <v>90</v>
      </c>
      <c r="H1932">
        <v>0</v>
      </c>
      <c r="I1932" t="str">
        <f>YEAR(data_KPI[[#This Row],[Date]])&amp;" "&amp;MONTH(data_KPI[[#This Row],[Date]])</f>
        <v>2024 1</v>
      </c>
    </row>
    <row r="1933" spans="2:9" x14ac:dyDescent="0.25">
      <c r="B1933" t="s">
        <v>32</v>
      </c>
      <c r="C1933">
        <v>10.4</v>
      </c>
      <c r="D1933">
        <v>790</v>
      </c>
      <c r="E1933" s="27">
        <v>45312</v>
      </c>
      <c r="F1933">
        <v>1725.03</v>
      </c>
      <c r="G1933" t="s">
        <v>91</v>
      </c>
      <c r="H1933">
        <v>0</v>
      </c>
      <c r="I1933" t="str">
        <f>YEAR(data_KPI[[#This Row],[Date]])&amp;" "&amp;MONTH(data_KPI[[#This Row],[Date]])</f>
        <v>2024 1</v>
      </c>
    </row>
    <row r="1934" spans="2:9" x14ac:dyDescent="0.25">
      <c r="B1934" t="s">
        <v>33</v>
      </c>
      <c r="C1934">
        <v>10.4</v>
      </c>
      <c r="D1934">
        <v>1290</v>
      </c>
      <c r="E1934" s="27">
        <v>45313</v>
      </c>
      <c r="F1934">
        <v>1650.03</v>
      </c>
      <c r="G1934" t="s">
        <v>90</v>
      </c>
      <c r="H1934">
        <v>0</v>
      </c>
      <c r="I1934" t="str">
        <f>YEAR(data_KPI[[#This Row],[Date]])&amp;" "&amp;MONTH(data_KPI[[#This Row],[Date]])</f>
        <v>2024 1</v>
      </c>
    </row>
    <row r="1935" spans="2:9" x14ac:dyDescent="0.25">
      <c r="B1935" t="s">
        <v>34</v>
      </c>
      <c r="C1935">
        <v>10.4</v>
      </c>
      <c r="D1935">
        <v>800</v>
      </c>
      <c r="E1935" s="27">
        <v>45313</v>
      </c>
      <c r="F1935">
        <v>1250.28</v>
      </c>
      <c r="G1935" t="s">
        <v>91</v>
      </c>
      <c r="H1935">
        <v>0</v>
      </c>
      <c r="I1935" t="str">
        <f>YEAR(data_KPI[[#This Row],[Date]])&amp;" "&amp;MONTH(data_KPI[[#This Row],[Date]])</f>
        <v>2024 1</v>
      </c>
    </row>
    <row r="1936" spans="2:9" x14ac:dyDescent="0.25">
      <c r="B1936" t="s">
        <v>35</v>
      </c>
      <c r="C1936">
        <v>11.200000000000001</v>
      </c>
      <c r="D1936">
        <v>1380</v>
      </c>
      <c r="E1936" s="27">
        <v>45313</v>
      </c>
      <c r="F1936">
        <v>1748.94</v>
      </c>
      <c r="G1936" t="s">
        <v>91</v>
      </c>
      <c r="H1936">
        <v>0</v>
      </c>
      <c r="I1936" t="str">
        <f>YEAR(data_KPI[[#This Row],[Date]])&amp;" "&amp;MONTH(data_KPI[[#This Row],[Date]])</f>
        <v>2024 1</v>
      </c>
    </row>
    <row r="1937" spans="2:9" x14ac:dyDescent="0.25">
      <c r="B1937" t="s">
        <v>68</v>
      </c>
      <c r="C1937">
        <v>8.8000000000000007</v>
      </c>
      <c r="D1937">
        <v>740</v>
      </c>
      <c r="E1937" s="27">
        <v>45313</v>
      </c>
      <c r="F1937">
        <v>406.53</v>
      </c>
      <c r="G1937" t="s">
        <v>90</v>
      </c>
      <c r="H1937">
        <v>0</v>
      </c>
      <c r="I1937" t="str">
        <f>YEAR(data_KPI[[#This Row],[Date]])&amp;" "&amp;MONTH(data_KPI[[#This Row],[Date]])</f>
        <v>2024 1</v>
      </c>
    </row>
    <row r="1938" spans="2:9" x14ac:dyDescent="0.25">
      <c r="B1938" t="s">
        <v>32</v>
      </c>
      <c r="C1938">
        <v>6.4</v>
      </c>
      <c r="D1938">
        <v>530</v>
      </c>
      <c r="E1938" s="27">
        <v>45313</v>
      </c>
      <c r="F1938">
        <v>240.27</v>
      </c>
      <c r="G1938" t="s">
        <v>91</v>
      </c>
      <c r="H1938">
        <v>0</v>
      </c>
      <c r="I1938" t="str">
        <f>YEAR(data_KPI[[#This Row],[Date]])&amp;" "&amp;MONTH(data_KPI[[#This Row],[Date]])</f>
        <v>2024 1</v>
      </c>
    </row>
    <row r="1939" spans="2:9" x14ac:dyDescent="0.25">
      <c r="B1939" t="s">
        <v>33</v>
      </c>
      <c r="C1939">
        <v>4</v>
      </c>
      <c r="D1939">
        <v>920</v>
      </c>
      <c r="E1939" s="27">
        <v>45314</v>
      </c>
      <c r="F1939">
        <v>1210.92</v>
      </c>
      <c r="G1939" t="s">
        <v>90</v>
      </c>
      <c r="H1939">
        <v>0</v>
      </c>
      <c r="I1939" t="str">
        <f>YEAR(data_KPI[[#This Row],[Date]])&amp;" "&amp;MONTH(data_KPI[[#This Row],[Date]])</f>
        <v>2024 1</v>
      </c>
    </row>
    <row r="1940" spans="2:9" x14ac:dyDescent="0.25">
      <c r="B1940" t="s">
        <v>34</v>
      </c>
      <c r="C1940">
        <v>11.200000000000001</v>
      </c>
      <c r="D1940">
        <v>560</v>
      </c>
      <c r="E1940" s="27">
        <v>45314</v>
      </c>
      <c r="F1940">
        <v>257.70000000000005</v>
      </c>
      <c r="G1940" t="s">
        <v>91</v>
      </c>
      <c r="H1940">
        <v>0</v>
      </c>
      <c r="I1940" t="str">
        <f>YEAR(data_KPI[[#This Row],[Date]])&amp;" "&amp;MONTH(data_KPI[[#This Row],[Date]])</f>
        <v>2024 1</v>
      </c>
    </row>
    <row r="1941" spans="2:9" x14ac:dyDescent="0.25">
      <c r="B1941" t="s">
        <v>35</v>
      </c>
      <c r="C1941">
        <v>10.4</v>
      </c>
      <c r="D1941">
        <v>840</v>
      </c>
      <c r="E1941" s="27">
        <v>45314</v>
      </c>
      <c r="F1941">
        <v>672.56999999999994</v>
      </c>
      <c r="G1941" t="s">
        <v>91</v>
      </c>
      <c r="H1941">
        <v>0</v>
      </c>
      <c r="I1941" t="str">
        <f>YEAR(data_KPI[[#This Row],[Date]])&amp;" "&amp;MONTH(data_KPI[[#This Row],[Date]])</f>
        <v>2024 1</v>
      </c>
    </row>
    <row r="1942" spans="2:9" x14ac:dyDescent="0.25">
      <c r="B1942" t="s">
        <v>68</v>
      </c>
      <c r="C1942">
        <v>10.4</v>
      </c>
      <c r="D1942">
        <v>1170</v>
      </c>
      <c r="E1942" s="27">
        <v>45314</v>
      </c>
      <c r="F1942">
        <v>2453.31</v>
      </c>
      <c r="G1942" t="s">
        <v>90</v>
      </c>
      <c r="H1942">
        <v>0</v>
      </c>
      <c r="I1942" t="str">
        <f>YEAR(data_KPI[[#This Row],[Date]])&amp;" "&amp;MONTH(data_KPI[[#This Row],[Date]])</f>
        <v>2024 1</v>
      </c>
    </row>
    <row r="1943" spans="2:9" x14ac:dyDescent="0.25">
      <c r="B1943" t="s">
        <v>32</v>
      </c>
      <c r="C1943">
        <v>12</v>
      </c>
      <c r="D1943">
        <v>510</v>
      </c>
      <c r="E1943" s="27">
        <v>45314</v>
      </c>
      <c r="F1943">
        <v>429.45000000000005</v>
      </c>
      <c r="G1943" t="s">
        <v>91</v>
      </c>
      <c r="H1943">
        <v>0</v>
      </c>
      <c r="I1943" t="str">
        <f>YEAR(data_KPI[[#This Row],[Date]])&amp;" "&amp;MONTH(data_KPI[[#This Row],[Date]])</f>
        <v>2024 1</v>
      </c>
    </row>
    <row r="1944" spans="2:9" x14ac:dyDescent="0.25">
      <c r="B1944" t="s">
        <v>33</v>
      </c>
      <c r="C1944">
        <v>11.200000000000001</v>
      </c>
      <c r="D1944">
        <v>1150</v>
      </c>
      <c r="E1944" s="27">
        <v>45315</v>
      </c>
      <c r="F1944">
        <v>2525.79</v>
      </c>
      <c r="G1944" t="s">
        <v>90</v>
      </c>
      <c r="H1944">
        <v>0</v>
      </c>
      <c r="I1944" t="str">
        <f>YEAR(data_KPI[[#This Row],[Date]])&amp;" "&amp;MONTH(data_KPI[[#This Row],[Date]])</f>
        <v>2024 1</v>
      </c>
    </row>
    <row r="1945" spans="2:9" x14ac:dyDescent="0.25">
      <c r="B1945" t="s">
        <v>34</v>
      </c>
      <c r="C1945">
        <v>4.8000000000000007</v>
      </c>
      <c r="D1945">
        <v>650</v>
      </c>
      <c r="E1945" s="27">
        <v>45315</v>
      </c>
      <c r="F1945">
        <v>1298.82</v>
      </c>
      <c r="G1945" t="s">
        <v>91</v>
      </c>
      <c r="H1945">
        <v>0</v>
      </c>
      <c r="I1945" t="str">
        <f>YEAR(data_KPI[[#This Row],[Date]])&amp;" "&amp;MONTH(data_KPI[[#This Row],[Date]])</f>
        <v>2024 1</v>
      </c>
    </row>
    <row r="1946" spans="2:9" x14ac:dyDescent="0.25">
      <c r="B1946" t="s">
        <v>35</v>
      </c>
      <c r="C1946">
        <v>4</v>
      </c>
      <c r="D1946">
        <v>1380</v>
      </c>
      <c r="E1946" s="27">
        <v>45315</v>
      </c>
      <c r="F1946">
        <v>1010.3700000000001</v>
      </c>
      <c r="G1946" t="s">
        <v>91</v>
      </c>
      <c r="H1946">
        <v>0</v>
      </c>
      <c r="I1946" t="str">
        <f>YEAR(data_KPI[[#This Row],[Date]])&amp;" "&amp;MONTH(data_KPI[[#This Row],[Date]])</f>
        <v>2024 1</v>
      </c>
    </row>
    <row r="1947" spans="2:9" x14ac:dyDescent="0.25">
      <c r="B1947" t="s">
        <v>68</v>
      </c>
      <c r="C1947">
        <v>8</v>
      </c>
      <c r="D1947">
        <v>1290</v>
      </c>
      <c r="E1947" s="27">
        <v>45315</v>
      </c>
      <c r="F1947">
        <v>2679.54</v>
      </c>
      <c r="G1947" t="s">
        <v>90</v>
      </c>
      <c r="H1947">
        <v>0</v>
      </c>
      <c r="I1947" t="str">
        <f>YEAR(data_KPI[[#This Row],[Date]])&amp;" "&amp;MONTH(data_KPI[[#This Row],[Date]])</f>
        <v>2024 1</v>
      </c>
    </row>
    <row r="1948" spans="2:9" x14ac:dyDescent="0.25">
      <c r="B1948" t="s">
        <v>32</v>
      </c>
      <c r="C1948">
        <v>8.8000000000000007</v>
      </c>
      <c r="D1948">
        <v>880</v>
      </c>
      <c r="E1948" s="27">
        <v>45315</v>
      </c>
      <c r="F1948">
        <v>2923.83</v>
      </c>
      <c r="G1948" t="s">
        <v>91</v>
      </c>
      <c r="H1948">
        <v>0</v>
      </c>
      <c r="I1948" t="str">
        <f>YEAR(data_KPI[[#This Row],[Date]])&amp;" "&amp;MONTH(data_KPI[[#This Row],[Date]])</f>
        <v>2024 1</v>
      </c>
    </row>
    <row r="1949" spans="2:9" x14ac:dyDescent="0.25">
      <c r="B1949" t="s">
        <v>33</v>
      </c>
      <c r="C1949">
        <v>8.8000000000000007</v>
      </c>
      <c r="D1949">
        <v>1420</v>
      </c>
      <c r="E1949" s="27">
        <v>45316</v>
      </c>
      <c r="F1949">
        <v>2430.6000000000004</v>
      </c>
      <c r="G1949" t="s">
        <v>90</v>
      </c>
      <c r="H1949">
        <v>0</v>
      </c>
      <c r="I1949" t="str">
        <f>YEAR(data_KPI[[#This Row],[Date]])&amp;" "&amp;MONTH(data_KPI[[#This Row],[Date]])</f>
        <v>2024 1</v>
      </c>
    </row>
    <row r="1950" spans="2:9" x14ac:dyDescent="0.25">
      <c r="B1950" t="s">
        <v>34</v>
      </c>
      <c r="C1950">
        <v>11.200000000000001</v>
      </c>
      <c r="D1950">
        <v>1050</v>
      </c>
      <c r="E1950" s="27">
        <v>45316</v>
      </c>
      <c r="F1950">
        <v>2198.31</v>
      </c>
      <c r="G1950" t="s">
        <v>91</v>
      </c>
      <c r="H1950">
        <v>0</v>
      </c>
      <c r="I1950" t="str">
        <f>YEAR(data_KPI[[#This Row],[Date]])&amp;" "&amp;MONTH(data_KPI[[#This Row],[Date]])</f>
        <v>2024 1</v>
      </c>
    </row>
    <row r="1951" spans="2:9" x14ac:dyDescent="0.25">
      <c r="B1951" t="s">
        <v>35</v>
      </c>
      <c r="C1951">
        <v>9.6000000000000014</v>
      </c>
      <c r="D1951">
        <v>920</v>
      </c>
      <c r="E1951" s="27">
        <v>45316</v>
      </c>
      <c r="F1951">
        <v>1002.9300000000001</v>
      </c>
      <c r="G1951" t="s">
        <v>91</v>
      </c>
      <c r="H1951">
        <v>0</v>
      </c>
      <c r="I1951" t="str">
        <f>YEAR(data_KPI[[#This Row],[Date]])&amp;" "&amp;MONTH(data_KPI[[#This Row],[Date]])</f>
        <v>2024 1</v>
      </c>
    </row>
    <row r="1952" spans="2:9" x14ac:dyDescent="0.25">
      <c r="B1952" t="s">
        <v>68</v>
      </c>
      <c r="C1952">
        <v>4</v>
      </c>
      <c r="D1952">
        <v>1380</v>
      </c>
      <c r="E1952" s="27">
        <v>45316</v>
      </c>
      <c r="F1952">
        <v>2293.11</v>
      </c>
      <c r="G1952" t="s">
        <v>90</v>
      </c>
      <c r="H1952">
        <v>0</v>
      </c>
      <c r="I1952" t="str">
        <f>YEAR(data_KPI[[#This Row],[Date]])&amp;" "&amp;MONTH(data_KPI[[#This Row],[Date]])</f>
        <v>2024 1</v>
      </c>
    </row>
    <row r="1953" spans="2:9" x14ac:dyDescent="0.25">
      <c r="B1953" t="s">
        <v>32</v>
      </c>
      <c r="C1953">
        <v>6.4</v>
      </c>
      <c r="D1953">
        <v>760</v>
      </c>
      <c r="E1953" s="27">
        <v>45316</v>
      </c>
      <c r="F1953">
        <v>2950.83</v>
      </c>
      <c r="G1953" t="s">
        <v>91</v>
      </c>
      <c r="H1953">
        <v>0</v>
      </c>
      <c r="I1953" t="str">
        <f>YEAR(data_KPI[[#This Row],[Date]])&amp;" "&amp;MONTH(data_KPI[[#This Row],[Date]])</f>
        <v>2024 1</v>
      </c>
    </row>
    <row r="1954" spans="2:9" x14ac:dyDescent="0.25">
      <c r="B1954" t="s">
        <v>33</v>
      </c>
      <c r="C1954">
        <v>5.6000000000000005</v>
      </c>
      <c r="D1954">
        <v>890</v>
      </c>
      <c r="E1954" s="27">
        <v>45317</v>
      </c>
      <c r="F1954">
        <v>1122.75</v>
      </c>
      <c r="G1954" t="s">
        <v>90</v>
      </c>
      <c r="H1954">
        <v>0</v>
      </c>
      <c r="I1954" t="str">
        <f>YEAR(data_KPI[[#This Row],[Date]])&amp;" "&amp;MONTH(data_KPI[[#This Row],[Date]])</f>
        <v>2024 1</v>
      </c>
    </row>
    <row r="1955" spans="2:9" x14ac:dyDescent="0.25">
      <c r="B1955" t="s">
        <v>34</v>
      </c>
      <c r="C1955">
        <v>10.4</v>
      </c>
      <c r="D1955">
        <v>1020</v>
      </c>
      <c r="E1955" s="27">
        <v>45317</v>
      </c>
      <c r="F1955">
        <v>2855.58</v>
      </c>
      <c r="G1955" t="s">
        <v>91</v>
      </c>
      <c r="H1955">
        <v>0</v>
      </c>
      <c r="I1955" t="str">
        <f>YEAR(data_KPI[[#This Row],[Date]])&amp;" "&amp;MONTH(data_KPI[[#This Row],[Date]])</f>
        <v>2024 1</v>
      </c>
    </row>
    <row r="1956" spans="2:9" x14ac:dyDescent="0.25">
      <c r="B1956" t="s">
        <v>35</v>
      </c>
      <c r="C1956">
        <v>5.6000000000000005</v>
      </c>
      <c r="D1956">
        <v>590</v>
      </c>
      <c r="E1956" s="27">
        <v>45317</v>
      </c>
      <c r="F1956">
        <v>1498.0500000000002</v>
      </c>
      <c r="G1956" t="s">
        <v>91</v>
      </c>
      <c r="H1956">
        <v>0</v>
      </c>
      <c r="I1956" t="str">
        <f>YEAR(data_KPI[[#This Row],[Date]])&amp;" "&amp;MONTH(data_KPI[[#This Row],[Date]])</f>
        <v>2024 1</v>
      </c>
    </row>
    <row r="1957" spans="2:9" x14ac:dyDescent="0.25">
      <c r="B1957" t="s">
        <v>68</v>
      </c>
      <c r="C1957">
        <v>6.4</v>
      </c>
      <c r="D1957">
        <v>1200</v>
      </c>
      <c r="E1957" s="27">
        <v>45317</v>
      </c>
      <c r="F1957">
        <v>2413.89</v>
      </c>
      <c r="G1957" t="s">
        <v>90</v>
      </c>
      <c r="H1957">
        <v>0</v>
      </c>
      <c r="I1957" t="str">
        <f>YEAR(data_KPI[[#This Row],[Date]])&amp;" "&amp;MONTH(data_KPI[[#This Row],[Date]])</f>
        <v>2024 1</v>
      </c>
    </row>
    <row r="1958" spans="2:9" x14ac:dyDescent="0.25">
      <c r="B1958" t="s">
        <v>32</v>
      </c>
      <c r="C1958">
        <v>5.6000000000000005</v>
      </c>
      <c r="D1958">
        <v>1080</v>
      </c>
      <c r="E1958" s="27">
        <v>45317</v>
      </c>
      <c r="F1958">
        <v>2283.06</v>
      </c>
      <c r="G1958" t="s">
        <v>91</v>
      </c>
      <c r="H1958">
        <v>0</v>
      </c>
      <c r="I1958" t="str">
        <f>YEAR(data_KPI[[#This Row],[Date]])&amp;" "&amp;MONTH(data_KPI[[#This Row],[Date]])</f>
        <v>2024 1</v>
      </c>
    </row>
    <row r="1959" spans="2:9" x14ac:dyDescent="0.25">
      <c r="B1959" t="s">
        <v>33</v>
      </c>
      <c r="C1959">
        <v>8</v>
      </c>
      <c r="D1959">
        <v>750</v>
      </c>
      <c r="E1959" s="27">
        <v>45318</v>
      </c>
      <c r="F1959">
        <v>2838.36</v>
      </c>
      <c r="G1959" t="s">
        <v>90</v>
      </c>
      <c r="H1959">
        <v>0</v>
      </c>
      <c r="I1959" t="str">
        <f>YEAR(data_KPI[[#This Row],[Date]])&amp;" "&amp;MONTH(data_KPI[[#This Row],[Date]])</f>
        <v>2024 1</v>
      </c>
    </row>
    <row r="1960" spans="2:9" x14ac:dyDescent="0.25">
      <c r="B1960" t="s">
        <v>34</v>
      </c>
      <c r="C1960">
        <v>4.8000000000000007</v>
      </c>
      <c r="D1960">
        <v>1110</v>
      </c>
      <c r="E1960" s="27">
        <v>45318</v>
      </c>
      <c r="F1960">
        <v>2128.38</v>
      </c>
      <c r="G1960" t="s">
        <v>91</v>
      </c>
      <c r="H1960">
        <v>0</v>
      </c>
      <c r="I1960" t="str">
        <f>YEAR(data_KPI[[#This Row],[Date]])&amp;" "&amp;MONTH(data_KPI[[#This Row],[Date]])</f>
        <v>2024 1</v>
      </c>
    </row>
    <row r="1961" spans="2:9" x14ac:dyDescent="0.25">
      <c r="B1961" t="s">
        <v>35</v>
      </c>
      <c r="C1961">
        <v>7.2</v>
      </c>
      <c r="D1961">
        <v>790</v>
      </c>
      <c r="E1961" s="27">
        <v>45318</v>
      </c>
      <c r="F1961">
        <v>446.31000000000006</v>
      </c>
      <c r="G1961" t="s">
        <v>91</v>
      </c>
      <c r="H1961">
        <v>0</v>
      </c>
      <c r="I1961" t="str">
        <f>YEAR(data_KPI[[#This Row],[Date]])&amp;" "&amp;MONTH(data_KPI[[#This Row],[Date]])</f>
        <v>2024 1</v>
      </c>
    </row>
    <row r="1962" spans="2:9" x14ac:dyDescent="0.25">
      <c r="B1962" t="s">
        <v>68</v>
      </c>
      <c r="C1962">
        <v>5.6000000000000005</v>
      </c>
      <c r="D1962">
        <v>1290</v>
      </c>
      <c r="E1962" s="27">
        <v>45318</v>
      </c>
      <c r="F1962">
        <v>1615.0500000000002</v>
      </c>
      <c r="G1962" t="s">
        <v>90</v>
      </c>
      <c r="H1962">
        <v>0</v>
      </c>
      <c r="I1962" t="str">
        <f>YEAR(data_KPI[[#This Row],[Date]])&amp;" "&amp;MONTH(data_KPI[[#This Row],[Date]])</f>
        <v>2024 1</v>
      </c>
    </row>
    <row r="1963" spans="2:9" x14ac:dyDescent="0.25">
      <c r="B1963" t="s">
        <v>32</v>
      </c>
      <c r="C1963">
        <v>8.8000000000000007</v>
      </c>
      <c r="D1963">
        <v>540</v>
      </c>
      <c r="E1963" s="27">
        <v>45318</v>
      </c>
      <c r="F1963">
        <v>2524.83</v>
      </c>
      <c r="G1963" t="s">
        <v>91</v>
      </c>
      <c r="H1963">
        <v>0</v>
      </c>
      <c r="I1963" t="str">
        <f>YEAR(data_KPI[[#This Row],[Date]])&amp;" "&amp;MONTH(data_KPI[[#This Row],[Date]])</f>
        <v>2024 1</v>
      </c>
    </row>
    <row r="1964" spans="2:9" x14ac:dyDescent="0.25">
      <c r="B1964" t="s">
        <v>33</v>
      </c>
      <c r="C1964">
        <v>6.4</v>
      </c>
      <c r="D1964">
        <v>1100</v>
      </c>
      <c r="E1964" s="27">
        <v>45319</v>
      </c>
      <c r="F1964">
        <v>2303.34</v>
      </c>
      <c r="G1964" t="s">
        <v>90</v>
      </c>
      <c r="H1964">
        <v>0</v>
      </c>
      <c r="I1964" t="str">
        <f>YEAR(data_KPI[[#This Row],[Date]])&amp;" "&amp;MONTH(data_KPI[[#This Row],[Date]])</f>
        <v>2024 1</v>
      </c>
    </row>
    <row r="1965" spans="2:9" x14ac:dyDescent="0.25">
      <c r="B1965" t="s">
        <v>34</v>
      </c>
      <c r="C1965">
        <v>6.4</v>
      </c>
      <c r="D1965">
        <v>660</v>
      </c>
      <c r="E1965" s="27">
        <v>45319</v>
      </c>
      <c r="F1965">
        <v>2090.34</v>
      </c>
      <c r="G1965" t="s">
        <v>91</v>
      </c>
      <c r="H1965">
        <v>0</v>
      </c>
      <c r="I1965" t="str">
        <f>YEAR(data_KPI[[#This Row],[Date]])&amp;" "&amp;MONTH(data_KPI[[#This Row],[Date]])</f>
        <v>2024 1</v>
      </c>
    </row>
    <row r="1966" spans="2:9" x14ac:dyDescent="0.25">
      <c r="B1966" t="s">
        <v>35</v>
      </c>
      <c r="C1966">
        <v>8</v>
      </c>
      <c r="D1966">
        <v>1390</v>
      </c>
      <c r="E1966" s="27">
        <v>45319</v>
      </c>
      <c r="F1966">
        <v>768.36</v>
      </c>
      <c r="G1966" t="s">
        <v>91</v>
      </c>
      <c r="H1966">
        <v>0</v>
      </c>
      <c r="I1966" t="str">
        <f>YEAR(data_KPI[[#This Row],[Date]])&amp;" "&amp;MONTH(data_KPI[[#This Row],[Date]])</f>
        <v>2024 1</v>
      </c>
    </row>
    <row r="1967" spans="2:9" x14ac:dyDescent="0.25">
      <c r="B1967" t="s">
        <v>68</v>
      </c>
      <c r="C1967">
        <v>4</v>
      </c>
      <c r="D1967">
        <v>690</v>
      </c>
      <c r="E1967" s="27">
        <v>45319</v>
      </c>
      <c r="F1967">
        <v>427.40999999999997</v>
      </c>
      <c r="G1967" t="s">
        <v>90</v>
      </c>
      <c r="H1967">
        <v>0</v>
      </c>
      <c r="I1967" t="str">
        <f>YEAR(data_KPI[[#This Row],[Date]])&amp;" "&amp;MONTH(data_KPI[[#This Row],[Date]])</f>
        <v>2024 1</v>
      </c>
    </row>
    <row r="1968" spans="2:9" x14ac:dyDescent="0.25">
      <c r="B1968" t="s">
        <v>32</v>
      </c>
      <c r="C1968">
        <v>11.200000000000001</v>
      </c>
      <c r="D1968">
        <v>1260</v>
      </c>
      <c r="E1968" s="27">
        <v>45319</v>
      </c>
      <c r="F1968">
        <v>1089.54</v>
      </c>
      <c r="G1968" t="s">
        <v>91</v>
      </c>
      <c r="H1968">
        <v>0</v>
      </c>
      <c r="I1968" t="str">
        <f>YEAR(data_KPI[[#This Row],[Date]])&amp;" "&amp;MONTH(data_KPI[[#This Row],[Date]])</f>
        <v>2024 1</v>
      </c>
    </row>
    <row r="1969" spans="2:9" x14ac:dyDescent="0.25">
      <c r="B1969" t="s">
        <v>33</v>
      </c>
      <c r="C1969">
        <v>10.4</v>
      </c>
      <c r="D1969">
        <v>1410</v>
      </c>
      <c r="E1969" s="27">
        <v>45320</v>
      </c>
      <c r="F1969">
        <v>1549.17</v>
      </c>
      <c r="G1969" t="s">
        <v>90</v>
      </c>
      <c r="H1969">
        <v>0</v>
      </c>
      <c r="I1969" t="str">
        <f>YEAR(data_KPI[[#This Row],[Date]])&amp;" "&amp;MONTH(data_KPI[[#This Row],[Date]])</f>
        <v>2024 1</v>
      </c>
    </row>
    <row r="1970" spans="2:9" x14ac:dyDescent="0.25">
      <c r="B1970" t="s">
        <v>34</v>
      </c>
      <c r="C1970">
        <v>8.8000000000000007</v>
      </c>
      <c r="D1970">
        <v>840</v>
      </c>
      <c r="E1970" s="27">
        <v>45320</v>
      </c>
      <c r="F1970">
        <v>371.07</v>
      </c>
      <c r="G1970" t="s">
        <v>91</v>
      </c>
      <c r="H1970">
        <v>0</v>
      </c>
      <c r="I1970" t="str">
        <f>YEAR(data_KPI[[#This Row],[Date]])&amp;" "&amp;MONTH(data_KPI[[#This Row],[Date]])</f>
        <v>2024 1</v>
      </c>
    </row>
    <row r="1971" spans="2:9" x14ac:dyDescent="0.25">
      <c r="B1971" t="s">
        <v>35</v>
      </c>
      <c r="C1971">
        <v>6.4</v>
      </c>
      <c r="D1971">
        <v>810</v>
      </c>
      <c r="E1971" s="27">
        <v>45320</v>
      </c>
      <c r="F1971">
        <v>1623.09</v>
      </c>
      <c r="G1971" t="s">
        <v>91</v>
      </c>
      <c r="H1971">
        <v>0</v>
      </c>
      <c r="I1971" t="str">
        <f>YEAR(data_KPI[[#This Row],[Date]])&amp;" "&amp;MONTH(data_KPI[[#This Row],[Date]])</f>
        <v>2024 1</v>
      </c>
    </row>
    <row r="1972" spans="2:9" x14ac:dyDescent="0.25">
      <c r="B1972" t="s">
        <v>68</v>
      </c>
      <c r="C1972">
        <v>10.4</v>
      </c>
      <c r="D1972">
        <v>1110</v>
      </c>
      <c r="E1972" s="27">
        <v>45320</v>
      </c>
      <c r="F1972">
        <v>2416.6799999999998</v>
      </c>
      <c r="G1972" t="s">
        <v>90</v>
      </c>
      <c r="H1972">
        <v>0</v>
      </c>
      <c r="I1972" t="str">
        <f>YEAR(data_KPI[[#This Row],[Date]])&amp;" "&amp;MONTH(data_KPI[[#This Row],[Date]])</f>
        <v>2024 1</v>
      </c>
    </row>
    <row r="1973" spans="2:9" x14ac:dyDescent="0.25">
      <c r="B1973" t="s">
        <v>32</v>
      </c>
      <c r="C1973">
        <v>7.2</v>
      </c>
      <c r="D1973">
        <v>1070</v>
      </c>
      <c r="E1973" s="27">
        <v>45320</v>
      </c>
      <c r="F1973">
        <v>1652.22</v>
      </c>
      <c r="G1973" t="s">
        <v>91</v>
      </c>
      <c r="H1973">
        <v>0</v>
      </c>
      <c r="I1973" t="str">
        <f>YEAR(data_KPI[[#This Row],[Date]])&amp;" "&amp;MONTH(data_KPI[[#This Row],[Date]])</f>
        <v>2024 1</v>
      </c>
    </row>
    <row r="1974" spans="2:9" x14ac:dyDescent="0.25">
      <c r="B1974" t="s">
        <v>33</v>
      </c>
      <c r="C1974">
        <v>8.8000000000000007</v>
      </c>
      <c r="D1974">
        <v>630</v>
      </c>
      <c r="E1974" s="27">
        <v>45321</v>
      </c>
      <c r="F1974">
        <v>1004.25</v>
      </c>
      <c r="G1974" t="s">
        <v>90</v>
      </c>
      <c r="H1974">
        <v>0</v>
      </c>
      <c r="I1974" t="str">
        <f>YEAR(data_KPI[[#This Row],[Date]])&amp;" "&amp;MONTH(data_KPI[[#This Row],[Date]])</f>
        <v>2024 1</v>
      </c>
    </row>
    <row r="1975" spans="2:9" x14ac:dyDescent="0.25">
      <c r="B1975" t="s">
        <v>34</v>
      </c>
      <c r="C1975">
        <v>4.8000000000000007</v>
      </c>
      <c r="D1975">
        <v>1030</v>
      </c>
      <c r="E1975" s="27">
        <v>45321</v>
      </c>
      <c r="F1975">
        <v>60.929999999999993</v>
      </c>
      <c r="G1975" t="s">
        <v>91</v>
      </c>
      <c r="H1975">
        <v>0</v>
      </c>
      <c r="I1975" t="str">
        <f>YEAR(data_KPI[[#This Row],[Date]])&amp;" "&amp;MONTH(data_KPI[[#This Row],[Date]])</f>
        <v>2024 1</v>
      </c>
    </row>
    <row r="1976" spans="2:9" x14ac:dyDescent="0.25">
      <c r="B1976" t="s">
        <v>35</v>
      </c>
      <c r="C1976">
        <v>4.8000000000000007</v>
      </c>
      <c r="D1976">
        <v>920</v>
      </c>
      <c r="E1976" s="27">
        <v>45321</v>
      </c>
      <c r="F1976">
        <v>565.79999999999995</v>
      </c>
      <c r="G1976" t="s">
        <v>91</v>
      </c>
      <c r="H1976">
        <v>0</v>
      </c>
      <c r="I1976" t="str">
        <f>YEAR(data_KPI[[#This Row],[Date]])&amp;" "&amp;MONTH(data_KPI[[#This Row],[Date]])</f>
        <v>2024 1</v>
      </c>
    </row>
    <row r="1977" spans="2:9" x14ac:dyDescent="0.25">
      <c r="B1977" t="s">
        <v>68</v>
      </c>
      <c r="C1977">
        <v>4.8000000000000007</v>
      </c>
      <c r="D1977">
        <v>1240</v>
      </c>
      <c r="E1977" s="27">
        <v>45321</v>
      </c>
      <c r="F1977">
        <v>2316.36</v>
      </c>
      <c r="G1977" t="s">
        <v>90</v>
      </c>
      <c r="H1977">
        <v>0</v>
      </c>
      <c r="I1977" t="str">
        <f>YEAR(data_KPI[[#This Row],[Date]])&amp;" "&amp;MONTH(data_KPI[[#This Row],[Date]])</f>
        <v>2024 1</v>
      </c>
    </row>
    <row r="1978" spans="2:9" x14ac:dyDescent="0.25">
      <c r="B1978" t="s">
        <v>32</v>
      </c>
      <c r="C1978">
        <v>4</v>
      </c>
      <c r="D1978">
        <v>1000</v>
      </c>
      <c r="E1978" s="27">
        <v>45321</v>
      </c>
      <c r="F1978">
        <v>363.51</v>
      </c>
      <c r="G1978" t="s">
        <v>91</v>
      </c>
      <c r="H1978">
        <v>0</v>
      </c>
      <c r="I1978" t="str">
        <f>YEAR(data_KPI[[#This Row],[Date]])&amp;" "&amp;MONTH(data_KPI[[#This Row],[Date]])</f>
        <v>2024 1</v>
      </c>
    </row>
    <row r="1979" spans="2:9" x14ac:dyDescent="0.25">
      <c r="B1979" t="s">
        <v>33</v>
      </c>
      <c r="C1979">
        <v>5.6000000000000005</v>
      </c>
      <c r="D1979">
        <v>650</v>
      </c>
      <c r="E1979" s="27">
        <v>45322</v>
      </c>
      <c r="F1979">
        <v>1434.99</v>
      </c>
      <c r="G1979" t="s">
        <v>90</v>
      </c>
      <c r="H1979">
        <v>0</v>
      </c>
      <c r="I1979" t="str">
        <f>YEAR(data_KPI[[#This Row],[Date]])&amp;" "&amp;MONTH(data_KPI[[#This Row],[Date]])</f>
        <v>2024 1</v>
      </c>
    </row>
    <row r="1980" spans="2:9" x14ac:dyDescent="0.25">
      <c r="B1980" t="s">
        <v>34</v>
      </c>
      <c r="C1980">
        <v>8</v>
      </c>
      <c r="D1980">
        <v>680</v>
      </c>
      <c r="E1980" s="27">
        <v>45322</v>
      </c>
      <c r="F1980">
        <v>2564.4900000000002</v>
      </c>
      <c r="G1980" t="s">
        <v>91</v>
      </c>
      <c r="H1980">
        <v>0</v>
      </c>
      <c r="I1980" t="str">
        <f>YEAR(data_KPI[[#This Row],[Date]])&amp;" "&amp;MONTH(data_KPI[[#This Row],[Date]])</f>
        <v>2024 1</v>
      </c>
    </row>
    <row r="1981" spans="2:9" x14ac:dyDescent="0.25">
      <c r="B1981" t="s">
        <v>35</v>
      </c>
      <c r="C1981">
        <v>6.4</v>
      </c>
      <c r="D1981">
        <v>1250</v>
      </c>
      <c r="E1981" s="27">
        <v>45322</v>
      </c>
      <c r="F1981">
        <v>1114.1399999999999</v>
      </c>
      <c r="G1981" t="s">
        <v>91</v>
      </c>
      <c r="H1981">
        <v>0</v>
      </c>
      <c r="I1981" t="str">
        <f>YEAR(data_KPI[[#This Row],[Date]])&amp;" "&amp;MONTH(data_KPI[[#This Row],[Date]])</f>
        <v>2024 1</v>
      </c>
    </row>
    <row r="1982" spans="2:9" x14ac:dyDescent="0.25">
      <c r="B1982" t="s">
        <v>68</v>
      </c>
      <c r="C1982">
        <v>6.4</v>
      </c>
      <c r="D1982">
        <v>900</v>
      </c>
      <c r="E1982" s="27">
        <v>45322</v>
      </c>
      <c r="F1982">
        <v>1911.72</v>
      </c>
      <c r="G1982" t="s">
        <v>90</v>
      </c>
      <c r="H1982">
        <v>0</v>
      </c>
      <c r="I1982" t="str">
        <f>YEAR(data_KPI[[#This Row],[Date]])&amp;" "&amp;MONTH(data_KPI[[#This Row],[Date]])</f>
        <v>2024 1</v>
      </c>
    </row>
    <row r="1983" spans="2:9" x14ac:dyDescent="0.25">
      <c r="B1983" t="s">
        <v>32</v>
      </c>
      <c r="C1983">
        <v>11.200000000000001</v>
      </c>
      <c r="D1983">
        <v>610</v>
      </c>
      <c r="E1983" s="27">
        <v>45322</v>
      </c>
      <c r="F1983">
        <v>369.03000000000003</v>
      </c>
      <c r="G1983" t="s">
        <v>91</v>
      </c>
      <c r="H1983">
        <v>0</v>
      </c>
      <c r="I1983" t="str">
        <f>YEAR(data_KPI[[#This Row],[Date]])&amp;" "&amp;MONTH(data_KPI[[#This Row],[Date]])</f>
        <v>2024 1</v>
      </c>
    </row>
    <row r="1984" spans="2:9" x14ac:dyDescent="0.25">
      <c r="B1984" t="s">
        <v>33</v>
      </c>
      <c r="C1984">
        <v>4.8000000000000007</v>
      </c>
      <c r="D1984">
        <v>940</v>
      </c>
      <c r="E1984" s="27">
        <v>45323</v>
      </c>
      <c r="F1984">
        <v>2117.61</v>
      </c>
      <c r="G1984" t="s">
        <v>90</v>
      </c>
      <c r="H1984">
        <v>0</v>
      </c>
      <c r="I1984" t="str">
        <f>YEAR(data_KPI[[#This Row],[Date]])&amp;" "&amp;MONTH(data_KPI[[#This Row],[Date]])</f>
        <v>2024 2</v>
      </c>
    </row>
    <row r="1985" spans="2:9" x14ac:dyDescent="0.25">
      <c r="B1985" t="s">
        <v>34</v>
      </c>
      <c r="C1985">
        <v>7.2</v>
      </c>
      <c r="D1985">
        <v>710</v>
      </c>
      <c r="E1985" s="27">
        <v>45323</v>
      </c>
      <c r="F1985">
        <v>2629.2599999999998</v>
      </c>
      <c r="G1985" t="s">
        <v>91</v>
      </c>
      <c r="H1985">
        <v>0</v>
      </c>
      <c r="I1985" t="str">
        <f>YEAR(data_KPI[[#This Row],[Date]])&amp;" "&amp;MONTH(data_KPI[[#This Row],[Date]])</f>
        <v>2024 2</v>
      </c>
    </row>
    <row r="1986" spans="2:9" x14ac:dyDescent="0.25">
      <c r="B1986" t="s">
        <v>35</v>
      </c>
      <c r="C1986">
        <v>9.6000000000000014</v>
      </c>
      <c r="D1986">
        <v>550</v>
      </c>
      <c r="E1986" s="27">
        <v>45323</v>
      </c>
      <c r="F1986">
        <v>2106.75</v>
      </c>
      <c r="G1986" t="s">
        <v>91</v>
      </c>
      <c r="H1986">
        <v>0</v>
      </c>
      <c r="I1986" t="str">
        <f>YEAR(data_KPI[[#This Row],[Date]])&amp;" "&amp;MONTH(data_KPI[[#This Row],[Date]])</f>
        <v>2024 2</v>
      </c>
    </row>
    <row r="1987" spans="2:9" x14ac:dyDescent="0.25">
      <c r="B1987" t="s">
        <v>68</v>
      </c>
      <c r="C1987">
        <v>5.6000000000000005</v>
      </c>
      <c r="D1987">
        <v>670</v>
      </c>
      <c r="E1987" s="27">
        <v>45323</v>
      </c>
      <c r="F1987">
        <v>2165.8500000000004</v>
      </c>
      <c r="G1987" t="s">
        <v>90</v>
      </c>
      <c r="H1987">
        <v>0</v>
      </c>
      <c r="I1987" t="str">
        <f>YEAR(data_KPI[[#This Row],[Date]])&amp;" "&amp;MONTH(data_KPI[[#This Row],[Date]])</f>
        <v>2024 2</v>
      </c>
    </row>
    <row r="1988" spans="2:9" x14ac:dyDescent="0.25">
      <c r="B1988" t="s">
        <v>32</v>
      </c>
      <c r="C1988">
        <v>11.200000000000001</v>
      </c>
      <c r="D1988">
        <v>560</v>
      </c>
      <c r="E1988" s="27">
        <v>45323</v>
      </c>
      <c r="F1988">
        <v>2146.1999999999998</v>
      </c>
      <c r="G1988" t="s">
        <v>91</v>
      </c>
      <c r="H1988">
        <v>0</v>
      </c>
      <c r="I1988" t="str">
        <f>YEAR(data_KPI[[#This Row],[Date]])&amp;" "&amp;MONTH(data_KPI[[#This Row],[Date]])</f>
        <v>2024 2</v>
      </c>
    </row>
    <row r="1989" spans="2:9" x14ac:dyDescent="0.25">
      <c r="B1989" t="s">
        <v>33</v>
      </c>
      <c r="C1989">
        <v>8.8000000000000007</v>
      </c>
      <c r="D1989">
        <v>590</v>
      </c>
      <c r="E1989" s="27">
        <v>45324</v>
      </c>
      <c r="F1989">
        <v>266.31</v>
      </c>
      <c r="G1989" t="s">
        <v>90</v>
      </c>
      <c r="H1989">
        <v>0</v>
      </c>
      <c r="I1989" t="str">
        <f>YEAR(data_KPI[[#This Row],[Date]])&amp;" "&amp;MONTH(data_KPI[[#This Row],[Date]])</f>
        <v>2024 2</v>
      </c>
    </row>
    <row r="1990" spans="2:9" x14ac:dyDescent="0.25">
      <c r="B1990" t="s">
        <v>34</v>
      </c>
      <c r="C1990">
        <v>4</v>
      </c>
      <c r="D1990">
        <v>1340</v>
      </c>
      <c r="E1990" s="27">
        <v>45324</v>
      </c>
      <c r="F1990">
        <v>426.03</v>
      </c>
      <c r="G1990" t="s">
        <v>91</v>
      </c>
      <c r="H1990">
        <v>0</v>
      </c>
      <c r="I1990" t="str">
        <f>YEAR(data_KPI[[#This Row],[Date]])&amp;" "&amp;MONTH(data_KPI[[#This Row],[Date]])</f>
        <v>2024 2</v>
      </c>
    </row>
    <row r="1991" spans="2:9" x14ac:dyDescent="0.25">
      <c r="B1991" t="s">
        <v>35</v>
      </c>
      <c r="C1991">
        <v>9.6000000000000014</v>
      </c>
      <c r="D1991">
        <v>620</v>
      </c>
      <c r="E1991" s="27">
        <v>45324</v>
      </c>
      <c r="F1991">
        <v>2058.0299999999997</v>
      </c>
      <c r="G1991" t="s">
        <v>91</v>
      </c>
      <c r="H1991">
        <v>0</v>
      </c>
      <c r="I1991" t="str">
        <f>YEAR(data_KPI[[#This Row],[Date]])&amp;" "&amp;MONTH(data_KPI[[#This Row],[Date]])</f>
        <v>2024 2</v>
      </c>
    </row>
    <row r="1992" spans="2:9" x14ac:dyDescent="0.25">
      <c r="B1992" t="s">
        <v>68</v>
      </c>
      <c r="C1992">
        <v>4.8000000000000007</v>
      </c>
      <c r="D1992">
        <v>1360</v>
      </c>
      <c r="E1992" s="27">
        <v>45324</v>
      </c>
      <c r="F1992">
        <v>567.78</v>
      </c>
      <c r="G1992" t="s">
        <v>90</v>
      </c>
      <c r="H1992">
        <v>0</v>
      </c>
      <c r="I1992" t="str">
        <f>YEAR(data_KPI[[#This Row],[Date]])&amp;" "&amp;MONTH(data_KPI[[#This Row],[Date]])</f>
        <v>2024 2</v>
      </c>
    </row>
    <row r="1993" spans="2:9" x14ac:dyDescent="0.25">
      <c r="B1993" t="s">
        <v>32</v>
      </c>
      <c r="C1993">
        <v>8.8000000000000007</v>
      </c>
      <c r="D1993">
        <v>840</v>
      </c>
      <c r="E1993" s="27">
        <v>45324</v>
      </c>
      <c r="F1993">
        <v>2860.77</v>
      </c>
      <c r="G1993" t="s">
        <v>91</v>
      </c>
      <c r="H1993">
        <v>0</v>
      </c>
      <c r="I1993" t="str">
        <f>YEAR(data_KPI[[#This Row],[Date]])&amp;" "&amp;MONTH(data_KPI[[#This Row],[Date]])</f>
        <v>2024 2</v>
      </c>
    </row>
    <row r="1994" spans="2:9" x14ac:dyDescent="0.25">
      <c r="B1994" t="s">
        <v>33</v>
      </c>
      <c r="C1994">
        <v>8</v>
      </c>
      <c r="D1994">
        <v>670</v>
      </c>
      <c r="E1994" s="27">
        <v>45325</v>
      </c>
      <c r="F1994">
        <v>1363.53</v>
      </c>
      <c r="G1994" t="s">
        <v>90</v>
      </c>
      <c r="H1994">
        <v>0</v>
      </c>
      <c r="I1994" t="str">
        <f>YEAR(data_KPI[[#This Row],[Date]])&amp;" "&amp;MONTH(data_KPI[[#This Row],[Date]])</f>
        <v>2024 2</v>
      </c>
    </row>
    <row r="1995" spans="2:9" x14ac:dyDescent="0.25">
      <c r="B1995" t="s">
        <v>34</v>
      </c>
      <c r="C1995">
        <v>5.6000000000000005</v>
      </c>
      <c r="D1995">
        <v>780</v>
      </c>
      <c r="E1995" s="27">
        <v>45325</v>
      </c>
      <c r="F1995">
        <v>2615.7599999999998</v>
      </c>
      <c r="G1995" t="s">
        <v>91</v>
      </c>
      <c r="H1995">
        <v>0</v>
      </c>
      <c r="I1995" t="str">
        <f>YEAR(data_KPI[[#This Row],[Date]])&amp;" "&amp;MONTH(data_KPI[[#This Row],[Date]])</f>
        <v>2024 2</v>
      </c>
    </row>
    <row r="1996" spans="2:9" x14ac:dyDescent="0.25">
      <c r="B1996" t="s">
        <v>35</v>
      </c>
      <c r="C1996">
        <v>6.4</v>
      </c>
      <c r="D1996">
        <v>1130</v>
      </c>
      <c r="E1996" s="27">
        <v>45325</v>
      </c>
      <c r="F1996">
        <v>1232.3399999999999</v>
      </c>
      <c r="G1996" t="s">
        <v>91</v>
      </c>
      <c r="H1996">
        <v>0</v>
      </c>
      <c r="I1996" t="str">
        <f>YEAR(data_KPI[[#This Row],[Date]])&amp;" "&amp;MONTH(data_KPI[[#This Row],[Date]])</f>
        <v>2024 2</v>
      </c>
    </row>
    <row r="1997" spans="2:9" x14ac:dyDescent="0.25">
      <c r="B1997" t="s">
        <v>68</v>
      </c>
      <c r="C1997">
        <v>8.8000000000000007</v>
      </c>
      <c r="D1997">
        <v>850</v>
      </c>
      <c r="E1997" s="27">
        <v>45325</v>
      </c>
      <c r="F1997">
        <v>130.35000000000002</v>
      </c>
      <c r="G1997" t="s">
        <v>90</v>
      </c>
      <c r="H1997">
        <v>0</v>
      </c>
      <c r="I1997" t="str">
        <f>YEAR(data_KPI[[#This Row],[Date]])&amp;" "&amp;MONTH(data_KPI[[#This Row],[Date]])</f>
        <v>2024 2</v>
      </c>
    </row>
    <row r="1998" spans="2:9" x14ac:dyDescent="0.25">
      <c r="B1998" t="s">
        <v>32</v>
      </c>
      <c r="C1998">
        <v>6.4</v>
      </c>
      <c r="D1998">
        <v>1350</v>
      </c>
      <c r="E1998" s="27">
        <v>45325</v>
      </c>
      <c r="F1998">
        <v>692.49</v>
      </c>
      <c r="G1998" t="s">
        <v>91</v>
      </c>
      <c r="H1998">
        <v>0</v>
      </c>
      <c r="I1998" t="str">
        <f>YEAR(data_KPI[[#This Row],[Date]])&amp;" "&amp;MONTH(data_KPI[[#This Row],[Date]])</f>
        <v>2024 2</v>
      </c>
    </row>
    <row r="1999" spans="2:9" x14ac:dyDescent="0.25">
      <c r="B1999" t="s">
        <v>33</v>
      </c>
      <c r="C1999">
        <v>8.8000000000000007</v>
      </c>
      <c r="D1999">
        <v>880</v>
      </c>
      <c r="E1999" s="27">
        <v>45326</v>
      </c>
      <c r="F1999">
        <v>2411.13</v>
      </c>
      <c r="G1999" t="s">
        <v>90</v>
      </c>
      <c r="H1999">
        <v>0</v>
      </c>
      <c r="I1999" t="str">
        <f>YEAR(data_KPI[[#This Row],[Date]])&amp;" "&amp;MONTH(data_KPI[[#This Row],[Date]])</f>
        <v>2024 2</v>
      </c>
    </row>
    <row r="2000" spans="2:9" x14ac:dyDescent="0.25">
      <c r="B2000" t="s">
        <v>34</v>
      </c>
      <c r="C2000">
        <v>4</v>
      </c>
      <c r="D2000">
        <v>1280</v>
      </c>
      <c r="E2000" s="27">
        <v>45326</v>
      </c>
      <c r="F2000">
        <v>2885.58</v>
      </c>
      <c r="G2000" t="s">
        <v>91</v>
      </c>
      <c r="H2000">
        <v>0</v>
      </c>
      <c r="I2000" t="str">
        <f>YEAR(data_KPI[[#This Row],[Date]])&amp;" "&amp;MONTH(data_KPI[[#This Row],[Date]])</f>
        <v>2024 2</v>
      </c>
    </row>
    <row r="2001" spans="2:9" x14ac:dyDescent="0.25">
      <c r="B2001" t="s">
        <v>35</v>
      </c>
      <c r="C2001">
        <v>11.200000000000001</v>
      </c>
      <c r="D2001">
        <v>1120</v>
      </c>
      <c r="E2001" s="27">
        <v>45326</v>
      </c>
      <c r="F2001">
        <v>1136.22</v>
      </c>
      <c r="G2001" t="s">
        <v>91</v>
      </c>
      <c r="H2001">
        <v>0</v>
      </c>
      <c r="I2001" t="str">
        <f>YEAR(data_KPI[[#This Row],[Date]])&amp;" "&amp;MONTH(data_KPI[[#This Row],[Date]])</f>
        <v>2024 2</v>
      </c>
    </row>
    <row r="2002" spans="2:9" x14ac:dyDescent="0.25">
      <c r="B2002" t="s">
        <v>68</v>
      </c>
      <c r="C2002">
        <v>9.6000000000000014</v>
      </c>
      <c r="D2002">
        <v>1440</v>
      </c>
      <c r="E2002" s="27">
        <v>45326</v>
      </c>
      <c r="F2002">
        <v>990.18000000000006</v>
      </c>
      <c r="G2002" t="s">
        <v>90</v>
      </c>
      <c r="H2002">
        <v>0</v>
      </c>
      <c r="I2002" t="str">
        <f>YEAR(data_KPI[[#This Row],[Date]])&amp;" "&amp;MONTH(data_KPI[[#This Row],[Date]])</f>
        <v>2024 2</v>
      </c>
    </row>
    <row r="2003" spans="2:9" x14ac:dyDescent="0.25">
      <c r="B2003" t="s">
        <v>32</v>
      </c>
      <c r="C2003">
        <v>5.6000000000000005</v>
      </c>
      <c r="D2003">
        <v>1280</v>
      </c>
      <c r="E2003" s="27">
        <v>45326</v>
      </c>
      <c r="F2003">
        <v>1368.9</v>
      </c>
      <c r="G2003" t="s">
        <v>91</v>
      </c>
      <c r="H2003">
        <v>0</v>
      </c>
      <c r="I2003" t="str">
        <f>YEAR(data_KPI[[#This Row],[Date]])&amp;" "&amp;MONTH(data_KPI[[#This Row],[Date]])</f>
        <v>2024 2</v>
      </c>
    </row>
    <row r="2004" spans="2:9" x14ac:dyDescent="0.25">
      <c r="B2004" t="s">
        <v>33</v>
      </c>
      <c r="C2004">
        <v>4</v>
      </c>
      <c r="D2004">
        <v>1240</v>
      </c>
      <c r="E2004" s="27">
        <v>45327</v>
      </c>
      <c r="F2004">
        <v>449.54999999999995</v>
      </c>
      <c r="G2004" t="s">
        <v>90</v>
      </c>
      <c r="H2004">
        <v>0</v>
      </c>
      <c r="I2004" t="str">
        <f>YEAR(data_KPI[[#This Row],[Date]])&amp;" "&amp;MONTH(data_KPI[[#This Row],[Date]])</f>
        <v>2024 2</v>
      </c>
    </row>
    <row r="2005" spans="2:9" x14ac:dyDescent="0.25">
      <c r="B2005" t="s">
        <v>34</v>
      </c>
      <c r="C2005">
        <v>9.6000000000000014</v>
      </c>
      <c r="D2005">
        <v>800</v>
      </c>
      <c r="E2005" s="27">
        <v>45327</v>
      </c>
      <c r="F2005">
        <v>1293.48</v>
      </c>
      <c r="G2005" t="s">
        <v>91</v>
      </c>
      <c r="H2005">
        <v>0</v>
      </c>
      <c r="I2005" t="str">
        <f>YEAR(data_KPI[[#This Row],[Date]])&amp;" "&amp;MONTH(data_KPI[[#This Row],[Date]])</f>
        <v>2024 2</v>
      </c>
    </row>
    <row r="2006" spans="2:9" x14ac:dyDescent="0.25">
      <c r="B2006" t="s">
        <v>35</v>
      </c>
      <c r="C2006">
        <v>4.8000000000000007</v>
      </c>
      <c r="D2006">
        <v>730</v>
      </c>
      <c r="E2006" s="27">
        <v>45327</v>
      </c>
      <c r="F2006">
        <v>2316.48</v>
      </c>
      <c r="G2006" t="s">
        <v>91</v>
      </c>
      <c r="H2006">
        <v>0</v>
      </c>
      <c r="I2006" t="str">
        <f>YEAR(data_KPI[[#This Row],[Date]])&amp;" "&amp;MONTH(data_KPI[[#This Row],[Date]])</f>
        <v>2024 2</v>
      </c>
    </row>
    <row r="2007" spans="2:9" x14ac:dyDescent="0.25">
      <c r="B2007" t="s">
        <v>68</v>
      </c>
      <c r="C2007">
        <v>8</v>
      </c>
      <c r="D2007">
        <v>510</v>
      </c>
      <c r="E2007" s="27">
        <v>45327</v>
      </c>
      <c r="F2007">
        <v>2429.67</v>
      </c>
      <c r="G2007" t="s">
        <v>90</v>
      </c>
      <c r="H2007">
        <v>0</v>
      </c>
      <c r="I2007" t="str">
        <f>YEAR(data_KPI[[#This Row],[Date]])&amp;" "&amp;MONTH(data_KPI[[#This Row],[Date]])</f>
        <v>2024 2</v>
      </c>
    </row>
    <row r="2008" spans="2:9" x14ac:dyDescent="0.25">
      <c r="B2008" t="s">
        <v>32</v>
      </c>
      <c r="C2008">
        <v>5.6000000000000005</v>
      </c>
      <c r="D2008">
        <v>510</v>
      </c>
      <c r="E2008" s="27">
        <v>45327</v>
      </c>
      <c r="F2008">
        <v>2881.6499999999996</v>
      </c>
      <c r="G2008" t="s">
        <v>91</v>
      </c>
      <c r="H2008">
        <v>0</v>
      </c>
      <c r="I2008" t="str">
        <f>YEAR(data_KPI[[#This Row],[Date]])&amp;" "&amp;MONTH(data_KPI[[#This Row],[Date]])</f>
        <v>2024 2</v>
      </c>
    </row>
    <row r="2009" spans="2:9" x14ac:dyDescent="0.25">
      <c r="B2009" t="s">
        <v>33</v>
      </c>
      <c r="C2009">
        <v>7.2</v>
      </c>
      <c r="D2009">
        <v>580</v>
      </c>
      <c r="E2009" s="27">
        <v>45328</v>
      </c>
      <c r="F2009">
        <v>932.40000000000009</v>
      </c>
      <c r="G2009" t="s">
        <v>90</v>
      </c>
      <c r="H2009">
        <v>0</v>
      </c>
      <c r="I2009" t="str">
        <f>YEAR(data_KPI[[#This Row],[Date]])&amp;" "&amp;MONTH(data_KPI[[#This Row],[Date]])</f>
        <v>2024 2</v>
      </c>
    </row>
    <row r="2010" spans="2:9" x14ac:dyDescent="0.25">
      <c r="B2010" t="s">
        <v>34</v>
      </c>
      <c r="C2010">
        <v>8.8000000000000007</v>
      </c>
      <c r="D2010">
        <v>860</v>
      </c>
      <c r="E2010" s="27">
        <v>45328</v>
      </c>
      <c r="F2010">
        <v>2580.54</v>
      </c>
      <c r="G2010" t="s">
        <v>91</v>
      </c>
      <c r="H2010">
        <v>0</v>
      </c>
      <c r="I2010" t="str">
        <f>YEAR(data_KPI[[#This Row],[Date]])&amp;" "&amp;MONTH(data_KPI[[#This Row],[Date]])</f>
        <v>2024 2</v>
      </c>
    </row>
    <row r="2011" spans="2:9" x14ac:dyDescent="0.25">
      <c r="B2011" t="s">
        <v>35</v>
      </c>
      <c r="C2011">
        <v>5.6000000000000005</v>
      </c>
      <c r="D2011">
        <v>1390</v>
      </c>
      <c r="E2011" s="27">
        <v>45328</v>
      </c>
      <c r="F2011">
        <v>1489.74</v>
      </c>
      <c r="G2011" t="s">
        <v>91</v>
      </c>
      <c r="H2011">
        <v>0</v>
      </c>
      <c r="I2011" t="str">
        <f>YEAR(data_KPI[[#This Row],[Date]])&amp;" "&amp;MONTH(data_KPI[[#This Row],[Date]])</f>
        <v>2024 2</v>
      </c>
    </row>
    <row r="2012" spans="2:9" x14ac:dyDescent="0.25">
      <c r="B2012" t="s">
        <v>68</v>
      </c>
      <c r="C2012">
        <v>10.4</v>
      </c>
      <c r="D2012">
        <v>820</v>
      </c>
      <c r="E2012" s="27">
        <v>45328</v>
      </c>
      <c r="F2012">
        <v>2578.41</v>
      </c>
      <c r="G2012" t="s">
        <v>90</v>
      </c>
      <c r="H2012">
        <v>0</v>
      </c>
      <c r="I2012" t="str">
        <f>YEAR(data_KPI[[#This Row],[Date]])&amp;" "&amp;MONTH(data_KPI[[#This Row],[Date]])</f>
        <v>2024 2</v>
      </c>
    </row>
    <row r="2013" spans="2:9" x14ac:dyDescent="0.25">
      <c r="B2013" t="s">
        <v>32</v>
      </c>
      <c r="C2013">
        <v>8.8000000000000007</v>
      </c>
      <c r="D2013">
        <v>1030</v>
      </c>
      <c r="E2013" s="27">
        <v>45328</v>
      </c>
      <c r="F2013">
        <v>873.08999999999992</v>
      </c>
      <c r="G2013" t="s">
        <v>91</v>
      </c>
      <c r="H2013">
        <v>0</v>
      </c>
      <c r="I2013" t="str">
        <f>YEAR(data_KPI[[#This Row],[Date]])&amp;" "&amp;MONTH(data_KPI[[#This Row],[Date]])</f>
        <v>2024 2</v>
      </c>
    </row>
    <row r="2014" spans="2:9" x14ac:dyDescent="0.25">
      <c r="B2014" t="s">
        <v>33</v>
      </c>
      <c r="C2014">
        <v>5.6000000000000005</v>
      </c>
      <c r="D2014">
        <v>950</v>
      </c>
      <c r="E2014" s="27">
        <v>45329</v>
      </c>
      <c r="F2014">
        <v>163.62</v>
      </c>
      <c r="G2014" t="s">
        <v>90</v>
      </c>
      <c r="H2014">
        <v>0</v>
      </c>
      <c r="I2014" t="str">
        <f>YEAR(data_KPI[[#This Row],[Date]])&amp;" "&amp;MONTH(data_KPI[[#This Row],[Date]])</f>
        <v>2024 2</v>
      </c>
    </row>
    <row r="2015" spans="2:9" x14ac:dyDescent="0.25">
      <c r="B2015" t="s">
        <v>34</v>
      </c>
      <c r="C2015">
        <v>8</v>
      </c>
      <c r="D2015">
        <v>950</v>
      </c>
      <c r="E2015" s="27">
        <v>45329</v>
      </c>
      <c r="F2015">
        <v>2103</v>
      </c>
      <c r="G2015" t="s">
        <v>91</v>
      </c>
      <c r="H2015">
        <v>0</v>
      </c>
      <c r="I2015" t="str">
        <f>YEAR(data_KPI[[#This Row],[Date]])&amp;" "&amp;MONTH(data_KPI[[#This Row],[Date]])</f>
        <v>2024 2</v>
      </c>
    </row>
    <row r="2016" spans="2:9" x14ac:dyDescent="0.25">
      <c r="B2016" t="s">
        <v>35</v>
      </c>
      <c r="C2016">
        <v>8</v>
      </c>
      <c r="D2016">
        <v>710</v>
      </c>
      <c r="E2016" s="27">
        <v>45329</v>
      </c>
      <c r="F2016">
        <v>1989.8999999999999</v>
      </c>
      <c r="G2016" t="s">
        <v>91</v>
      </c>
      <c r="H2016">
        <v>0</v>
      </c>
      <c r="I2016" t="str">
        <f>YEAR(data_KPI[[#This Row],[Date]])&amp;" "&amp;MONTH(data_KPI[[#This Row],[Date]])</f>
        <v>2024 2</v>
      </c>
    </row>
    <row r="2017" spans="2:9" x14ac:dyDescent="0.25">
      <c r="B2017" t="s">
        <v>68</v>
      </c>
      <c r="C2017">
        <v>11.200000000000001</v>
      </c>
      <c r="D2017">
        <v>1300</v>
      </c>
      <c r="E2017" s="27">
        <v>45329</v>
      </c>
      <c r="F2017">
        <v>420.93</v>
      </c>
      <c r="G2017" t="s">
        <v>90</v>
      </c>
      <c r="H2017">
        <v>0</v>
      </c>
      <c r="I2017" t="str">
        <f>YEAR(data_KPI[[#This Row],[Date]])&amp;" "&amp;MONTH(data_KPI[[#This Row],[Date]])</f>
        <v>2024 2</v>
      </c>
    </row>
    <row r="2018" spans="2:9" x14ac:dyDescent="0.25">
      <c r="B2018" t="s">
        <v>32</v>
      </c>
      <c r="C2018">
        <v>4</v>
      </c>
      <c r="D2018">
        <v>930</v>
      </c>
      <c r="E2018" s="27">
        <v>45329</v>
      </c>
      <c r="F2018">
        <v>769.53</v>
      </c>
      <c r="G2018" t="s">
        <v>91</v>
      </c>
      <c r="H2018">
        <v>0</v>
      </c>
      <c r="I2018" t="str">
        <f>YEAR(data_KPI[[#This Row],[Date]])&amp;" "&amp;MONTH(data_KPI[[#This Row],[Date]])</f>
        <v>2024 2</v>
      </c>
    </row>
    <row r="2019" spans="2:9" x14ac:dyDescent="0.25">
      <c r="B2019" t="s">
        <v>33</v>
      </c>
      <c r="C2019">
        <v>4.8000000000000007</v>
      </c>
      <c r="D2019">
        <v>1090</v>
      </c>
      <c r="E2019" s="27">
        <v>45330</v>
      </c>
      <c r="F2019">
        <v>2582.0700000000002</v>
      </c>
      <c r="G2019" t="s">
        <v>90</v>
      </c>
      <c r="H2019">
        <v>0</v>
      </c>
      <c r="I2019" t="str">
        <f>YEAR(data_KPI[[#This Row],[Date]])&amp;" "&amp;MONTH(data_KPI[[#This Row],[Date]])</f>
        <v>2024 2</v>
      </c>
    </row>
    <row r="2020" spans="2:9" x14ac:dyDescent="0.25">
      <c r="B2020" t="s">
        <v>34</v>
      </c>
      <c r="C2020">
        <v>7.2</v>
      </c>
      <c r="D2020">
        <v>1160</v>
      </c>
      <c r="E2020" s="27">
        <v>45330</v>
      </c>
      <c r="F2020">
        <v>1096.29</v>
      </c>
      <c r="G2020" t="s">
        <v>91</v>
      </c>
      <c r="H2020">
        <v>0</v>
      </c>
      <c r="I2020" t="str">
        <f>YEAR(data_KPI[[#This Row],[Date]])&amp;" "&amp;MONTH(data_KPI[[#This Row],[Date]])</f>
        <v>2024 2</v>
      </c>
    </row>
    <row r="2021" spans="2:9" x14ac:dyDescent="0.25">
      <c r="B2021" t="s">
        <v>35</v>
      </c>
      <c r="C2021">
        <v>8.8000000000000007</v>
      </c>
      <c r="D2021">
        <v>740</v>
      </c>
      <c r="E2021" s="27">
        <v>45330</v>
      </c>
      <c r="F2021">
        <v>232.53000000000003</v>
      </c>
      <c r="G2021" t="s">
        <v>91</v>
      </c>
      <c r="H2021">
        <v>0</v>
      </c>
      <c r="I2021" t="str">
        <f>YEAR(data_KPI[[#This Row],[Date]])&amp;" "&amp;MONTH(data_KPI[[#This Row],[Date]])</f>
        <v>2024 2</v>
      </c>
    </row>
    <row r="2022" spans="2:9" x14ac:dyDescent="0.25">
      <c r="B2022" t="s">
        <v>68</v>
      </c>
      <c r="C2022">
        <v>10.4</v>
      </c>
      <c r="D2022">
        <v>1410</v>
      </c>
      <c r="E2022" s="27">
        <v>45330</v>
      </c>
      <c r="F2022">
        <v>2774.64</v>
      </c>
      <c r="G2022" t="s">
        <v>90</v>
      </c>
      <c r="H2022">
        <v>0</v>
      </c>
      <c r="I2022" t="str">
        <f>YEAR(data_KPI[[#This Row],[Date]])&amp;" "&amp;MONTH(data_KPI[[#This Row],[Date]])</f>
        <v>2024 2</v>
      </c>
    </row>
    <row r="2023" spans="2:9" x14ac:dyDescent="0.25">
      <c r="B2023" t="s">
        <v>32</v>
      </c>
      <c r="C2023">
        <v>5.6000000000000005</v>
      </c>
      <c r="D2023">
        <v>1230</v>
      </c>
      <c r="E2023" s="27">
        <v>45330</v>
      </c>
      <c r="F2023">
        <v>1044.9000000000001</v>
      </c>
      <c r="G2023" t="s">
        <v>91</v>
      </c>
      <c r="H2023">
        <v>0</v>
      </c>
      <c r="I2023" t="str">
        <f>YEAR(data_KPI[[#This Row],[Date]])&amp;" "&amp;MONTH(data_KPI[[#This Row],[Date]])</f>
        <v>2024 2</v>
      </c>
    </row>
    <row r="2024" spans="2:9" x14ac:dyDescent="0.25">
      <c r="B2024" t="s">
        <v>33</v>
      </c>
      <c r="C2024">
        <v>12</v>
      </c>
      <c r="D2024">
        <v>630</v>
      </c>
      <c r="E2024" s="27">
        <v>45331</v>
      </c>
      <c r="F2024">
        <v>1018.44</v>
      </c>
      <c r="G2024" t="s">
        <v>90</v>
      </c>
      <c r="H2024">
        <v>0</v>
      </c>
      <c r="I2024" t="str">
        <f>YEAR(data_KPI[[#This Row],[Date]])&amp;" "&amp;MONTH(data_KPI[[#This Row],[Date]])</f>
        <v>2024 2</v>
      </c>
    </row>
    <row r="2025" spans="2:9" x14ac:dyDescent="0.25">
      <c r="B2025" t="s">
        <v>34</v>
      </c>
      <c r="C2025">
        <v>4</v>
      </c>
      <c r="D2025">
        <v>980</v>
      </c>
      <c r="E2025" s="27">
        <v>45331</v>
      </c>
      <c r="F2025">
        <v>43.650000000000006</v>
      </c>
      <c r="G2025" t="s">
        <v>91</v>
      </c>
      <c r="H2025">
        <v>0</v>
      </c>
      <c r="I2025" t="str">
        <f>YEAR(data_KPI[[#This Row],[Date]])&amp;" "&amp;MONTH(data_KPI[[#This Row],[Date]])</f>
        <v>2024 2</v>
      </c>
    </row>
    <row r="2026" spans="2:9" x14ac:dyDescent="0.25">
      <c r="B2026" t="s">
        <v>35</v>
      </c>
      <c r="C2026">
        <v>7.2</v>
      </c>
      <c r="D2026">
        <v>760</v>
      </c>
      <c r="E2026" s="27">
        <v>45331</v>
      </c>
      <c r="F2026">
        <v>1885.92</v>
      </c>
      <c r="G2026" t="s">
        <v>91</v>
      </c>
      <c r="H2026">
        <v>0</v>
      </c>
      <c r="I2026" t="str">
        <f>YEAR(data_KPI[[#This Row],[Date]])&amp;" "&amp;MONTH(data_KPI[[#This Row],[Date]])</f>
        <v>2024 2</v>
      </c>
    </row>
    <row r="2027" spans="2:9" x14ac:dyDescent="0.25">
      <c r="B2027" t="s">
        <v>68</v>
      </c>
      <c r="C2027">
        <v>8</v>
      </c>
      <c r="D2027">
        <v>980</v>
      </c>
      <c r="E2027" s="27">
        <v>45331</v>
      </c>
      <c r="F2027">
        <v>2685.0299999999997</v>
      </c>
      <c r="G2027" t="s">
        <v>90</v>
      </c>
      <c r="H2027">
        <v>0</v>
      </c>
      <c r="I2027" t="str">
        <f>YEAR(data_KPI[[#This Row],[Date]])&amp;" "&amp;MONTH(data_KPI[[#This Row],[Date]])</f>
        <v>2024 2</v>
      </c>
    </row>
    <row r="2028" spans="2:9" x14ac:dyDescent="0.25">
      <c r="B2028" t="s">
        <v>32</v>
      </c>
      <c r="C2028">
        <v>11.200000000000001</v>
      </c>
      <c r="D2028">
        <v>570</v>
      </c>
      <c r="E2028" s="27">
        <v>45331</v>
      </c>
      <c r="F2028">
        <v>2038.9499999999998</v>
      </c>
      <c r="G2028" t="s">
        <v>91</v>
      </c>
      <c r="H2028">
        <v>0</v>
      </c>
      <c r="I2028" t="str">
        <f>YEAR(data_KPI[[#This Row],[Date]])&amp;" "&amp;MONTH(data_KPI[[#This Row],[Date]])</f>
        <v>2024 2</v>
      </c>
    </row>
    <row r="2029" spans="2:9" x14ac:dyDescent="0.25">
      <c r="B2029" t="s">
        <v>33</v>
      </c>
      <c r="C2029">
        <v>12</v>
      </c>
      <c r="D2029">
        <v>950</v>
      </c>
      <c r="E2029" s="27">
        <v>45332</v>
      </c>
      <c r="F2029">
        <v>2078.37</v>
      </c>
      <c r="G2029" t="s">
        <v>90</v>
      </c>
      <c r="H2029">
        <v>0</v>
      </c>
      <c r="I2029" t="str">
        <f>YEAR(data_KPI[[#This Row],[Date]])&amp;" "&amp;MONTH(data_KPI[[#This Row],[Date]])</f>
        <v>2024 2</v>
      </c>
    </row>
    <row r="2030" spans="2:9" x14ac:dyDescent="0.25">
      <c r="B2030" t="s">
        <v>34</v>
      </c>
      <c r="C2030">
        <v>10.4</v>
      </c>
      <c r="D2030">
        <v>1000</v>
      </c>
      <c r="E2030" s="27">
        <v>45332</v>
      </c>
      <c r="F2030">
        <v>1966.1100000000001</v>
      </c>
      <c r="G2030" t="s">
        <v>91</v>
      </c>
      <c r="H2030">
        <v>0</v>
      </c>
      <c r="I2030" t="str">
        <f>YEAR(data_KPI[[#This Row],[Date]])&amp;" "&amp;MONTH(data_KPI[[#This Row],[Date]])</f>
        <v>2024 2</v>
      </c>
    </row>
    <row r="2031" spans="2:9" x14ac:dyDescent="0.25">
      <c r="B2031" t="s">
        <v>35</v>
      </c>
      <c r="C2031">
        <v>5.6000000000000005</v>
      </c>
      <c r="D2031">
        <v>1450</v>
      </c>
      <c r="E2031" s="27">
        <v>45332</v>
      </c>
      <c r="F2031">
        <v>1682.97</v>
      </c>
      <c r="G2031" t="s">
        <v>91</v>
      </c>
      <c r="H2031">
        <v>0</v>
      </c>
      <c r="I2031" t="str">
        <f>YEAR(data_KPI[[#This Row],[Date]])&amp;" "&amp;MONTH(data_KPI[[#This Row],[Date]])</f>
        <v>2024 2</v>
      </c>
    </row>
    <row r="2032" spans="2:9" x14ac:dyDescent="0.25">
      <c r="B2032" t="s">
        <v>68</v>
      </c>
      <c r="C2032">
        <v>8</v>
      </c>
      <c r="D2032">
        <v>1110</v>
      </c>
      <c r="E2032" s="27">
        <v>45332</v>
      </c>
      <c r="F2032">
        <v>2989.6499999999996</v>
      </c>
      <c r="G2032" t="s">
        <v>90</v>
      </c>
      <c r="H2032">
        <v>0</v>
      </c>
      <c r="I2032" t="str">
        <f>YEAR(data_KPI[[#This Row],[Date]])&amp;" "&amp;MONTH(data_KPI[[#This Row],[Date]])</f>
        <v>2024 2</v>
      </c>
    </row>
    <row r="2033" spans="2:9" x14ac:dyDescent="0.25">
      <c r="B2033" t="s">
        <v>32</v>
      </c>
      <c r="C2033">
        <v>10.4</v>
      </c>
      <c r="D2033">
        <v>620</v>
      </c>
      <c r="E2033" s="27">
        <v>45332</v>
      </c>
      <c r="F2033">
        <v>997.83</v>
      </c>
      <c r="G2033" t="s">
        <v>91</v>
      </c>
      <c r="H2033">
        <v>0</v>
      </c>
      <c r="I2033" t="str">
        <f>YEAR(data_KPI[[#This Row],[Date]])&amp;" "&amp;MONTH(data_KPI[[#This Row],[Date]])</f>
        <v>2024 2</v>
      </c>
    </row>
    <row r="2034" spans="2:9" x14ac:dyDescent="0.25">
      <c r="B2034" t="s">
        <v>33</v>
      </c>
      <c r="C2034">
        <v>8.8000000000000007</v>
      </c>
      <c r="D2034">
        <v>1460</v>
      </c>
      <c r="E2034" s="27">
        <v>45333</v>
      </c>
      <c r="F2034">
        <v>1476.99</v>
      </c>
      <c r="G2034" t="s">
        <v>90</v>
      </c>
      <c r="H2034">
        <v>0</v>
      </c>
      <c r="I2034" t="str">
        <f>YEAR(data_KPI[[#This Row],[Date]])&amp;" "&amp;MONTH(data_KPI[[#This Row],[Date]])</f>
        <v>2024 2</v>
      </c>
    </row>
    <row r="2035" spans="2:9" x14ac:dyDescent="0.25">
      <c r="B2035" t="s">
        <v>34</v>
      </c>
      <c r="C2035">
        <v>6.4</v>
      </c>
      <c r="D2035">
        <v>610</v>
      </c>
      <c r="E2035" s="27">
        <v>45333</v>
      </c>
      <c r="F2035">
        <v>2575.89</v>
      </c>
      <c r="G2035" t="s">
        <v>91</v>
      </c>
      <c r="H2035">
        <v>0</v>
      </c>
      <c r="I2035" t="str">
        <f>YEAR(data_KPI[[#This Row],[Date]])&amp;" "&amp;MONTH(data_KPI[[#This Row],[Date]])</f>
        <v>2024 2</v>
      </c>
    </row>
    <row r="2036" spans="2:9" x14ac:dyDescent="0.25">
      <c r="B2036" t="s">
        <v>35</v>
      </c>
      <c r="C2036">
        <v>6.4</v>
      </c>
      <c r="D2036">
        <v>760</v>
      </c>
      <c r="E2036" s="27">
        <v>45333</v>
      </c>
      <c r="F2036">
        <v>2852.0099999999998</v>
      </c>
      <c r="G2036" t="s">
        <v>91</v>
      </c>
      <c r="H2036">
        <v>0</v>
      </c>
      <c r="I2036" t="str">
        <f>YEAR(data_KPI[[#This Row],[Date]])&amp;" "&amp;MONTH(data_KPI[[#This Row],[Date]])</f>
        <v>2024 2</v>
      </c>
    </row>
    <row r="2037" spans="2:9" x14ac:dyDescent="0.25">
      <c r="B2037" t="s">
        <v>68</v>
      </c>
      <c r="C2037">
        <v>6.4</v>
      </c>
      <c r="D2037">
        <v>1270</v>
      </c>
      <c r="E2037" s="27">
        <v>45333</v>
      </c>
      <c r="F2037">
        <v>1464.3600000000001</v>
      </c>
      <c r="G2037" t="s">
        <v>90</v>
      </c>
      <c r="H2037">
        <v>0</v>
      </c>
      <c r="I2037" t="str">
        <f>YEAR(data_KPI[[#This Row],[Date]])&amp;" "&amp;MONTH(data_KPI[[#This Row],[Date]])</f>
        <v>2024 2</v>
      </c>
    </row>
    <row r="2038" spans="2:9" x14ac:dyDescent="0.25">
      <c r="B2038" t="s">
        <v>32</v>
      </c>
      <c r="C2038">
        <v>5.6000000000000005</v>
      </c>
      <c r="D2038">
        <v>940</v>
      </c>
      <c r="E2038" s="27">
        <v>45333</v>
      </c>
      <c r="F2038">
        <v>1143.81</v>
      </c>
      <c r="G2038" t="s">
        <v>91</v>
      </c>
      <c r="H2038">
        <v>0</v>
      </c>
      <c r="I2038" t="str">
        <f>YEAR(data_KPI[[#This Row],[Date]])&amp;" "&amp;MONTH(data_KPI[[#This Row],[Date]])</f>
        <v>2024 2</v>
      </c>
    </row>
    <row r="2039" spans="2:9" x14ac:dyDescent="0.25">
      <c r="B2039" t="s">
        <v>33</v>
      </c>
      <c r="C2039">
        <v>4.8000000000000007</v>
      </c>
      <c r="D2039">
        <v>560</v>
      </c>
      <c r="E2039" s="27">
        <v>45334</v>
      </c>
      <c r="F2039">
        <v>705.36</v>
      </c>
      <c r="G2039" t="s">
        <v>90</v>
      </c>
      <c r="H2039">
        <v>0</v>
      </c>
      <c r="I2039" t="str">
        <f>YEAR(data_KPI[[#This Row],[Date]])&amp;" "&amp;MONTH(data_KPI[[#This Row],[Date]])</f>
        <v>2024 2</v>
      </c>
    </row>
    <row r="2040" spans="2:9" x14ac:dyDescent="0.25">
      <c r="B2040" t="s">
        <v>34</v>
      </c>
      <c r="C2040">
        <v>8.8000000000000007</v>
      </c>
      <c r="D2040">
        <v>1220</v>
      </c>
      <c r="E2040" s="27">
        <v>45334</v>
      </c>
      <c r="F2040">
        <v>573.18000000000006</v>
      </c>
      <c r="G2040" t="s">
        <v>91</v>
      </c>
      <c r="H2040">
        <v>0</v>
      </c>
      <c r="I2040" t="str">
        <f>YEAR(data_KPI[[#This Row],[Date]])&amp;" "&amp;MONTH(data_KPI[[#This Row],[Date]])</f>
        <v>2024 2</v>
      </c>
    </row>
    <row r="2041" spans="2:9" x14ac:dyDescent="0.25">
      <c r="B2041" t="s">
        <v>35</v>
      </c>
      <c r="C2041">
        <v>9.6000000000000014</v>
      </c>
      <c r="D2041">
        <v>860</v>
      </c>
      <c r="E2041" s="27">
        <v>45334</v>
      </c>
      <c r="F2041">
        <v>2039.58</v>
      </c>
      <c r="G2041" t="s">
        <v>91</v>
      </c>
      <c r="H2041">
        <v>0</v>
      </c>
      <c r="I2041" t="str">
        <f>YEAR(data_KPI[[#This Row],[Date]])&amp;" "&amp;MONTH(data_KPI[[#This Row],[Date]])</f>
        <v>2024 2</v>
      </c>
    </row>
    <row r="2042" spans="2:9" x14ac:dyDescent="0.25">
      <c r="B2042" t="s">
        <v>68</v>
      </c>
      <c r="C2042">
        <v>4.8000000000000007</v>
      </c>
      <c r="D2042">
        <v>980</v>
      </c>
      <c r="E2042" s="27">
        <v>45334</v>
      </c>
      <c r="F2042">
        <v>2935.3500000000004</v>
      </c>
      <c r="G2042" t="s">
        <v>90</v>
      </c>
      <c r="H2042">
        <v>0</v>
      </c>
      <c r="I2042" t="str">
        <f>YEAR(data_KPI[[#This Row],[Date]])&amp;" "&amp;MONTH(data_KPI[[#This Row],[Date]])</f>
        <v>2024 2</v>
      </c>
    </row>
    <row r="2043" spans="2:9" x14ac:dyDescent="0.25">
      <c r="B2043" t="s">
        <v>32</v>
      </c>
      <c r="C2043">
        <v>4.8000000000000007</v>
      </c>
      <c r="D2043">
        <v>660</v>
      </c>
      <c r="E2043" s="27">
        <v>45334</v>
      </c>
      <c r="F2043">
        <v>805.53</v>
      </c>
      <c r="G2043" t="s">
        <v>91</v>
      </c>
      <c r="H2043">
        <v>0</v>
      </c>
      <c r="I2043" t="str">
        <f>YEAR(data_KPI[[#This Row],[Date]])&amp;" "&amp;MONTH(data_KPI[[#This Row],[Date]])</f>
        <v>2024 2</v>
      </c>
    </row>
    <row r="2044" spans="2:9" x14ac:dyDescent="0.25">
      <c r="B2044" t="s">
        <v>33</v>
      </c>
      <c r="C2044">
        <v>8</v>
      </c>
      <c r="D2044">
        <v>1120</v>
      </c>
      <c r="E2044" s="27">
        <v>45335</v>
      </c>
      <c r="F2044">
        <v>1463.97</v>
      </c>
      <c r="G2044" t="s">
        <v>90</v>
      </c>
      <c r="H2044">
        <v>0</v>
      </c>
      <c r="I2044" t="str">
        <f>YEAR(data_KPI[[#This Row],[Date]])&amp;" "&amp;MONTH(data_KPI[[#This Row],[Date]])</f>
        <v>2024 2</v>
      </c>
    </row>
    <row r="2045" spans="2:9" x14ac:dyDescent="0.25">
      <c r="B2045" t="s">
        <v>34</v>
      </c>
      <c r="C2045">
        <v>6.4</v>
      </c>
      <c r="D2045">
        <v>1010</v>
      </c>
      <c r="E2045" s="27">
        <v>45335</v>
      </c>
      <c r="F2045">
        <v>1750.98</v>
      </c>
      <c r="G2045" t="s">
        <v>91</v>
      </c>
      <c r="H2045">
        <v>0</v>
      </c>
      <c r="I2045" t="str">
        <f>YEAR(data_KPI[[#This Row],[Date]])&amp;" "&amp;MONTH(data_KPI[[#This Row],[Date]])</f>
        <v>2024 2</v>
      </c>
    </row>
    <row r="2046" spans="2:9" x14ac:dyDescent="0.25">
      <c r="B2046" t="s">
        <v>35</v>
      </c>
      <c r="C2046">
        <v>12</v>
      </c>
      <c r="D2046">
        <v>550</v>
      </c>
      <c r="E2046" s="27">
        <v>45335</v>
      </c>
      <c r="F2046">
        <v>594.51</v>
      </c>
      <c r="G2046" t="s">
        <v>91</v>
      </c>
      <c r="H2046">
        <v>0</v>
      </c>
      <c r="I2046" t="str">
        <f>YEAR(data_KPI[[#This Row],[Date]])&amp;" "&amp;MONTH(data_KPI[[#This Row],[Date]])</f>
        <v>2024 2</v>
      </c>
    </row>
    <row r="2047" spans="2:9" x14ac:dyDescent="0.25">
      <c r="B2047" t="s">
        <v>68</v>
      </c>
      <c r="C2047">
        <v>5.6000000000000005</v>
      </c>
      <c r="D2047">
        <v>1050</v>
      </c>
      <c r="E2047" s="27">
        <v>45335</v>
      </c>
      <c r="F2047">
        <v>1702.17</v>
      </c>
      <c r="G2047" t="s">
        <v>90</v>
      </c>
      <c r="H2047">
        <v>0</v>
      </c>
      <c r="I2047" t="str">
        <f>YEAR(data_KPI[[#This Row],[Date]])&amp;" "&amp;MONTH(data_KPI[[#This Row],[Date]])</f>
        <v>2024 2</v>
      </c>
    </row>
    <row r="2048" spans="2:9" x14ac:dyDescent="0.25">
      <c r="B2048" t="s">
        <v>32</v>
      </c>
      <c r="C2048">
        <v>8.8000000000000007</v>
      </c>
      <c r="D2048">
        <v>1130</v>
      </c>
      <c r="E2048" s="27">
        <v>45335</v>
      </c>
      <c r="F2048">
        <v>2335.14</v>
      </c>
      <c r="G2048" t="s">
        <v>91</v>
      </c>
      <c r="H2048">
        <v>0</v>
      </c>
      <c r="I2048" t="str">
        <f>YEAR(data_KPI[[#This Row],[Date]])&amp;" "&amp;MONTH(data_KPI[[#This Row],[Date]])</f>
        <v>2024 2</v>
      </c>
    </row>
    <row r="2049" spans="2:9" x14ac:dyDescent="0.25">
      <c r="B2049" t="s">
        <v>33</v>
      </c>
      <c r="C2049">
        <v>4.8000000000000007</v>
      </c>
      <c r="D2049">
        <v>810</v>
      </c>
      <c r="E2049" s="27">
        <v>45336</v>
      </c>
      <c r="F2049">
        <v>2054.13</v>
      </c>
      <c r="G2049" t="s">
        <v>90</v>
      </c>
      <c r="H2049">
        <v>0</v>
      </c>
      <c r="I2049" t="str">
        <f>YEAR(data_KPI[[#This Row],[Date]])&amp;" "&amp;MONTH(data_KPI[[#This Row],[Date]])</f>
        <v>2024 2</v>
      </c>
    </row>
    <row r="2050" spans="2:9" x14ac:dyDescent="0.25">
      <c r="B2050" t="s">
        <v>34</v>
      </c>
      <c r="C2050">
        <v>10.4</v>
      </c>
      <c r="D2050">
        <v>820</v>
      </c>
      <c r="E2050" s="27">
        <v>45336</v>
      </c>
      <c r="F2050">
        <v>1452.3600000000001</v>
      </c>
      <c r="G2050" t="s">
        <v>91</v>
      </c>
      <c r="H2050">
        <v>0</v>
      </c>
      <c r="I2050" t="str">
        <f>YEAR(data_KPI[[#This Row],[Date]])&amp;" "&amp;MONTH(data_KPI[[#This Row],[Date]])</f>
        <v>2024 2</v>
      </c>
    </row>
    <row r="2051" spans="2:9" x14ac:dyDescent="0.25">
      <c r="B2051" t="s">
        <v>35</v>
      </c>
      <c r="C2051">
        <v>9.6000000000000014</v>
      </c>
      <c r="D2051">
        <v>1210</v>
      </c>
      <c r="E2051" s="27">
        <v>45336</v>
      </c>
      <c r="F2051">
        <v>1871.3999999999999</v>
      </c>
      <c r="G2051" t="s">
        <v>91</v>
      </c>
      <c r="H2051">
        <v>0</v>
      </c>
      <c r="I2051" t="str">
        <f>YEAR(data_KPI[[#This Row],[Date]])&amp;" "&amp;MONTH(data_KPI[[#This Row],[Date]])</f>
        <v>2024 2</v>
      </c>
    </row>
    <row r="2052" spans="2:9" x14ac:dyDescent="0.25">
      <c r="B2052" t="s">
        <v>68</v>
      </c>
      <c r="C2052">
        <v>12</v>
      </c>
      <c r="D2052">
        <v>510</v>
      </c>
      <c r="E2052" s="27">
        <v>45336</v>
      </c>
      <c r="F2052">
        <v>1051.44</v>
      </c>
      <c r="G2052" t="s">
        <v>90</v>
      </c>
      <c r="H2052">
        <v>0</v>
      </c>
      <c r="I2052" t="str">
        <f>YEAR(data_KPI[[#This Row],[Date]])&amp;" "&amp;MONTH(data_KPI[[#This Row],[Date]])</f>
        <v>2024 2</v>
      </c>
    </row>
    <row r="2053" spans="2:9" x14ac:dyDescent="0.25">
      <c r="B2053" t="s">
        <v>32</v>
      </c>
      <c r="C2053">
        <v>10.4</v>
      </c>
      <c r="D2053">
        <v>1390</v>
      </c>
      <c r="E2053" s="27">
        <v>45336</v>
      </c>
      <c r="F2053">
        <v>2554.71</v>
      </c>
      <c r="G2053" t="s">
        <v>91</v>
      </c>
      <c r="H2053">
        <v>0</v>
      </c>
      <c r="I2053" t="str">
        <f>YEAR(data_KPI[[#This Row],[Date]])&amp;" "&amp;MONTH(data_KPI[[#This Row],[Date]])</f>
        <v>2024 2</v>
      </c>
    </row>
    <row r="2054" spans="2:9" x14ac:dyDescent="0.25">
      <c r="B2054" t="s">
        <v>33</v>
      </c>
      <c r="C2054">
        <v>11.200000000000001</v>
      </c>
      <c r="D2054">
        <v>1120</v>
      </c>
      <c r="E2054" s="27">
        <v>45337</v>
      </c>
      <c r="F2054">
        <v>2877.33</v>
      </c>
      <c r="G2054" t="s">
        <v>90</v>
      </c>
      <c r="H2054">
        <v>0</v>
      </c>
      <c r="I2054" t="str">
        <f>YEAR(data_KPI[[#This Row],[Date]])&amp;" "&amp;MONTH(data_KPI[[#This Row],[Date]])</f>
        <v>2024 2</v>
      </c>
    </row>
    <row r="2055" spans="2:9" x14ac:dyDescent="0.25">
      <c r="B2055" t="s">
        <v>34</v>
      </c>
      <c r="C2055">
        <v>5.6000000000000005</v>
      </c>
      <c r="D2055">
        <v>900</v>
      </c>
      <c r="E2055" s="27">
        <v>45337</v>
      </c>
      <c r="F2055">
        <v>2105.52</v>
      </c>
      <c r="G2055" t="s">
        <v>91</v>
      </c>
      <c r="H2055">
        <v>0</v>
      </c>
      <c r="I2055" t="str">
        <f>YEAR(data_KPI[[#This Row],[Date]])&amp;" "&amp;MONTH(data_KPI[[#This Row],[Date]])</f>
        <v>2024 2</v>
      </c>
    </row>
    <row r="2056" spans="2:9" x14ac:dyDescent="0.25">
      <c r="B2056" t="s">
        <v>35</v>
      </c>
      <c r="C2056">
        <v>12</v>
      </c>
      <c r="D2056">
        <v>1060</v>
      </c>
      <c r="E2056" s="27">
        <v>45337</v>
      </c>
      <c r="F2056">
        <v>2290.92</v>
      </c>
      <c r="G2056" t="s">
        <v>91</v>
      </c>
      <c r="H2056">
        <v>0</v>
      </c>
      <c r="I2056" t="str">
        <f>YEAR(data_KPI[[#This Row],[Date]])&amp;" "&amp;MONTH(data_KPI[[#This Row],[Date]])</f>
        <v>2024 2</v>
      </c>
    </row>
    <row r="2057" spans="2:9" x14ac:dyDescent="0.25">
      <c r="B2057" t="s">
        <v>68</v>
      </c>
      <c r="C2057">
        <v>6.4</v>
      </c>
      <c r="D2057">
        <v>1410</v>
      </c>
      <c r="E2057" s="27">
        <v>45337</v>
      </c>
      <c r="F2057">
        <v>843.69</v>
      </c>
      <c r="G2057" t="s">
        <v>90</v>
      </c>
      <c r="H2057">
        <v>0</v>
      </c>
      <c r="I2057" t="str">
        <f>YEAR(data_KPI[[#This Row],[Date]])&amp;" "&amp;MONTH(data_KPI[[#This Row],[Date]])</f>
        <v>2024 2</v>
      </c>
    </row>
    <row r="2058" spans="2:9" x14ac:dyDescent="0.25">
      <c r="B2058" t="s">
        <v>32</v>
      </c>
      <c r="C2058">
        <v>12</v>
      </c>
      <c r="D2058">
        <v>1110</v>
      </c>
      <c r="E2058" s="27">
        <v>45337</v>
      </c>
      <c r="F2058">
        <v>2818.92</v>
      </c>
      <c r="G2058" t="s">
        <v>91</v>
      </c>
      <c r="H2058">
        <v>0</v>
      </c>
      <c r="I2058" t="str">
        <f>YEAR(data_KPI[[#This Row],[Date]])&amp;" "&amp;MONTH(data_KPI[[#This Row],[Date]])</f>
        <v>2024 2</v>
      </c>
    </row>
    <row r="2059" spans="2:9" x14ac:dyDescent="0.25">
      <c r="B2059" t="s">
        <v>33</v>
      </c>
      <c r="C2059">
        <v>9.6000000000000014</v>
      </c>
      <c r="D2059">
        <v>980</v>
      </c>
      <c r="E2059" s="27">
        <v>45338</v>
      </c>
      <c r="F2059">
        <v>2883.87</v>
      </c>
      <c r="G2059" t="s">
        <v>90</v>
      </c>
      <c r="H2059">
        <v>0</v>
      </c>
      <c r="I2059" t="str">
        <f>YEAR(data_KPI[[#This Row],[Date]])&amp;" "&amp;MONTH(data_KPI[[#This Row],[Date]])</f>
        <v>2024 2</v>
      </c>
    </row>
    <row r="2060" spans="2:9" x14ac:dyDescent="0.25">
      <c r="B2060" t="s">
        <v>34</v>
      </c>
      <c r="C2060">
        <v>12</v>
      </c>
      <c r="D2060">
        <v>930</v>
      </c>
      <c r="E2060" s="27">
        <v>45338</v>
      </c>
      <c r="F2060">
        <v>87.48</v>
      </c>
      <c r="G2060" t="s">
        <v>91</v>
      </c>
      <c r="H2060">
        <v>0</v>
      </c>
      <c r="I2060" t="str">
        <f>YEAR(data_KPI[[#This Row],[Date]])&amp;" "&amp;MONTH(data_KPI[[#This Row],[Date]])</f>
        <v>2024 2</v>
      </c>
    </row>
    <row r="2061" spans="2:9" x14ac:dyDescent="0.25">
      <c r="B2061" t="s">
        <v>35</v>
      </c>
      <c r="C2061">
        <v>12</v>
      </c>
      <c r="D2061">
        <v>890</v>
      </c>
      <c r="E2061" s="27">
        <v>45338</v>
      </c>
      <c r="F2061">
        <v>2238.09</v>
      </c>
      <c r="G2061" t="s">
        <v>91</v>
      </c>
      <c r="H2061">
        <v>0</v>
      </c>
      <c r="I2061" t="str">
        <f>YEAR(data_KPI[[#This Row],[Date]])&amp;" "&amp;MONTH(data_KPI[[#This Row],[Date]])</f>
        <v>2024 2</v>
      </c>
    </row>
    <row r="2062" spans="2:9" x14ac:dyDescent="0.25">
      <c r="B2062" t="s">
        <v>68</v>
      </c>
      <c r="C2062">
        <v>6.4</v>
      </c>
      <c r="D2062">
        <v>1330</v>
      </c>
      <c r="E2062" s="27">
        <v>45338</v>
      </c>
      <c r="F2062">
        <v>1204.74</v>
      </c>
      <c r="G2062" t="s">
        <v>90</v>
      </c>
      <c r="H2062">
        <v>0</v>
      </c>
      <c r="I2062" t="str">
        <f>YEAR(data_KPI[[#This Row],[Date]])&amp;" "&amp;MONTH(data_KPI[[#This Row],[Date]])</f>
        <v>2024 2</v>
      </c>
    </row>
    <row r="2063" spans="2:9" x14ac:dyDescent="0.25">
      <c r="B2063" t="s">
        <v>32</v>
      </c>
      <c r="C2063">
        <v>4.8000000000000007</v>
      </c>
      <c r="D2063">
        <v>830</v>
      </c>
      <c r="E2063" s="27">
        <v>45338</v>
      </c>
      <c r="F2063">
        <v>2111.4299999999998</v>
      </c>
      <c r="G2063" t="s">
        <v>91</v>
      </c>
      <c r="H2063">
        <v>0</v>
      </c>
      <c r="I2063" t="str">
        <f>YEAR(data_KPI[[#This Row],[Date]])&amp;" "&amp;MONTH(data_KPI[[#This Row],[Date]])</f>
        <v>2024 2</v>
      </c>
    </row>
    <row r="2064" spans="2:9" x14ac:dyDescent="0.25">
      <c r="B2064" t="s">
        <v>33</v>
      </c>
      <c r="C2064">
        <v>11.200000000000001</v>
      </c>
      <c r="D2064">
        <v>1110</v>
      </c>
      <c r="E2064" s="27">
        <v>45339</v>
      </c>
      <c r="F2064">
        <v>2002.98</v>
      </c>
      <c r="G2064" t="s">
        <v>90</v>
      </c>
      <c r="H2064">
        <v>0</v>
      </c>
      <c r="I2064" t="str">
        <f>YEAR(data_KPI[[#This Row],[Date]])&amp;" "&amp;MONTH(data_KPI[[#This Row],[Date]])</f>
        <v>2024 2</v>
      </c>
    </row>
    <row r="2065" spans="2:9" x14ac:dyDescent="0.25">
      <c r="B2065" t="s">
        <v>34</v>
      </c>
      <c r="C2065">
        <v>4</v>
      </c>
      <c r="D2065">
        <v>660</v>
      </c>
      <c r="E2065" s="27">
        <v>45339</v>
      </c>
      <c r="F2065">
        <v>526.04999999999995</v>
      </c>
      <c r="G2065" t="s">
        <v>91</v>
      </c>
      <c r="H2065">
        <v>0</v>
      </c>
      <c r="I2065" t="str">
        <f>YEAR(data_KPI[[#This Row],[Date]])&amp;" "&amp;MONTH(data_KPI[[#This Row],[Date]])</f>
        <v>2024 2</v>
      </c>
    </row>
    <row r="2066" spans="2:9" x14ac:dyDescent="0.25">
      <c r="B2066" t="s">
        <v>35</v>
      </c>
      <c r="C2066">
        <v>7.2</v>
      </c>
      <c r="D2066">
        <v>680</v>
      </c>
      <c r="E2066" s="27">
        <v>45339</v>
      </c>
      <c r="F2066">
        <v>2072.8500000000004</v>
      </c>
      <c r="G2066" t="s">
        <v>91</v>
      </c>
      <c r="H2066">
        <v>0</v>
      </c>
      <c r="I2066" t="str">
        <f>YEAR(data_KPI[[#This Row],[Date]])&amp;" "&amp;MONTH(data_KPI[[#This Row],[Date]])</f>
        <v>2024 2</v>
      </c>
    </row>
    <row r="2067" spans="2:9" x14ac:dyDescent="0.25">
      <c r="B2067" t="s">
        <v>68</v>
      </c>
      <c r="C2067">
        <v>4.8000000000000007</v>
      </c>
      <c r="D2067">
        <v>760</v>
      </c>
      <c r="E2067" s="27">
        <v>45339</v>
      </c>
      <c r="F2067">
        <v>160.97999999999999</v>
      </c>
      <c r="G2067" t="s">
        <v>90</v>
      </c>
      <c r="H2067">
        <v>0</v>
      </c>
      <c r="I2067" t="str">
        <f>YEAR(data_KPI[[#This Row],[Date]])&amp;" "&amp;MONTH(data_KPI[[#This Row],[Date]])</f>
        <v>2024 2</v>
      </c>
    </row>
    <row r="2068" spans="2:9" x14ac:dyDescent="0.25">
      <c r="B2068" t="s">
        <v>32</v>
      </c>
      <c r="C2068">
        <v>11.200000000000001</v>
      </c>
      <c r="D2068">
        <v>1030</v>
      </c>
      <c r="E2068" s="27">
        <v>45339</v>
      </c>
      <c r="F2068">
        <v>981.42</v>
      </c>
      <c r="G2068" t="s">
        <v>91</v>
      </c>
      <c r="H2068">
        <v>0</v>
      </c>
      <c r="I2068" t="str">
        <f>YEAR(data_KPI[[#This Row],[Date]])&amp;" "&amp;MONTH(data_KPI[[#This Row],[Date]])</f>
        <v>2024 2</v>
      </c>
    </row>
    <row r="2069" spans="2:9" x14ac:dyDescent="0.25">
      <c r="B2069" t="s">
        <v>33</v>
      </c>
      <c r="C2069">
        <v>7.2</v>
      </c>
      <c r="D2069">
        <v>620</v>
      </c>
      <c r="E2069" s="27">
        <v>45340</v>
      </c>
      <c r="F2069">
        <v>1373.52</v>
      </c>
      <c r="G2069" t="s">
        <v>90</v>
      </c>
      <c r="H2069">
        <v>0</v>
      </c>
      <c r="I2069" t="str">
        <f>YEAR(data_KPI[[#This Row],[Date]])&amp;" "&amp;MONTH(data_KPI[[#This Row],[Date]])</f>
        <v>2024 2</v>
      </c>
    </row>
    <row r="2070" spans="2:9" x14ac:dyDescent="0.25">
      <c r="B2070" t="s">
        <v>34</v>
      </c>
      <c r="C2070">
        <v>7.2</v>
      </c>
      <c r="D2070">
        <v>1090</v>
      </c>
      <c r="E2070" s="27">
        <v>45340</v>
      </c>
      <c r="F2070">
        <v>765.54</v>
      </c>
      <c r="G2070" t="s">
        <v>91</v>
      </c>
      <c r="H2070">
        <v>0</v>
      </c>
      <c r="I2070" t="str">
        <f>YEAR(data_KPI[[#This Row],[Date]])&amp;" "&amp;MONTH(data_KPI[[#This Row],[Date]])</f>
        <v>2024 2</v>
      </c>
    </row>
    <row r="2071" spans="2:9" x14ac:dyDescent="0.25">
      <c r="B2071" t="s">
        <v>35</v>
      </c>
      <c r="C2071">
        <v>9.6000000000000014</v>
      </c>
      <c r="D2071">
        <v>1170</v>
      </c>
      <c r="E2071" s="27">
        <v>45340</v>
      </c>
      <c r="F2071">
        <v>97.97999999999999</v>
      </c>
      <c r="G2071" t="s">
        <v>91</v>
      </c>
      <c r="H2071">
        <v>0</v>
      </c>
      <c r="I2071" t="str">
        <f>YEAR(data_KPI[[#This Row],[Date]])&amp;" "&amp;MONTH(data_KPI[[#This Row],[Date]])</f>
        <v>2024 2</v>
      </c>
    </row>
    <row r="2072" spans="2:9" x14ac:dyDescent="0.25">
      <c r="B2072" t="s">
        <v>68</v>
      </c>
      <c r="C2072">
        <v>4</v>
      </c>
      <c r="D2072">
        <v>890</v>
      </c>
      <c r="E2072" s="27">
        <v>45340</v>
      </c>
      <c r="F2072">
        <v>1185.21</v>
      </c>
      <c r="G2072" t="s">
        <v>90</v>
      </c>
      <c r="H2072">
        <v>0</v>
      </c>
      <c r="I2072" t="str">
        <f>YEAR(data_KPI[[#This Row],[Date]])&amp;" "&amp;MONTH(data_KPI[[#This Row],[Date]])</f>
        <v>2024 2</v>
      </c>
    </row>
    <row r="2073" spans="2:9" x14ac:dyDescent="0.25">
      <c r="B2073" t="s">
        <v>32</v>
      </c>
      <c r="C2073">
        <v>8</v>
      </c>
      <c r="D2073">
        <v>740</v>
      </c>
      <c r="E2073" s="27">
        <v>45340</v>
      </c>
      <c r="F2073">
        <v>2123.1000000000004</v>
      </c>
      <c r="G2073" t="s">
        <v>91</v>
      </c>
      <c r="H2073">
        <v>0</v>
      </c>
      <c r="I2073" t="str">
        <f>YEAR(data_KPI[[#This Row],[Date]])&amp;" "&amp;MONTH(data_KPI[[#This Row],[Date]])</f>
        <v>2024 2</v>
      </c>
    </row>
    <row r="2074" spans="2:9" x14ac:dyDescent="0.25">
      <c r="B2074" t="s">
        <v>33</v>
      </c>
      <c r="C2074">
        <v>11.200000000000001</v>
      </c>
      <c r="D2074">
        <v>1150</v>
      </c>
      <c r="E2074" s="27">
        <v>45341</v>
      </c>
      <c r="F2074">
        <v>2193.12</v>
      </c>
      <c r="G2074" t="s">
        <v>90</v>
      </c>
      <c r="H2074">
        <v>0</v>
      </c>
      <c r="I2074" t="str">
        <f>YEAR(data_KPI[[#This Row],[Date]])&amp;" "&amp;MONTH(data_KPI[[#This Row],[Date]])</f>
        <v>2024 2</v>
      </c>
    </row>
    <row r="2075" spans="2:9" x14ac:dyDescent="0.25">
      <c r="B2075" t="s">
        <v>34</v>
      </c>
      <c r="C2075">
        <v>11.200000000000001</v>
      </c>
      <c r="D2075">
        <v>1360</v>
      </c>
      <c r="E2075" s="27">
        <v>45341</v>
      </c>
      <c r="F2075">
        <v>2308.14</v>
      </c>
      <c r="G2075" t="s">
        <v>91</v>
      </c>
      <c r="H2075">
        <v>0</v>
      </c>
      <c r="I2075" t="str">
        <f>YEAR(data_KPI[[#This Row],[Date]])&amp;" "&amp;MONTH(data_KPI[[#This Row],[Date]])</f>
        <v>2024 2</v>
      </c>
    </row>
    <row r="2076" spans="2:9" x14ac:dyDescent="0.25">
      <c r="B2076" t="s">
        <v>35</v>
      </c>
      <c r="C2076">
        <v>7.2</v>
      </c>
      <c r="D2076">
        <v>1230</v>
      </c>
      <c r="E2076" s="27">
        <v>45341</v>
      </c>
      <c r="F2076">
        <v>2182.2599999999998</v>
      </c>
      <c r="G2076" t="s">
        <v>91</v>
      </c>
      <c r="H2076">
        <v>0</v>
      </c>
      <c r="I2076" t="str">
        <f>YEAR(data_KPI[[#This Row],[Date]])&amp;" "&amp;MONTH(data_KPI[[#This Row],[Date]])</f>
        <v>2024 2</v>
      </c>
    </row>
    <row r="2077" spans="2:9" x14ac:dyDescent="0.25">
      <c r="B2077" t="s">
        <v>68</v>
      </c>
      <c r="C2077">
        <v>4</v>
      </c>
      <c r="D2077">
        <v>720</v>
      </c>
      <c r="E2077" s="27">
        <v>45341</v>
      </c>
      <c r="F2077">
        <v>1740.1499999999999</v>
      </c>
      <c r="G2077" t="s">
        <v>90</v>
      </c>
      <c r="H2077">
        <v>0</v>
      </c>
      <c r="I2077" t="str">
        <f>YEAR(data_KPI[[#This Row],[Date]])&amp;" "&amp;MONTH(data_KPI[[#This Row],[Date]])</f>
        <v>2024 2</v>
      </c>
    </row>
    <row r="2078" spans="2:9" x14ac:dyDescent="0.25">
      <c r="B2078" t="s">
        <v>32</v>
      </c>
      <c r="C2078">
        <v>8</v>
      </c>
      <c r="D2078">
        <v>1460</v>
      </c>
      <c r="E2078" s="27">
        <v>45341</v>
      </c>
      <c r="F2078">
        <v>2972.46</v>
      </c>
      <c r="G2078" t="s">
        <v>91</v>
      </c>
      <c r="H2078">
        <v>0</v>
      </c>
      <c r="I2078" t="str">
        <f>YEAR(data_KPI[[#This Row],[Date]])&amp;" "&amp;MONTH(data_KPI[[#This Row],[Date]])</f>
        <v>2024 2</v>
      </c>
    </row>
    <row r="2079" spans="2:9" x14ac:dyDescent="0.25">
      <c r="B2079" t="s">
        <v>33</v>
      </c>
      <c r="C2079">
        <v>4</v>
      </c>
      <c r="D2079">
        <v>1500</v>
      </c>
      <c r="E2079" s="27">
        <v>45342</v>
      </c>
      <c r="F2079">
        <v>897.42</v>
      </c>
      <c r="G2079" t="s">
        <v>90</v>
      </c>
      <c r="H2079">
        <v>0</v>
      </c>
      <c r="I2079" t="str">
        <f>YEAR(data_KPI[[#This Row],[Date]])&amp;" "&amp;MONTH(data_KPI[[#This Row],[Date]])</f>
        <v>2024 2</v>
      </c>
    </row>
    <row r="2080" spans="2:9" x14ac:dyDescent="0.25">
      <c r="B2080" t="s">
        <v>34</v>
      </c>
      <c r="C2080">
        <v>10.4</v>
      </c>
      <c r="D2080">
        <v>1150</v>
      </c>
      <c r="E2080" s="27">
        <v>45342</v>
      </c>
      <c r="F2080">
        <v>1439.46</v>
      </c>
      <c r="G2080" t="s">
        <v>91</v>
      </c>
      <c r="H2080">
        <v>0</v>
      </c>
      <c r="I2080" t="str">
        <f>YEAR(data_KPI[[#This Row],[Date]])&amp;" "&amp;MONTH(data_KPI[[#This Row],[Date]])</f>
        <v>2024 2</v>
      </c>
    </row>
    <row r="2081" spans="2:9" x14ac:dyDescent="0.25">
      <c r="B2081" t="s">
        <v>35</v>
      </c>
      <c r="C2081">
        <v>4.8000000000000007</v>
      </c>
      <c r="D2081">
        <v>660</v>
      </c>
      <c r="E2081" s="27">
        <v>45342</v>
      </c>
      <c r="F2081">
        <v>1953.78</v>
      </c>
      <c r="G2081" t="s">
        <v>91</v>
      </c>
      <c r="H2081">
        <v>0</v>
      </c>
      <c r="I2081" t="str">
        <f>YEAR(data_KPI[[#This Row],[Date]])&amp;" "&amp;MONTH(data_KPI[[#This Row],[Date]])</f>
        <v>2024 2</v>
      </c>
    </row>
    <row r="2082" spans="2:9" x14ac:dyDescent="0.25">
      <c r="B2082" t="s">
        <v>68</v>
      </c>
      <c r="C2082">
        <v>10.4</v>
      </c>
      <c r="D2082">
        <v>1000</v>
      </c>
      <c r="E2082" s="27">
        <v>45342</v>
      </c>
      <c r="F2082">
        <v>1642.3500000000001</v>
      </c>
      <c r="G2082" t="s">
        <v>90</v>
      </c>
      <c r="H2082">
        <v>0</v>
      </c>
      <c r="I2082" t="str">
        <f>YEAR(data_KPI[[#This Row],[Date]])&amp;" "&amp;MONTH(data_KPI[[#This Row],[Date]])</f>
        <v>2024 2</v>
      </c>
    </row>
    <row r="2083" spans="2:9" x14ac:dyDescent="0.25">
      <c r="B2083" t="s">
        <v>32</v>
      </c>
      <c r="C2083">
        <v>8.8000000000000007</v>
      </c>
      <c r="D2083">
        <v>940</v>
      </c>
      <c r="E2083" s="27">
        <v>45342</v>
      </c>
      <c r="F2083">
        <v>1627.62</v>
      </c>
      <c r="G2083" t="s">
        <v>91</v>
      </c>
      <c r="H2083">
        <v>0</v>
      </c>
      <c r="I2083" t="str">
        <f>YEAR(data_KPI[[#This Row],[Date]])&amp;" "&amp;MONTH(data_KPI[[#This Row],[Date]])</f>
        <v>2024 2</v>
      </c>
    </row>
    <row r="2084" spans="2:9" x14ac:dyDescent="0.25">
      <c r="B2084" t="s">
        <v>33</v>
      </c>
      <c r="C2084">
        <v>11.200000000000001</v>
      </c>
      <c r="D2084">
        <v>710</v>
      </c>
      <c r="E2084" s="27">
        <v>45343</v>
      </c>
      <c r="F2084">
        <v>1134.78</v>
      </c>
      <c r="G2084" t="s">
        <v>90</v>
      </c>
      <c r="H2084">
        <v>0</v>
      </c>
      <c r="I2084" t="str">
        <f>YEAR(data_KPI[[#This Row],[Date]])&amp;" "&amp;MONTH(data_KPI[[#This Row],[Date]])</f>
        <v>2024 2</v>
      </c>
    </row>
    <row r="2085" spans="2:9" x14ac:dyDescent="0.25">
      <c r="B2085" t="s">
        <v>34</v>
      </c>
      <c r="C2085">
        <v>8.8000000000000007</v>
      </c>
      <c r="D2085">
        <v>1100</v>
      </c>
      <c r="E2085" s="27">
        <v>45343</v>
      </c>
      <c r="F2085">
        <v>65.19</v>
      </c>
      <c r="G2085" t="s">
        <v>91</v>
      </c>
      <c r="H2085">
        <v>0</v>
      </c>
      <c r="I2085" t="str">
        <f>YEAR(data_KPI[[#This Row],[Date]])&amp;" "&amp;MONTH(data_KPI[[#This Row],[Date]])</f>
        <v>2024 2</v>
      </c>
    </row>
    <row r="2086" spans="2:9" x14ac:dyDescent="0.25">
      <c r="B2086" t="s">
        <v>35</v>
      </c>
      <c r="C2086">
        <v>4.8000000000000007</v>
      </c>
      <c r="D2086">
        <v>1470</v>
      </c>
      <c r="E2086" s="27">
        <v>45343</v>
      </c>
      <c r="F2086">
        <v>2673.63</v>
      </c>
      <c r="G2086" t="s">
        <v>91</v>
      </c>
      <c r="H2086">
        <v>0</v>
      </c>
      <c r="I2086" t="str">
        <f>YEAR(data_KPI[[#This Row],[Date]])&amp;" "&amp;MONTH(data_KPI[[#This Row],[Date]])</f>
        <v>2024 2</v>
      </c>
    </row>
    <row r="2087" spans="2:9" x14ac:dyDescent="0.25">
      <c r="B2087" t="s">
        <v>68</v>
      </c>
      <c r="C2087">
        <v>4</v>
      </c>
      <c r="D2087">
        <v>1460</v>
      </c>
      <c r="E2087" s="27">
        <v>45343</v>
      </c>
      <c r="F2087">
        <v>1268.82</v>
      </c>
      <c r="G2087" t="s">
        <v>90</v>
      </c>
      <c r="H2087">
        <v>0</v>
      </c>
      <c r="I2087" t="str">
        <f>YEAR(data_KPI[[#This Row],[Date]])&amp;" "&amp;MONTH(data_KPI[[#This Row],[Date]])</f>
        <v>2024 2</v>
      </c>
    </row>
    <row r="2088" spans="2:9" x14ac:dyDescent="0.25">
      <c r="B2088" t="s">
        <v>32</v>
      </c>
      <c r="C2088">
        <v>9.6000000000000014</v>
      </c>
      <c r="D2088">
        <v>570</v>
      </c>
      <c r="E2088" s="27">
        <v>45343</v>
      </c>
      <c r="F2088">
        <v>2369.2200000000003</v>
      </c>
      <c r="G2088" t="s">
        <v>91</v>
      </c>
      <c r="H2088">
        <v>0</v>
      </c>
      <c r="I2088" t="str">
        <f>YEAR(data_KPI[[#This Row],[Date]])&amp;" "&amp;MONTH(data_KPI[[#This Row],[Date]])</f>
        <v>2024 2</v>
      </c>
    </row>
    <row r="2089" spans="2:9" x14ac:dyDescent="0.25">
      <c r="B2089" t="s">
        <v>33</v>
      </c>
      <c r="C2089">
        <v>7.2</v>
      </c>
      <c r="D2089">
        <v>870</v>
      </c>
      <c r="E2089" s="27">
        <v>45344</v>
      </c>
      <c r="F2089">
        <v>2135.58</v>
      </c>
      <c r="G2089" t="s">
        <v>90</v>
      </c>
      <c r="H2089">
        <v>0</v>
      </c>
      <c r="I2089" t="str">
        <f>YEAR(data_KPI[[#This Row],[Date]])&amp;" "&amp;MONTH(data_KPI[[#This Row],[Date]])</f>
        <v>2024 2</v>
      </c>
    </row>
    <row r="2090" spans="2:9" x14ac:dyDescent="0.25">
      <c r="B2090" t="s">
        <v>34</v>
      </c>
      <c r="C2090">
        <v>10.4</v>
      </c>
      <c r="D2090">
        <v>1240</v>
      </c>
      <c r="E2090" s="27">
        <v>45344</v>
      </c>
      <c r="F2090">
        <v>2063.61</v>
      </c>
      <c r="G2090" t="s">
        <v>91</v>
      </c>
      <c r="H2090">
        <v>0</v>
      </c>
      <c r="I2090" t="str">
        <f>YEAR(data_KPI[[#This Row],[Date]])&amp;" "&amp;MONTH(data_KPI[[#This Row],[Date]])</f>
        <v>2024 2</v>
      </c>
    </row>
    <row r="2091" spans="2:9" x14ac:dyDescent="0.25">
      <c r="B2091" t="s">
        <v>35</v>
      </c>
      <c r="C2091">
        <v>9.6000000000000014</v>
      </c>
      <c r="D2091">
        <v>1460</v>
      </c>
      <c r="E2091" s="27">
        <v>45344</v>
      </c>
      <c r="F2091">
        <v>1971.33</v>
      </c>
      <c r="G2091" t="s">
        <v>91</v>
      </c>
      <c r="H2091">
        <v>0</v>
      </c>
      <c r="I2091" t="str">
        <f>YEAR(data_KPI[[#This Row],[Date]])&amp;" "&amp;MONTH(data_KPI[[#This Row],[Date]])</f>
        <v>2024 2</v>
      </c>
    </row>
    <row r="2092" spans="2:9" x14ac:dyDescent="0.25">
      <c r="B2092" t="s">
        <v>68</v>
      </c>
      <c r="C2092">
        <v>9.6000000000000014</v>
      </c>
      <c r="D2092">
        <v>910</v>
      </c>
      <c r="E2092" s="27">
        <v>45344</v>
      </c>
      <c r="F2092">
        <v>1361.46</v>
      </c>
      <c r="G2092" t="s">
        <v>90</v>
      </c>
      <c r="H2092">
        <v>0</v>
      </c>
      <c r="I2092" t="str">
        <f>YEAR(data_KPI[[#This Row],[Date]])&amp;" "&amp;MONTH(data_KPI[[#This Row],[Date]])</f>
        <v>2024 2</v>
      </c>
    </row>
    <row r="2093" spans="2:9" x14ac:dyDescent="0.25">
      <c r="B2093" t="s">
        <v>32</v>
      </c>
      <c r="C2093">
        <v>6.4</v>
      </c>
      <c r="D2093">
        <v>650</v>
      </c>
      <c r="E2093" s="27">
        <v>45344</v>
      </c>
      <c r="F2093">
        <v>2528.61</v>
      </c>
      <c r="G2093" t="s">
        <v>91</v>
      </c>
      <c r="H2093">
        <v>0</v>
      </c>
      <c r="I2093" t="str">
        <f>YEAR(data_KPI[[#This Row],[Date]])&amp;" "&amp;MONTH(data_KPI[[#This Row],[Date]])</f>
        <v>2024 2</v>
      </c>
    </row>
    <row r="2094" spans="2:9" x14ac:dyDescent="0.25">
      <c r="B2094" t="s">
        <v>33</v>
      </c>
      <c r="C2094">
        <v>5.6000000000000005</v>
      </c>
      <c r="D2094">
        <v>790</v>
      </c>
      <c r="E2094" s="27">
        <v>45345</v>
      </c>
      <c r="F2094">
        <v>2403</v>
      </c>
      <c r="G2094" t="s">
        <v>90</v>
      </c>
      <c r="H2094">
        <v>0</v>
      </c>
      <c r="I2094" t="str">
        <f>YEAR(data_KPI[[#This Row],[Date]])&amp;" "&amp;MONTH(data_KPI[[#This Row],[Date]])</f>
        <v>2024 2</v>
      </c>
    </row>
    <row r="2095" spans="2:9" x14ac:dyDescent="0.25">
      <c r="B2095" t="s">
        <v>34</v>
      </c>
      <c r="C2095">
        <v>11.200000000000001</v>
      </c>
      <c r="D2095">
        <v>780</v>
      </c>
      <c r="E2095" s="27">
        <v>45345</v>
      </c>
      <c r="F2095">
        <v>1075.4100000000001</v>
      </c>
      <c r="G2095" t="s">
        <v>91</v>
      </c>
      <c r="H2095">
        <v>0</v>
      </c>
      <c r="I2095" t="str">
        <f>YEAR(data_KPI[[#This Row],[Date]])&amp;" "&amp;MONTH(data_KPI[[#This Row],[Date]])</f>
        <v>2024 2</v>
      </c>
    </row>
    <row r="2096" spans="2:9" x14ac:dyDescent="0.25">
      <c r="B2096" t="s">
        <v>35</v>
      </c>
      <c r="C2096">
        <v>7.2</v>
      </c>
      <c r="D2096">
        <v>1090</v>
      </c>
      <c r="E2096" s="27">
        <v>45345</v>
      </c>
      <c r="F2096">
        <v>681</v>
      </c>
      <c r="G2096" t="s">
        <v>91</v>
      </c>
      <c r="H2096">
        <v>0</v>
      </c>
      <c r="I2096" t="str">
        <f>YEAR(data_KPI[[#This Row],[Date]])&amp;" "&amp;MONTH(data_KPI[[#This Row],[Date]])</f>
        <v>2024 2</v>
      </c>
    </row>
    <row r="2097" spans="2:9" x14ac:dyDescent="0.25">
      <c r="B2097" t="s">
        <v>68</v>
      </c>
      <c r="C2097">
        <v>8.8000000000000007</v>
      </c>
      <c r="D2097">
        <v>820</v>
      </c>
      <c r="E2097" s="27">
        <v>45345</v>
      </c>
      <c r="F2097">
        <v>2377.41</v>
      </c>
      <c r="G2097" t="s">
        <v>90</v>
      </c>
      <c r="H2097">
        <v>0</v>
      </c>
      <c r="I2097" t="str">
        <f>YEAR(data_KPI[[#This Row],[Date]])&amp;" "&amp;MONTH(data_KPI[[#This Row],[Date]])</f>
        <v>2024 2</v>
      </c>
    </row>
    <row r="2098" spans="2:9" x14ac:dyDescent="0.25">
      <c r="B2098" t="s">
        <v>32</v>
      </c>
      <c r="C2098">
        <v>4.8000000000000007</v>
      </c>
      <c r="D2098">
        <v>1210</v>
      </c>
      <c r="E2098" s="27">
        <v>45345</v>
      </c>
      <c r="F2098">
        <v>526.91999999999996</v>
      </c>
      <c r="G2098" t="s">
        <v>91</v>
      </c>
      <c r="H2098">
        <v>0</v>
      </c>
      <c r="I2098" t="str">
        <f>YEAR(data_KPI[[#This Row],[Date]])&amp;" "&amp;MONTH(data_KPI[[#This Row],[Date]])</f>
        <v>2024 2</v>
      </c>
    </row>
    <row r="2099" spans="2:9" x14ac:dyDescent="0.25">
      <c r="B2099" t="s">
        <v>33</v>
      </c>
      <c r="C2099">
        <v>8.8000000000000007</v>
      </c>
      <c r="D2099">
        <v>540</v>
      </c>
      <c r="E2099" s="27">
        <v>45346</v>
      </c>
      <c r="F2099">
        <v>2026.7400000000002</v>
      </c>
      <c r="G2099" t="s">
        <v>90</v>
      </c>
      <c r="H2099">
        <v>0</v>
      </c>
      <c r="I2099" t="str">
        <f>YEAR(data_KPI[[#This Row],[Date]])&amp;" "&amp;MONTH(data_KPI[[#This Row],[Date]])</f>
        <v>2024 2</v>
      </c>
    </row>
    <row r="2100" spans="2:9" x14ac:dyDescent="0.25">
      <c r="B2100" t="s">
        <v>34</v>
      </c>
      <c r="C2100">
        <v>12</v>
      </c>
      <c r="D2100">
        <v>780</v>
      </c>
      <c r="E2100" s="27">
        <v>45346</v>
      </c>
      <c r="F2100">
        <v>687.84</v>
      </c>
      <c r="G2100" t="s">
        <v>91</v>
      </c>
      <c r="H2100">
        <v>0</v>
      </c>
      <c r="I2100" t="str">
        <f>YEAR(data_KPI[[#This Row],[Date]])&amp;" "&amp;MONTH(data_KPI[[#This Row],[Date]])</f>
        <v>2024 2</v>
      </c>
    </row>
    <row r="2101" spans="2:9" x14ac:dyDescent="0.25">
      <c r="B2101" t="s">
        <v>35</v>
      </c>
      <c r="C2101">
        <v>9.6000000000000014</v>
      </c>
      <c r="D2101">
        <v>970</v>
      </c>
      <c r="E2101" s="27">
        <v>45346</v>
      </c>
      <c r="F2101">
        <v>2457</v>
      </c>
      <c r="G2101" t="s">
        <v>91</v>
      </c>
      <c r="H2101">
        <v>0</v>
      </c>
      <c r="I2101" t="str">
        <f>YEAR(data_KPI[[#This Row],[Date]])&amp;" "&amp;MONTH(data_KPI[[#This Row],[Date]])</f>
        <v>2024 2</v>
      </c>
    </row>
    <row r="2102" spans="2:9" x14ac:dyDescent="0.25">
      <c r="B2102" t="s">
        <v>68</v>
      </c>
      <c r="C2102">
        <v>6.4</v>
      </c>
      <c r="D2102">
        <v>810</v>
      </c>
      <c r="E2102" s="27">
        <v>45346</v>
      </c>
      <c r="F2102">
        <v>2840.25</v>
      </c>
      <c r="G2102" t="s">
        <v>90</v>
      </c>
      <c r="H2102">
        <v>0</v>
      </c>
      <c r="I2102" t="str">
        <f>YEAR(data_KPI[[#This Row],[Date]])&amp;" "&amp;MONTH(data_KPI[[#This Row],[Date]])</f>
        <v>2024 2</v>
      </c>
    </row>
    <row r="2103" spans="2:9" x14ac:dyDescent="0.25">
      <c r="B2103" t="s">
        <v>32</v>
      </c>
      <c r="C2103">
        <v>11.200000000000001</v>
      </c>
      <c r="D2103">
        <v>890</v>
      </c>
      <c r="E2103" s="27">
        <v>45346</v>
      </c>
      <c r="F2103">
        <v>1408.83</v>
      </c>
      <c r="G2103" t="s">
        <v>91</v>
      </c>
      <c r="H2103">
        <v>0</v>
      </c>
      <c r="I2103" t="str">
        <f>YEAR(data_KPI[[#This Row],[Date]])&amp;" "&amp;MONTH(data_KPI[[#This Row],[Date]])</f>
        <v>2024 2</v>
      </c>
    </row>
    <row r="2104" spans="2:9" x14ac:dyDescent="0.25">
      <c r="B2104" t="s">
        <v>33</v>
      </c>
      <c r="C2104">
        <v>7.2</v>
      </c>
      <c r="D2104">
        <v>760</v>
      </c>
      <c r="E2104" s="27">
        <v>45347</v>
      </c>
      <c r="F2104">
        <v>2632.59</v>
      </c>
      <c r="G2104" t="s">
        <v>90</v>
      </c>
      <c r="H2104">
        <v>0</v>
      </c>
      <c r="I2104" t="str">
        <f>YEAR(data_KPI[[#This Row],[Date]])&amp;" "&amp;MONTH(data_KPI[[#This Row],[Date]])</f>
        <v>2024 2</v>
      </c>
    </row>
    <row r="2105" spans="2:9" x14ac:dyDescent="0.25">
      <c r="B2105" t="s">
        <v>34</v>
      </c>
      <c r="C2105">
        <v>8</v>
      </c>
      <c r="D2105">
        <v>860</v>
      </c>
      <c r="E2105" s="27">
        <v>45347</v>
      </c>
      <c r="F2105">
        <v>2668.83</v>
      </c>
      <c r="G2105" t="s">
        <v>91</v>
      </c>
      <c r="H2105">
        <v>0</v>
      </c>
      <c r="I2105" t="str">
        <f>YEAR(data_KPI[[#This Row],[Date]])&amp;" "&amp;MONTH(data_KPI[[#This Row],[Date]])</f>
        <v>2024 2</v>
      </c>
    </row>
    <row r="2106" spans="2:9" x14ac:dyDescent="0.25">
      <c r="B2106" t="s">
        <v>35</v>
      </c>
      <c r="C2106">
        <v>8</v>
      </c>
      <c r="D2106">
        <v>1480</v>
      </c>
      <c r="E2106" s="27">
        <v>45347</v>
      </c>
      <c r="F2106">
        <v>824.33999999999992</v>
      </c>
      <c r="G2106" t="s">
        <v>91</v>
      </c>
      <c r="H2106">
        <v>0</v>
      </c>
      <c r="I2106" t="str">
        <f>YEAR(data_KPI[[#This Row],[Date]])&amp;" "&amp;MONTH(data_KPI[[#This Row],[Date]])</f>
        <v>2024 2</v>
      </c>
    </row>
    <row r="2107" spans="2:9" x14ac:dyDescent="0.25">
      <c r="B2107" t="s">
        <v>68</v>
      </c>
      <c r="C2107">
        <v>12</v>
      </c>
      <c r="D2107">
        <v>560</v>
      </c>
      <c r="E2107" s="27">
        <v>45347</v>
      </c>
      <c r="F2107">
        <v>1140.4499999999998</v>
      </c>
      <c r="G2107" t="s">
        <v>90</v>
      </c>
      <c r="H2107">
        <v>0</v>
      </c>
      <c r="I2107" t="str">
        <f>YEAR(data_KPI[[#This Row],[Date]])&amp;" "&amp;MONTH(data_KPI[[#This Row],[Date]])</f>
        <v>2024 2</v>
      </c>
    </row>
    <row r="2108" spans="2:9" x14ac:dyDescent="0.25">
      <c r="B2108" t="s">
        <v>32</v>
      </c>
      <c r="C2108">
        <v>8</v>
      </c>
      <c r="D2108">
        <v>610</v>
      </c>
      <c r="E2108" s="27">
        <v>45347</v>
      </c>
      <c r="F2108">
        <v>718.77</v>
      </c>
      <c r="G2108" t="s">
        <v>91</v>
      </c>
      <c r="H2108">
        <v>0</v>
      </c>
      <c r="I2108" t="str">
        <f>YEAR(data_KPI[[#This Row],[Date]])&amp;" "&amp;MONTH(data_KPI[[#This Row],[Date]])</f>
        <v>2024 2</v>
      </c>
    </row>
    <row r="2109" spans="2:9" x14ac:dyDescent="0.25">
      <c r="B2109" t="s">
        <v>33</v>
      </c>
      <c r="C2109">
        <v>4</v>
      </c>
      <c r="D2109">
        <v>510</v>
      </c>
      <c r="E2109" s="27">
        <v>45348</v>
      </c>
      <c r="F2109">
        <v>864.33</v>
      </c>
      <c r="G2109" t="s">
        <v>90</v>
      </c>
      <c r="H2109">
        <v>0</v>
      </c>
      <c r="I2109" t="str">
        <f>YEAR(data_KPI[[#This Row],[Date]])&amp;" "&amp;MONTH(data_KPI[[#This Row],[Date]])</f>
        <v>2024 2</v>
      </c>
    </row>
    <row r="2110" spans="2:9" x14ac:dyDescent="0.25">
      <c r="B2110" t="s">
        <v>34</v>
      </c>
      <c r="C2110">
        <v>5.6000000000000005</v>
      </c>
      <c r="D2110">
        <v>1110</v>
      </c>
      <c r="E2110" s="27">
        <v>45348</v>
      </c>
      <c r="F2110">
        <v>2855.8500000000004</v>
      </c>
      <c r="G2110" t="s">
        <v>91</v>
      </c>
      <c r="H2110">
        <v>0</v>
      </c>
      <c r="I2110" t="str">
        <f>YEAR(data_KPI[[#This Row],[Date]])&amp;" "&amp;MONTH(data_KPI[[#This Row],[Date]])</f>
        <v>2024 2</v>
      </c>
    </row>
    <row r="2111" spans="2:9" x14ac:dyDescent="0.25">
      <c r="B2111" t="s">
        <v>35</v>
      </c>
      <c r="C2111">
        <v>4.8000000000000007</v>
      </c>
      <c r="D2111">
        <v>500</v>
      </c>
      <c r="E2111" s="27">
        <v>45348</v>
      </c>
      <c r="F2111">
        <v>276.60000000000002</v>
      </c>
      <c r="G2111" t="s">
        <v>91</v>
      </c>
      <c r="H2111">
        <v>0</v>
      </c>
      <c r="I2111" t="str">
        <f>YEAR(data_KPI[[#This Row],[Date]])&amp;" "&amp;MONTH(data_KPI[[#This Row],[Date]])</f>
        <v>2024 2</v>
      </c>
    </row>
    <row r="2112" spans="2:9" x14ac:dyDescent="0.25">
      <c r="B2112" t="s">
        <v>68</v>
      </c>
      <c r="C2112">
        <v>12</v>
      </c>
      <c r="D2112">
        <v>1490</v>
      </c>
      <c r="E2112" s="27">
        <v>45348</v>
      </c>
      <c r="F2112">
        <v>1240.71</v>
      </c>
      <c r="G2112" t="s">
        <v>90</v>
      </c>
      <c r="H2112">
        <v>0</v>
      </c>
      <c r="I2112" t="str">
        <f>YEAR(data_KPI[[#This Row],[Date]])&amp;" "&amp;MONTH(data_KPI[[#This Row],[Date]])</f>
        <v>2024 2</v>
      </c>
    </row>
    <row r="2113" spans="2:9" x14ac:dyDescent="0.25">
      <c r="B2113" t="s">
        <v>32</v>
      </c>
      <c r="C2113">
        <v>11.200000000000001</v>
      </c>
      <c r="D2113">
        <v>1390</v>
      </c>
      <c r="E2113" s="27">
        <v>45348</v>
      </c>
      <c r="F2113">
        <v>2021.16</v>
      </c>
      <c r="G2113" t="s">
        <v>91</v>
      </c>
      <c r="H2113">
        <v>0</v>
      </c>
      <c r="I2113" t="str">
        <f>YEAR(data_KPI[[#This Row],[Date]])&amp;" "&amp;MONTH(data_KPI[[#This Row],[Date]])</f>
        <v>2024 2</v>
      </c>
    </row>
    <row r="2114" spans="2:9" x14ac:dyDescent="0.25">
      <c r="B2114" t="s">
        <v>33</v>
      </c>
      <c r="C2114">
        <v>11.200000000000001</v>
      </c>
      <c r="D2114">
        <v>1490</v>
      </c>
      <c r="E2114" s="27">
        <v>45349</v>
      </c>
      <c r="F2114">
        <v>2055.48</v>
      </c>
      <c r="G2114" t="s">
        <v>90</v>
      </c>
      <c r="H2114">
        <v>0</v>
      </c>
      <c r="I2114" t="str">
        <f>YEAR(data_KPI[[#This Row],[Date]])&amp;" "&amp;MONTH(data_KPI[[#This Row],[Date]])</f>
        <v>2024 2</v>
      </c>
    </row>
    <row r="2115" spans="2:9" x14ac:dyDescent="0.25">
      <c r="B2115" t="s">
        <v>34</v>
      </c>
      <c r="C2115">
        <v>4</v>
      </c>
      <c r="D2115">
        <v>1250</v>
      </c>
      <c r="E2115" s="27">
        <v>45349</v>
      </c>
      <c r="F2115">
        <v>1421.25</v>
      </c>
      <c r="G2115" t="s">
        <v>91</v>
      </c>
      <c r="H2115">
        <v>0</v>
      </c>
      <c r="I2115" t="str">
        <f>YEAR(data_KPI[[#This Row],[Date]])&amp;" "&amp;MONTH(data_KPI[[#This Row],[Date]])</f>
        <v>2024 2</v>
      </c>
    </row>
    <row r="2116" spans="2:9" x14ac:dyDescent="0.25">
      <c r="B2116" t="s">
        <v>35</v>
      </c>
      <c r="C2116">
        <v>8.8000000000000007</v>
      </c>
      <c r="D2116">
        <v>570</v>
      </c>
      <c r="E2116" s="27">
        <v>45349</v>
      </c>
      <c r="F2116">
        <v>786.48</v>
      </c>
      <c r="G2116" t="s">
        <v>91</v>
      </c>
      <c r="H2116">
        <v>0</v>
      </c>
      <c r="I2116" t="str">
        <f>YEAR(data_KPI[[#This Row],[Date]])&amp;" "&amp;MONTH(data_KPI[[#This Row],[Date]])</f>
        <v>2024 2</v>
      </c>
    </row>
    <row r="2117" spans="2:9" x14ac:dyDescent="0.25">
      <c r="B2117" t="s">
        <v>68</v>
      </c>
      <c r="C2117">
        <v>9.6000000000000014</v>
      </c>
      <c r="D2117">
        <v>810</v>
      </c>
      <c r="E2117" s="27">
        <v>45349</v>
      </c>
      <c r="F2117">
        <v>1962.4499999999998</v>
      </c>
      <c r="G2117" t="s">
        <v>90</v>
      </c>
      <c r="H2117">
        <v>0</v>
      </c>
      <c r="I2117" t="str">
        <f>YEAR(data_KPI[[#This Row],[Date]])&amp;" "&amp;MONTH(data_KPI[[#This Row],[Date]])</f>
        <v>2024 2</v>
      </c>
    </row>
    <row r="2118" spans="2:9" x14ac:dyDescent="0.25">
      <c r="B2118" t="s">
        <v>32</v>
      </c>
      <c r="C2118">
        <v>10.4</v>
      </c>
      <c r="D2118">
        <v>1470</v>
      </c>
      <c r="E2118" s="27">
        <v>45349</v>
      </c>
      <c r="F2118">
        <v>2603.8200000000002</v>
      </c>
      <c r="G2118" t="s">
        <v>91</v>
      </c>
      <c r="H2118">
        <v>0</v>
      </c>
      <c r="I2118" t="str">
        <f>YEAR(data_KPI[[#This Row],[Date]])&amp;" "&amp;MONTH(data_KPI[[#This Row],[Date]])</f>
        <v>2024 2</v>
      </c>
    </row>
    <row r="2119" spans="2:9" x14ac:dyDescent="0.25">
      <c r="B2119" t="s">
        <v>33</v>
      </c>
      <c r="C2119">
        <v>9.6000000000000014</v>
      </c>
      <c r="D2119">
        <v>620</v>
      </c>
      <c r="E2119" s="27">
        <v>45350</v>
      </c>
      <c r="F2119">
        <v>1036.47</v>
      </c>
      <c r="G2119" t="s">
        <v>90</v>
      </c>
      <c r="H2119">
        <v>0</v>
      </c>
      <c r="I2119" t="str">
        <f>YEAR(data_KPI[[#This Row],[Date]])&amp;" "&amp;MONTH(data_KPI[[#This Row],[Date]])</f>
        <v>2024 2</v>
      </c>
    </row>
    <row r="2120" spans="2:9" x14ac:dyDescent="0.25">
      <c r="B2120" t="s">
        <v>34</v>
      </c>
      <c r="C2120">
        <v>10.4</v>
      </c>
      <c r="D2120">
        <v>1410</v>
      </c>
      <c r="E2120" s="27">
        <v>45350</v>
      </c>
      <c r="F2120">
        <v>2375.64</v>
      </c>
      <c r="G2120" t="s">
        <v>91</v>
      </c>
      <c r="H2120">
        <v>0</v>
      </c>
      <c r="I2120" t="str">
        <f>YEAR(data_KPI[[#This Row],[Date]])&amp;" "&amp;MONTH(data_KPI[[#This Row],[Date]])</f>
        <v>2024 2</v>
      </c>
    </row>
    <row r="2121" spans="2:9" x14ac:dyDescent="0.25">
      <c r="B2121" t="s">
        <v>35</v>
      </c>
      <c r="C2121">
        <v>6.4</v>
      </c>
      <c r="D2121">
        <v>1060</v>
      </c>
      <c r="E2121" s="27">
        <v>45350</v>
      </c>
      <c r="F2121">
        <v>1487.6100000000001</v>
      </c>
      <c r="G2121" t="s">
        <v>91</v>
      </c>
      <c r="H2121">
        <v>0</v>
      </c>
      <c r="I2121" t="str">
        <f>YEAR(data_KPI[[#This Row],[Date]])&amp;" "&amp;MONTH(data_KPI[[#This Row],[Date]])</f>
        <v>2024 2</v>
      </c>
    </row>
    <row r="2122" spans="2:9" x14ac:dyDescent="0.25">
      <c r="B2122" t="s">
        <v>68</v>
      </c>
      <c r="C2122">
        <v>5.6000000000000005</v>
      </c>
      <c r="D2122">
        <v>1470</v>
      </c>
      <c r="E2122" s="27">
        <v>45350</v>
      </c>
      <c r="F2122">
        <v>1145.5500000000002</v>
      </c>
      <c r="G2122" t="s">
        <v>90</v>
      </c>
      <c r="H2122">
        <v>0</v>
      </c>
      <c r="I2122" t="str">
        <f>YEAR(data_KPI[[#This Row],[Date]])&amp;" "&amp;MONTH(data_KPI[[#This Row],[Date]])</f>
        <v>2024 2</v>
      </c>
    </row>
    <row r="2123" spans="2:9" x14ac:dyDescent="0.25">
      <c r="B2123" t="s">
        <v>32</v>
      </c>
      <c r="C2123">
        <v>7.2</v>
      </c>
      <c r="D2123">
        <v>1420</v>
      </c>
      <c r="E2123" s="27">
        <v>45350</v>
      </c>
      <c r="F2123">
        <v>980.01</v>
      </c>
      <c r="G2123" t="s">
        <v>91</v>
      </c>
      <c r="H2123">
        <v>0</v>
      </c>
      <c r="I2123" t="str">
        <f>YEAR(data_KPI[[#This Row],[Date]])&amp;" "&amp;MONTH(data_KPI[[#This Row],[Date]])</f>
        <v>2024 2</v>
      </c>
    </row>
    <row r="2124" spans="2:9" x14ac:dyDescent="0.25">
      <c r="B2124" t="s">
        <v>33</v>
      </c>
      <c r="C2124">
        <v>12</v>
      </c>
      <c r="D2124">
        <v>850</v>
      </c>
      <c r="E2124" s="27">
        <v>45351</v>
      </c>
      <c r="F2124">
        <v>1349.25</v>
      </c>
      <c r="G2124" t="s">
        <v>90</v>
      </c>
      <c r="H2124">
        <v>0</v>
      </c>
      <c r="I2124" t="str">
        <f>YEAR(data_KPI[[#This Row],[Date]])&amp;" "&amp;MONTH(data_KPI[[#This Row],[Date]])</f>
        <v>2024 2</v>
      </c>
    </row>
    <row r="2125" spans="2:9" x14ac:dyDescent="0.25">
      <c r="B2125" t="s">
        <v>34</v>
      </c>
      <c r="C2125">
        <v>12</v>
      </c>
      <c r="D2125">
        <v>1490</v>
      </c>
      <c r="E2125" s="27">
        <v>45351</v>
      </c>
      <c r="F2125">
        <v>2980.38</v>
      </c>
      <c r="G2125" t="s">
        <v>91</v>
      </c>
      <c r="H2125">
        <v>0</v>
      </c>
      <c r="I2125" t="str">
        <f>YEAR(data_KPI[[#This Row],[Date]])&amp;" "&amp;MONTH(data_KPI[[#This Row],[Date]])</f>
        <v>2024 2</v>
      </c>
    </row>
    <row r="2126" spans="2:9" x14ac:dyDescent="0.25">
      <c r="B2126" t="s">
        <v>35</v>
      </c>
      <c r="C2126">
        <v>8</v>
      </c>
      <c r="D2126">
        <v>980</v>
      </c>
      <c r="E2126" s="27">
        <v>45351</v>
      </c>
      <c r="F2126">
        <v>1453.56</v>
      </c>
      <c r="G2126" t="s">
        <v>91</v>
      </c>
      <c r="H2126">
        <v>0</v>
      </c>
      <c r="I2126" t="str">
        <f>YEAR(data_KPI[[#This Row],[Date]])&amp;" "&amp;MONTH(data_KPI[[#This Row],[Date]])</f>
        <v>2024 2</v>
      </c>
    </row>
    <row r="2127" spans="2:9" x14ac:dyDescent="0.25">
      <c r="B2127" t="s">
        <v>68</v>
      </c>
      <c r="C2127">
        <v>11.200000000000001</v>
      </c>
      <c r="D2127">
        <v>1360</v>
      </c>
      <c r="E2127" s="27">
        <v>45351</v>
      </c>
      <c r="F2127">
        <v>1596.66</v>
      </c>
      <c r="G2127" t="s">
        <v>90</v>
      </c>
      <c r="H2127">
        <v>0</v>
      </c>
      <c r="I2127" t="str">
        <f>YEAR(data_KPI[[#This Row],[Date]])&amp;" "&amp;MONTH(data_KPI[[#This Row],[Date]])</f>
        <v>2024 2</v>
      </c>
    </row>
    <row r="2128" spans="2:9" x14ac:dyDescent="0.25">
      <c r="B2128" t="s">
        <v>32</v>
      </c>
      <c r="C2128">
        <v>9.6000000000000014</v>
      </c>
      <c r="D2128">
        <v>620</v>
      </c>
      <c r="E2128" s="27">
        <v>45351</v>
      </c>
      <c r="F2128">
        <v>1593</v>
      </c>
      <c r="G2128" t="s">
        <v>91</v>
      </c>
      <c r="H2128">
        <v>0</v>
      </c>
      <c r="I2128" t="str">
        <f>YEAR(data_KPI[[#This Row],[Date]])&amp;" "&amp;MONTH(data_KPI[[#This Row],[Date]])</f>
        <v>2024 2</v>
      </c>
    </row>
    <row r="2129" spans="2:9" x14ac:dyDescent="0.25">
      <c r="B2129" t="s">
        <v>33</v>
      </c>
      <c r="C2129">
        <v>12</v>
      </c>
      <c r="D2129">
        <v>930</v>
      </c>
      <c r="E2129" s="27">
        <v>45352</v>
      </c>
      <c r="F2129">
        <v>132.03</v>
      </c>
      <c r="G2129" t="s">
        <v>90</v>
      </c>
      <c r="H2129">
        <v>0</v>
      </c>
      <c r="I2129" t="str">
        <f>YEAR(data_KPI[[#This Row],[Date]])&amp;" "&amp;MONTH(data_KPI[[#This Row],[Date]])</f>
        <v>2024 3</v>
      </c>
    </row>
    <row r="2130" spans="2:9" x14ac:dyDescent="0.25">
      <c r="B2130" t="s">
        <v>34</v>
      </c>
      <c r="C2130">
        <v>12</v>
      </c>
      <c r="D2130">
        <v>850</v>
      </c>
      <c r="E2130" s="27">
        <v>45352</v>
      </c>
      <c r="F2130">
        <v>1348.08</v>
      </c>
      <c r="G2130" t="s">
        <v>91</v>
      </c>
      <c r="H2130">
        <v>0</v>
      </c>
      <c r="I2130" t="str">
        <f>YEAR(data_KPI[[#This Row],[Date]])&amp;" "&amp;MONTH(data_KPI[[#This Row],[Date]])</f>
        <v>2024 3</v>
      </c>
    </row>
    <row r="2131" spans="2:9" x14ac:dyDescent="0.25">
      <c r="B2131" t="s">
        <v>35</v>
      </c>
      <c r="C2131">
        <v>8.8000000000000007</v>
      </c>
      <c r="D2131">
        <v>840</v>
      </c>
      <c r="E2131" s="27">
        <v>45352</v>
      </c>
      <c r="F2131">
        <v>1823.3999999999999</v>
      </c>
      <c r="G2131" t="s">
        <v>91</v>
      </c>
      <c r="H2131">
        <v>0</v>
      </c>
      <c r="I2131" t="str">
        <f>YEAR(data_KPI[[#This Row],[Date]])&amp;" "&amp;MONTH(data_KPI[[#This Row],[Date]])</f>
        <v>2024 3</v>
      </c>
    </row>
    <row r="2132" spans="2:9" x14ac:dyDescent="0.25">
      <c r="B2132" t="s">
        <v>68</v>
      </c>
      <c r="C2132">
        <v>8.8000000000000007</v>
      </c>
      <c r="D2132">
        <v>970</v>
      </c>
      <c r="E2132" s="27">
        <v>45352</v>
      </c>
      <c r="F2132">
        <v>1077.33</v>
      </c>
      <c r="G2132" t="s">
        <v>90</v>
      </c>
      <c r="H2132">
        <v>0</v>
      </c>
      <c r="I2132" t="str">
        <f>YEAR(data_KPI[[#This Row],[Date]])&amp;" "&amp;MONTH(data_KPI[[#This Row],[Date]])</f>
        <v>2024 3</v>
      </c>
    </row>
    <row r="2133" spans="2:9" x14ac:dyDescent="0.25">
      <c r="B2133" t="s">
        <v>32</v>
      </c>
      <c r="C2133">
        <v>4</v>
      </c>
      <c r="D2133">
        <v>1240</v>
      </c>
      <c r="E2133" s="27">
        <v>45352</v>
      </c>
      <c r="F2133">
        <v>1488.51</v>
      </c>
      <c r="G2133" t="s">
        <v>91</v>
      </c>
      <c r="H2133">
        <v>0</v>
      </c>
      <c r="I2133" t="str">
        <f>YEAR(data_KPI[[#This Row],[Date]])&amp;" "&amp;MONTH(data_KPI[[#This Row],[Date]])</f>
        <v>2024 3</v>
      </c>
    </row>
    <row r="2134" spans="2:9" x14ac:dyDescent="0.25">
      <c r="B2134" t="s">
        <v>33</v>
      </c>
      <c r="C2134">
        <v>8</v>
      </c>
      <c r="D2134">
        <v>530</v>
      </c>
      <c r="E2134" s="27">
        <v>45353</v>
      </c>
      <c r="F2134">
        <v>1337.25</v>
      </c>
      <c r="G2134" t="s">
        <v>90</v>
      </c>
      <c r="H2134">
        <v>0</v>
      </c>
      <c r="I2134" t="str">
        <f>YEAR(data_KPI[[#This Row],[Date]])&amp;" "&amp;MONTH(data_KPI[[#This Row],[Date]])</f>
        <v>2024 3</v>
      </c>
    </row>
    <row r="2135" spans="2:9" x14ac:dyDescent="0.25">
      <c r="B2135" t="s">
        <v>34</v>
      </c>
      <c r="C2135">
        <v>8.8000000000000007</v>
      </c>
      <c r="D2135">
        <v>1080</v>
      </c>
      <c r="E2135" s="27">
        <v>45353</v>
      </c>
      <c r="F2135">
        <v>811.19999999999993</v>
      </c>
      <c r="G2135" t="s">
        <v>91</v>
      </c>
      <c r="H2135">
        <v>0</v>
      </c>
      <c r="I2135" t="str">
        <f>YEAR(data_KPI[[#This Row],[Date]])&amp;" "&amp;MONTH(data_KPI[[#This Row],[Date]])</f>
        <v>2024 3</v>
      </c>
    </row>
    <row r="2136" spans="2:9" x14ac:dyDescent="0.25">
      <c r="B2136" t="s">
        <v>35</v>
      </c>
      <c r="C2136">
        <v>9.6000000000000014</v>
      </c>
      <c r="D2136">
        <v>1270</v>
      </c>
      <c r="E2136" s="27">
        <v>45353</v>
      </c>
      <c r="F2136">
        <v>2944.41</v>
      </c>
      <c r="G2136" t="s">
        <v>91</v>
      </c>
      <c r="H2136">
        <v>0</v>
      </c>
      <c r="I2136" t="str">
        <f>YEAR(data_KPI[[#This Row],[Date]])&amp;" "&amp;MONTH(data_KPI[[#This Row],[Date]])</f>
        <v>2024 3</v>
      </c>
    </row>
    <row r="2137" spans="2:9" x14ac:dyDescent="0.25">
      <c r="B2137" t="s">
        <v>68</v>
      </c>
      <c r="C2137">
        <v>7.2</v>
      </c>
      <c r="D2137">
        <v>580</v>
      </c>
      <c r="E2137" s="27">
        <v>45353</v>
      </c>
      <c r="F2137">
        <v>1587.1799999999998</v>
      </c>
      <c r="G2137" t="s">
        <v>90</v>
      </c>
      <c r="H2137">
        <v>0</v>
      </c>
      <c r="I2137" t="str">
        <f>YEAR(data_KPI[[#This Row],[Date]])&amp;" "&amp;MONTH(data_KPI[[#This Row],[Date]])</f>
        <v>2024 3</v>
      </c>
    </row>
    <row r="2138" spans="2:9" x14ac:dyDescent="0.25">
      <c r="B2138" t="s">
        <v>32</v>
      </c>
      <c r="C2138">
        <v>8</v>
      </c>
      <c r="D2138">
        <v>1200</v>
      </c>
      <c r="E2138" s="27">
        <v>45353</v>
      </c>
      <c r="F2138">
        <v>167.16</v>
      </c>
      <c r="G2138" t="s">
        <v>91</v>
      </c>
      <c r="H2138">
        <v>0</v>
      </c>
      <c r="I2138" t="str">
        <f>YEAR(data_KPI[[#This Row],[Date]])&amp;" "&amp;MONTH(data_KPI[[#This Row],[Date]])</f>
        <v>2024 3</v>
      </c>
    </row>
    <row r="2139" spans="2:9" x14ac:dyDescent="0.25">
      <c r="B2139" t="s">
        <v>33</v>
      </c>
      <c r="C2139">
        <v>4</v>
      </c>
      <c r="D2139">
        <v>500</v>
      </c>
      <c r="E2139" s="27">
        <v>45354</v>
      </c>
      <c r="F2139">
        <v>1911.9900000000002</v>
      </c>
      <c r="G2139" t="s">
        <v>90</v>
      </c>
      <c r="H2139">
        <v>0</v>
      </c>
      <c r="I2139" t="str">
        <f>YEAR(data_KPI[[#This Row],[Date]])&amp;" "&amp;MONTH(data_KPI[[#This Row],[Date]])</f>
        <v>2024 3</v>
      </c>
    </row>
    <row r="2140" spans="2:9" x14ac:dyDescent="0.25">
      <c r="B2140" t="s">
        <v>34</v>
      </c>
      <c r="C2140">
        <v>4</v>
      </c>
      <c r="D2140">
        <v>1160</v>
      </c>
      <c r="E2140" s="27">
        <v>45354</v>
      </c>
      <c r="F2140">
        <v>1531.56</v>
      </c>
      <c r="G2140" t="s">
        <v>91</v>
      </c>
      <c r="H2140">
        <v>0</v>
      </c>
      <c r="I2140" t="str">
        <f>YEAR(data_KPI[[#This Row],[Date]])&amp;" "&amp;MONTH(data_KPI[[#This Row],[Date]])</f>
        <v>2024 3</v>
      </c>
    </row>
    <row r="2141" spans="2:9" x14ac:dyDescent="0.25">
      <c r="B2141" t="s">
        <v>35</v>
      </c>
      <c r="C2141">
        <v>6.4</v>
      </c>
      <c r="D2141">
        <v>1460</v>
      </c>
      <c r="E2141" s="27">
        <v>45354</v>
      </c>
      <c r="F2141">
        <v>2351.1000000000004</v>
      </c>
      <c r="G2141" t="s">
        <v>91</v>
      </c>
      <c r="H2141">
        <v>0</v>
      </c>
      <c r="I2141" t="str">
        <f>YEAR(data_KPI[[#This Row],[Date]])&amp;" "&amp;MONTH(data_KPI[[#This Row],[Date]])</f>
        <v>2024 3</v>
      </c>
    </row>
    <row r="2142" spans="2:9" x14ac:dyDescent="0.25">
      <c r="B2142" t="s">
        <v>68</v>
      </c>
      <c r="C2142">
        <v>5.6000000000000005</v>
      </c>
      <c r="D2142">
        <v>580</v>
      </c>
      <c r="E2142" s="27">
        <v>45354</v>
      </c>
      <c r="F2142">
        <v>1430.91</v>
      </c>
      <c r="G2142" t="s">
        <v>90</v>
      </c>
      <c r="H2142">
        <v>0</v>
      </c>
      <c r="I2142" t="str">
        <f>YEAR(data_KPI[[#This Row],[Date]])&amp;" "&amp;MONTH(data_KPI[[#This Row],[Date]])</f>
        <v>2024 3</v>
      </c>
    </row>
    <row r="2143" spans="2:9" x14ac:dyDescent="0.25">
      <c r="B2143" t="s">
        <v>32</v>
      </c>
      <c r="C2143">
        <v>5.6000000000000005</v>
      </c>
      <c r="D2143">
        <v>1050</v>
      </c>
      <c r="E2143" s="27">
        <v>45354</v>
      </c>
      <c r="F2143">
        <v>330.09000000000003</v>
      </c>
      <c r="G2143" t="s">
        <v>91</v>
      </c>
      <c r="H2143">
        <v>0</v>
      </c>
      <c r="I2143" t="str">
        <f>YEAR(data_KPI[[#This Row],[Date]])&amp;" "&amp;MONTH(data_KPI[[#This Row],[Date]])</f>
        <v>2024 3</v>
      </c>
    </row>
    <row r="2144" spans="2:9" x14ac:dyDescent="0.25">
      <c r="B2144" t="s">
        <v>33</v>
      </c>
      <c r="C2144">
        <v>9.6000000000000014</v>
      </c>
      <c r="D2144">
        <v>1020</v>
      </c>
      <c r="E2144" s="27">
        <v>45355</v>
      </c>
      <c r="F2144">
        <v>1221</v>
      </c>
      <c r="G2144" t="s">
        <v>90</v>
      </c>
      <c r="H2144">
        <v>0</v>
      </c>
      <c r="I2144" t="str">
        <f>YEAR(data_KPI[[#This Row],[Date]])&amp;" "&amp;MONTH(data_KPI[[#This Row],[Date]])</f>
        <v>2024 3</v>
      </c>
    </row>
    <row r="2145" spans="2:9" x14ac:dyDescent="0.25">
      <c r="B2145" t="s">
        <v>34</v>
      </c>
      <c r="C2145">
        <v>10.4</v>
      </c>
      <c r="D2145">
        <v>1310</v>
      </c>
      <c r="E2145" s="27">
        <v>45355</v>
      </c>
      <c r="F2145">
        <v>1599.69</v>
      </c>
      <c r="G2145" t="s">
        <v>91</v>
      </c>
      <c r="H2145">
        <v>0</v>
      </c>
      <c r="I2145" t="str">
        <f>YEAR(data_KPI[[#This Row],[Date]])&amp;" "&amp;MONTH(data_KPI[[#This Row],[Date]])</f>
        <v>2024 3</v>
      </c>
    </row>
    <row r="2146" spans="2:9" x14ac:dyDescent="0.25">
      <c r="B2146" t="s">
        <v>35</v>
      </c>
      <c r="C2146">
        <v>11.200000000000001</v>
      </c>
      <c r="D2146">
        <v>860</v>
      </c>
      <c r="E2146" s="27">
        <v>45355</v>
      </c>
      <c r="F2146">
        <v>1088.58</v>
      </c>
      <c r="G2146" t="s">
        <v>91</v>
      </c>
      <c r="H2146">
        <v>0</v>
      </c>
      <c r="I2146" t="str">
        <f>YEAR(data_KPI[[#This Row],[Date]])&amp;" "&amp;MONTH(data_KPI[[#This Row],[Date]])</f>
        <v>2024 3</v>
      </c>
    </row>
    <row r="2147" spans="2:9" x14ac:dyDescent="0.25">
      <c r="B2147" t="s">
        <v>68</v>
      </c>
      <c r="C2147">
        <v>9.6000000000000014</v>
      </c>
      <c r="D2147">
        <v>920</v>
      </c>
      <c r="E2147" s="27">
        <v>45355</v>
      </c>
      <c r="F2147">
        <v>2041.1399999999999</v>
      </c>
      <c r="G2147" t="s">
        <v>90</v>
      </c>
      <c r="H2147">
        <v>0</v>
      </c>
      <c r="I2147" t="str">
        <f>YEAR(data_KPI[[#This Row],[Date]])&amp;" "&amp;MONTH(data_KPI[[#This Row],[Date]])</f>
        <v>2024 3</v>
      </c>
    </row>
    <row r="2148" spans="2:9" x14ac:dyDescent="0.25">
      <c r="B2148" t="s">
        <v>32</v>
      </c>
      <c r="C2148">
        <v>4.8000000000000007</v>
      </c>
      <c r="D2148">
        <v>1410</v>
      </c>
      <c r="E2148" s="27">
        <v>45355</v>
      </c>
      <c r="F2148">
        <v>1985.25</v>
      </c>
      <c r="G2148" t="s">
        <v>91</v>
      </c>
      <c r="H2148">
        <v>0</v>
      </c>
      <c r="I2148" t="str">
        <f>YEAR(data_KPI[[#This Row],[Date]])&amp;" "&amp;MONTH(data_KPI[[#This Row],[Date]])</f>
        <v>2024 3</v>
      </c>
    </row>
    <row r="2149" spans="2:9" x14ac:dyDescent="0.25">
      <c r="B2149" t="s">
        <v>33</v>
      </c>
      <c r="C2149">
        <v>8</v>
      </c>
      <c r="D2149">
        <v>1390</v>
      </c>
      <c r="E2149" s="27">
        <v>45356</v>
      </c>
      <c r="F2149">
        <v>2880.66</v>
      </c>
      <c r="G2149" t="s">
        <v>90</v>
      </c>
      <c r="H2149">
        <v>0</v>
      </c>
      <c r="I2149" t="str">
        <f>YEAR(data_KPI[[#This Row],[Date]])&amp;" "&amp;MONTH(data_KPI[[#This Row],[Date]])</f>
        <v>2024 3</v>
      </c>
    </row>
    <row r="2150" spans="2:9" x14ac:dyDescent="0.25">
      <c r="B2150" t="s">
        <v>34</v>
      </c>
      <c r="C2150">
        <v>8.8000000000000007</v>
      </c>
      <c r="D2150">
        <v>1050</v>
      </c>
      <c r="E2150" s="27">
        <v>45356</v>
      </c>
      <c r="F2150">
        <v>2757.18</v>
      </c>
      <c r="G2150" t="s">
        <v>91</v>
      </c>
      <c r="H2150">
        <v>0</v>
      </c>
      <c r="I2150" t="str">
        <f>YEAR(data_KPI[[#This Row],[Date]])&amp;" "&amp;MONTH(data_KPI[[#This Row],[Date]])</f>
        <v>2024 3</v>
      </c>
    </row>
    <row r="2151" spans="2:9" x14ac:dyDescent="0.25">
      <c r="B2151" t="s">
        <v>35</v>
      </c>
      <c r="C2151">
        <v>7.2</v>
      </c>
      <c r="D2151">
        <v>900</v>
      </c>
      <c r="E2151" s="27">
        <v>45356</v>
      </c>
      <c r="F2151">
        <v>1057.02</v>
      </c>
      <c r="G2151" t="s">
        <v>91</v>
      </c>
      <c r="H2151">
        <v>0</v>
      </c>
      <c r="I2151" t="str">
        <f>YEAR(data_KPI[[#This Row],[Date]])&amp;" "&amp;MONTH(data_KPI[[#This Row],[Date]])</f>
        <v>2024 3</v>
      </c>
    </row>
    <row r="2152" spans="2:9" x14ac:dyDescent="0.25">
      <c r="B2152" t="s">
        <v>68</v>
      </c>
      <c r="C2152">
        <v>5.6000000000000005</v>
      </c>
      <c r="D2152">
        <v>570</v>
      </c>
      <c r="E2152" s="27">
        <v>45356</v>
      </c>
      <c r="F2152">
        <v>2526.75</v>
      </c>
      <c r="G2152" t="s">
        <v>90</v>
      </c>
      <c r="H2152">
        <v>0</v>
      </c>
      <c r="I2152" t="str">
        <f>YEAR(data_KPI[[#This Row],[Date]])&amp;" "&amp;MONTH(data_KPI[[#This Row],[Date]])</f>
        <v>2024 3</v>
      </c>
    </row>
    <row r="2153" spans="2:9" x14ac:dyDescent="0.25">
      <c r="B2153" t="s">
        <v>32</v>
      </c>
      <c r="C2153">
        <v>7.2</v>
      </c>
      <c r="D2153">
        <v>1110</v>
      </c>
      <c r="E2153" s="27">
        <v>45356</v>
      </c>
      <c r="F2153">
        <v>444.78</v>
      </c>
      <c r="G2153" t="s">
        <v>91</v>
      </c>
      <c r="H2153">
        <v>0</v>
      </c>
      <c r="I2153" t="str">
        <f>YEAR(data_KPI[[#This Row],[Date]])&amp;" "&amp;MONTH(data_KPI[[#This Row],[Date]])</f>
        <v>2024 3</v>
      </c>
    </row>
    <row r="2154" spans="2:9" x14ac:dyDescent="0.25">
      <c r="B2154" t="s">
        <v>33</v>
      </c>
      <c r="C2154">
        <v>10.4</v>
      </c>
      <c r="D2154">
        <v>830</v>
      </c>
      <c r="E2154" s="27">
        <v>45357</v>
      </c>
      <c r="F2154">
        <v>2021.04</v>
      </c>
      <c r="G2154" t="s">
        <v>90</v>
      </c>
      <c r="H2154">
        <v>0</v>
      </c>
      <c r="I2154" t="str">
        <f>YEAR(data_KPI[[#This Row],[Date]])&amp;" "&amp;MONTH(data_KPI[[#This Row],[Date]])</f>
        <v>2024 3</v>
      </c>
    </row>
    <row r="2155" spans="2:9" x14ac:dyDescent="0.25">
      <c r="B2155" t="s">
        <v>34</v>
      </c>
      <c r="C2155">
        <v>8</v>
      </c>
      <c r="D2155">
        <v>660</v>
      </c>
      <c r="E2155" s="27">
        <v>45357</v>
      </c>
      <c r="F2155">
        <v>1529.8799999999999</v>
      </c>
      <c r="G2155" t="s">
        <v>91</v>
      </c>
      <c r="H2155">
        <v>0</v>
      </c>
      <c r="I2155" t="str">
        <f>YEAR(data_KPI[[#This Row],[Date]])&amp;" "&amp;MONTH(data_KPI[[#This Row],[Date]])</f>
        <v>2024 3</v>
      </c>
    </row>
    <row r="2156" spans="2:9" x14ac:dyDescent="0.25">
      <c r="B2156" t="s">
        <v>35</v>
      </c>
      <c r="C2156">
        <v>6.4</v>
      </c>
      <c r="D2156">
        <v>1500</v>
      </c>
      <c r="E2156" s="27">
        <v>45357</v>
      </c>
      <c r="F2156">
        <v>2526.48</v>
      </c>
      <c r="G2156" t="s">
        <v>91</v>
      </c>
      <c r="H2156">
        <v>0</v>
      </c>
      <c r="I2156" t="str">
        <f>YEAR(data_KPI[[#This Row],[Date]])&amp;" "&amp;MONTH(data_KPI[[#This Row],[Date]])</f>
        <v>2024 3</v>
      </c>
    </row>
    <row r="2157" spans="2:9" x14ac:dyDescent="0.25">
      <c r="B2157" t="s">
        <v>68</v>
      </c>
      <c r="C2157">
        <v>12</v>
      </c>
      <c r="D2157">
        <v>1500</v>
      </c>
      <c r="E2157" s="27">
        <v>45357</v>
      </c>
      <c r="F2157">
        <v>2136.66</v>
      </c>
      <c r="G2157" t="s">
        <v>90</v>
      </c>
      <c r="H2157">
        <v>0</v>
      </c>
      <c r="I2157" t="str">
        <f>YEAR(data_KPI[[#This Row],[Date]])&amp;" "&amp;MONTH(data_KPI[[#This Row],[Date]])</f>
        <v>2024 3</v>
      </c>
    </row>
    <row r="2158" spans="2:9" x14ac:dyDescent="0.25">
      <c r="B2158" t="s">
        <v>32</v>
      </c>
      <c r="C2158">
        <v>12</v>
      </c>
      <c r="D2158">
        <v>840</v>
      </c>
      <c r="E2158" s="27">
        <v>45357</v>
      </c>
      <c r="F2158">
        <v>247.5</v>
      </c>
      <c r="G2158" t="s">
        <v>91</v>
      </c>
      <c r="H2158">
        <v>0</v>
      </c>
      <c r="I2158" t="str">
        <f>YEAR(data_KPI[[#This Row],[Date]])&amp;" "&amp;MONTH(data_KPI[[#This Row],[Date]])</f>
        <v>2024 3</v>
      </c>
    </row>
    <row r="2159" spans="2:9" x14ac:dyDescent="0.25">
      <c r="B2159" t="s">
        <v>33</v>
      </c>
      <c r="C2159">
        <v>9.6000000000000014</v>
      </c>
      <c r="D2159">
        <v>560</v>
      </c>
      <c r="E2159" s="27">
        <v>45358</v>
      </c>
      <c r="F2159">
        <v>2375.25</v>
      </c>
      <c r="G2159" t="s">
        <v>90</v>
      </c>
      <c r="H2159">
        <v>0</v>
      </c>
      <c r="I2159" t="str">
        <f>YEAR(data_KPI[[#This Row],[Date]])&amp;" "&amp;MONTH(data_KPI[[#This Row],[Date]])</f>
        <v>2024 3</v>
      </c>
    </row>
    <row r="2160" spans="2:9" x14ac:dyDescent="0.25">
      <c r="B2160" t="s">
        <v>34</v>
      </c>
      <c r="C2160">
        <v>4.8000000000000007</v>
      </c>
      <c r="D2160">
        <v>1140</v>
      </c>
      <c r="E2160" s="27">
        <v>45358</v>
      </c>
      <c r="F2160">
        <v>897.54</v>
      </c>
      <c r="G2160" t="s">
        <v>91</v>
      </c>
      <c r="H2160">
        <v>0</v>
      </c>
      <c r="I2160" t="str">
        <f>YEAR(data_KPI[[#This Row],[Date]])&amp;" "&amp;MONTH(data_KPI[[#This Row],[Date]])</f>
        <v>2024 3</v>
      </c>
    </row>
    <row r="2161" spans="2:9" x14ac:dyDescent="0.25">
      <c r="B2161" t="s">
        <v>35</v>
      </c>
      <c r="C2161">
        <v>4.8000000000000007</v>
      </c>
      <c r="D2161">
        <v>1410</v>
      </c>
      <c r="E2161" s="27">
        <v>45358</v>
      </c>
      <c r="F2161">
        <v>595.89</v>
      </c>
      <c r="G2161" t="s">
        <v>91</v>
      </c>
      <c r="H2161">
        <v>0</v>
      </c>
      <c r="I2161" t="str">
        <f>YEAR(data_KPI[[#This Row],[Date]])&amp;" "&amp;MONTH(data_KPI[[#This Row],[Date]])</f>
        <v>2024 3</v>
      </c>
    </row>
    <row r="2162" spans="2:9" x14ac:dyDescent="0.25">
      <c r="B2162" t="s">
        <v>68</v>
      </c>
      <c r="C2162">
        <v>4.8000000000000007</v>
      </c>
      <c r="D2162">
        <v>1020</v>
      </c>
      <c r="E2162" s="27">
        <v>45358</v>
      </c>
      <c r="F2162">
        <v>131.91</v>
      </c>
      <c r="G2162" t="s">
        <v>90</v>
      </c>
      <c r="H2162">
        <v>0</v>
      </c>
      <c r="I2162" t="str">
        <f>YEAR(data_KPI[[#This Row],[Date]])&amp;" "&amp;MONTH(data_KPI[[#This Row],[Date]])</f>
        <v>2024 3</v>
      </c>
    </row>
    <row r="2163" spans="2:9" x14ac:dyDescent="0.25">
      <c r="B2163" t="s">
        <v>32</v>
      </c>
      <c r="C2163">
        <v>7.2</v>
      </c>
      <c r="D2163">
        <v>620</v>
      </c>
      <c r="E2163" s="27">
        <v>45358</v>
      </c>
      <c r="F2163">
        <v>946.83</v>
      </c>
      <c r="G2163" t="s">
        <v>91</v>
      </c>
      <c r="H2163">
        <v>0</v>
      </c>
      <c r="I2163" t="str">
        <f>YEAR(data_KPI[[#This Row],[Date]])&amp;" "&amp;MONTH(data_KPI[[#This Row],[Date]])</f>
        <v>2024 3</v>
      </c>
    </row>
    <row r="2164" spans="2:9" x14ac:dyDescent="0.25">
      <c r="B2164" t="s">
        <v>33</v>
      </c>
      <c r="C2164">
        <v>8.8000000000000007</v>
      </c>
      <c r="D2164">
        <v>950</v>
      </c>
      <c r="E2164" s="27">
        <v>45359</v>
      </c>
      <c r="F2164">
        <v>1173.75</v>
      </c>
      <c r="G2164" t="s">
        <v>90</v>
      </c>
      <c r="H2164">
        <v>0</v>
      </c>
      <c r="I2164" t="str">
        <f>YEAR(data_KPI[[#This Row],[Date]])&amp;" "&amp;MONTH(data_KPI[[#This Row],[Date]])</f>
        <v>2024 3</v>
      </c>
    </row>
    <row r="2165" spans="2:9" x14ac:dyDescent="0.25">
      <c r="B2165" t="s">
        <v>34</v>
      </c>
      <c r="C2165">
        <v>8.8000000000000007</v>
      </c>
      <c r="D2165">
        <v>860</v>
      </c>
      <c r="E2165" s="27">
        <v>45359</v>
      </c>
      <c r="F2165">
        <v>1747.8000000000002</v>
      </c>
      <c r="G2165" t="s">
        <v>91</v>
      </c>
      <c r="H2165">
        <v>0</v>
      </c>
      <c r="I2165" t="str">
        <f>YEAR(data_KPI[[#This Row],[Date]])&amp;" "&amp;MONTH(data_KPI[[#This Row],[Date]])</f>
        <v>2024 3</v>
      </c>
    </row>
    <row r="2166" spans="2:9" x14ac:dyDescent="0.25">
      <c r="B2166" t="s">
        <v>35</v>
      </c>
      <c r="C2166">
        <v>4</v>
      </c>
      <c r="D2166">
        <v>1160</v>
      </c>
      <c r="E2166" s="27">
        <v>45359</v>
      </c>
      <c r="F2166">
        <v>2432.0700000000002</v>
      </c>
      <c r="G2166" t="s">
        <v>91</v>
      </c>
      <c r="H2166">
        <v>0</v>
      </c>
      <c r="I2166" t="str">
        <f>YEAR(data_KPI[[#This Row],[Date]])&amp;" "&amp;MONTH(data_KPI[[#This Row],[Date]])</f>
        <v>2024 3</v>
      </c>
    </row>
    <row r="2167" spans="2:9" x14ac:dyDescent="0.25">
      <c r="B2167" t="s">
        <v>68</v>
      </c>
      <c r="C2167">
        <v>4</v>
      </c>
      <c r="D2167">
        <v>950</v>
      </c>
      <c r="E2167" s="27">
        <v>45359</v>
      </c>
      <c r="F2167">
        <v>2945.25</v>
      </c>
      <c r="G2167" t="s">
        <v>90</v>
      </c>
      <c r="H2167">
        <v>0</v>
      </c>
      <c r="I2167" t="str">
        <f>YEAR(data_KPI[[#This Row],[Date]])&amp;" "&amp;MONTH(data_KPI[[#This Row],[Date]])</f>
        <v>2024 3</v>
      </c>
    </row>
    <row r="2168" spans="2:9" x14ac:dyDescent="0.25">
      <c r="B2168" t="s">
        <v>32</v>
      </c>
      <c r="C2168">
        <v>4.8000000000000007</v>
      </c>
      <c r="D2168">
        <v>680</v>
      </c>
      <c r="E2168" s="27">
        <v>45359</v>
      </c>
      <c r="F2168">
        <v>2207.4900000000002</v>
      </c>
      <c r="G2168" t="s">
        <v>91</v>
      </c>
      <c r="H2168">
        <v>0</v>
      </c>
      <c r="I2168" t="str">
        <f>YEAR(data_KPI[[#This Row],[Date]])&amp;" "&amp;MONTH(data_KPI[[#This Row],[Date]])</f>
        <v>2024 3</v>
      </c>
    </row>
    <row r="2169" spans="2:9" x14ac:dyDescent="0.25">
      <c r="B2169" t="s">
        <v>33</v>
      </c>
      <c r="C2169">
        <v>11.200000000000001</v>
      </c>
      <c r="D2169">
        <v>1500</v>
      </c>
      <c r="E2169" s="27">
        <v>45360</v>
      </c>
      <c r="F2169">
        <v>1668.5700000000002</v>
      </c>
      <c r="G2169" t="s">
        <v>90</v>
      </c>
      <c r="H2169">
        <v>0</v>
      </c>
      <c r="I2169" t="str">
        <f>YEAR(data_KPI[[#This Row],[Date]])&amp;" "&amp;MONTH(data_KPI[[#This Row],[Date]])</f>
        <v>2024 3</v>
      </c>
    </row>
    <row r="2170" spans="2:9" x14ac:dyDescent="0.25">
      <c r="B2170" t="s">
        <v>34</v>
      </c>
      <c r="C2170">
        <v>12</v>
      </c>
      <c r="D2170">
        <v>940</v>
      </c>
      <c r="E2170" s="27">
        <v>45360</v>
      </c>
      <c r="F2170">
        <v>2028.4499999999998</v>
      </c>
      <c r="G2170" t="s">
        <v>91</v>
      </c>
      <c r="H2170">
        <v>0</v>
      </c>
      <c r="I2170" t="str">
        <f>YEAR(data_KPI[[#This Row],[Date]])&amp;" "&amp;MONTH(data_KPI[[#This Row],[Date]])</f>
        <v>2024 3</v>
      </c>
    </row>
    <row r="2171" spans="2:9" x14ac:dyDescent="0.25">
      <c r="B2171" t="s">
        <v>35</v>
      </c>
      <c r="C2171">
        <v>4</v>
      </c>
      <c r="D2171">
        <v>990</v>
      </c>
      <c r="E2171" s="27">
        <v>45360</v>
      </c>
      <c r="F2171">
        <v>670.31999999999994</v>
      </c>
      <c r="G2171" t="s">
        <v>91</v>
      </c>
      <c r="H2171">
        <v>0</v>
      </c>
      <c r="I2171" t="str">
        <f>YEAR(data_KPI[[#This Row],[Date]])&amp;" "&amp;MONTH(data_KPI[[#This Row],[Date]])</f>
        <v>2024 3</v>
      </c>
    </row>
    <row r="2172" spans="2:9" x14ac:dyDescent="0.25">
      <c r="B2172" t="s">
        <v>68</v>
      </c>
      <c r="C2172">
        <v>9.6000000000000014</v>
      </c>
      <c r="D2172">
        <v>1500</v>
      </c>
      <c r="E2172" s="27">
        <v>45360</v>
      </c>
      <c r="F2172">
        <v>2507.34</v>
      </c>
      <c r="G2172" t="s">
        <v>90</v>
      </c>
      <c r="H2172">
        <v>0</v>
      </c>
      <c r="I2172" t="str">
        <f>YEAR(data_KPI[[#This Row],[Date]])&amp;" "&amp;MONTH(data_KPI[[#This Row],[Date]])</f>
        <v>2024 3</v>
      </c>
    </row>
    <row r="2173" spans="2:9" x14ac:dyDescent="0.25">
      <c r="B2173" t="s">
        <v>32</v>
      </c>
      <c r="C2173">
        <v>7.2</v>
      </c>
      <c r="D2173">
        <v>1500</v>
      </c>
      <c r="E2173" s="27">
        <v>45360</v>
      </c>
      <c r="F2173">
        <v>324.03000000000003</v>
      </c>
      <c r="G2173" t="s">
        <v>91</v>
      </c>
      <c r="H2173">
        <v>0</v>
      </c>
      <c r="I2173" t="str">
        <f>YEAR(data_KPI[[#This Row],[Date]])&amp;" "&amp;MONTH(data_KPI[[#This Row],[Date]])</f>
        <v>2024 3</v>
      </c>
    </row>
    <row r="2174" spans="2:9" x14ac:dyDescent="0.25">
      <c r="B2174" t="s">
        <v>33</v>
      </c>
      <c r="C2174">
        <v>9.6000000000000014</v>
      </c>
      <c r="D2174">
        <v>830</v>
      </c>
      <c r="E2174" s="27">
        <v>45361</v>
      </c>
      <c r="F2174">
        <v>1541.46</v>
      </c>
      <c r="G2174" t="s">
        <v>90</v>
      </c>
      <c r="H2174">
        <v>0</v>
      </c>
      <c r="I2174" t="str">
        <f>YEAR(data_KPI[[#This Row],[Date]])&amp;" "&amp;MONTH(data_KPI[[#This Row],[Date]])</f>
        <v>2024 3</v>
      </c>
    </row>
    <row r="2175" spans="2:9" x14ac:dyDescent="0.25">
      <c r="B2175" t="s">
        <v>34</v>
      </c>
      <c r="C2175">
        <v>10.4</v>
      </c>
      <c r="D2175">
        <v>1020</v>
      </c>
      <c r="E2175" s="27">
        <v>45361</v>
      </c>
      <c r="F2175">
        <v>767.97</v>
      </c>
      <c r="G2175" t="s">
        <v>91</v>
      </c>
      <c r="H2175">
        <v>0</v>
      </c>
      <c r="I2175" t="str">
        <f>YEAR(data_KPI[[#This Row],[Date]])&amp;" "&amp;MONTH(data_KPI[[#This Row],[Date]])</f>
        <v>2024 3</v>
      </c>
    </row>
    <row r="2176" spans="2:9" x14ac:dyDescent="0.25">
      <c r="B2176" t="s">
        <v>35</v>
      </c>
      <c r="C2176">
        <v>8.8000000000000007</v>
      </c>
      <c r="D2176">
        <v>1190</v>
      </c>
      <c r="E2176" s="27">
        <v>45361</v>
      </c>
      <c r="F2176">
        <v>476.13</v>
      </c>
      <c r="G2176" t="s">
        <v>91</v>
      </c>
      <c r="H2176">
        <v>0</v>
      </c>
      <c r="I2176" t="str">
        <f>YEAR(data_KPI[[#This Row],[Date]])&amp;" "&amp;MONTH(data_KPI[[#This Row],[Date]])</f>
        <v>2024 3</v>
      </c>
    </row>
    <row r="2177" spans="2:9" x14ac:dyDescent="0.25">
      <c r="B2177" t="s">
        <v>68</v>
      </c>
      <c r="C2177">
        <v>9.6000000000000014</v>
      </c>
      <c r="D2177">
        <v>1420</v>
      </c>
      <c r="E2177" s="27">
        <v>45361</v>
      </c>
      <c r="F2177">
        <v>1806.54</v>
      </c>
      <c r="G2177" t="s">
        <v>90</v>
      </c>
      <c r="H2177">
        <v>0</v>
      </c>
      <c r="I2177" t="str">
        <f>YEAR(data_KPI[[#This Row],[Date]])&amp;" "&amp;MONTH(data_KPI[[#This Row],[Date]])</f>
        <v>2024 3</v>
      </c>
    </row>
    <row r="2178" spans="2:9" x14ac:dyDescent="0.25">
      <c r="B2178" t="s">
        <v>32</v>
      </c>
      <c r="C2178">
        <v>7.2</v>
      </c>
      <c r="D2178">
        <v>1290</v>
      </c>
      <c r="E2178" s="27">
        <v>45361</v>
      </c>
      <c r="F2178">
        <v>1533.57</v>
      </c>
      <c r="G2178" t="s">
        <v>91</v>
      </c>
      <c r="H2178">
        <v>0</v>
      </c>
      <c r="I2178" t="str">
        <f>YEAR(data_KPI[[#This Row],[Date]])&amp;" "&amp;MONTH(data_KPI[[#This Row],[Date]])</f>
        <v>2024 3</v>
      </c>
    </row>
    <row r="2179" spans="2:9" x14ac:dyDescent="0.25">
      <c r="B2179" t="s">
        <v>33</v>
      </c>
      <c r="C2179">
        <v>4</v>
      </c>
      <c r="D2179">
        <v>630</v>
      </c>
      <c r="E2179" s="27">
        <v>45362</v>
      </c>
      <c r="F2179">
        <v>1438.77</v>
      </c>
      <c r="G2179" t="s">
        <v>90</v>
      </c>
      <c r="H2179">
        <v>0</v>
      </c>
      <c r="I2179" t="str">
        <f>YEAR(data_KPI[[#This Row],[Date]])&amp;" "&amp;MONTH(data_KPI[[#This Row],[Date]])</f>
        <v>2024 3</v>
      </c>
    </row>
    <row r="2180" spans="2:9" x14ac:dyDescent="0.25">
      <c r="B2180" t="s">
        <v>34</v>
      </c>
      <c r="C2180">
        <v>10.4</v>
      </c>
      <c r="D2180">
        <v>870</v>
      </c>
      <c r="E2180" s="27">
        <v>45362</v>
      </c>
      <c r="F2180">
        <v>678.39</v>
      </c>
      <c r="G2180" t="s">
        <v>91</v>
      </c>
      <c r="H2180">
        <v>0</v>
      </c>
      <c r="I2180" t="str">
        <f>YEAR(data_KPI[[#This Row],[Date]])&amp;" "&amp;MONTH(data_KPI[[#This Row],[Date]])</f>
        <v>2024 3</v>
      </c>
    </row>
    <row r="2181" spans="2:9" x14ac:dyDescent="0.25">
      <c r="B2181" t="s">
        <v>35</v>
      </c>
      <c r="C2181">
        <v>5.6000000000000005</v>
      </c>
      <c r="D2181">
        <v>1000</v>
      </c>
      <c r="E2181" s="27">
        <v>45362</v>
      </c>
      <c r="F2181">
        <v>1147.74</v>
      </c>
      <c r="G2181" t="s">
        <v>91</v>
      </c>
      <c r="H2181">
        <v>0</v>
      </c>
      <c r="I2181" t="str">
        <f>YEAR(data_KPI[[#This Row],[Date]])&amp;" "&amp;MONTH(data_KPI[[#This Row],[Date]])</f>
        <v>2024 3</v>
      </c>
    </row>
    <row r="2182" spans="2:9" x14ac:dyDescent="0.25">
      <c r="B2182" t="s">
        <v>68</v>
      </c>
      <c r="C2182">
        <v>11.200000000000001</v>
      </c>
      <c r="D2182">
        <v>770</v>
      </c>
      <c r="E2182" s="27">
        <v>45362</v>
      </c>
      <c r="F2182">
        <v>1367.82</v>
      </c>
      <c r="G2182" t="s">
        <v>90</v>
      </c>
      <c r="H2182">
        <v>0</v>
      </c>
      <c r="I2182" t="str">
        <f>YEAR(data_KPI[[#This Row],[Date]])&amp;" "&amp;MONTH(data_KPI[[#This Row],[Date]])</f>
        <v>2024 3</v>
      </c>
    </row>
    <row r="2183" spans="2:9" x14ac:dyDescent="0.25">
      <c r="B2183" t="s">
        <v>32</v>
      </c>
      <c r="C2183">
        <v>11.200000000000001</v>
      </c>
      <c r="D2183">
        <v>1010</v>
      </c>
      <c r="E2183" s="27">
        <v>45362</v>
      </c>
      <c r="F2183">
        <v>163.44</v>
      </c>
      <c r="G2183" t="s">
        <v>91</v>
      </c>
      <c r="H2183">
        <v>0</v>
      </c>
      <c r="I2183" t="str">
        <f>YEAR(data_KPI[[#This Row],[Date]])&amp;" "&amp;MONTH(data_KPI[[#This Row],[Date]])</f>
        <v>2024 3</v>
      </c>
    </row>
    <row r="2184" spans="2:9" x14ac:dyDescent="0.25">
      <c r="B2184" t="s">
        <v>33</v>
      </c>
      <c r="C2184">
        <v>10.4</v>
      </c>
      <c r="D2184">
        <v>990</v>
      </c>
      <c r="E2184" s="27">
        <v>45363</v>
      </c>
      <c r="F2184">
        <v>2650.41</v>
      </c>
      <c r="G2184" t="s">
        <v>90</v>
      </c>
      <c r="H2184">
        <v>0</v>
      </c>
      <c r="I2184" t="str">
        <f>YEAR(data_KPI[[#This Row],[Date]])&amp;" "&amp;MONTH(data_KPI[[#This Row],[Date]])</f>
        <v>2024 3</v>
      </c>
    </row>
    <row r="2185" spans="2:9" x14ac:dyDescent="0.25">
      <c r="B2185" t="s">
        <v>34</v>
      </c>
      <c r="C2185">
        <v>4.8000000000000007</v>
      </c>
      <c r="D2185">
        <v>780</v>
      </c>
      <c r="E2185" s="27">
        <v>45363</v>
      </c>
      <c r="F2185">
        <v>1937.6100000000001</v>
      </c>
      <c r="G2185" t="s">
        <v>91</v>
      </c>
      <c r="H2185">
        <v>0</v>
      </c>
      <c r="I2185" t="str">
        <f>YEAR(data_KPI[[#This Row],[Date]])&amp;" "&amp;MONTH(data_KPI[[#This Row],[Date]])</f>
        <v>2024 3</v>
      </c>
    </row>
    <row r="2186" spans="2:9" x14ac:dyDescent="0.25">
      <c r="B2186" t="s">
        <v>35</v>
      </c>
      <c r="C2186">
        <v>6.4</v>
      </c>
      <c r="D2186">
        <v>1220</v>
      </c>
      <c r="E2186" s="27">
        <v>45363</v>
      </c>
      <c r="F2186">
        <v>1152.6299999999999</v>
      </c>
      <c r="G2186" t="s">
        <v>91</v>
      </c>
      <c r="H2186">
        <v>0</v>
      </c>
      <c r="I2186" t="str">
        <f>YEAR(data_KPI[[#This Row],[Date]])&amp;" "&amp;MONTH(data_KPI[[#This Row],[Date]])</f>
        <v>2024 3</v>
      </c>
    </row>
    <row r="2187" spans="2:9" x14ac:dyDescent="0.25">
      <c r="B2187" t="s">
        <v>68</v>
      </c>
      <c r="C2187">
        <v>8</v>
      </c>
      <c r="D2187">
        <v>1300</v>
      </c>
      <c r="E2187" s="27">
        <v>45363</v>
      </c>
      <c r="F2187">
        <v>957.81</v>
      </c>
      <c r="G2187" t="s">
        <v>90</v>
      </c>
      <c r="H2187">
        <v>0</v>
      </c>
      <c r="I2187" t="str">
        <f>YEAR(data_KPI[[#This Row],[Date]])&amp;" "&amp;MONTH(data_KPI[[#This Row],[Date]])</f>
        <v>2024 3</v>
      </c>
    </row>
    <row r="2188" spans="2:9" x14ac:dyDescent="0.25">
      <c r="B2188" t="s">
        <v>32</v>
      </c>
      <c r="C2188">
        <v>9.6000000000000014</v>
      </c>
      <c r="D2188">
        <v>1460</v>
      </c>
      <c r="E2188" s="27">
        <v>45363</v>
      </c>
      <c r="F2188">
        <v>2331.1499999999996</v>
      </c>
      <c r="G2188" t="s">
        <v>91</v>
      </c>
      <c r="H2188">
        <v>0</v>
      </c>
      <c r="I2188" t="str">
        <f>YEAR(data_KPI[[#This Row],[Date]])&amp;" "&amp;MONTH(data_KPI[[#This Row],[Date]])</f>
        <v>2024 3</v>
      </c>
    </row>
    <row r="2189" spans="2:9" x14ac:dyDescent="0.25">
      <c r="B2189" t="s">
        <v>33</v>
      </c>
      <c r="C2189">
        <v>11.200000000000001</v>
      </c>
      <c r="D2189">
        <v>1090</v>
      </c>
      <c r="E2189" s="27">
        <v>45364</v>
      </c>
      <c r="F2189">
        <v>1376.94</v>
      </c>
      <c r="G2189" t="s">
        <v>90</v>
      </c>
      <c r="H2189">
        <v>0</v>
      </c>
      <c r="I2189" t="str">
        <f>YEAR(data_KPI[[#This Row],[Date]])&amp;" "&amp;MONTH(data_KPI[[#This Row],[Date]])</f>
        <v>2024 3</v>
      </c>
    </row>
    <row r="2190" spans="2:9" x14ac:dyDescent="0.25">
      <c r="B2190" t="s">
        <v>34</v>
      </c>
      <c r="C2190">
        <v>4</v>
      </c>
      <c r="D2190">
        <v>1220</v>
      </c>
      <c r="E2190" s="27">
        <v>45364</v>
      </c>
      <c r="F2190">
        <v>249.81</v>
      </c>
      <c r="G2190" t="s">
        <v>91</v>
      </c>
      <c r="H2190">
        <v>0</v>
      </c>
      <c r="I2190" t="str">
        <f>YEAR(data_KPI[[#This Row],[Date]])&amp;" "&amp;MONTH(data_KPI[[#This Row],[Date]])</f>
        <v>2024 3</v>
      </c>
    </row>
    <row r="2191" spans="2:9" x14ac:dyDescent="0.25">
      <c r="B2191" t="s">
        <v>35</v>
      </c>
      <c r="C2191">
        <v>4</v>
      </c>
      <c r="D2191">
        <v>650</v>
      </c>
      <c r="E2191" s="27">
        <v>45364</v>
      </c>
      <c r="F2191">
        <v>902.73</v>
      </c>
      <c r="G2191" t="s">
        <v>91</v>
      </c>
      <c r="H2191">
        <v>0</v>
      </c>
      <c r="I2191" t="str">
        <f>YEAR(data_KPI[[#This Row],[Date]])&amp;" "&amp;MONTH(data_KPI[[#This Row],[Date]])</f>
        <v>2024 3</v>
      </c>
    </row>
    <row r="2192" spans="2:9" x14ac:dyDescent="0.25">
      <c r="B2192" t="s">
        <v>68</v>
      </c>
      <c r="C2192">
        <v>12</v>
      </c>
      <c r="D2192">
        <v>580</v>
      </c>
      <c r="E2192" s="27">
        <v>45364</v>
      </c>
      <c r="F2192">
        <v>2741.52</v>
      </c>
      <c r="G2192" t="s">
        <v>90</v>
      </c>
      <c r="H2192">
        <v>0</v>
      </c>
      <c r="I2192" t="str">
        <f>YEAR(data_KPI[[#This Row],[Date]])&amp;" "&amp;MONTH(data_KPI[[#This Row],[Date]])</f>
        <v>2024 3</v>
      </c>
    </row>
    <row r="2193" spans="2:9" x14ac:dyDescent="0.25">
      <c r="B2193" t="s">
        <v>32</v>
      </c>
      <c r="C2193">
        <v>9.6000000000000014</v>
      </c>
      <c r="D2193">
        <v>1290</v>
      </c>
      <c r="E2193" s="27">
        <v>45364</v>
      </c>
      <c r="F2193">
        <v>1001.4300000000001</v>
      </c>
      <c r="G2193" t="s">
        <v>91</v>
      </c>
      <c r="H2193">
        <v>0</v>
      </c>
      <c r="I2193" t="str">
        <f>YEAR(data_KPI[[#This Row],[Date]])&amp;" "&amp;MONTH(data_KPI[[#This Row],[Date]])</f>
        <v>2024 3</v>
      </c>
    </row>
    <row r="2194" spans="2:9" x14ac:dyDescent="0.25">
      <c r="B2194" t="s">
        <v>33</v>
      </c>
      <c r="C2194">
        <v>7.2</v>
      </c>
      <c r="D2194">
        <v>780</v>
      </c>
      <c r="E2194" s="27">
        <v>45365</v>
      </c>
      <c r="F2194">
        <v>1283.6999999999998</v>
      </c>
      <c r="G2194" t="s">
        <v>90</v>
      </c>
      <c r="H2194">
        <v>0</v>
      </c>
      <c r="I2194" t="str">
        <f>YEAR(data_KPI[[#This Row],[Date]])&amp;" "&amp;MONTH(data_KPI[[#This Row],[Date]])</f>
        <v>2024 3</v>
      </c>
    </row>
    <row r="2195" spans="2:9" x14ac:dyDescent="0.25">
      <c r="B2195" t="s">
        <v>34</v>
      </c>
      <c r="C2195">
        <v>6.4</v>
      </c>
      <c r="D2195">
        <v>1120</v>
      </c>
      <c r="E2195" s="27">
        <v>45365</v>
      </c>
      <c r="F2195">
        <v>2434.9499999999998</v>
      </c>
      <c r="G2195" t="s">
        <v>91</v>
      </c>
      <c r="H2195">
        <v>0</v>
      </c>
      <c r="I2195" t="str">
        <f>YEAR(data_KPI[[#This Row],[Date]])&amp;" "&amp;MONTH(data_KPI[[#This Row],[Date]])</f>
        <v>2024 3</v>
      </c>
    </row>
    <row r="2196" spans="2:9" x14ac:dyDescent="0.25">
      <c r="B2196" t="s">
        <v>35</v>
      </c>
      <c r="C2196">
        <v>10.4</v>
      </c>
      <c r="D2196">
        <v>990</v>
      </c>
      <c r="E2196" s="27">
        <v>45365</v>
      </c>
      <c r="F2196">
        <v>212.54999999999998</v>
      </c>
      <c r="G2196" t="s">
        <v>91</v>
      </c>
      <c r="H2196">
        <v>0</v>
      </c>
      <c r="I2196" t="str">
        <f>YEAR(data_KPI[[#This Row],[Date]])&amp;" "&amp;MONTH(data_KPI[[#This Row],[Date]])</f>
        <v>2024 3</v>
      </c>
    </row>
    <row r="2197" spans="2:9" x14ac:dyDescent="0.25">
      <c r="B2197" t="s">
        <v>68</v>
      </c>
      <c r="C2197">
        <v>8</v>
      </c>
      <c r="D2197">
        <v>500</v>
      </c>
      <c r="E2197" s="27">
        <v>45365</v>
      </c>
      <c r="F2197">
        <v>1222.1100000000001</v>
      </c>
      <c r="G2197" t="s">
        <v>90</v>
      </c>
      <c r="H2197">
        <v>0</v>
      </c>
      <c r="I2197" t="str">
        <f>YEAR(data_KPI[[#This Row],[Date]])&amp;" "&amp;MONTH(data_KPI[[#This Row],[Date]])</f>
        <v>2024 3</v>
      </c>
    </row>
    <row r="2198" spans="2:9" x14ac:dyDescent="0.25">
      <c r="B2198" t="s">
        <v>32</v>
      </c>
      <c r="C2198">
        <v>12</v>
      </c>
      <c r="D2198">
        <v>1280</v>
      </c>
      <c r="E2198" s="27">
        <v>45365</v>
      </c>
      <c r="F2198">
        <v>1975.47</v>
      </c>
      <c r="G2198" t="s">
        <v>91</v>
      </c>
      <c r="H2198">
        <v>0</v>
      </c>
      <c r="I2198" t="str">
        <f>YEAR(data_KPI[[#This Row],[Date]])&amp;" "&amp;MONTH(data_KPI[[#This Row],[Date]])</f>
        <v>2024 3</v>
      </c>
    </row>
    <row r="2199" spans="2:9" x14ac:dyDescent="0.25">
      <c r="B2199" t="s">
        <v>33</v>
      </c>
      <c r="C2199">
        <v>10.4</v>
      </c>
      <c r="D2199">
        <v>660</v>
      </c>
      <c r="E2199" s="27">
        <v>45366</v>
      </c>
      <c r="F2199">
        <v>2944.23</v>
      </c>
      <c r="G2199" t="s">
        <v>90</v>
      </c>
      <c r="H2199">
        <v>0</v>
      </c>
      <c r="I2199" t="str">
        <f>YEAR(data_KPI[[#This Row],[Date]])&amp;" "&amp;MONTH(data_KPI[[#This Row],[Date]])</f>
        <v>2024 3</v>
      </c>
    </row>
    <row r="2200" spans="2:9" x14ac:dyDescent="0.25">
      <c r="B2200" t="s">
        <v>34</v>
      </c>
      <c r="C2200">
        <v>11.200000000000001</v>
      </c>
      <c r="D2200">
        <v>1350</v>
      </c>
      <c r="E2200" s="27">
        <v>45366</v>
      </c>
      <c r="F2200">
        <v>315.20999999999998</v>
      </c>
      <c r="G2200" t="s">
        <v>91</v>
      </c>
      <c r="H2200">
        <v>0</v>
      </c>
      <c r="I2200" t="str">
        <f>YEAR(data_KPI[[#This Row],[Date]])&amp;" "&amp;MONTH(data_KPI[[#This Row],[Date]])</f>
        <v>2024 3</v>
      </c>
    </row>
    <row r="2201" spans="2:9" x14ac:dyDescent="0.25">
      <c r="B2201" t="s">
        <v>35</v>
      </c>
      <c r="C2201">
        <v>12</v>
      </c>
      <c r="D2201">
        <v>1490</v>
      </c>
      <c r="E2201" s="27">
        <v>45366</v>
      </c>
      <c r="F2201">
        <v>375.48</v>
      </c>
      <c r="G2201" t="s">
        <v>91</v>
      </c>
      <c r="H2201">
        <v>0</v>
      </c>
      <c r="I2201" t="str">
        <f>YEAR(data_KPI[[#This Row],[Date]])&amp;" "&amp;MONTH(data_KPI[[#This Row],[Date]])</f>
        <v>2024 3</v>
      </c>
    </row>
    <row r="2202" spans="2:9" x14ac:dyDescent="0.25">
      <c r="B2202" t="s">
        <v>68</v>
      </c>
      <c r="C2202">
        <v>5.6000000000000005</v>
      </c>
      <c r="D2202">
        <v>610</v>
      </c>
      <c r="E2202" s="27">
        <v>45366</v>
      </c>
      <c r="F2202">
        <v>617.13</v>
      </c>
      <c r="G2202" t="s">
        <v>90</v>
      </c>
      <c r="H2202">
        <v>0</v>
      </c>
      <c r="I2202" t="str">
        <f>YEAR(data_KPI[[#This Row],[Date]])&amp;" "&amp;MONTH(data_KPI[[#This Row],[Date]])</f>
        <v>2024 3</v>
      </c>
    </row>
    <row r="2203" spans="2:9" x14ac:dyDescent="0.25">
      <c r="B2203" t="s">
        <v>32</v>
      </c>
      <c r="C2203">
        <v>11.200000000000001</v>
      </c>
      <c r="D2203">
        <v>1310</v>
      </c>
      <c r="E2203" s="27">
        <v>45366</v>
      </c>
      <c r="F2203">
        <v>1532.25</v>
      </c>
      <c r="G2203" t="s">
        <v>91</v>
      </c>
      <c r="H2203">
        <v>0</v>
      </c>
      <c r="I2203" t="str">
        <f>YEAR(data_KPI[[#This Row],[Date]])&amp;" "&amp;MONTH(data_KPI[[#This Row],[Date]])</f>
        <v>2024 3</v>
      </c>
    </row>
    <row r="2204" spans="2:9" x14ac:dyDescent="0.25">
      <c r="B2204" t="s">
        <v>33</v>
      </c>
      <c r="C2204">
        <v>7.2</v>
      </c>
      <c r="D2204">
        <v>1110</v>
      </c>
      <c r="E2204" s="27">
        <v>45367</v>
      </c>
      <c r="F2204">
        <v>2200.56</v>
      </c>
      <c r="G2204" t="s">
        <v>90</v>
      </c>
      <c r="H2204">
        <v>0</v>
      </c>
      <c r="I2204" t="str">
        <f>YEAR(data_KPI[[#This Row],[Date]])&amp;" "&amp;MONTH(data_KPI[[#This Row],[Date]])</f>
        <v>2024 3</v>
      </c>
    </row>
    <row r="2205" spans="2:9" x14ac:dyDescent="0.25">
      <c r="B2205" t="s">
        <v>34</v>
      </c>
      <c r="C2205">
        <v>4</v>
      </c>
      <c r="D2205">
        <v>1250</v>
      </c>
      <c r="E2205" s="27">
        <v>45367</v>
      </c>
      <c r="F2205">
        <v>2074.3500000000004</v>
      </c>
      <c r="G2205" t="s">
        <v>91</v>
      </c>
      <c r="H2205">
        <v>0</v>
      </c>
      <c r="I2205" t="str">
        <f>YEAR(data_KPI[[#This Row],[Date]])&amp;" "&amp;MONTH(data_KPI[[#This Row],[Date]])</f>
        <v>2024 3</v>
      </c>
    </row>
    <row r="2206" spans="2:9" x14ac:dyDescent="0.25">
      <c r="B2206" t="s">
        <v>35</v>
      </c>
      <c r="C2206">
        <v>8</v>
      </c>
      <c r="D2206">
        <v>980</v>
      </c>
      <c r="E2206" s="27">
        <v>45367</v>
      </c>
      <c r="F2206">
        <v>1731.6000000000001</v>
      </c>
      <c r="G2206" t="s">
        <v>91</v>
      </c>
      <c r="H2206">
        <v>0</v>
      </c>
      <c r="I2206" t="str">
        <f>YEAR(data_KPI[[#This Row],[Date]])&amp;" "&amp;MONTH(data_KPI[[#This Row],[Date]])</f>
        <v>2024 3</v>
      </c>
    </row>
    <row r="2207" spans="2:9" x14ac:dyDescent="0.25">
      <c r="B2207" t="s">
        <v>68</v>
      </c>
      <c r="C2207">
        <v>4.8000000000000007</v>
      </c>
      <c r="D2207">
        <v>890</v>
      </c>
      <c r="E2207" s="27">
        <v>45367</v>
      </c>
      <c r="F2207">
        <v>511.20000000000005</v>
      </c>
      <c r="G2207" t="s">
        <v>90</v>
      </c>
      <c r="H2207">
        <v>0</v>
      </c>
      <c r="I2207" t="str">
        <f>YEAR(data_KPI[[#This Row],[Date]])&amp;" "&amp;MONTH(data_KPI[[#This Row],[Date]])</f>
        <v>2024 3</v>
      </c>
    </row>
    <row r="2208" spans="2:9" x14ac:dyDescent="0.25">
      <c r="B2208" t="s">
        <v>32</v>
      </c>
      <c r="C2208">
        <v>4.8000000000000007</v>
      </c>
      <c r="D2208">
        <v>630</v>
      </c>
      <c r="E2208" s="27">
        <v>45367</v>
      </c>
      <c r="F2208">
        <v>1002.5999999999999</v>
      </c>
      <c r="G2208" t="s">
        <v>91</v>
      </c>
      <c r="H2208">
        <v>0</v>
      </c>
      <c r="I2208" t="str">
        <f>YEAR(data_KPI[[#This Row],[Date]])&amp;" "&amp;MONTH(data_KPI[[#This Row],[Date]])</f>
        <v>2024 3</v>
      </c>
    </row>
    <row r="2209" spans="2:9" x14ac:dyDescent="0.25">
      <c r="B2209" t="s">
        <v>33</v>
      </c>
      <c r="C2209">
        <v>11.200000000000001</v>
      </c>
      <c r="D2209">
        <v>800</v>
      </c>
      <c r="E2209" s="27">
        <v>45368</v>
      </c>
      <c r="F2209">
        <v>2795.52</v>
      </c>
      <c r="G2209" t="s">
        <v>90</v>
      </c>
      <c r="H2209">
        <v>0</v>
      </c>
      <c r="I2209" t="str">
        <f>YEAR(data_KPI[[#This Row],[Date]])&amp;" "&amp;MONTH(data_KPI[[#This Row],[Date]])</f>
        <v>2024 3</v>
      </c>
    </row>
    <row r="2210" spans="2:9" x14ac:dyDescent="0.25">
      <c r="B2210" t="s">
        <v>34</v>
      </c>
      <c r="C2210">
        <v>12</v>
      </c>
      <c r="D2210">
        <v>1410</v>
      </c>
      <c r="E2210" s="27">
        <v>45368</v>
      </c>
      <c r="F2210">
        <v>1980.12</v>
      </c>
      <c r="G2210" t="s">
        <v>91</v>
      </c>
      <c r="H2210">
        <v>0</v>
      </c>
      <c r="I2210" t="str">
        <f>YEAR(data_KPI[[#This Row],[Date]])&amp;" "&amp;MONTH(data_KPI[[#This Row],[Date]])</f>
        <v>2024 3</v>
      </c>
    </row>
    <row r="2211" spans="2:9" x14ac:dyDescent="0.25">
      <c r="B2211" t="s">
        <v>35</v>
      </c>
      <c r="C2211">
        <v>4.8000000000000007</v>
      </c>
      <c r="D2211">
        <v>1230</v>
      </c>
      <c r="E2211" s="27">
        <v>45368</v>
      </c>
      <c r="F2211">
        <v>610.16999999999996</v>
      </c>
      <c r="G2211" t="s">
        <v>91</v>
      </c>
      <c r="H2211">
        <v>0</v>
      </c>
      <c r="I2211" t="str">
        <f>YEAR(data_KPI[[#This Row],[Date]])&amp;" "&amp;MONTH(data_KPI[[#This Row],[Date]])</f>
        <v>2024 3</v>
      </c>
    </row>
    <row r="2212" spans="2:9" x14ac:dyDescent="0.25">
      <c r="B2212" t="s">
        <v>68</v>
      </c>
      <c r="C2212">
        <v>4</v>
      </c>
      <c r="D2212">
        <v>500</v>
      </c>
      <c r="E2212" s="27">
        <v>45368</v>
      </c>
      <c r="F2212">
        <v>524.18999999999994</v>
      </c>
      <c r="G2212" t="s">
        <v>90</v>
      </c>
      <c r="H2212">
        <v>0</v>
      </c>
      <c r="I2212" t="str">
        <f>YEAR(data_KPI[[#This Row],[Date]])&amp;" "&amp;MONTH(data_KPI[[#This Row],[Date]])</f>
        <v>2024 3</v>
      </c>
    </row>
    <row r="2213" spans="2:9" x14ac:dyDescent="0.25">
      <c r="B2213" t="s">
        <v>32</v>
      </c>
      <c r="C2213">
        <v>8.8000000000000007</v>
      </c>
      <c r="D2213">
        <v>630</v>
      </c>
      <c r="E2213" s="27">
        <v>45368</v>
      </c>
      <c r="F2213">
        <v>384.33000000000004</v>
      </c>
      <c r="G2213" t="s">
        <v>91</v>
      </c>
      <c r="H2213">
        <v>0</v>
      </c>
      <c r="I2213" t="str">
        <f>YEAR(data_KPI[[#This Row],[Date]])&amp;" "&amp;MONTH(data_KPI[[#This Row],[Date]])</f>
        <v>2024 3</v>
      </c>
    </row>
    <row r="2214" spans="2:9" x14ac:dyDescent="0.25">
      <c r="B2214" t="s">
        <v>33</v>
      </c>
      <c r="C2214">
        <v>4.8000000000000007</v>
      </c>
      <c r="D2214">
        <v>1260</v>
      </c>
      <c r="E2214" s="27">
        <v>45369</v>
      </c>
      <c r="F2214">
        <v>1475.73</v>
      </c>
      <c r="G2214" t="s">
        <v>90</v>
      </c>
      <c r="H2214">
        <v>0</v>
      </c>
      <c r="I2214" t="str">
        <f>YEAR(data_KPI[[#This Row],[Date]])&amp;" "&amp;MONTH(data_KPI[[#This Row],[Date]])</f>
        <v>2024 3</v>
      </c>
    </row>
    <row r="2215" spans="2:9" x14ac:dyDescent="0.25">
      <c r="B2215" t="s">
        <v>34</v>
      </c>
      <c r="C2215">
        <v>4.8000000000000007</v>
      </c>
      <c r="D2215">
        <v>540</v>
      </c>
      <c r="E2215" s="27">
        <v>45369</v>
      </c>
      <c r="F2215">
        <v>1961.0099999999998</v>
      </c>
      <c r="G2215" t="s">
        <v>91</v>
      </c>
      <c r="H2215">
        <v>0</v>
      </c>
      <c r="I2215" t="str">
        <f>YEAR(data_KPI[[#This Row],[Date]])&amp;" "&amp;MONTH(data_KPI[[#This Row],[Date]])</f>
        <v>2024 3</v>
      </c>
    </row>
    <row r="2216" spans="2:9" x14ac:dyDescent="0.25">
      <c r="B2216" t="s">
        <v>35</v>
      </c>
      <c r="C2216">
        <v>7.2</v>
      </c>
      <c r="D2216">
        <v>960</v>
      </c>
      <c r="E2216" s="27">
        <v>45369</v>
      </c>
      <c r="F2216">
        <v>1170.0899999999999</v>
      </c>
      <c r="G2216" t="s">
        <v>91</v>
      </c>
      <c r="H2216">
        <v>0</v>
      </c>
      <c r="I2216" t="str">
        <f>YEAR(data_KPI[[#This Row],[Date]])&amp;" "&amp;MONTH(data_KPI[[#This Row],[Date]])</f>
        <v>2024 3</v>
      </c>
    </row>
    <row r="2217" spans="2:9" x14ac:dyDescent="0.25">
      <c r="B2217" t="s">
        <v>68</v>
      </c>
      <c r="C2217">
        <v>4.8000000000000007</v>
      </c>
      <c r="D2217">
        <v>860</v>
      </c>
      <c r="E2217" s="27">
        <v>45369</v>
      </c>
      <c r="F2217">
        <v>2028.84</v>
      </c>
      <c r="G2217" t="s">
        <v>90</v>
      </c>
      <c r="H2217">
        <v>0</v>
      </c>
      <c r="I2217" t="str">
        <f>YEAR(data_KPI[[#This Row],[Date]])&amp;" "&amp;MONTH(data_KPI[[#This Row],[Date]])</f>
        <v>2024 3</v>
      </c>
    </row>
    <row r="2218" spans="2:9" x14ac:dyDescent="0.25">
      <c r="B2218" t="s">
        <v>32</v>
      </c>
      <c r="C2218">
        <v>12</v>
      </c>
      <c r="D2218">
        <v>900</v>
      </c>
      <c r="E2218" s="27">
        <v>45369</v>
      </c>
      <c r="F2218">
        <v>2564.67</v>
      </c>
      <c r="G2218" t="s">
        <v>91</v>
      </c>
      <c r="H2218">
        <v>0</v>
      </c>
      <c r="I2218" t="str">
        <f>YEAR(data_KPI[[#This Row],[Date]])&amp;" "&amp;MONTH(data_KPI[[#This Row],[Date]])</f>
        <v>2024 3</v>
      </c>
    </row>
    <row r="2219" spans="2:9" x14ac:dyDescent="0.25">
      <c r="B2219" t="s">
        <v>33</v>
      </c>
      <c r="C2219">
        <v>10.4</v>
      </c>
      <c r="D2219">
        <v>1400</v>
      </c>
      <c r="E2219" s="27">
        <v>45370</v>
      </c>
      <c r="F2219">
        <v>2271.96</v>
      </c>
      <c r="G2219" t="s">
        <v>90</v>
      </c>
      <c r="H2219">
        <v>0</v>
      </c>
      <c r="I2219" t="str">
        <f>YEAR(data_KPI[[#This Row],[Date]])&amp;" "&amp;MONTH(data_KPI[[#This Row],[Date]])</f>
        <v>2024 3</v>
      </c>
    </row>
    <row r="2220" spans="2:9" x14ac:dyDescent="0.25">
      <c r="B2220" t="s">
        <v>34</v>
      </c>
      <c r="C2220">
        <v>11.200000000000001</v>
      </c>
      <c r="D2220">
        <v>1170</v>
      </c>
      <c r="E2220" s="27">
        <v>45370</v>
      </c>
      <c r="F2220">
        <v>2367.42</v>
      </c>
      <c r="G2220" t="s">
        <v>91</v>
      </c>
      <c r="H2220">
        <v>0</v>
      </c>
      <c r="I2220" t="str">
        <f>YEAR(data_KPI[[#This Row],[Date]])&amp;" "&amp;MONTH(data_KPI[[#This Row],[Date]])</f>
        <v>2024 3</v>
      </c>
    </row>
    <row r="2221" spans="2:9" x14ac:dyDescent="0.25">
      <c r="B2221" t="s">
        <v>35</v>
      </c>
      <c r="C2221">
        <v>12</v>
      </c>
      <c r="D2221">
        <v>1060</v>
      </c>
      <c r="E2221" s="27">
        <v>45370</v>
      </c>
      <c r="F2221">
        <v>1697.94</v>
      </c>
      <c r="G2221" t="s">
        <v>91</v>
      </c>
      <c r="H2221">
        <v>0</v>
      </c>
      <c r="I2221" t="str">
        <f>YEAR(data_KPI[[#This Row],[Date]])&amp;" "&amp;MONTH(data_KPI[[#This Row],[Date]])</f>
        <v>2024 3</v>
      </c>
    </row>
    <row r="2222" spans="2:9" x14ac:dyDescent="0.25">
      <c r="B2222" t="s">
        <v>68</v>
      </c>
      <c r="C2222">
        <v>5.6000000000000005</v>
      </c>
      <c r="D2222">
        <v>1400</v>
      </c>
      <c r="E2222" s="27">
        <v>45370</v>
      </c>
      <c r="F2222">
        <v>943.71</v>
      </c>
      <c r="G2222" t="s">
        <v>90</v>
      </c>
      <c r="H2222">
        <v>0</v>
      </c>
      <c r="I2222" t="str">
        <f>YEAR(data_KPI[[#This Row],[Date]])&amp;" "&amp;MONTH(data_KPI[[#This Row],[Date]])</f>
        <v>2024 3</v>
      </c>
    </row>
    <row r="2223" spans="2:9" x14ac:dyDescent="0.25">
      <c r="B2223" t="s">
        <v>32</v>
      </c>
      <c r="C2223">
        <v>8.8000000000000007</v>
      </c>
      <c r="D2223">
        <v>510</v>
      </c>
      <c r="E2223" s="27">
        <v>45370</v>
      </c>
      <c r="F2223">
        <v>1109.46</v>
      </c>
      <c r="G2223" t="s">
        <v>91</v>
      </c>
      <c r="H2223">
        <v>0</v>
      </c>
      <c r="I2223" t="str">
        <f>YEAR(data_KPI[[#This Row],[Date]])&amp;" "&amp;MONTH(data_KPI[[#This Row],[Date]])</f>
        <v>2024 3</v>
      </c>
    </row>
    <row r="2224" spans="2:9" x14ac:dyDescent="0.25">
      <c r="B2224" t="s">
        <v>33</v>
      </c>
      <c r="C2224">
        <v>4.8000000000000007</v>
      </c>
      <c r="D2224">
        <v>820</v>
      </c>
      <c r="E2224" s="27">
        <v>45371</v>
      </c>
      <c r="F2224">
        <v>816.62999999999988</v>
      </c>
      <c r="G2224" t="s">
        <v>90</v>
      </c>
      <c r="H2224">
        <v>0</v>
      </c>
      <c r="I2224" t="str">
        <f>YEAR(data_KPI[[#This Row],[Date]])&amp;" "&amp;MONTH(data_KPI[[#This Row],[Date]])</f>
        <v>2024 3</v>
      </c>
    </row>
    <row r="2225" spans="2:9" x14ac:dyDescent="0.25">
      <c r="B2225" t="s">
        <v>34</v>
      </c>
      <c r="C2225">
        <v>7.2</v>
      </c>
      <c r="D2225">
        <v>1200</v>
      </c>
      <c r="E2225" s="27">
        <v>45371</v>
      </c>
      <c r="F2225">
        <v>1002.51</v>
      </c>
      <c r="G2225" t="s">
        <v>91</v>
      </c>
      <c r="H2225">
        <v>0</v>
      </c>
      <c r="I2225" t="str">
        <f>YEAR(data_KPI[[#This Row],[Date]])&amp;" "&amp;MONTH(data_KPI[[#This Row],[Date]])</f>
        <v>2024 3</v>
      </c>
    </row>
    <row r="2226" spans="2:9" x14ac:dyDescent="0.25">
      <c r="B2226" t="s">
        <v>35</v>
      </c>
      <c r="C2226">
        <v>4.8000000000000007</v>
      </c>
      <c r="D2226">
        <v>1400</v>
      </c>
      <c r="E2226" s="27">
        <v>45371</v>
      </c>
      <c r="F2226">
        <v>574.14</v>
      </c>
      <c r="G2226" t="s">
        <v>91</v>
      </c>
      <c r="H2226">
        <v>0</v>
      </c>
      <c r="I2226" t="str">
        <f>YEAR(data_KPI[[#This Row],[Date]])&amp;" "&amp;MONTH(data_KPI[[#This Row],[Date]])</f>
        <v>2024 3</v>
      </c>
    </row>
    <row r="2227" spans="2:9" x14ac:dyDescent="0.25">
      <c r="B2227" t="s">
        <v>68</v>
      </c>
      <c r="C2227">
        <v>10.4</v>
      </c>
      <c r="D2227">
        <v>770</v>
      </c>
      <c r="E2227" s="27">
        <v>45371</v>
      </c>
      <c r="F2227">
        <v>1328.6999999999998</v>
      </c>
      <c r="G2227" t="s">
        <v>90</v>
      </c>
      <c r="H2227">
        <v>0</v>
      </c>
      <c r="I2227" t="str">
        <f>YEAR(data_KPI[[#This Row],[Date]])&amp;" "&amp;MONTH(data_KPI[[#This Row],[Date]])</f>
        <v>2024 3</v>
      </c>
    </row>
    <row r="2228" spans="2:9" x14ac:dyDescent="0.25">
      <c r="B2228" t="s">
        <v>32</v>
      </c>
      <c r="C2228">
        <v>4</v>
      </c>
      <c r="D2228">
        <v>1340</v>
      </c>
      <c r="E2228" s="27">
        <v>45371</v>
      </c>
      <c r="F2228">
        <v>1749.2400000000002</v>
      </c>
      <c r="G2228" t="s">
        <v>91</v>
      </c>
      <c r="H2228">
        <v>0</v>
      </c>
      <c r="I2228" t="str">
        <f>YEAR(data_KPI[[#This Row],[Date]])&amp;" "&amp;MONTH(data_KPI[[#This Row],[Date]])</f>
        <v>2024 3</v>
      </c>
    </row>
    <row r="2229" spans="2:9" x14ac:dyDescent="0.25">
      <c r="B2229" t="s">
        <v>33</v>
      </c>
      <c r="C2229">
        <v>12</v>
      </c>
      <c r="D2229">
        <v>1350</v>
      </c>
      <c r="E2229" s="27">
        <v>45372</v>
      </c>
      <c r="F2229">
        <v>1834.3200000000002</v>
      </c>
      <c r="G2229" t="s">
        <v>90</v>
      </c>
      <c r="H2229">
        <v>0</v>
      </c>
      <c r="I2229" t="str">
        <f>YEAR(data_KPI[[#This Row],[Date]])&amp;" "&amp;MONTH(data_KPI[[#This Row],[Date]])</f>
        <v>2024 3</v>
      </c>
    </row>
    <row r="2230" spans="2:9" x14ac:dyDescent="0.25">
      <c r="B2230" t="s">
        <v>34</v>
      </c>
      <c r="C2230">
        <v>5.6000000000000005</v>
      </c>
      <c r="D2230">
        <v>1370</v>
      </c>
      <c r="E2230" s="27">
        <v>45372</v>
      </c>
      <c r="F2230">
        <v>1046.9100000000001</v>
      </c>
      <c r="G2230" t="s">
        <v>91</v>
      </c>
      <c r="H2230">
        <v>0</v>
      </c>
      <c r="I2230" t="str">
        <f>YEAR(data_KPI[[#This Row],[Date]])&amp;" "&amp;MONTH(data_KPI[[#This Row],[Date]])</f>
        <v>2024 3</v>
      </c>
    </row>
    <row r="2231" spans="2:9" x14ac:dyDescent="0.25">
      <c r="B2231" t="s">
        <v>35</v>
      </c>
      <c r="C2231">
        <v>7.2</v>
      </c>
      <c r="D2231">
        <v>680</v>
      </c>
      <c r="E2231" s="27">
        <v>45372</v>
      </c>
      <c r="F2231">
        <v>21</v>
      </c>
      <c r="G2231" t="s">
        <v>91</v>
      </c>
      <c r="H2231">
        <v>0</v>
      </c>
      <c r="I2231" t="str">
        <f>YEAR(data_KPI[[#This Row],[Date]])&amp;" "&amp;MONTH(data_KPI[[#This Row],[Date]])</f>
        <v>2024 3</v>
      </c>
    </row>
    <row r="2232" spans="2:9" x14ac:dyDescent="0.25">
      <c r="B2232" t="s">
        <v>68</v>
      </c>
      <c r="C2232">
        <v>12</v>
      </c>
      <c r="D2232">
        <v>1260</v>
      </c>
      <c r="E2232" s="27">
        <v>45372</v>
      </c>
      <c r="F2232">
        <v>1495.02</v>
      </c>
      <c r="G2232" t="s">
        <v>90</v>
      </c>
      <c r="H2232">
        <v>0</v>
      </c>
      <c r="I2232" t="str">
        <f>YEAR(data_KPI[[#This Row],[Date]])&amp;" "&amp;MONTH(data_KPI[[#This Row],[Date]])</f>
        <v>2024 3</v>
      </c>
    </row>
    <row r="2233" spans="2:9" x14ac:dyDescent="0.25">
      <c r="B2233" t="s">
        <v>32</v>
      </c>
      <c r="C2233">
        <v>8</v>
      </c>
      <c r="D2233">
        <v>780</v>
      </c>
      <c r="E2233" s="27">
        <v>45372</v>
      </c>
      <c r="F2233">
        <v>1623.2400000000002</v>
      </c>
      <c r="G2233" t="s">
        <v>91</v>
      </c>
      <c r="H2233">
        <v>0</v>
      </c>
      <c r="I2233" t="str">
        <f>YEAR(data_KPI[[#This Row],[Date]])&amp;" "&amp;MONTH(data_KPI[[#This Row],[Date]])</f>
        <v>2024 3</v>
      </c>
    </row>
    <row r="2234" spans="2:9" x14ac:dyDescent="0.25">
      <c r="B2234" t="s">
        <v>33</v>
      </c>
      <c r="C2234">
        <v>9.6000000000000014</v>
      </c>
      <c r="D2234">
        <v>980</v>
      </c>
      <c r="E2234" s="27">
        <v>45373</v>
      </c>
      <c r="F2234">
        <v>2602.29</v>
      </c>
      <c r="G2234" t="s">
        <v>90</v>
      </c>
      <c r="H2234">
        <v>0</v>
      </c>
      <c r="I2234" t="str">
        <f>YEAR(data_KPI[[#This Row],[Date]])&amp;" "&amp;MONTH(data_KPI[[#This Row],[Date]])</f>
        <v>2024 3</v>
      </c>
    </row>
    <row r="2235" spans="2:9" x14ac:dyDescent="0.25">
      <c r="B2235" t="s">
        <v>34</v>
      </c>
      <c r="C2235">
        <v>6.4</v>
      </c>
      <c r="D2235">
        <v>1150</v>
      </c>
      <c r="E2235" s="27">
        <v>45373</v>
      </c>
      <c r="F2235">
        <v>783.36</v>
      </c>
      <c r="G2235" t="s">
        <v>91</v>
      </c>
      <c r="H2235">
        <v>0</v>
      </c>
      <c r="I2235" t="str">
        <f>YEAR(data_KPI[[#This Row],[Date]])&amp;" "&amp;MONTH(data_KPI[[#This Row],[Date]])</f>
        <v>2024 3</v>
      </c>
    </row>
    <row r="2236" spans="2:9" x14ac:dyDescent="0.25">
      <c r="B2236" t="s">
        <v>35</v>
      </c>
      <c r="C2236">
        <v>8.8000000000000007</v>
      </c>
      <c r="D2236">
        <v>1020</v>
      </c>
      <c r="E2236" s="27">
        <v>45373</v>
      </c>
      <c r="F2236">
        <v>1503.57</v>
      </c>
      <c r="G2236" t="s">
        <v>91</v>
      </c>
      <c r="H2236">
        <v>0</v>
      </c>
      <c r="I2236" t="str">
        <f>YEAR(data_KPI[[#This Row],[Date]])&amp;" "&amp;MONTH(data_KPI[[#This Row],[Date]])</f>
        <v>2024 3</v>
      </c>
    </row>
    <row r="2237" spans="2:9" x14ac:dyDescent="0.25">
      <c r="B2237" t="s">
        <v>68</v>
      </c>
      <c r="C2237">
        <v>7.2</v>
      </c>
      <c r="D2237">
        <v>520</v>
      </c>
      <c r="E2237" s="27">
        <v>45373</v>
      </c>
      <c r="F2237">
        <v>2805.09</v>
      </c>
      <c r="G2237" t="s">
        <v>90</v>
      </c>
      <c r="H2237">
        <v>0</v>
      </c>
      <c r="I2237" t="str">
        <f>YEAR(data_KPI[[#This Row],[Date]])&amp;" "&amp;MONTH(data_KPI[[#This Row],[Date]])</f>
        <v>2024 3</v>
      </c>
    </row>
    <row r="2238" spans="2:9" x14ac:dyDescent="0.25">
      <c r="B2238" t="s">
        <v>32</v>
      </c>
      <c r="C2238">
        <v>9.6000000000000014</v>
      </c>
      <c r="D2238">
        <v>630</v>
      </c>
      <c r="E2238" s="27">
        <v>45373</v>
      </c>
      <c r="F2238">
        <v>354.99</v>
      </c>
      <c r="G2238" t="s">
        <v>91</v>
      </c>
      <c r="H2238">
        <v>0</v>
      </c>
      <c r="I2238" t="str">
        <f>YEAR(data_KPI[[#This Row],[Date]])&amp;" "&amp;MONTH(data_KPI[[#This Row],[Date]])</f>
        <v>2024 3</v>
      </c>
    </row>
    <row r="2239" spans="2:9" x14ac:dyDescent="0.25">
      <c r="B2239" t="s">
        <v>33</v>
      </c>
      <c r="C2239">
        <v>11.200000000000001</v>
      </c>
      <c r="D2239">
        <v>1340</v>
      </c>
      <c r="E2239" s="27">
        <v>45374</v>
      </c>
      <c r="F2239">
        <v>2339.46</v>
      </c>
      <c r="G2239" t="s">
        <v>90</v>
      </c>
      <c r="H2239">
        <v>0</v>
      </c>
      <c r="I2239" t="str">
        <f>YEAR(data_KPI[[#This Row],[Date]])&amp;" "&amp;MONTH(data_KPI[[#This Row],[Date]])</f>
        <v>2024 3</v>
      </c>
    </row>
    <row r="2240" spans="2:9" x14ac:dyDescent="0.25">
      <c r="B2240" t="s">
        <v>34</v>
      </c>
      <c r="C2240">
        <v>8.8000000000000007</v>
      </c>
      <c r="D2240">
        <v>1490</v>
      </c>
      <c r="E2240" s="27">
        <v>45374</v>
      </c>
      <c r="F2240">
        <v>1462.83</v>
      </c>
      <c r="G2240" t="s">
        <v>91</v>
      </c>
      <c r="H2240">
        <v>0</v>
      </c>
      <c r="I2240" t="str">
        <f>YEAR(data_KPI[[#This Row],[Date]])&amp;" "&amp;MONTH(data_KPI[[#This Row],[Date]])</f>
        <v>2024 3</v>
      </c>
    </row>
    <row r="2241" spans="2:9" x14ac:dyDescent="0.25">
      <c r="B2241" t="s">
        <v>35</v>
      </c>
      <c r="C2241">
        <v>7.2</v>
      </c>
      <c r="D2241">
        <v>920</v>
      </c>
      <c r="E2241" s="27">
        <v>45374</v>
      </c>
      <c r="F2241">
        <v>1658.91</v>
      </c>
      <c r="G2241" t="s">
        <v>91</v>
      </c>
      <c r="H2241">
        <v>0</v>
      </c>
      <c r="I2241" t="str">
        <f>YEAR(data_KPI[[#This Row],[Date]])&amp;" "&amp;MONTH(data_KPI[[#This Row],[Date]])</f>
        <v>2024 3</v>
      </c>
    </row>
    <row r="2242" spans="2:9" x14ac:dyDescent="0.25">
      <c r="B2242" t="s">
        <v>68</v>
      </c>
      <c r="C2242">
        <v>11.200000000000001</v>
      </c>
      <c r="D2242">
        <v>1140</v>
      </c>
      <c r="E2242" s="27">
        <v>45374</v>
      </c>
      <c r="F2242">
        <v>853.19999999999993</v>
      </c>
      <c r="G2242" t="s">
        <v>90</v>
      </c>
      <c r="H2242">
        <v>0</v>
      </c>
      <c r="I2242" t="str">
        <f>YEAR(data_KPI[[#This Row],[Date]])&amp;" "&amp;MONTH(data_KPI[[#This Row],[Date]])</f>
        <v>2024 3</v>
      </c>
    </row>
    <row r="2243" spans="2:9" x14ac:dyDescent="0.25">
      <c r="B2243" t="s">
        <v>32</v>
      </c>
      <c r="C2243">
        <v>9.6000000000000014</v>
      </c>
      <c r="D2243">
        <v>990</v>
      </c>
      <c r="E2243" s="27">
        <v>45374</v>
      </c>
      <c r="F2243">
        <v>2092.7400000000002</v>
      </c>
      <c r="G2243" t="s">
        <v>91</v>
      </c>
      <c r="H2243">
        <v>0</v>
      </c>
      <c r="I2243" t="str">
        <f>YEAR(data_KPI[[#This Row],[Date]])&amp;" "&amp;MONTH(data_KPI[[#This Row],[Date]])</f>
        <v>2024 3</v>
      </c>
    </row>
    <row r="2244" spans="2:9" x14ac:dyDescent="0.25">
      <c r="B2244" t="s">
        <v>33</v>
      </c>
      <c r="C2244">
        <v>10.4</v>
      </c>
      <c r="D2244">
        <v>1410</v>
      </c>
      <c r="E2244" s="27">
        <v>45375</v>
      </c>
      <c r="F2244">
        <v>2279.7599999999998</v>
      </c>
      <c r="G2244" t="s">
        <v>90</v>
      </c>
      <c r="H2244">
        <v>0</v>
      </c>
      <c r="I2244" t="str">
        <f>YEAR(data_KPI[[#This Row],[Date]])&amp;" "&amp;MONTH(data_KPI[[#This Row],[Date]])</f>
        <v>2024 3</v>
      </c>
    </row>
    <row r="2245" spans="2:9" x14ac:dyDescent="0.25">
      <c r="B2245" t="s">
        <v>34</v>
      </c>
      <c r="C2245">
        <v>11.200000000000001</v>
      </c>
      <c r="D2245">
        <v>850</v>
      </c>
      <c r="E2245" s="27">
        <v>45375</v>
      </c>
      <c r="F2245">
        <v>125.76</v>
      </c>
      <c r="G2245" t="s">
        <v>91</v>
      </c>
      <c r="H2245">
        <v>0</v>
      </c>
      <c r="I2245" t="str">
        <f>YEAR(data_KPI[[#This Row],[Date]])&amp;" "&amp;MONTH(data_KPI[[#This Row],[Date]])</f>
        <v>2024 3</v>
      </c>
    </row>
    <row r="2246" spans="2:9" x14ac:dyDescent="0.25">
      <c r="B2246" t="s">
        <v>35</v>
      </c>
      <c r="C2246">
        <v>5.6000000000000005</v>
      </c>
      <c r="D2246">
        <v>890</v>
      </c>
      <c r="E2246" s="27">
        <v>45375</v>
      </c>
      <c r="F2246">
        <v>2850.21</v>
      </c>
      <c r="G2246" t="s">
        <v>91</v>
      </c>
      <c r="H2246">
        <v>0</v>
      </c>
      <c r="I2246" t="str">
        <f>YEAR(data_KPI[[#This Row],[Date]])&amp;" "&amp;MONTH(data_KPI[[#This Row],[Date]])</f>
        <v>2024 3</v>
      </c>
    </row>
    <row r="2247" spans="2:9" x14ac:dyDescent="0.25">
      <c r="B2247" t="s">
        <v>68</v>
      </c>
      <c r="C2247">
        <v>12</v>
      </c>
      <c r="D2247">
        <v>1110</v>
      </c>
      <c r="E2247" s="27">
        <v>45375</v>
      </c>
      <c r="F2247">
        <v>1680.3899999999999</v>
      </c>
      <c r="G2247" t="s">
        <v>90</v>
      </c>
      <c r="H2247">
        <v>0</v>
      </c>
      <c r="I2247" t="str">
        <f>YEAR(data_KPI[[#This Row],[Date]])&amp;" "&amp;MONTH(data_KPI[[#This Row],[Date]])</f>
        <v>2024 3</v>
      </c>
    </row>
    <row r="2248" spans="2:9" x14ac:dyDescent="0.25">
      <c r="B2248" t="s">
        <v>32</v>
      </c>
      <c r="C2248">
        <v>4</v>
      </c>
      <c r="D2248">
        <v>550</v>
      </c>
      <c r="E2248" s="27">
        <v>45375</v>
      </c>
      <c r="F2248">
        <v>1292.6100000000001</v>
      </c>
      <c r="G2248" t="s">
        <v>91</v>
      </c>
      <c r="H2248">
        <v>0</v>
      </c>
      <c r="I2248" t="str">
        <f>YEAR(data_KPI[[#This Row],[Date]])&amp;" "&amp;MONTH(data_KPI[[#This Row],[Date]])</f>
        <v>2024 3</v>
      </c>
    </row>
    <row r="2249" spans="2:9" x14ac:dyDescent="0.25">
      <c r="B2249" t="s">
        <v>33</v>
      </c>
      <c r="C2249">
        <v>8.8000000000000007</v>
      </c>
      <c r="D2249">
        <v>660</v>
      </c>
      <c r="E2249" s="27">
        <v>45376</v>
      </c>
      <c r="F2249">
        <v>612.68999999999994</v>
      </c>
      <c r="G2249" t="s">
        <v>90</v>
      </c>
      <c r="H2249">
        <v>0</v>
      </c>
      <c r="I2249" t="str">
        <f>YEAR(data_KPI[[#This Row],[Date]])&amp;" "&amp;MONTH(data_KPI[[#This Row],[Date]])</f>
        <v>2024 3</v>
      </c>
    </row>
    <row r="2250" spans="2:9" x14ac:dyDescent="0.25">
      <c r="B2250" t="s">
        <v>34</v>
      </c>
      <c r="C2250">
        <v>5.6000000000000005</v>
      </c>
      <c r="D2250">
        <v>1380</v>
      </c>
      <c r="E2250" s="27">
        <v>45376</v>
      </c>
      <c r="F2250">
        <v>1918.7400000000002</v>
      </c>
      <c r="G2250" t="s">
        <v>91</v>
      </c>
      <c r="H2250">
        <v>0</v>
      </c>
      <c r="I2250" t="str">
        <f>YEAR(data_KPI[[#This Row],[Date]])&amp;" "&amp;MONTH(data_KPI[[#This Row],[Date]])</f>
        <v>2024 3</v>
      </c>
    </row>
    <row r="2251" spans="2:9" x14ac:dyDescent="0.25">
      <c r="B2251" t="s">
        <v>35</v>
      </c>
      <c r="C2251">
        <v>4.8000000000000007</v>
      </c>
      <c r="D2251">
        <v>660</v>
      </c>
      <c r="E2251" s="27">
        <v>45376</v>
      </c>
      <c r="F2251">
        <v>990.51</v>
      </c>
      <c r="G2251" t="s">
        <v>91</v>
      </c>
      <c r="H2251">
        <v>0</v>
      </c>
      <c r="I2251" t="str">
        <f>YEAR(data_KPI[[#This Row],[Date]])&amp;" "&amp;MONTH(data_KPI[[#This Row],[Date]])</f>
        <v>2024 3</v>
      </c>
    </row>
    <row r="2252" spans="2:9" x14ac:dyDescent="0.25">
      <c r="B2252" t="s">
        <v>68</v>
      </c>
      <c r="C2252">
        <v>8.8000000000000007</v>
      </c>
      <c r="D2252">
        <v>1410</v>
      </c>
      <c r="E2252" s="27">
        <v>45376</v>
      </c>
      <c r="F2252">
        <v>516.51</v>
      </c>
      <c r="G2252" t="s">
        <v>90</v>
      </c>
      <c r="H2252">
        <v>0</v>
      </c>
      <c r="I2252" t="str">
        <f>YEAR(data_KPI[[#This Row],[Date]])&amp;" "&amp;MONTH(data_KPI[[#This Row],[Date]])</f>
        <v>2024 3</v>
      </c>
    </row>
    <row r="2253" spans="2:9" x14ac:dyDescent="0.25">
      <c r="B2253" t="s">
        <v>32</v>
      </c>
      <c r="C2253">
        <v>8.8000000000000007</v>
      </c>
      <c r="D2253">
        <v>1010</v>
      </c>
      <c r="E2253" s="27">
        <v>45376</v>
      </c>
      <c r="F2253">
        <v>2819.2799999999997</v>
      </c>
      <c r="G2253" t="s">
        <v>91</v>
      </c>
      <c r="H2253">
        <v>0</v>
      </c>
      <c r="I2253" t="str">
        <f>YEAR(data_KPI[[#This Row],[Date]])&amp;" "&amp;MONTH(data_KPI[[#This Row],[Date]])</f>
        <v>2024 3</v>
      </c>
    </row>
    <row r="2254" spans="2:9" x14ac:dyDescent="0.25">
      <c r="B2254" t="s">
        <v>33</v>
      </c>
      <c r="C2254">
        <v>8</v>
      </c>
      <c r="D2254">
        <v>730</v>
      </c>
      <c r="E2254" s="27">
        <v>45377</v>
      </c>
      <c r="F2254">
        <v>1873.77</v>
      </c>
      <c r="G2254" t="s">
        <v>90</v>
      </c>
      <c r="H2254">
        <v>0</v>
      </c>
      <c r="I2254" t="str">
        <f>YEAR(data_KPI[[#This Row],[Date]])&amp;" "&amp;MONTH(data_KPI[[#This Row],[Date]])</f>
        <v>2024 3</v>
      </c>
    </row>
    <row r="2255" spans="2:9" x14ac:dyDescent="0.25">
      <c r="B2255" t="s">
        <v>34</v>
      </c>
      <c r="C2255">
        <v>8</v>
      </c>
      <c r="D2255">
        <v>1290</v>
      </c>
      <c r="E2255" s="27">
        <v>45377</v>
      </c>
      <c r="F2255">
        <v>2542.3500000000004</v>
      </c>
      <c r="G2255" t="s">
        <v>91</v>
      </c>
      <c r="H2255">
        <v>0</v>
      </c>
      <c r="I2255" t="str">
        <f>YEAR(data_KPI[[#This Row],[Date]])&amp;" "&amp;MONTH(data_KPI[[#This Row],[Date]])</f>
        <v>2024 3</v>
      </c>
    </row>
    <row r="2256" spans="2:9" x14ac:dyDescent="0.25">
      <c r="B2256" t="s">
        <v>35</v>
      </c>
      <c r="C2256">
        <v>9.6000000000000014</v>
      </c>
      <c r="D2256">
        <v>900</v>
      </c>
      <c r="E2256" s="27">
        <v>45377</v>
      </c>
      <c r="F2256">
        <v>231.18</v>
      </c>
      <c r="G2256" t="s">
        <v>91</v>
      </c>
      <c r="H2256">
        <v>0</v>
      </c>
      <c r="I2256" t="str">
        <f>YEAR(data_KPI[[#This Row],[Date]])&amp;" "&amp;MONTH(data_KPI[[#This Row],[Date]])</f>
        <v>2024 3</v>
      </c>
    </row>
    <row r="2257" spans="2:9" x14ac:dyDescent="0.25">
      <c r="B2257" t="s">
        <v>68</v>
      </c>
      <c r="C2257">
        <v>4.8000000000000007</v>
      </c>
      <c r="D2257">
        <v>1290</v>
      </c>
      <c r="E2257" s="27">
        <v>45377</v>
      </c>
      <c r="F2257">
        <v>2126.79</v>
      </c>
      <c r="G2257" t="s">
        <v>90</v>
      </c>
      <c r="H2257">
        <v>0</v>
      </c>
      <c r="I2257" t="str">
        <f>YEAR(data_KPI[[#This Row],[Date]])&amp;" "&amp;MONTH(data_KPI[[#This Row],[Date]])</f>
        <v>2024 3</v>
      </c>
    </row>
    <row r="2258" spans="2:9" x14ac:dyDescent="0.25">
      <c r="B2258" t="s">
        <v>32</v>
      </c>
      <c r="C2258">
        <v>11.200000000000001</v>
      </c>
      <c r="D2258">
        <v>770</v>
      </c>
      <c r="E2258" s="27">
        <v>45377</v>
      </c>
      <c r="F2258">
        <v>940.68000000000006</v>
      </c>
      <c r="G2258" t="s">
        <v>91</v>
      </c>
      <c r="H2258">
        <v>0</v>
      </c>
      <c r="I2258" t="str">
        <f>YEAR(data_KPI[[#This Row],[Date]])&amp;" "&amp;MONTH(data_KPI[[#This Row],[Date]])</f>
        <v>2024 3</v>
      </c>
    </row>
    <row r="2259" spans="2:9" x14ac:dyDescent="0.25">
      <c r="B2259" t="s">
        <v>33</v>
      </c>
      <c r="C2259">
        <v>7.2</v>
      </c>
      <c r="D2259">
        <v>1090</v>
      </c>
      <c r="E2259" s="27">
        <v>45378</v>
      </c>
      <c r="F2259">
        <v>1357.47</v>
      </c>
      <c r="G2259" t="s">
        <v>90</v>
      </c>
      <c r="H2259">
        <v>0</v>
      </c>
      <c r="I2259" t="str">
        <f>YEAR(data_KPI[[#This Row],[Date]])&amp;" "&amp;MONTH(data_KPI[[#This Row],[Date]])</f>
        <v>2024 3</v>
      </c>
    </row>
    <row r="2260" spans="2:9" x14ac:dyDescent="0.25">
      <c r="B2260" t="s">
        <v>34</v>
      </c>
      <c r="C2260">
        <v>9.6000000000000014</v>
      </c>
      <c r="D2260">
        <v>1380</v>
      </c>
      <c r="E2260" s="27">
        <v>45378</v>
      </c>
      <c r="F2260">
        <v>2813.55</v>
      </c>
      <c r="G2260" t="s">
        <v>91</v>
      </c>
      <c r="H2260">
        <v>0</v>
      </c>
      <c r="I2260" t="str">
        <f>YEAR(data_KPI[[#This Row],[Date]])&amp;" "&amp;MONTH(data_KPI[[#This Row],[Date]])</f>
        <v>2024 3</v>
      </c>
    </row>
    <row r="2261" spans="2:9" x14ac:dyDescent="0.25">
      <c r="B2261" t="s">
        <v>35</v>
      </c>
      <c r="C2261">
        <v>8.8000000000000007</v>
      </c>
      <c r="D2261">
        <v>1390</v>
      </c>
      <c r="E2261" s="27">
        <v>45378</v>
      </c>
      <c r="F2261">
        <v>2311.02</v>
      </c>
      <c r="G2261" t="s">
        <v>91</v>
      </c>
      <c r="H2261">
        <v>0</v>
      </c>
      <c r="I2261" t="str">
        <f>YEAR(data_KPI[[#This Row],[Date]])&amp;" "&amp;MONTH(data_KPI[[#This Row],[Date]])</f>
        <v>2024 3</v>
      </c>
    </row>
    <row r="2262" spans="2:9" x14ac:dyDescent="0.25">
      <c r="B2262" t="s">
        <v>68</v>
      </c>
      <c r="C2262">
        <v>10.4</v>
      </c>
      <c r="D2262">
        <v>1170</v>
      </c>
      <c r="E2262" s="27">
        <v>45378</v>
      </c>
      <c r="F2262">
        <v>560.91</v>
      </c>
      <c r="G2262" t="s">
        <v>90</v>
      </c>
      <c r="H2262">
        <v>0</v>
      </c>
      <c r="I2262" t="str">
        <f>YEAR(data_KPI[[#This Row],[Date]])&amp;" "&amp;MONTH(data_KPI[[#This Row],[Date]])</f>
        <v>2024 3</v>
      </c>
    </row>
    <row r="2263" spans="2:9" x14ac:dyDescent="0.25">
      <c r="B2263" t="s">
        <v>32</v>
      </c>
      <c r="C2263">
        <v>9.6000000000000014</v>
      </c>
      <c r="D2263">
        <v>900</v>
      </c>
      <c r="E2263" s="27">
        <v>45378</v>
      </c>
      <c r="F2263">
        <v>2647.23</v>
      </c>
      <c r="G2263" t="s">
        <v>91</v>
      </c>
      <c r="H2263">
        <v>0</v>
      </c>
      <c r="I2263" t="str">
        <f>YEAR(data_KPI[[#This Row],[Date]])&amp;" "&amp;MONTH(data_KPI[[#This Row],[Date]])</f>
        <v>2024 3</v>
      </c>
    </row>
    <row r="2264" spans="2:9" x14ac:dyDescent="0.25">
      <c r="B2264" t="s">
        <v>33</v>
      </c>
      <c r="C2264">
        <v>7.2</v>
      </c>
      <c r="D2264">
        <v>550</v>
      </c>
      <c r="E2264" s="27">
        <v>45379</v>
      </c>
      <c r="F2264">
        <v>833.61</v>
      </c>
      <c r="G2264" t="s">
        <v>90</v>
      </c>
      <c r="H2264">
        <v>0</v>
      </c>
      <c r="I2264" t="str">
        <f>YEAR(data_KPI[[#This Row],[Date]])&amp;" "&amp;MONTH(data_KPI[[#This Row],[Date]])</f>
        <v>2024 3</v>
      </c>
    </row>
    <row r="2265" spans="2:9" x14ac:dyDescent="0.25">
      <c r="B2265" t="s">
        <v>34</v>
      </c>
      <c r="C2265">
        <v>6.4</v>
      </c>
      <c r="D2265">
        <v>1080</v>
      </c>
      <c r="E2265" s="27">
        <v>45379</v>
      </c>
      <c r="F2265">
        <v>815.52</v>
      </c>
      <c r="G2265" t="s">
        <v>91</v>
      </c>
      <c r="H2265">
        <v>0</v>
      </c>
      <c r="I2265" t="str">
        <f>YEAR(data_KPI[[#This Row],[Date]])&amp;" "&amp;MONTH(data_KPI[[#This Row],[Date]])</f>
        <v>2024 3</v>
      </c>
    </row>
    <row r="2266" spans="2:9" x14ac:dyDescent="0.25">
      <c r="B2266" t="s">
        <v>35</v>
      </c>
      <c r="C2266">
        <v>6.4</v>
      </c>
      <c r="D2266">
        <v>980</v>
      </c>
      <c r="E2266" s="27">
        <v>45379</v>
      </c>
      <c r="F2266">
        <v>335.64</v>
      </c>
      <c r="G2266" t="s">
        <v>91</v>
      </c>
      <c r="H2266">
        <v>0</v>
      </c>
      <c r="I2266" t="str">
        <f>YEAR(data_KPI[[#This Row],[Date]])&amp;" "&amp;MONTH(data_KPI[[#This Row],[Date]])</f>
        <v>2024 3</v>
      </c>
    </row>
    <row r="2267" spans="2:9" x14ac:dyDescent="0.25">
      <c r="B2267" t="s">
        <v>68</v>
      </c>
      <c r="C2267">
        <v>4</v>
      </c>
      <c r="D2267">
        <v>1130</v>
      </c>
      <c r="E2267" s="27">
        <v>45379</v>
      </c>
      <c r="F2267">
        <v>1962.03</v>
      </c>
      <c r="G2267" t="s">
        <v>90</v>
      </c>
      <c r="H2267">
        <v>0</v>
      </c>
      <c r="I2267" t="str">
        <f>YEAR(data_KPI[[#This Row],[Date]])&amp;" "&amp;MONTH(data_KPI[[#This Row],[Date]])</f>
        <v>2024 3</v>
      </c>
    </row>
    <row r="2268" spans="2:9" x14ac:dyDescent="0.25">
      <c r="B2268" t="s">
        <v>32</v>
      </c>
      <c r="C2268">
        <v>11.200000000000001</v>
      </c>
      <c r="D2268">
        <v>760</v>
      </c>
      <c r="E2268" s="27">
        <v>45379</v>
      </c>
      <c r="F2268">
        <v>299.15999999999997</v>
      </c>
      <c r="G2268" t="s">
        <v>91</v>
      </c>
      <c r="H2268">
        <v>0</v>
      </c>
      <c r="I2268" t="str">
        <f>YEAR(data_KPI[[#This Row],[Date]])&amp;" "&amp;MONTH(data_KPI[[#This Row],[Date]])</f>
        <v>2024 3</v>
      </c>
    </row>
    <row r="2269" spans="2:9" x14ac:dyDescent="0.25">
      <c r="B2269" t="s">
        <v>33</v>
      </c>
      <c r="C2269">
        <v>7.2</v>
      </c>
      <c r="D2269">
        <v>1020</v>
      </c>
      <c r="E2269" s="27">
        <v>45380</v>
      </c>
      <c r="F2269">
        <v>719.22</v>
      </c>
      <c r="G2269" t="s">
        <v>90</v>
      </c>
      <c r="H2269">
        <v>0</v>
      </c>
      <c r="I2269" t="str">
        <f>YEAR(data_KPI[[#This Row],[Date]])&amp;" "&amp;MONTH(data_KPI[[#This Row],[Date]])</f>
        <v>2024 3</v>
      </c>
    </row>
    <row r="2270" spans="2:9" x14ac:dyDescent="0.25">
      <c r="B2270" t="s">
        <v>34</v>
      </c>
      <c r="C2270">
        <v>10.4</v>
      </c>
      <c r="D2270">
        <v>940</v>
      </c>
      <c r="E2270" s="27">
        <v>45380</v>
      </c>
      <c r="F2270">
        <v>887.55000000000007</v>
      </c>
      <c r="G2270" t="s">
        <v>91</v>
      </c>
      <c r="H2270">
        <v>0</v>
      </c>
      <c r="I2270" t="str">
        <f>YEAR(data_KPI[[#This Row],[Date]])&amp;" "&amp;MONTH(data_KPI[[#This Row],[Date]])</f>
        <v>2024 3</v>
      </c>
    </row>
    <row r="2271" spans="2:9" x14ac:dyDescent="0.25">
      <c r="B2271" t="s">
        <v>35</v>
      </c>
      <c r="C2271">
        <v>9.6000000000000014</v>
      </c>
      <c r="D2271">
        <v>1370</v>
      </c>
      <c r="E2271" s="27">
        <v>45380</v>
      </c>
      <c r="F2271">
        <v>765.56999999999994</v>
      </c>
      <c r="G2271" t="s">
        <v>91</v>
      </c>
      <c r="H2271">
        <v>0</v>
      </c>
      <c r="I2271" t="str">
        <f>YEAR(data_KPI[[#This Row],[Date]])&amp;" "&amp;MONTH(data_KPI[[#This Row],[Date]])</f>
        <v>2024 3</v>
      </c>
    </row>
    <row r="2272" spans="2:9" x14ac:dyDescent="0.25">
      <c r="B2272" t="s">
        <v>68</v>
      </c>
      <c r="C2272">
        <v>6.4</v>
      </c>
      <c r="D2272">
        <v>700</v>
      </c>
      <c r="E2272" s="27">
        <v>45380</v>
      </c>
      <c r="F2272">
        <v>567.68999999999994</v>
      </c>
      <c r="G2272" t="s">
        <v>90</v>
      </c>
      <c r="H2272">
        <v>0</v>
      </c>
      <c r="I2272" t="str">
        <f>YEAR(data_KPI[[#This Row],[Date]])&amp;" "&amp;MONTH(data_KPI[[#This Row],[Date]])</f>
        <v>2024 3</v>
      </c>
    </row>
    <row r="2273" spans="2:9" x14ac:dyDescent="0.25">
      <c r="B2273" t="s">
        <v>32</v>
      </c>
      <c r="C2273">
        <v>4.8000000000000007</v>
      </c>
      <c r="D2273">
        <v>1070</v>
      </c>
      <c r="E2273" s="27">
        <v>45380</v>
      </c>
      <c r="F2273">
        <v>1120.47</v>
      </c>
      <c r="G2273" t="s">
        <v>91</v>
      </c>
      <c r="H2273">
        <v>0</v>
      </c>
      <c r="I2273" t="str">
        <f>YEAR(data_KPI[[#This Row],[Date]])&amp;" "&amp;MONTH(data_KPI[[#This Row],[Date]])</f>
        <v>2024 3</v>
      </c>
    </row>
    <row r="2274" spans="2:9" x14ac:dyDescent="0.25">
      <c r="B2274" t="s">
        <v>33</v>
      </c>
      <c r="C2274">
        <v>10.4</v>
      </c>
      <c r="D2274">
        <v>1100</v>
      </c>
      <c r="E2274" s="27">
        <v>45381</v>
      </c>
      <c r="F2274">
        <v>2610.7799999999997</v>
      </c>
      <c r="G2274" t="s">
        <v>90</v>
      </c>
      <c r="H2274">
        <v>0</v>
      </c>
      <c r="I2274" t="str">
        <f>YEAR(data_KPI[[#This Row],[Date]])&amp;" "&amp;MONTH(data_KPI[[#This Row],[Date]])</f>
        <v>2024 3</v>
      </c>
    </row>
    <row r="2275" spans="2:9" x14ac:dyDescent="0.25">
      <c r="B2275" t="s">
        <v>34</v>
      </c>
      <c r="C2275">
        <v>12</v>
      </c>
      <c r="D2275">
        <v>780</v>
      </c>
      <c r="E2275" s="27">
        <v>45381</v>
      </c>
      <c r="F2275">
        <v>1444.5</v>
      </c>
      <c r="G2275" t="s">
        <v>91</v>
      </c>
      <c r="H2275">
        <v>0</v>
      </c>
      <c r="I2275" t="str">
        <f>YEAR(data_KPI[[#This Row],[Date]])&amp;" "&amp;MONTH(data_KPI[[#This Row],[Date]])</f>
        <v>2024 3</v>
      </c>
    </row>
    <row r="2276" spans="2:9" x14ac:dyDescent="0.25">
      <c r="B2276" t="s">
        <v>35</v>
      </c>
      <c r="C2276">
        <v>6.4</v>
      </c>
      <c r="D2276">
        <v>1280</v>
      </c>
      <c r="E2276" s="27">
        <v>45381</v>
      </c>
      <c r="F2276">
        <v>1046.73</v>
      </c>
      <c r="G2276" t="s">
        <v>91</v>
      </c>
      <c r="H2276">
        <v>0</v>
      </c>
      <c r="I2276" t="str">
        <f>YEAR(data_KPI[[#This Row],[Date]])&amp;" "&amp;MONTH(data_KPI[[#This Row],[Date]])</f>
        <v>2024 3</v>
      </c>
    </row>
    <row r="2277" spans="2:9" x14ac:dyDescent="0.25">
      <c r="B2277" t="s">
        <v>68</v>
      </c>
      <c r="C2277">
        <v>8.8000000000000007</v>
      </c>
      <c r="D2277">
        <v>640</v>
      </c>
      <c r="E2277" s="27">
        <v>45381</v>
      </c>
      <c r="F2277">
        <v>1959.4499999999998</v>
      </c>
      <c r="G2277" t="s">
        <v>90</v>
      </c>
      <c r="H2277">
        <v>0</v>
      </c>
      <c r="I2277" t="str">
        <f>YEAR(data_KPI[[#This Row],[Date]])&amp;" "&amp;MONTH(data_KPI[[#This Row],[Date]])</f>
        <v>2024 3</v>
      </c>
    </row>
    <row r="2278" spans="2:9" x14ac:dyDescent="0.25">
      <c r="B2278" t="s">
        <v>32</v>
      </c>
      <c r="C2278">
        <v>11.200000000000001</v>
      </c>
      <c r="D2278">
        <v>1190</v>
      </c>
      <c r="E2278" s="27">
        <v>45381</v>
      </c>
      <c r="F2278">
        <v>894.90000000000009</v>
      </c>
      <c r="G2278" t="s">
        <v>91</v>
      </c>
      <c r="H2278">
        <v>0</v>
      </c>
      <c r="I2278" t="str">
        <f>YEAR(data_KPI[[#This Row],[Date]])&amp;" "&amp;MONTH(data_KPI[[#This Row],[Date]])</f>
        <v>2024 3</v>
      </c>
    </row>
    <row r="2279" spans="2:9" x14ac:dyDescent="0.25">
      <c r="B2279" t="s">
        <v>33</v>
      </c>
      <c r="C2279">
        <v>9.6000000000000014</v>
      </c>
      <c r="D2279">
        <v>1400</v>
      </c>
      <c r="E2279" s="27">
        <v>45382</v>
      </c>
      <c r="F2279">
        <v>2162.61</v>
      </c>
      <c r="G2279" t="s">
        <v>90</v>
      </c>
      <c r="H2279">
        <v>0</v>
      </c>
      <c r="I2279" t="str">
        <f>YEAR(data_KPI[[#This Row],[Date]])&amp;" "&amp;MONTH(data_KPI[[#This Row],[Date]])</f>
        <v>2024 3</v>
      </c>
    </row>
    <row r="2280" spans="2:9" x14ac:dyDescent="0.25">
      <c r="B2280" t="s">
        <v>34</v>
      </c>
      <c r="C2280">
        <v>8.8000000000000007</v>
      </c>
      <c r="D2280">
        <v>900</v>
      </c>
      <c r="E2280" s="27">
        <v>45382</v>
      </c>
      <c r="F2280">
        <v>1155.8700000000001</v>
      </c>
      <c r="G2280" t="s">
        <v>91</v>
      </c>
      <c r="H2280">
        <v>0</v>
      </c>
      <c r="I2280" t="str">
        <f>YEAR(data_KPI[[#This Row],[Date]])&amp;" "&amp;MONTH(data_KPI[[#This Row],[Date]])</f>
        <v>2024 3</v>
      </c>
    </row>
    <row r="2281" spans="2:9" x14ac:dyDescent="0.25">
      <c r="B2281" t="s">
        <v>35</v>
      </c>
      <c r="C2281">
        <v>12</v>
      </c>
      <c r="D2281">
        <v>530</v>
      </c>
      <c r="E2281" s="27">
        <v>45382</v>
      </c>
      <c r="F2281">
        <v>2154.9299999999998</v>
      </c>
      <c r="G2281" t="s">
        <v>91</v>
      </c>
      <c r="H2281">
        <v>0</v>
      </c>
      <c r="I2281" t="str">
        <f>YEAR(data_KPI[[#This Row],[Date]])&amp;" "&amp;MONTH(data_KPI[[#This Row],[Date]])</f>
        <v>2024 3</v>
      </c>
    </row>
    <row r="2282" spans="2:9" x14ac:dyDescent="0.25">
      <c r="B2282" t="s">
        <v>68</v>
      </c>
      <c r="C2282">
        <v>4.8000000000000007</v>
      </c>
      <c r="D2282">
        <v>1260</v>
      </c>
      <c r="E2282" s="27">
        <v>45382</v>
      </c>
      <c r="F2282">
        <v>2825.3999999999996</v>
      </c>
      <c r="G2282" t="s">
        <v>90</v>
      </c>
      <c r="H2282">
        <v>0</v>
      </c>
      <c r="I2282" t="str">
        <f>YEAR(data_KPI[[#This Row],[Date]])&amp;" "&amp;MONTH(data_KPI[[#This Row],[Date]])</f>
        <v>2024 3</v>
      </c>
    </row>
    <row r="2283" spans="2:9" x14ac:dyDescent="0.25">
      <c r="B2283" t="s">
        <v>32</v>
      </c>
      <c r="C2283">
        <v>10.4</v>
      </c>
      <c r="D2283">
        <v>620</v>
      </c>
      <c r="E2283" s="27">
        <v>45382</v>
      </c>
      <c r="F2283">
        <v>1363.56</v>
      </c>
      <c r="G2283" t="s">
        <v>91</v>
      </c>
      <c r="H2283">
        <v>0</v>
      </c>
      <c r="I2283" t="str">
        <f>YEAR(data_KPI[[#This Row],[Date]])&amp;" "&amp;MONTH(data_KPI[[#This Row],[Date]])</f>
        <v>2024 3</v>
      </c>
    </row>
    <row r="2284" spans="2:9" x14ac:dyDescent="0.25">
      <c r="B2284" t="s">
        <v>33</v>
      </c>
      <c r="C2284">
        <v>7.2</v>
      </c>
      <c r="D2284">
        <v>500</v>
      </c>
      <c r="E2284" s="27">
        <v>45383</v>
      </c>
      <c r="F2284">
        <v>2714.58</v>
      </c>
      <c r="G2284" t="s">
        <v>90</v>
      </c>
      <c r="H2284">
        <v>0</v>
      </c>
      <c r="I2284" t="str">
        <f>YEAR(data_KPI[[#This Row],[Date]])&amp;" "&amp;MONTH(data_KPI[[#This Row],[Date]])</f>
        <v>2024 4</v>
      </c>
    </row>
    <row r="2285" spans="2:9" x14ac:dyDescent="0.25">
      <c r="B2285" t="s">
        <v>34</v>
      </c>
      <c r="C2285">
        <v>7.2</v>
      </c>
      <c r="D2285">
        <v>940</v>
      </c>
      <c r="E2285" s="27">
        <v>45383</v>
      </c>
      <c r="F2285">
        <v>1164.54</v>
      </c>
      <c r="G2285" t="s">
        <v>91</v>
      </c>
      <c r="H2285">
        <v>0</v>
      </c>
      <c r="I2285" t="str">
        <f>YEAR(data_KPI[[#This Row],[Date]])&amp;" "&amp;MONTH(data_KPI[[#This Row],[Date]])</f>
        <v>2024 4</v>
      </c>
    </row>
    <row r="2286" spans="2:9" x14ac:dyDescent="0.25">
      <c r="B2286" t="s">
        <v>35</v>
      </c>
      <c r="C2286">
        <v>11.200000000000001</v>
      </c>
      <c r="D2286">
        <v>1100</v>
      </c>
      <c r="E2286" s="27">
        <v>45383</v>
      </c>
      <c r="F2286">
        <v>2537.73</v>
      </c>
      <c r="G2286" t="s">
        <v>91</v>
      </c>
      <c r="H2286">
        <v>0</v>
      </c>
      <c r="I2286" t="str">
        <f>YEAR(data_KPI[[#This Row],[Date]])&amp;" "&amp;MONTH(data_KPI[[#This Row],[Date]])</f>
        <v>2024 4</v>
      </c>
    </row>
    <row r="2287" spans="2:9" x14ac:dyDescent="0.25">
      <c r="B2287" t="s">
        <v>68</v>
      </c>
      <c r="C2287">
        <v>4</v>
      </c>
      <c r="D2287">
        <v>1360</v>
      </c>
      <c r="E2287" s="27">
        <v>45383</v>
      </c>
      <c r="F2287">
        <v>982.17</v>
      </c>
      <c r="G2287" t="s">
        <v>90</v>
      </c>
      <c r="H2287">
        <v>0</v>
      </c>
      <c r="I2287" t="str">
        <f>YEAR(data_KPI[[#This Row],[Date]])&amp;" "&amp;MONTH(data_KPI[[#This Row],[Date]])</f>
        <v>2024 4</v>
      </c>
    </row>
    <row r="2288" spans="2:9" x14ac:dyDescent="0.25">
      <c r="B2288" t="s">
        <v>32</v>
      </c>
      <c r="C2288">
        <v>12</v>
      </c>
      <c r="D2288">
        <v>570</v>
      </c>
      <c r="E2288" s="27">
        <v>45383</v>
      </c>
      <c r="F2288">
        <v>876.87000000000012</v>
      </c>
      <c r="G2288" t="s">
        <v>91</v>
      </c>
      <c r="H2288">
        <v>0</v>
      </c>
      <c r="I2288" t="str">
        <f>YEAR(data_KPI[[#This Row],[Date]])&amp;" "&amp;MONTH(data_KPI[[#This Row],[Date]])</f>
        <v>2024 4</v>
      </c>
    </row>
    <row r="2289" spans="2:9" x14ac:dyDescent="0.25">
      <c r="B2289" t="s">
        <v>33</v>
      </c>
      <c r="C2289">
        <v>6.4</v>
      </c>
      <c r="D2289">
        <v>1150</v>
      </c>
      <c r="E2289" s="27">
        <v>45384</v>
      </c>
      <c r="F2289">
        <v>954.72</v>
      </c>
      <c r="G2289" t="s">
        <v>90</v>
      </c>
      <c r="H2289">
        <v>0</v>
      </c>
      <c r="I2289" t="str">
        <f>YEAR(data_KPI[[#This Row],[Date]])&amp;" "&amp;MONTH(data_KPI[[#This Row],[Date]])</f>
        <v>2024 4</v>
      </c>
    </row>
    <row r="2290" spans="2:9" x14ac:dyDescent="0.25">
      <c r="B2290" t="s">
        <v>34</v>
      </c>
      <c r="C2290">
        <v>8.8000000000000007</v>
      </c>
      <c r="D2290">
        <v>1390</v>
      </c>
      <c r="E2290" s="27">
        <v>45384</v>
      </c>
      <c r="F2290">
        <v>747.45</v>
      </c>
      <c r="G2290" t="s">
        <v>91</v>
      </c>
      <c r="H2290">
        <v>0</v>
      </c>
      <c r="I2290" t="str">
        <f>YEAR(data_KPI[[#This Row],[Date]])&amp;" "&amp;MONTH(data_KPI[[#This Row],[Date]])</f>
        <v>2024 4</v>
      </c>
    </row>
    <row r="2291" spans="2:9" x14ac:dyDescent="0.25">
      <c r="B2291" t="s">
        <v>35</v>
      </c>
      <c r="C2291">
        <v>12</v>
      </c>
      <c r="D2291">
        <v>1150</v>
      </c>
      <c r="E2291" s="27">
        <v>45384</v>
      </c>
      <c r="F2291">
        <v>525.90000000000009</v>
      </c>
      <c r="G2291" t="s">
        <v>91</v>
      </c>
      <c r="H2291">
        <v>0</v>
      </c>
      <c r="I2291" t="str">
        <f>YEAR(data_KPI[[#This Row],[Date]])&amp;" "&amp;MONTH(data_KPI[[#This Row],[Date]])</f>
        <v>2024 4</v>
      </c>
    </row>
    <row r="2292" spans="2:9" x14ac:dyDescent="0.25">
      <c r="B2292" t="s">
        <v>68</v>
      </c>
      <c r="C2292">
        <v>12</v>
      </c>
      <c r="D2292">
        <v>1100</v>
      </c>
      <c r="E2292" s="27">
        <v>45384</v>
      </c>
      <c r="F2292">
        <v>2430.87</v>
      </c>
      <c r="G2292" t="s">
        <v>90</v>
      </c>
      <c r="H2292">
        <v>0</v>
      </c>
      <c r="I2292" t="str">
        <f>YEAR(data_KPI[[#This Row],[Date]])&amp;" "&amp;MONTH(data_KPI[[#This Row],[Date]])</f>
        <v>2024 4</v>
      </c>
    </row>
    <row r="2293" spans="2:9" x14ac:dyDescent="0.25">
      <c r="B2293" t="s">
        <v>32</v>
      </c>
      <c r="C2293">
        <v>7.2</v>
      </c>
      <c r="D2293">
        <v>710</v>
      </c>
      <c r="E2293" s="27">
        <v>45384</v>
      </c>
      <c r="F2293">
        <v>1726.62</v>
      </c>
      <c r="G2293" t="s">
        <v>91</v>
      </c>
      <c r="H2293">
        <v>0</v>
      </c>
      <c r="I2293" t="str">
        <f>YEAR(data_KPI[[#This Row],[Date]])&amp;" "&amp;MONTH(data_KPI[[#This Row],[Date]])</f>
        <v>2024 4</v>
      </c>
    </row>
    <row r="2294" spans="2:9" x14ac:dyDescent="0.25">
      <c r="B2294" t="s">
        <v>33</v>
      </c>
      <c r="C2294">
        <v>7.2</v>
      </c>
      <c r="D2294">
        <v>570</v>
      </c>
      <c r="E2294" s="27">
        <v>45385</v>
      </c>
      <c r="F2294">
        <v>2950.95</v>
      </c>
      <c r="G2294" t="s">
        <v>90</v>
      </c>
      <c r="H2294">
        <v>0</v>
      </c>
      <c r="I2294" t="str">
        <f>YEAR(data_KPI[[#This Row],[Date]])&amp;" "&amp;MONTH(data_KPI[[#This Row],[Date]])</f>
        <v>2024 4</v>
      </c>
    </row>
    <row r="2295" spans="2:9" x14ac:dyDescent="0.25">
      <c r="B2295" t="s">
        <v>34</v>
      </c>
      <c r="C2295">
        <v>8</v>
      </c>
      <c r="D2295">
        <v>1230</v>
      </c>
      <c r="E2295" s="27">
        <v>45385</v>
      </c>
      <c r="F2295">
        <v>792</v>
      </c>
      <c r="G2295" t="s">
        <v>91</v>
      </c>
      <c r="H2295">
        <v>0</v>
      </c>
      <c r="I2295" t="str">
        <f>YEAR(data_KPI[[#This Row],[Date]])&amp;" "&amp;MONTH(data_KPI[[#This Row],[Date]])</f>
        <v>2024 4</v>
      </c>
    </row>
    <row r="2296" spans="2:9" x14ac:dyDescent="0.25">
      <c r="B2296" t="s">
        <v>35</v>
      </c>
      <c r="C2296">
        <v>6.4</v>
      </c>
      <c r="D2296">
        <v>750</v>
      </c>
      <c r="E2296" s="27">
        <v>45385</v>
      </c>
      <c r="F2296">
        <v>2402.4900000000002</v>
      </c>
      <c r="G2296" t="s">
        <v>91</v>
      </c>
      <c r="H2296">
        <v>0</v>
      </c>
      <c r="I2296" t="str">
        <f>YEAR(data_KPI[[#This Row],[Date]])&amp;" "&amp;MONTH(data_KPI[[#This Row],[Date]])</f>
        <v>2024 4</v>
      </c>
    </row>
    <row r="2297" spans="2:9" x14ac:dyDescent="0.25">
      <c r="B2297" t="s">
        <v>68</v>
      </c>
      <c r="C2297">
        <v>10.4</v>
      </c>
      <c r="D2297">
        <v>950</v>
      </c>
      <c r="E2297" s="27">
        <v>45385</v>
      </c>
      <c r="F2297">
        <v>311.58</v>
      </c>
      <c r="G2297" t="s">
        <v>90</v>
      </c>
      <c r="H2297">
        <v>0</v>
      </c>
      <c r="I2297" t="str">
        <f>YEAR(data_KPI[[#This Row],[Date]])&amp;" "&amp;MONTH(data_KPI[[#This Row],[Date]])</f>
        <v>2024 4</v>
      </c>
    </row>
    <row r="2298" spans="2:9" x14ac:dyDescent="0.25">
      <c r="B2298" t="s">
        <v>32</v>
      </c>
      <c r="C2298">
        <v>4.8000000000000007</v>
      </c>
      <c r="D2298">
        <v>510</v>
      </c>
      <c r="E2298" s="27">
        <v>45385</v>
      </c>
      <c r="F2298">
        <v>1564.38</v>
      </c>
      <c r="G2298" t="s">
        <v>91</v>
      </c>
      <c r="H2298">
        <v>0</v>
      </c>
      <c r="I2298" t="str">
        <f>YEAR(data_KPI[[#This Row],[Date]])&amp;" "&amp;MONTH(data_KPI[[#This Row],[Date]])</f>
        <v>2024 4</v>
      </c>
    </row>
    <row r="2299" spans="2:9" x14ac:dyDescent="0.25">
      <c r="B2299" t="s">
        <v>33</v>
      </c>
      <c r="C2299">
        <v>4</v>
      </c>
      <c r="D2299">
        <v>1460</v>
      </c>
      <c r="E2299" s="27">
        <v>45386</v>
      </c>
      <c r="F2299">
        <v>2765.94</v>
      </c>
      <c r="G2299" t="s">
        <v>90</v>
      </c>
      <c r="H2299">
        <v>0</v>
      </c>
      <c r="I2299" t="str">
        <f>YEAR(data_KPI[[#This Row],[Date]])&amp;" "&amp;MONTH(data_KPI[[#This Row],[Date]])</f>
        <v>2024 4</v>
      </c>
    </row>
    <row r="2300" spans="2:9" x14ac:dyDescent="0.25">
      <c r="B2300" t="s">
        <v>34</v>
      </c>
      <c r="C2300">
        <v>9.6000000000000014</v>
      </c>
      <c r="D2300">
        <v>500</v>
      </c>
      <c r="E2300" s="27">
        <v>45386</v>
      </c>
      <c r="F2300">
        <v>2742.8999999999996</v>
      </c>
      <c r="G2300" t="s">
        <v>91</v>
      </c>
      <c r="H2300">
        <v>0</v>
      </c>
      <c r="I2300" t="str">
        <f>YEAR(data_KPI[[#This Row],[Date]])&amp;" "&amp;MONTH(data_KPI[[#This Row],[Date]])</f>
        <v>2024 4</v>
      </c>
    </row>
    <row r="2301" spans="2:9" x14ac:dyDescent="0.25">
      <c r="B2301" t="s">
        <v>35</v>
      </c>
      <c r="C2301">
        <v>4.8000000000000007</v>
      </c>
      <c r="D2301">
        <v>640</v>
      </c>
      <c r="E2301" s="27">
        <v>45386</v>
      </c>
      <c r="F2301">
        <v>1524.06</v>
      </c>
      <c r="G2301" t="s">
        <v>91</v>
      </c>
      <c r="H2301">
        <v>0</v>
      </c>
      <c r="I2301" t="str">
        <f>YEAR(data_KPI[[#This Row],[Date]])&amp;" "&amp;MONTH(data_KPI[[#This Row],[Date]])</f>
        <v>2024 4</v>
      </c>
    </row>
    <row r="2302" spans="2:9" x14ac:dyDescent="0.25">
      <c r="B2302" t="s">
        <v>68</v>
      </c>
      <c r="C2302">
        <v>9.6000000000000014</v>
      </c>
      <c r="D2302">
        <v>1220</v>
      </c>
      <c r="E2302" s="27">
        <v>45386</v>
      </c>
      <c r="F2302">
        <v>1329.57</v>
      </c>
      <c r="G2302" t="s">
        <v>90</v>
      </c>
      <c r="H2302">
        <v>0</v>
      </c>
      <c r="I2302" t="str">
        <f>YEAR(data_KPI[[#This Row],[Date]])&amp;" "&amp;MONTH(data_KPI[[#This Row],[Date]])</f>
        <v>2024 4</v>
      </c>
    </row>
    <row r="2303" spans="2:9" x14ac:dyDescent="0.25">
      <c r="B2303" t="s">
        <v>32</v>
      </c>
      <c r="C2303">
        <v>9.6000000000000014</v>
      </c>
      <c r="D2303">
        <v>700</v>
      </c>
      <c r="E2303" s="27">
        <v>45386</v>
      </c>
      <c r="F2303">
        <v>179.10000000000002</v>
      </c>
      <c r="G2303" t="s">
        <v>91</v>
      </c>
      <c r="H2303">
        <v>0</v>
      </c>
      <c r="I2303" t="str">
        <f>YEAR(data_KPI[[#This Row],[Date]])&amp;" "&amp;MONTH(data_KPI[[#This Row],[Date]])</f>
        <v>2024 4</v>
      </c>
    </row>
    <row r="2304" spans="2:9" x14ac:dyDescent="0.25">
      <c r="B2304" t="s">
        <v>33</v>
      </c>
      <c r="C2304">
        <v>8.8000000000000007</v>
      </c>
      <c r="D2304">
        <v>1500</v>
      </c>
      <c r="E2304" s="27">
        <v>45387</v>
      </c>
      <c r="F2304">
        <v>2597.61</v>
      </c>
      <c r="G2304" t="s">
        <v>90</v>
      </c>
      <c r="H2304">
        <v>0</v>
      </c>
      <c r="I2304" t="str">
        <f>YEAR(data_KPI[[#This Row],[Date]])&amp;" "&amp;MONTH(data_KPI[[#This Row],[Date]])</f>
        <v>2024 4</v>
      </c>
    </row>
    <row r="2305" spans="2:9" x14ac:dyDescent="0.25">
      <c r="B2305" t="s">
        <v>34</v>
      </c>
      <c r="C2305">
        <v>7.2</v>
      </c>
      <c r="D2305">
        <v>600</v>
      </c>
      <c r="E2305" s="27">
        <v>45387</v>
      </c>
      <c r="F2305">
        <v>1284.3600000000001</v>
      </c>
      <c r="G2305" t="s">
        <v>91</v>
      </c>
      <c r="H2305">
        <v>0</v>
      </c>
      <c r="I2305" t="str">
        <f>YEAR(data_KPI[[#This Row],[Date]])&amp;" "&amp;MONTH(data_KPI[[#This Row],[Date]])</f>
        <v>2024 4</v>
      </c>
    </row>
    <row r="2306" spans="2:9" x14ac:dyDescent="0.25">
      <c r="B2306" t="s">
        <v>35</v>
      </c>
      <c r="C2306">
        <v>4.8000000000000007</v>
      </c>
      <c r="D2306">
        <v>1190</v>
      </c>
      <c r="E2306" s="27">
        <v>45387</v>
      </c>
      <c r="F2306">
        <v>1367.58</v>
      </c>
      <c r="G2306" t="s">
        <v>91</v>
      </c>
      <c r="H2306">
        <v>0</v>
      </c>
      <c r="I2306" t="str">
        <f>YEAR(data_KPI[[#This Row],[Date]])&amp;" "&amp;MONTH(data_KPI[[#This Row],[Date]])</f>
        <v>2024 4</v>
      </c>
    </row>
    <row r="2307" spans="2:9" x14ac:dyDescent="0.25">
      <c r="B2307" t="s">
        <v>68</v>
      </c>
      <c r="C2307">
        <v>12</v>
      </c>
      <c r="D2307">
        <v>550</v>
      </c>
      <c r="E2307" s="27">
        <v>45387</v>
      </c>
      <c r="F2307">
        <v>2187</v>
      </c>
      <c r="G2307" t="s">
        <v>90</v>
      </c>
      <c r="H2307">
        <v>0</v>
      </c>
      <c r="I2307" t="str">
        <f>YEAR(data_KPI[[#This Row],[Date]])&amp;" "&amp;MONTH(data_KPI[[#This Row],[Date]])</f>
        <v>2024 4</v>
      </c>
    </row>
    <row r="2308" spans="2:9" x14ac:dyDescent="0.25">
      <c r="B2308" t="s">
        <v>32</v>
      </c>
      <c r="C2308">
        <v>5.6000000000000005</v>
      </c>
      <c r="D2308">
        <v>1200</v>
      </c>
      <c r="E2308" s="27">
        <v>45387</v>
      </c>
      <c r="F2308">
        <v>1681.8899999999999</v>
      </c>
      <c r="G2308" t="s">
        <v>91</v>
      </c>
      <c r="H2308">
        <v>0</v>
      </c>
      <c r="I2308" t="str">
        <f>YEAR(data_KPI[[#This Row],[Date]])&amp;" "&amp;MONTH(data_KPI[[#This Row],[Date]])</f>
        <v>2024 4</v>
      </c>
    </row>
    <row r="2309" spans="2:9" x14ac:dyDescent="0.25">
      <c r="B2309" t="s">
        <v>33</v>
      </c>
      <c r="C2309">
        <v>4.8000000000000007</v>
      </c>
      <c r="D2309">
        <v>990</v>
      </c>
      <c r="E2309" s="27">
        <v>45388</v>
      </c>
      <c r="F2309">
        <v>1375.29</v>
      </c>
      <c r="G2309" t="s">
        <v>90</v>
      </c>
      <c r="H2309">
        <v>0</v>
      </c>
      <c r="I2309" t="str">
        <f>YEAR(data_KPI[[#This Row],[Date]])&amp;" "&amp;MONTH(data_KPI[[#This Row],[Date]])</f>
        <v>2024 4</v>
      </c>
    </row>
    <row r="2310" spans="2:9" x14ac:dyDescent="0.25">
      <c r="B2310" t="s">
        <v>34</v>
      </c>
      <c r="C2310">
        <v>5.6000000000000005</v>
      </c>
      <c r="D2310">
        <v>820</v>
      </c>
      <c r="E2310" s="27">
        <v>45388</v>
      </c>
      <c r="F2310">
        <v>1219.74</v>
      </c>
      <c r="G2310" t="s">
        <v>91</v>
      </c>
      <c r="H2310">
        <v>0</v>
      </c>
      <c r="I2310" t="str">
        <f>YEAR(data_KPI[[#This Row],[Date]])&amp;" "&amp;MONTH(data_KPI[[#This Row],[Date]])</f>
        <v>2024 4</v>
      </c>
    </row>
    <row r="2311" spans="2:9" x14ac:dyDescent="0.25">
      <c r="B2311" t="s">
        <v>35</v>
      </c>
      <c r="C2311">
        <v>8</v>
      </c>
      <c r="D2311">
        <v>690</v>
      </c>
      <c r="E2311" s="27">
        <v>45388</v>
      </c>
      <c r="F2311">
        <v>2274.96</v>
      </c>
      <c r="G2311" t="s">
        <v>91</v>
      </c>
      <c r="H2311">
        <v>0</v>
      </c>
      <c r="I2311" t="str">
        <f>YEAR(data_KPI[[#This Row],[Date]])&amp;" "&amp;MONTH(data_KPI[[#This Row],[Date]])</f>
        <v>2024 4</v>
      </c>
    </row>
    <row r="2312" spans="2:9" x14ac:dyDescent="0.25">
      <c r="B2312" t="s">
        <v>68</v>
      </c>
      <c r="C2312">
        <v>12</v>
      </c>
      <c r="D2312">
        <v>1190</v>
      </c>
      <c r="E2312" s="27">
        <v>45388</v>
      </c>
      <c r="F2312">
        <v>449.01</v>
      </c>
      <c r="G2312" t="s">
        <v>90</v>
      </c>
      <c r="H2312">
        <v>0</v>
      </c>
      <c r="I2312" t="str">
        <f>YEAR(data_KPI[[#This Row],[Date]])&amp;" "&amp;MONTH(data_KPI[[#This Row],[Date]])</f>
        <v>2024 4</v>
      </c>
    </row>
    <row r="2313" spans="2:9" x14ac:dyDescent="0.25">
      <c r="B2313" t="s">
        <v>32</v>
      </c>
      <c r="C2313">
        <v>9.6000000000000014</v>
      </c>
      <c r="D2313">
        <v>610</v>
      </c>
      <c r="E2313" s="27">
        <v>45388</v>
      </c>
      <c r="F2313">
        <v>2662.71</v>
      </c>
      <c r="G2313" t="s">
        <v>91</v>
      </c>
      <c r="H2313">
        <v>0</v>
      </c>
      <c r="I2313" t="str">
        <f>YEAR(data_KPI[[#This Row],[Date]])&amp;" "&amp;MONTH(data_KPI[[#This Row],[Date]])</f>
        <v>2024 4</v>
      </c>
    </row>
    <row r="2314" spans="2:9" x14ac:dyDescent="0.25">
      <c r="B2314" t="s">
        <v>33</v>
      </c>
      <c r="C2314">
        <v>5.6000000000000005</v>
      </c>
      <c r="D2314">
        <v>970</v>
      </c>
      <c r="E2314" s="27">
        <v>45389</v>
      </c>
      <c r="F2314">
        <v>2752.38</v>
      </c>
      <c r="G2314" t="s">
        <v>90</v>
      </c>
      <c r="H2314">
        <v>0</v>
      </c>
      <c r="I2314" t="str">
        <f>YEAR(data_KPI[[#This Row],[Date]])&amp;" "&amp;MONTH(data_KPI[[#This Row],[Date]])</f>
        <v>2024 4</v>
      </c>
    </row>
    <row r="2315" spans="2:9" x14ac:dyDescent="0.25">
      <c r="B2315" t="s">
        <v>34</v>
      </c>
      <c r="C2315">
        <v>10.4</v>
      </c>
      <c r="D2315">
        <v>1250</v>
      </c>
      <c r="E2315" s="27">
        <v>45389</v>
      </c>
      <c r="F2315">
        <v>689.04</v>
      </c>
      <c r="G2315" t="s">
        <v>91</v>
      </c>
      <c r="H2315">
        <v>0</v>
      </c>
      <c r="I2315" t="str">
        <f>YEAR(data_KPI[[#This Row],[Date]])&amp;" "&amp;MONTH(data_KPI[[#This Row],[Date]])</f>
        <v>2024 4</v>
      </c>
    </row>
    <row r="2316" spans="2:9" x14ac:dyDescent="0.25">
      <c r="B2316" t="s">
        <v>35</v>
      </c>
      <c r="C2316">
        <v>8</v>
      </c>
      <c r="D2316">
        <v>990</v>
      </c>
      <c r="E2316" s="27">
        <v>45389</v>
      </c>
      <c r="F2316">
        <v>1417.17</v>
      </c>
      <c r="G2316" t="s">
        <v>91</v>
      </c>
      <c r="H2316">
        <v>0</v>
      </c>
      <c r="I2316" t="str">
        <f>YEAR(data_KPI[[#This Row],[Date]])&amp;" "&amp;MONTH(data_KPI[[#This Row],[Date]])</f>
        <v>2024 4</v>
      </c>
    </row>
    <row r="2317" spans="2:9" x14ac:dyDescent="0.25">
      <c r="B2317" t="s">
        <v>68</v>
      </c>
      <c r="C2317">
        <v>4</v>
      </c>
      <c r="D2317">
        <v>1150</v>
      </c>
      <c r="E2317" s="27">
        <v>45389</v>
      </c>
      <c r="F2317">
        <v>1359.6</v>
      </c>
      <c r="G2317" t="s">
        <v>90</v>
      </c>
      <c r="H2317">
        <v>0</v>
      </c>
      <c r="I2317" t="str">
        <f>YEAR(data_KPI[[#This Row],[Date]])&amp;" "&amp;MONTH(data_KPI[[#This Row],[Date]])</f>
        <v>2024 4</v>
      </c>
    </row>
    <row r="2318" spans="2:9" x14ac:dyDescent="0.25">
      <c r="B2318" t="s">
        <v>32</v>
      </c>
      <c r="C2318">
        <v>11.200000000000001</v>
      </c>
      <c r="D2318">
        <v>870</v>
      </c>
      <c r="E2318" s="27">
        <v>45389</v>
      </c>
      <c r="F2318">
        <v>1164</v>
      </c>
      <c r="G2318" t="s">
        <v>91</v>
      </c>
      <c r="H2318">
        <v>0</v>
      </c>
      <c r="I2318" t="str">
        <f>YEAR(data_KPI[[#This Row],[Date]])&amp;" "&amp;MONTH(data_KPI[[#This Row],[Date]])</f>
        <v>2024 4</v>
      </c>
    </row>
    <row r="2319" spans="2:9" x14ac:dyDescent="0.25">
      <c r="B2319" t="s">
        <v>33</v>
      </c>
      <c r="C2319">
        <v>4</v>
      </c>
      <c r="D2319">
        <v>1370</v>
      </c>
      <c r="E2319" s="27">
        <v>45390</v>
      </c>
      <c r="F2319">
        <v>2545.3500000000004</v>
      </c>
      <c r="G2319" t="s">
        <v>90</v>
      </c>
      <c r="H2319">
        <v>0</v>
      </c>
      <c r="I2319" t="str">
        <f>YEAR(data_KPI[[#This Row],[Date]])&amp;" "&amp;MONTH(data_KPI[[#This Row],[Date]])</f>
        <v>2024 4</v>
      </c>
    </row>
    <row r="2320" spans="2:9" x14ac:dyDescent="0.25">
      <c r="B2320" t="s">
        <v>34</v>
      </c>
      <c r="C2320">
        <v>5.6000000000000005</v>
      </c>
      <c r="D2320">
        <v>1160</v>
      </c>
      <c r="E2320" s="27">
        <v>45390</v>
      </c>
      <c r="F2320">
        <v>1170.93</v>
      </c>
      <c r="G2320" t="s">
        <v>91</v>
      </c>
      <c r="H2320">
        <v>0</v>
      </c>
      <c r="I2320" t="str">
        <f>YEAR(data_KPI[[#This Row],[Date]])&amp;" "&amp;MONTH(data_KPI[[#This Row],[Date]])</f>
        <v>2024 4</v>
      </c>
    </row>
    <row r="2321" spans="2:9" x14ac:dyDescent="0.25">
      <c r="B2321" t="s">
        <v>35</v>
      </c>
      <c r="C2321">
        <v>9.6000000000000014</v>
      </c>
      <c r="D2321">
        <v>1260</v>
      </c>
      <c r="E2321" s="27">
        <v>45390</v>
      </c>
      <c r="F2321">
        <v>2221.77</v>
      </c>
      <c r="G2321" t="s">
        <v>91</v>
      </c>
      <c r="H2321">
        <v>0</v>
      </c>
      <c r="I2321" t="str">
        <f>YEAR(data_KPI[[#This Row],[Date]])&amp;" "&amp;MONTH(data_KPI[[#This Row],[Date]])</f>
        <v>2024 4</v>
      </c>
    </row>
    <row r="2322" spans="2:9" x14ac:dyDescent="0.25">
      <c r="B2322" t="s">
        <v>68</v>
      </c>
      <c r="C2322">
        <v>12</v>
      </c>
      <c r="D2322">
        <v>770</v>
      </c>
      <c r="E2322" s="27">
        <v>45390</v>
      </c>
      <c r="F2322">
        <v>1981.08</v>
      </c>
      <c r="G2322" t="s">
        <v>90</v>
      </c>
      <c r="H2322">
        <v>0</v>
      </c>
      <c r="I2322" t="str">
        <f>YEAR(data_KPI[[#This Row],[Date]])&amp;" "&amp;MONTH(data_KPI[[#This Row],[Date]])</f>
        <v>2024 4</v>
      </c>
    </row>
    <row r="2323" spans="2:9" x14ac:dyDescent="0.25">
      <c r="B2323" t="s">
        <v>32</v>
      </c>
      <c r="C2323">
        <v>11.200000000000001</v>
      </c>
      <c r="D2323">
        <v>750</v>
      </c>
      <c r="E2323" s="27">
        <v>45390</v>
      </c>
      <c r="F2323">
        <v>2023.77</v>
      </c>
      <c r="G2323" t="s">
        <v>91</v>
      </c>
      <c r="H2323">
        <v>0</v>
      </c>
      <c r="I2323" t="str">
        <f>YEAR(data_KPI[[#This Row],[Date]])&amp;" "&amp;MONTH(data_KPI[[#This Row],[Date]])</f>
        <v>2024 4</v>
      </c>
    </row>
    <row r="2324" spans="2:9" x14ac:dyDescent="0.25">
      <c r="B2324" t="s">
        <v>33</v>
      </c>
      <c r="C2324">
        <v>12</v>
      </c>
      <c r="D2324">
        <v>1350</v>
      </c>
      <c r="E2324" s="27">
        <v>45391</v>
      </c>
      <c r="F2324">
        <v>1770</v>
      </c>
      <c r="G2324" t="s">
        <v>90</v>
      </c>
      <c r="H2324">
        <v>0</v>
      </c>
      <c r="I2324" t="str">
        <f>YEAR(data_KPI[[#This Row],[Date]])&amp;" "&amp;MONTH(data_KPI[[#This Row],[Date]])</f>
        <v>2024 4</v>
      </c>
    </row>
    <row r="2325" spans="2:9" x14ac:dyDescent="0.25">
      <c r="B2325" t="s">
        <v>34</v>
      </c>
      <c r="C2325">
        <v>8</v>
      </c>
      <c r="D2325">
        <v>1480</v>
      </c>
      <c r="E2325" s="27">
        <v>45391</v>
      </c>
      <c r="F2325">
        <v>223.59</v>
      </c>
      <c r="G2325" t="s">
        <v>91</v>
      </c>
      <c r="H2325">
        <v>0</v>
      </c>
      <c r="I2325" t="str">
        <f>YEAR(data_KPI[[#This Row],[Date]])&amp;" "&amp;MONTH(data_KPI[[#This Row],[Date]])</f>
        <v>2024 4</v>
      </c>
    </row>
    <row r="2326" spans="2:9" x14ac:dyDescent="0.25">
      <c r="B2326" t="s">
        <v>35</v>
      </c>
      <c r="C2326">
        <v>4</v>
      </c>
      <c r="D2326">
        <v>930</v>
      </c>
      <c r="E2326" s="27">
        <v>45391</v>
      </c>
      <c r="F2326">
        <v>2982</v>
      </c>
      <c r="G2326" t="s">
        <v>91</v>
      </c>
      <c r="H2326">
        <v>0</v>
      </c>
      <c r="I2326" t="str">
        <f>YEAR(data_KPI[[#This Row],[Date]])&amp;" "&amp;MONTH(data_KPI[[#This Row],[Date]])</f>
        <v>2024 4</v>
      </c>
    </row>
    <row r="2327" spans="2:9" x14ac:dyDescent="0.25">
      <c r="B2327" t="s">
        <v>68</v>
      </c>
      <c r="C2327">
        <v>4.8000000000000007</v>
      </c>
      <c r="D2327">
        <v>1180</v>
      </c>
      <c r="E2327" s="27">
        <v>45391</v>
      </c>
      <c r="F2327">
        <v>853.89</v>
      </c>
      <c r="G2327" t="s">
        <v>90</v>
      </c>
      <c r="H2327">
        <v>0</v>
      </c>
      <c r="I2327" t="str">
        <f>YEAR(data_KPI[[#This Row],[Date]])&amp;" "&amp;MONTH(data_KPI[[#This Row],[Date]])</f>
        <v>2024 4</v>
      </c>
    </row>
    <row r="2328" spans="2:9" x14ac:dyDescent="0.25">
      <c r="B2328" t="s">
        <v>32</v>
      </c>
      <c r="C2328">
        <v>7.2</v>
      </c>
      <c r="D2328">
        <v>600</v>
      </c>
      <c r="E2328" s="27">
        <v>45391</v>
      </c>
      <c r="F2328">
        <v>520.98</v>
      </c>
      <c r="G2328" t="s">
        <v>91</v>
      </c>
      <c r="H2328">
        <v>0</v>
      </c>
      <c r="I2328" t="str">
        <f>YEAR(data_KPI[[#This Row],[Date]])&amp;" "&amp;MONTH(data_KPI[[#This Row],[Date]])</f>
        <v>2024 4</v>
      </c>
    </row>
    <row r="2329" spans="2:9" x14ac:dyDescent="0.25">
      <c r="B2329" t="s">
        <v>33</v>
      </c>
      <c r="C2329">
        <v>8.8000000000000007</v>
      </c>
      <c r="D2329">
        <v>1360</v>
      </c>
      <c r="E2329" s="27">
        <v>45392</v>
      </c>
      <c r="F2329">
        <v>2895.75</v>
      </c>
      <c r="G2329" t="s">
        <v>90</v>
      </c>
      <c r="H2329">
        <v>0</v>
      </c>
      <c r="I2329" t="str">
        <f>YEAR(data_KPI[[#This Row],[Date]])&amp;" "&amp;MONTH(data_KPI[[#This Row],[Date]])</f>
        <v>2024 4</v>
      </c>
    </row>
    <row r="2330" spans="2:9" x14ac:dyDescent="0.25">
      <c r="B2330" t="s">
        <v>34</v>
      </c>
      <c r="C2330">
        <v>12</v>
      </c>
      <c r="D2330">
        <v>570</v>
      </c>
      <c r="E2330" s="27">
        <v>45392</v>
      </c>
      <c r="F2330">
        <v>2449.7400000000002</v>
      </c>
      <c r="G2330" t="s">
        <v>91</v>
      </c>
      <c r="H2330">
        <v>0</v>
      </c>
      <c r="I2330" t="str">
        <f>YEAR(data_KPI[[#This Row],[Date]])&amp;" "&amp;MONTH(data_KPI[[#This Row],[Date]])</f>
        <v>2024 4</v>
      </c>
    </row>
    <row r="2331" spans="2:9" x14ac:dyDescent="0.25">
      <c r="B2331" t="s">
        <v>35</v>
      </c>
      <c r="C2331">
        <v>4</v>
      </c>
      <c r="D2331">
        <v>1040</v>
      </c>
      <c r="E2331" s="27">
        <v>45392</v>
      </c>
      <c r="F2331">
        <v>1834.8899999999999</v>
      </c>
      <c r="G2331" t="s">
        <v>91</v>
      </c>
      <c r="H2331">
        <v>0</v>
      </c>
      <c r="I2331" t="str">
        <f>YEAR(data_KPI[[#This Row],[Date]])&amp;" "&amp;MONTH(data_KPI[[#This Row],[Date]])</f>
        <v>2024 4</v>
      </c>
    </row>
    <row r="2332" spans="2:9" x14ac:dyDescent="0.25">
      <c r="B2332" t="s">
        <v>68</v>
      </c>
      <c r="C2332">
        <v>9.6000000000000014</v>
      </c>
      <c r="D2332">
        <v>950</v>
      </c>
      <c r="E2332" s="27">
        <v>45392</v>
      </c>
      <c r="F2332">
        <v>149.91</v>
      </c>
      <c r="G2332" t="s">
        <v>90</v>
      </c>
      <c r="H2332">
        <v>0</v>
      </c>
      <c r="I2332" t="str">
        <f>YEAR(data_KPI[[#This Row],[Date]])&amp;" "&amp;MONTH(data_KPI[[#This Row],[Date]])</f>
        <v>2024 4</v>
      </c>
    </row>
    <row r="2333" spans="2:9" x14ac:dyDescent="0.25">
      <c r="B2333" t="s">
        <v>32</v>
      </c>
      <c r="C2333">
        <v>8</v>
      </c>
      <c r="D2333">
        <v>1110</v>
      </c>
      <c r="E2333" s="27">
        <v>45392</v>
      </c>
      <c r="F2333">
        <v>2188.4700000000003</v>
      </c>
      <c r="G2333" t="s">
        <v>91</v>
      </c>
      <c r="H2333">
        <v>0</v>
      </c>
      <c r="I2333" t="str">
        <f>YEAR(data_KPI[[#This Row],[Date]])&amp;" "&amp;MONTH(data_KPI[[#This Row],[Date]])</f>
        <v>2024 4</v>
      </c>
    </row>
    <row r="2334" spans="2:9" x14ac:dyDescent="0.25">
      <c r="B2334" t="s">
        <v>33</v>
      </c>
      <c r="C2334">
        <v>10.4</v>
      </c>
      <c r="D2334">
        <v>1470</v>
      </c>
      <c r="E2334" s="27">
        <v>45393</v>
      </c>
      <c r="F2334">
        <v>1521.3000000000002</v>
      </c>
      <c r="G2334" t="s">
        <v>90</v>
      </c>
      <c r="H2334">
        <v>0</v>
      </c>
      <c r="I2334" t="str">
        <f>YEAR(data_KPI[[#This Row],[Date]])&amp;" "&amp;MONTH(data_KPI[[#This Row],[Date]])</f>
        <v>2024 4</v>
      </c>
    </row>
    <row r="2335" spans="2:9" x14ac:dyDescent="0.25">
      <c r="B2335" t="s">
        <v>34</v>
      </c>
      <c r="C2335">
        <v>5.6000000000000005</v>
      </c>
      <c r="D2335">
        <v>1400</v>
      </c>
      <c r="E2335" s="27">
        <v>45393</v>
      </c>
      <c r="F2335">
        <v>2632.7400000000002</v>
      </c>
      <c r="G2335" t="s">
        <v>91</v>
      </c>
      <c r="H2335">
        <v>0</v>
      </c>
      <c r="I2335" t="str">
        <f>YEAR(data_KPI[[#This Row],[Date]])&amp;" "&amp;MONTH(data_KPI[[#This Row],[Date]])</f>
        <v>2024 4</v>
      </c>
    </row>
    <row r="2336" spans="2:9" x14ac:dyDescent="0.25">
      <c r="B2336" t="s">
        <v>35</v>
      </c>
      <c r="C2336">
        <v>11.200000000000001</v>
      </c>
      <c r="D2336">
        <v>520</v>
      </c>
      <c r="E2336" s="27">
        <v>45393</v>
      </c>
      <c r="F2336">
        <v>188.43</v>
      </c>
      <c r="G2336" t="s">
        <v>91</v>
      </c>
      <c r="H2336">
        <v>0</v>
      </c>
      <c r="I2336" t="str">
        <f>YEAR(data_KPI[[#This Row],[Date]])&amp;" "&amp;MONTH(data_KPI[[#This Row],[Date]])</f>
        <v>2024 4</v>
      </c>
    </row>
    <row r="2337" spans="2:9" x14ac:dyDescent="0.25">
      <c r="B2337" t="s">
        <v>68</v>
      </c>
      <c r="C2337">
        <v>8.8000000000000007</v>
      </c>
      <c r="D2337">
        <v>780</v>
      </c>
      <c r="E2337" s="27">
        <v>45393</v>
      </c>
      <c r="F2337">
        <v>693.24</v>
      </c>
      <c r="G2337" t="s">
        <v>90</v>
      </c>
      <c r="H2337">
        <v>0</v>
      </c>
      <c r="I2337" t="str">
        <f>YEAR(data_KPI[[#This Row],[Date]])&amp;" "&amp;MONTH(data_KPI[[#This Row],[Date]])</f>
        <v>2024 4</v>
      </c>
    </row>
    <row r="2338" spans="2:9" x14ac:dyDescent="0.25">
      <c r="B2338" t="s">
        <v>32</v>
      </c>
      <c r="C2338">
        <v>7.2</v>
      </c>
      <c r="D2338">
        <v>1160</v>
      </c>
      <c r="E2338" s="27">
        <v>45393</v>
      </c>
      <c r="F2338">
        <v>1925.73</v>
      </c>
      <c r="G2338" t="s">
        <v>91</v>
      </c>
      <c r="H2338">
        <v>0</v>
      </c>
      <c r="I2338" t="str">
        <f>YEAR(data_KPI[[#This Row],[Date]])&amp;" "&amp;MONTH(data_KPI[[#This Row],[Date]])</f>
        <v>2024 4</v>
      </c>
    </row>
    <row r="2339" spans="2:9" x14ac:dyDescent="0.25">
      <c r="B2339" t="s">
        <v>33</v>
      </c>
      <c r="C2339">
        <v>9.6000000000000014</v>
      </c>
      <c r="D2339">
        <v>1110</v>
      </c>
      <c r="E2339" s="27">
        <v>45394</v>
      </c>
      <c r="F2339">
        <v>1788.27</v>
      </c>
      <c r="G2339" t="s">
        <v>90</v>
      </c>
      <c r="H2339">
        <v>0</v>
      </c>
      <c r="I2339" t="str">
        <f>YEAR(data_KPI[[#This Row],[Date]])&amp;" "&amp;MONTH(data_KPI[[#This Row],[Date]])</f>
        <v>2024 4</v>
      </c>
    </row>
    <row r="2340" spans="2:9" x14ac:dyDescent="0.25">
      <c r="B2340" t="s">
        <v>34</v>
      </c>
      <c r="C2340">
        <v>8</v>
      </c>
      <c r="D2340">
        <v>960</v>
      </c>
      <c r="E2340" s="27">
        <v>45394</v>
      </c>
      <c r="F2340">
        <v>922.02</v>
      </c>
      <c r="G2340" t="s">
        <v>91</v>
      </c>
      <c r="H2340">
        <v>0</v>
      </c>
      <c r="I2340" t="str">
        <f>YEAR(data_KPI[[#This Row],[Date]])&amp;" "&amp;MONTH(data_KPI[[#This Row],[Date]])</f>
        <v>2024 4</v>
      </c>
    </row>
    <row r="2341" spans="2:9" x14ac:dyDescent="0.25">
      <c r="B2341" t="s">
        <v>35</v>
      </c>
      <c r="C2341">
        <v>4</v>
      </c>
      <c r="D2341">
        <v>1210</v>
      </c>
      <c r="E2341" s="27">
        <v>45394</v>
      </c>
      <c r="F2341">
        <v>963.81</v>
      </c>
      <c r="G2341" t="s">
        <v>91</v>
      </c>
      <c r="H2341">
        <v>0</v>
      </c>
      <c r="I2341" t="str">
        <f>YEAR(data_KPI[[#This Row],[Date]])&amp;" "&amp;MONTH(data_KPI[[#This Row],[Date]])</f>
        <v>2024 4</v>
      </c>
    </row>
    <row r="2342" spans="2:9" x14ac:dyDescent="0.25">
      <c r="B2342" t="s">
        <v>68</v>
      </c>
      <c r="C2342">
        <v>9.6000000000000014</v>
      </c>
      <c r="D2342">
        <v>1500</v>
      </c>
      <c r="E2342" s="27">
        <v>45394</v>
      </c>
      <c r="F2342">
        <v>1918.98</v>
      </c>
      <c r="G2342" t="s">
        <v>90</v>
      </c>
      <c r="H2342">
        <v>0</v>
      </c>
      <c r="I2342" t="str">
        <f>YEAR(data_KPI[[#This Row],[Date]])&amp;" "&amp;MONTH(data_KPI[[#This Row],[Date]])</f>
        <v>2024 4</v>
      </c>
    </row>
    <row r="2343" spans="2:9" x14ac:dyDescent="0.25">
      <c r="B2343" t="s">
        <v>32</v>
      </c>
      <c r="C2343">
        <v>4.8000000000000007</v>
      </c>
      <c r="D2343">
        <v>1370</v>
      </c>
      <c r="E2343" s="27">
        <v>45394</v>
      </c>
      <c r="F2343">
        <v>528.41999999999996</v>
      </c>
      <c r="G2343" t="s">
        <v>91</v>
      </c>
      <c r="H2343">
        <v>0</v>
      </c>
      <c r="I2343" t="str">
        <f>YEAR(data_KPI[[#This Row],[Date]])&amp;" "&amp;MONTH(data_KPI[[#This Row],[Date]])</f>
        <v>2024 4</v>
      </c>
    </row>
    <row r="2344" spans="2:9" x14ac:dyDescent="0.25">
      <c r="B2344" t="s">
        <v>33</v>
      </c>
      <c r="C2344">
        <v>5.6000000000000005</v>
      </c>
      <c r="D2344">
        <v>900</v>
      </c>
      <c r="E2344" s="27">
        <v>45395</v>
      </c>
      <c r="F2344">
        <v>2622.12</v>
      </c>
      <c r="G2344" t="s">
        <v>90</v>
      </c>
      <c r="H2344">
        <v>0</v>
      </c>
      <c r="I2344" t="str">
        <f>YEAR(data_KPI[[#This Row],[Date]])&amp;" "&amp;MONTH(data_KPI[[#This Row],[Date]])</f>
        <v>2024 4</v>
      </c>
    </row>
    <row r="2345" spans="2:9" x14ac:dyDescent="0.25">
      <c r="B2345" t="s">
        <v>34</v>
      </c>
      <c r="C2345">
        <v>10.4</v>
      </c>
      <c r="D2345">
        <v>770</v>
      </c>
      <c r="E2345" s="27">
        <v>45395</v>
      </c>
      <c r="F2345">
        <v>58.89</v>
      </c>
      <c r="G2345" t="s">
        <v>91</v>
      </c>
      <c r="H2345">
        <v>0</v>
      </c>
      <c r="I2345" t="str">
        <f>YEAR(data_KPI[[#This Row],[Date]])&amp;" "&amp;MONTH(data_KPI[[#This Row],[Date]])</f>
        <v>2024 4</v>
      </c>
    </row>
    <row r="2346" spans="2:9" x14ac:dyDescent="0.25">
      <c r="B2346" t="s">
        <v>35</v>
      </c>
      <c r="C2346">
        <v>8.8000000000000007</v>
      </c>
      <c r="D2346">
        <v>950</v>
      </c>
      <c r="E2346" s="27">
        <v>45395</v>
      </c>
      <c r="F2346">
        <v>816.78</v>
      </c>
      <c r="G2346" t="s">
        <v>91</v>
      </c>
      <c r="H2346">
        <v>0</v>
      </c>
      <c r="I2346" t="str">
        <f>YEAR(data_KPI[[#This Row],[Date]])&amp;" "&amp;MONTH(data_KPI[[#This Row],[Date]])</f>
        <v>2024 4</v>
      </c>
    </row>
    <row r="2347" spans="2:9" x14ac:dyDescent="0.25">
      <c r="B2347" t="s">
        <v>68</v>
      </c>
      <c r="C2347">
        <v>4</v>
      </c>
      <c r="D2347">
        <v>1060</v>
      </c>
      <c r="E2347" s="27">
        <v>45395</v>
      </c>
      <c r="F2347">
        <v>2242.08</v>
      </c>
      <c r="G2347" t="s">
        <v>90</v>
      </c>
      <c r="H2347">
        <v>0</v>
      </c>
      <c r="I2347" t="str">
        <f>YEAR(data_KPI[[#This Row],[Date]])&amp;" "&amp;MONTH(data_KPI[[#This Row],[Date]])</f>
        <v>2024 4</v>
      </c>
    </row>
    <row r="2348" spans="2:9" x14ac:dyDescent="0.25">
      <c r="B2348" t="s">
        <v>32</v>
      </c>
      <c r="C2348">
        <v>10.4</v>
      </c>
      <c r="D2348">
        <v>1310</v>
      </c>
      <c r="E2348" s="27">
        <v>45395</v>
      </c>
      <c r="F2348">
        <v>1751.04</v>
      </c>
      <c r="G2348" t="s">
        <v>91</v>
      </c>
      <c r="H2348">
        <v>0</v>
      </c>
      <c r="I2348" t="str">
        <f>YEAR(data_KPI[[#This Row],[Date]])&amp;" "&amp;MONTH(data_KPI[[#This Row],[Date]])</f>
        <v>2024 4</v>
      </c>
    </row>
    <row r="2349" spans="2:9" x14ac:dyDescent="0.25">
      <c r="B2349" t="s">
        <v>33</v>
      </c>
      <c r="C2349">
        <v>8</v>
      </c>
      <c r="D2349">
        <v>810</v>
      </c>
      <c r="E2349" s="27">
        <v>45396</v>
      </c>
      <c r="F2349">
        <v>2255.88</v>
      </c>
      <c r="G2349" t="s">
        <v>90</v>
      </c>
      <c r="H2349">
        <v>0</v>
      </c>
      <c r="I2349" t="str">
        <f>YEAR(data_KPI[[#This Row],[Date]])&amp;" "&amp;MONTH(data_KPI[[#This Row],[Date]])</f>
        <v>2024 4</v>
      </c>
    </row>
    <row r="2350" spans="2:9" x14ac:dyDescent="0.25">
      <c r="B2350" t="s">
        <v>34</v>
      </c>
      <c r="C2350">
        <v>8.8000000000000007</v>
      </c>
      <c r="D2350">
        <v>860</v>
      </c>
      <c r="E2350" s="27">
        <v>45396</v>
      </c>
      <c r="F2350">
        <v>944.43000000000006</v>
      </c>
      <c r="G2350" t="s">
        <v>91</v>
      </c>
      <c r="H2350">
        <v>0</v>
      </c>
      <c r="I2350" t="str">
        <f>YEAR(data_KPI[[#This Row],[Date]])&amp;" "&amp;MONTH(data_KPI[[#This Row],[Date]])</f>
        <v>2024 4</v>
      </c>
    </row>
    <row r="2351" spans="2:9" x14ac:dyDescent="0.25">
      <c r="B2351" t="s">
        <v>35</v>
      </c>
      <c r="C2351">
        <v>10.4</v>
      </c>
      <c r="D2351">
        <v>1290</v>
      </c>
      <c r="E2351" s="27">
        <v>45396</v>
      </c>
      <c r="F2351">
        <v>2948.13</v>
      </c>
      <c r="G2351" t="s">
        <v>91</v>
      </c>
      <c r="H2351">
        <v>0</v>
      </c>
      <c r="I2351" t="str">
        <f>YEAR(data_KPI[[#This Row],[Date]])&amp;" "&amp;MONTH(data_KPI[[#This Row],[Date]])</f>
        <v>2024 4</v>
      </c>
    </row>
    <row r="2352" spans="2:9" x14ac:dyDescent="0.25">
      <c r="B2352" t="s">
        <v>68</v>
      </c>
      <c r="C2352">
        <v>12</v>
      </c>
      <c r="D2352">
        <v>650</v>
      </c>
      <c r="E2352" s="27">
        <v>45396</v>
      </c>
      <c r="F2352">
        <v>210.27</v>
      </c>
      <c r="G2352" t="s">
        <v>90</v>
      </c>
      <c r="H2352">
        <v>0</v>
      </c>
      <c r="I2352" t="str">
        <f>YEAR(data_KPI[[#This Row],[Date]])&amp;" "&amp;MONTH(data_KPI[[#This Row],[Date]])</f>
        <v>2024 4</v>
      </c>
    </row>
    <row r="2353" spans="2:9" x14ac:dyDescent="0.25">
      <c r="B2353" t="s">
        <v>32</v>
      </c>
      <c r="C2353">
        <v>6.4</v>
      </c>
      <c r="D2353">
        <v>1050</v>
      </c>
      <c r="E2353" s="27">
        <v>45396</v>
      </c>
      <c r="F2353">
        <v>1187.1600000000001</v>
      </c>
      <c r="G2353" t="s">
        <v>91</v>
      </c>
      <c r="H2353">
        <v>0</v>
      </c>
      <c r="I2353" t="str">
        <f>YEAR(data_KPI[[#This Row],[Date]])&amp;" "&amp;MONTH(data_KPI[[#This Row],[Date]])</f>
        <v>2024 4</v>
      </c>
    </row>
    <row r="2354" spans="2:9" x14ac:dyDescent="0.25">
      <c r="B2354" t="s">
        <v>33</v>
      </c>
      <c r="C2354">
        <v>12</v>
      </c>
      <c r="D2354">
        <v>680</v>
      </c>
      <c r="E2354" s="27">
        <v>45397</v>
      </c>
      <c r="F2354">
        <v>972.78</v>
      </c>
      <c r="G2354" t="s">
        <v>90</v>
      </c>
      <c r="H2354">
        <v>0</v>
      </c>
      <c r="I2354" t="str">
        <f>YEAR(data_KPI[[#This Row],[Date]])&amp;" "&amp;MONTH(data_KPI[[#This Row],[Date]])</f>
        <v>2024 4</v>
      </c>
    </row>
    <row r="2355" spans="2:9" x14ac:dyDescent="0.25">
      <c r="B2355" t="s">
        <v>34</v>
      </c>
      <c r="C2355">
        <v>12</v>
      </c>
      <c r="D2355">
        <v>1420</v>
      </c>
      <c r="E2355" s="27">
        <v>45397</v>
      </c>
      <c r="F2355">
        <v>1357.26</v>
      </c>
      <c r="G2355" t="s">
        <v>91</v>
      </c>
      <c r="H2355">
        <v>0</v>
      </c>
      <c r="I2355" t="str">
        <f>YEAR(data_KPI[[#This Row],[Date]])&amp;" "&amp;MONTH(data_KPI[[#This Row],[Date]])</f>
        <v>2024 4</v>
      </c>
    </row>
    <row r="2356" spans="2:9" x14ac:dyDescent="0.25">
      <c r="B2356" t="s">
        <v>35</v>
      </c>
      <c r="C2356">
        <v>11.200000000000001</v>
      </c>
      <c r="D2356">
        <v>580</v>
      </c>
      <c r="E2356" s="27">
        <v>45397</v>
      </c>
      <c r="F2356">
        <v>2358.4499999999998</v>
      </c>
      <c r="G2356" t="s">
        <v>91</v>
      </c>
      <c r="H2356">
        <v>0</v>
      </c>
      <c r="I2356" t="str">
        <f>YEAR(data_KPI[[#This Row],[Date]])&amp;" "&amp;MONTH(data_KPI[[#This Row],[Date]])</f>
        <v>2024 4</v>
      </c>
    </row>
    <row r="2357" spans="2:9" x14ac:dyDescent="0.25">
      <c r="B2357" t="s">
        <v>68</v>
      </c>
      <c r="C2357">
        <v>8</v>
      </c>
      <c r="D2357">
        <v>1270</v>
      </c>
      <c r="E2357" s="27">
        <v>45397</v>
      </c>
      <c r="F2357">
        <v>852.75</v>
      </c>
      <c r="G2357" t="s">
        <v>90</v>
      </c>
      <c r="H2357">
        <v>0</v>
      </c>
      <c r="I2357" t="str">
        <f>YEAR(data_KPI[[#This Row],[Date]])&amp;" "&amp;MONTH(data_KPI[[#This Row],[Date]])</f>
        <v>2024 4</v>
      </c>
    </row>
    <row r="2358" spans="2:9" x14ac:dyDescent="0.25">
      <c r="B2358" t="s">
        <v>32</v>
      </c>
      <c r="C2358">
        <v>4</v>
      </c>
      <c r="D2358">
        <v>640</v>
      </c>
      <c r="E2358" s="27">
        <v>45397</v>
      </c>
      <c r="F2358">
        <v>1644.3000000000002</v>
      </c>
      <c r="G2358" t="s">
        <v>91</v>
      </c>
      <c r="H2358">
        <v>0</v>
      </c>
      <c r="I2358" t="str">
        <f>YEAR(data_KPI[[#This Row],[Date]])&amp;" "&amp;MONTH(data_KPI[[#This Row],[Date]])</f>
        <v>2024 4</v>
      </c>
    </row>
    <row r="2359" spans="2:9" x14ac:dyDescent="0.25">
      <c r="B2359" t="s">
        <v>33</v>
      </c>
      <c r="C2359">
        <v>9.6000000000000014</v>
      </c>
      <c r="D2359">
        <v>960</v>
      </c>
      <c r="E2359" s="27">
        <v>45398</v>
      </c>
      <c r="F2359">
        <v>285</v>
      </c>
      <c r="G2359" t="s">
        <v>90</v>
      </c>
      <c r="H2359">
        <v>0</v>
      </c>
      <c r="I2359" t="str">
        <f>YEAR(data_KPI[[#This Row],[Date]])&amp;" "&amp;MONTH(data_KPI[[#This Row],[Date]])</f>
        <v>2024 4</v>
      </c>
    </row>
    <row r="2360" spans="2:9" x14ac:dyDescent="0.25">
      <c r="B2360" t="s">
        <v>34</v>
      </c>
      <c r="C2360">
        <v>8</v>
      </c>
      <c r="D2360">
        <v>1420</v>
      </c>
      <c r="E2360" s="27">
        <v>45398</v>
      </c>
      <c r="F2360">
        <v>1230.54</v>
      </c>
      <c r="G2360" t="s">
        <v>91</v>
      </c>
      <c r="H2360">
        <v>0</v>
      </c>
      <c r="I2360" t="str">
        <f>YEAR(data_KPI[[#This Row],[Date]])&amp;" "&amp;MONTH(data_KPI[[#This Row],[Date]])</f>
        <v>2024 4</v>
      </c>
    </row>
    <row r="2361" spans="2:9" x14ac:dyDescent="0.25">
      <c r="B2361" t="s">
        <v>35</v>
      </c>
      <c r="C2361">
        <v>12</v>
      </c>
      <c r="D2361">
        <v>1340</v>
      </c>
      <c r="E2361" s="27">
        <v>45398</v>
      </c>
      <c r="F2361">
        <v>434.52</v>
      </c>
      <c r="G2361" t="s">
        <v>91</v>
      </c>
      <c r="H2361">
        <v>0</v>
      </c>
      <c r="I2361" t="str">
        <f>YEAR(data_KPI[[#This Row],[Date]])&amp;" "&amp;MONTH(data_KPI[[#This Row],[Date]])</f>
        <v>2024 4</v>
      </c>
    </row>
    <row r="2362" spans="2:9" x14ac:dyDescent="0.25">
      <c r="B2362" t="s">
        <v>68</v>
      </c>
      <c r="C2362">
        <v>6.4</v>
      </c>
      <c r="D2362">
        <v>620</v>
      </c>
      <c r="E2362" s="27">
        <v>45398</v>
      </c>
      <c r="F2362">
        <v>1577.3999999999999</v>
      </c>
      <c r="G2362" t="s">
        <v>90</v>
      </c>
      <c r="H2362">
        <v>0</v>
      </c>
      <c r="I2362" t="str">
        <f>YEAR(data_KPI[[#This Row],[Date]])&amp;" "&amp;MONTH(data_KPI[[#This Row],[Date]])</f>
        <v>2024 4</v>
      </c>
    </row>
    <row r="2363" spans="2:9" x14ac:dyDescent="0.25">
      <c r="B2363" t="s">
        <v>32</v>
      </c>
      <c r="C2363">
        <v>9.6000000000000014</v>
      </c>
      <c r="D2363">
        <v>1230</v>
      </c>
      <c r="E2363" s="27">
        <v>45398</v>
      </c>
      <c r="F2363">
        <v>2542.5</v>
      </c>
      <c r="G2363" t="s">
        <v>91</v>
      </c>
      <c r="H2363">
        <v>0</v>
      </c>
      <c r="I2363" t="str">
        <f>YEAR(data_KPI[[#This Row],[Date]])&amp;" "&amp;MONTH(data_KPI[[#This Row],[Date]])</f>
        <v>2024 4</v>
      </c>
    </row>
    <row r="2364" spans="2:9" x14ac:dyDescent="0.25">
      <c r="B2364" t="s">
        <v>33</v>
      </c>
      <c r="C2364">
        <v>4</v>
      </c>
      <c r="D2364">
        <v>1410</v>
      </c>
      <c r="E2364" s="27">
        <v>45399</v>
      </c>
      <c r="F2364">
        <v>1156.1399999999999</v>
      </c>
      <c r="G2364" t="s">
        <v>90</v>
      </c>
      <c r="H2364">
        <v>0</v>
      </c>
      <c r="I2364" t="str">
        <f>YEAR(data_KPI[[#This Row],[Date]])&amp;" "&amp;MONTH(data_KPI[[#This Row],[Date]])</f>
        <v>2024 4</v>
      </c>
    </row>
    <row r="2365" spans="2:9" x14ac:dyDescent="0.25">
      <c r="B2365" t="s">
        <v>34</v>
      </c>
      <c r="C2365">
        <v>8.8000000000000007</v>
      </c>
      <c r="D2365">
        <v>500</v>
      </c>
      <c r="E2365" s="27">
        <v>45399</v>
      </c>
      <c r="F2365">
        <v>1871.8500000000001</v>
      </c>
      <c r="G2365" t="s">
        <v>91</v>
      </c>
      <c r="H2365">
        <v>0</v>
      </c>
      <c r="I2365" t="str">
        <f>YEAR(data_KPI[[#This Row],[Date]])&amp;" "&amp;MONTH(data_KPI[[#This Row],[Date]])</f>
        <v>2024 4</v>
      </c>
    </row>
    <row r="2366" spans="2:9" x14ac:dyDescent="0.25">
      <c r="B2366" t="s">
        <v>35</v>
      </c>
      <c r="C2366">
        <v>4.8000000000000007</v>
      </c>
      <c r="D2366">
        <v>1050</v>
      </c>
      <c r="E2366" s="27">
        <v>45399</v>
      </c>
      <c r="F2366">
        <v>2053.44</v>
      </c>
      <c r="G2366" t="s">
        <v>91</v>
      </c>
      <c r="H2366">
        <v>0</v>
      </c>
      <c r="I2366" t="str">
        <f>YEAR(data_KPI[[#This Row],[Date]])&amp;" "&amp;MONTH(data_KPI[[#This Row],[Date]])</f>
        <v>2024 4</v>
      </c>
    </row>
    <row r="2367" spans="2:9" x14ac:dyDescent="0.25">
      <c r="B2367" t="s">
        <v>68</v>
      </c>
      <c r="C2367">
        <v>11.200000000000001</v>
      </c>
      <c r="D2367">
        <v>620</v>
      </c>
      <c r="E2367" s="27">
        <v>45399</v>
      </c>
      <c r="F2367">
        <v>2387.6999999999998</v>
      </c>
      <c r="G2367" t="s">
        <v>90</v>
      </c>
      <c r="H2367">
        <v>0</v>
      </c>
      <c r="I2367" t="str">
        <f>YEAR(data_KPI[[#This Row],[Date]])&amp;" "&amp;MONTH(data_KPI[[#This Row],[Date]])</f>
        <v>2024 4</v>
      </c>
    </row>
    <row r="2368" spans="2:9" x14ac:dyDescent="0.25">
      <c r="B2368" t="s">
        <v>32</v>
      </c>
      <c r="C2368">
        <v>11.200000000000001</v>
      </c>
      <c r="D2368">
        <v>1170</v>
      </c>
      <c r="E2368" s="27">
        <v>45399</v>
      </c>
      <c r="F2368">
        <v>892.47</v>
      </c>
      <c r="G2368" t="s">
        <v>91</v>
      </c>
      <c r="H2368">
        <v>0</v>
      </c>
      <c r="I2368" t="str">
        <f>YEAR(data_KPI[[#This Row],[Date]])&amp;" "&amp;MONTH(data_KPI[[#This Row],[Date]])</f>
        <v>2024 4</v>
      </c>
    </row>
    <row r="2369" spans="2:9" x14ac:dyDescent="0.25">
      <c r="B2369" t="s">
        <v>33</v>
      </c>
      <c r="C2369">
        <v>8</v>
      </c>
      <c r="D2369">
        <v>680</v>
      </c>
      <c r="E2369" s="27">
        <v>45400</v>
      </c>
      <c r="F2369">
        <v>2383.23</v>
      </c>
      <c r="G2369" t="s">
        <v>90</v>
      </c>
      <c r="H2369">
        <v>0</v>
      </c>
      <c r="I2369" t="str">
        <f>YEAR(data_KPI[[#This Row],[Date]])&amp;" "&amp;MONTH(data_KPI[[#This Row],[Date]])</f>
        <v>2024 4</v>
      </c>
    </row>
    <row r="2370" spans="2:9" x14ac:dyDescent="0.25">
      <c r="B2370" t="s">
        <v>34</v>
      </c>
      <c r="C2370">
        <v>9.6000000000000014</v>
      </c>
      <c r="D2370">
        <v>1240</v>
      </c>
      <c r="E2370" s="27">
        <v>45400</v>
      </c>
      <c r="F2370">
        <v>2236.62</v>
      </c>
      <c r="G2370" t="s">
        <v>91</v>
      </c>
      <c r="H2370">
        <v>0</v>
      </c>
      <c r="I2370" t="str">
        <f>YEAR(data_KPI[[#This Row],[Date]])&amp;" "&amp;MONTH(data_KPI[[#This Row],[Date]])</f>
        <v>2024 4</v>
      </c>
    </row>
    <row r="2371" spans="2:9" x14ac:dyDescent="0.25">
      <c r="B2371" t="s">
        <v>35</v>
      </c>
      <c r="C2371">
        <v>11.200000000000001</v>
      </c>
      <c r="D2371">
        <v>750</v>
      </c>
      <c r="E2371" s="27">
        <v>45400</v>
      </c>
      <c r="F2371">
        <v>658.5</v>
      </c>
      <c r="G2371" t="s">
        <v>91</v>
      </c>
      <c r="H2371">
        <v>0</v>
      </c>
      <c r="I2371" t="str">
        <f>YEAR(data_KPI[[#This Row],[Date]])&amp;" "&amp;MONTH(data_KPI[[#This Row],[Date]])</f>
        <v>2024 4</v>
      </c>
    </row>
    <row r="2372" spans="2:9" x14ac:dyDescent="0.25">
      <c r="B2372" t="s">
        <v>68</v>
      </c>
      <c r="C2372">
        <v>6.4</v>
      </c>
      <c r="D2372">
        <v>1190</v>
      </c>
      <c r="E2372" s="27">
        <v>45400</v>
      </c>
      <c r="F2372">
        <v>1407.99</v>
      </c>
      <c r="G2372" t="s">
        <v>90</v>
      </c>
      <c r="H2372">
        <v>0</v>
      </c>
      <c r="I2372" t="str">
        <f>YEAR(data_KPI[[#This Row],[Date]])&amp;" "&amp;MONTH(data_KPI[[#This Row],[Date]])</f>
        <v>2024 4</v>
      </c>
    </row>
    <row r="2373" spans="2:9" x14ac:dyDescent="0.25">
      <c r="B2373" t="s">
        <v>32</v>
      </c>
      <c r="C2373">
        <v>8.8000000000000007</v>
      </c>
      <c r="D2373">
        <v>1190</v>
      </c>
      <c r="E2373" s="27">
        <v>45400</v>
      </c>
      <c r="F2373">
        <v>2894.8500000000004</v>
      </c>
      <c r="G2373" t="s">
        <v>91</v>
      </c>
      <c r="H2373">
        <v>0</v>
      </c>
      <c r="I2373" t="str">
        <f>YEAR(data_KPI[[#This Row],[Date]])&amp;" "&amp;MONTH(data_KPI[[#This Row],[Date]])</f>
        <v>2024 4</v>
      </c>
    </row>
    <row r="2374" spans="2:9" x14ac:dyDescent="0.25">
      <c r="B2374" t="s">
        <v>33</v>
      </c>
      <c r="C2374">
        <v>4.8000000000000007</v>
      </c>
      <c r="D2374">
        <v>770</v>
      </c>
      <c r="E2374" s="27">
        <v>45401</v>
      </c>
      <c r="F2374">
        <v>1852.08</v>
      </c>
      <c r="G2374" t="s">
        <v>90</v>
      </c>
      <c r="H2374">
        <v>0</v>
      </c>
      <c r="I2374" t="str">
        <f>YEAR(data_KPI[[#This Row],[Date]])&amp;" "&amp;MONTH(data_KPI[[#This Row],[Date]])</f>
        <v>2024 4</v>
      </c>
    </row>
    <row r="2375" spans="2:9" x14ac:dyDescent="0.25">
      <c r="B2375" t="s">
        <v>34</v>
      </c>
      <c r="C2375">
        <v>6.4</v>
      </c>
      <c r="D2375">
        <v>850</v>
      </c>
      <c r="E2375" s="27">
        <v>45401</v>
      </c>
      <c r="F2375">
        <v>832.89</v>
      </c>
      <c r="G2375" t="s">
        <v>91</v>
      </c>
      <c r="H2375">
        <v>0</v>
      </c>
      <c r="I2375" t="str">
        <f>YEAR(data_KPI[[#This Row],[Date]])&amp;" "&amp;MONTH(data_KPI[[#This Row],[Date]])</f>
        <v>2024 4</v>
      </c>
    </row>
    <row r="2376" spans="2:9" x14ac:dyDescent="0.25">
      <c r="B2376" t="s">
        <v>35</v>
      </c>
      <c r="C2376">
        <v>9.6000000000000014</v>
      </c>
      <c r="D2376">
        <v>830</v>
      </c>
      <c r="E2376" s="27">
        <v>45401</v>
      </c>
      <c r="F2376">
        <v>378.21</v>
      </c>
      <c r="G2376" t="s">
        <v>91</v>
      </c>
      <c r="H2376">
        <v>0</v>
      </c>
      <c r="I2376" t="str">
        <f>YEAR(data_KPI[[#This Row],[Date]])&amp;" "&amp;MONTH(data_KPI[[#This Row],[Date]])</f>
        <v>2024 4</v>
      </c>
    </row>
    <row r="2377" spans="2:9" x14ac:dyDescent="0.25">
      <c r="B2377" t="s">
        <v>68</v>
      </c>
      <c r="C2377">
        <v>8</v>
      </c>
      <c r="D2377">
        <v>1270</v>
      </c>
      <c r="E2377" s="27">
        <v>45401</v>
      </c>
      <c r="F2377">
        <v>286.95000000000005</v>
      </c>
      <c r="G2377" t="s">
        <v>90</v>
      </c>
      <c r="H2377">
        <v>0</v>
      </c>
      <c r="I2377" t="str">
        <f>YEAR(data_KPI[[#This Row],[Date]])&amp;" "&amp;MONTH(data_KPI[[#This Row],[Date]])</f>
        <v>2024 4</v>
      </c>
    </row>
    <row r="2378" spans="2:9" x14ac:dyDescent="0.25">
      <c r="B2378" t="s">
        <v>32</v>
      </c>
      <c r="C2378">
        <v>8.8000000000000007</v>
      </c>
      <c r="D2378">
        <v>1340</v>
      </c>
      <c r="E2378" s="27">
        <v>45401</v>
      </c>
      <c r="F2378">
        <v>1043.8799999999999</v>
      </c>
      <c r="G2378" t="s">
        <v>91</v>
      </c>
      <c r="H2378">
        <v>0</v>
      </c>
      <c r="I2378" t="str">
        <f>YEAR(data_KPI[[#This Row],[Date]])&amp;" "&amp;MONTH(data_KPI[[#This Row],[Date]])</f>
        <v>2024 4</v>
      </c>
    </row>
    <row r="2379" spans="2:9" x14ac:dyDescent="0.25">
      <c r="B2379" t="s">
        <v>33</v>
      </c>
      <c r="C2379">
        <v>4</v>
      </c>
      <c r="D2379">
        <v>1090</v>
      </c>
      <c r="E2379" s="27">
        <v>45402</v>
      </c>
      <c r="F2379">
        <v>988.44</v>
      </c>
      <c r="G2379" t="s">
        <v>90</v>
      </c>
      <c r="H2379">
        <v>0</v>
      </c>
      <c r="I2379" t="str">
        <f>YEAR(data_KPI[[#This Row],[Date]])&amp;" "&amp;MONTH(data_KPI[[#This Row],[Date]])</f>
        <v>2024 4</v>
      </c>
    </row>
    <row r="2380" spans="2:9" x14ac:dyDescent="0.25">
      <c r="B2380" t="s">
        <v>34</v>
      </c>
      <c r="C2380">
        <v>10.4</v>
      </c>
      <c r="D2380">
        <v>1180</v>
      </c>
      <c r="E2380" s="27">
        <v>45402</v>
      </c>
      <c r="F2380">
        <v>2272.38</v>
      </c>
      <c r="G2380" t="s">
        <v>91</v>
      </c>
      <c r="H2380">
        <v>0</v>
      </c>
      <c r="I2380" t="str">
        <f>YEAR(data_KPI[[#This Row],[Date]])&amp;" "&amp;MONTH(data_KPI[[#This Row],[Date]])</f>
        <v>2024 4</v>
      </c>
    </row>
    <row r="2381" spans="2:9" x14ac:dyDescent="0.25">
      <c r="B2381" t="s">
        <v>35</v>
      </c>
      <c r="C2381">
        <v>5.6000000000000005</v>
      </c>
      <c r="D2381">
        <v>950</v>
      </c>
      <c r="E2381" s="27">
        <v>45402</v>
      </c>
      <c r="F2381">
        <v>1518.09</v>
      </c>
      <c r="G2381" t="s">
        <v>91</v>
      </c>
      <c r="H2381">
        <v>0</v>
      </c>
      <c r="I2381" t="str">
        <f>YEAR(data_KPI[[#This Row],[Date]])&amp;" "&amp;MONTH(data_KPI[[#This Row],[Date]])</f>
        <v>2024 4</v>
      </c>
    </row>
    <row r="2382" spans="2:9" x14ac:dyDescent="0.25">
      <c r="B2382" t="s">
        <v>68</v>
      </c>
      <c r="C2382">
        <v>5.6000000000000005</v>
      </c>
      <c r="D2382">
        <v>730</v>
      </c>
      <c r="E2382" s="27">
        <v>45402</v>
      </c>
      <c r="F2382">
        <v>2248.89</v>
      </c>
      <c r="G2382" t="s">
        <v>90</v>
      </c>
      <c r="H2382">
        <v>0</v>
      </c>
      <c r="I2382" t="str">
        <f>YEAR(data_KPI[[#This Row],[Date]])&amp;" "&amp;MONTH(data_KPI[[#This Row],[Date]])</f>
        <v>2024 4</v>
      </c>
    </row>
    <row r="2383" spans="2:9" x14ac:dyDescent="0.25">
      <c r="B2383" t="s">
        <v>32</v>
      </c>
      <c r="C2383">
        <v>9.6000000000000014</v>
      </c>
      <c r="D2383">
        <v>710</v>
      </c>
      <c r="E2383" s="27">
        <v>45402</v>
      </c>
      <c r="F2383">
        <v>773.09999999999991</v>
      </c>
      <c r="G2383" t="s">
        <v>91</v>
      </c>
      <c r="H2383">
        <v>0</v>
      </c>
      <c r="I2383" t="str">
        <f>YEAR(data_KPI[[#This Row],[Date]])&amp;" "&amp;MONTH(data_KPI[[#This Row],[Date]])</f>
        <v>2024 4</v>
      </c>
    </row>
    <row r="2384" spans="2:9" x14ac:dyDescent="0.25">
      <c r="B2384" t="s">
        <v>33</v>
      </c>
      <c r="C2384">
        <v>4</v>
      </c>
      <c r="D2384">
        <v>1450</v>
      </c>
      <c r="E2384" s="27">
        <v>45403</v>
      </c>
      <c r="F2384">
        <v>1409.85</v>
      </c>
      <c r="G2384" t="s">
        <v>90</v>
      </c>
      <c r="H2384">
        <v>0</v>
      </c>
      <c r="I2384" t="str">
        <f>YEAR(data_KPI[[#This Row],[Date]])&amp;" "&amp;MONTH(data_KPI[[#This Row],[Date]])</f>
        <v>2024 4</v>
      </c>
    </row>
    <row r="2385" spans="2:9" x14ac:dyDescent="0.25">
      <c r="B2385" t="s">
        <v>34</v>
      </c>
      <c r="C2385">
        <v>8.8000000000000007</v>
      </c>
      <c r="D2385">
        <v>1040</v>
      </c>
      <c r="E2385" s="27">
        <v>45403</v>
      </c>
      <c r="F2385">
        <v>2705.2200000000003</v>
      </c>
      <c r="G2385" t="s">
        <v>91</v>
      </c>
      <c r="H2385">
        <v>0</v>
      </c>
      <c r="I2385" t="str">
        <f>YEAR(data_KPI[[#This Row],[Date]])&amp;" "&amp;MONTH(data_KPI[[#This Row],[Date]])</f>
        <v>2024 4</v>
      </c>
    </row>
    <row r="2386" spans="2:9" x14ac:dyDescent="0.25">
      <c r="B2386" t="s">
        <v>35</v>
      </c>
      <c r="C2386">
        <v>5.6000000000000005</v>
      </c>
      <c r="D2386">
        <v>1120</v>
      </c>
      <c r="E2386" s="27">
        <v>45403</v>
      </c>
      <c r="F2386">
        <v>1647.3600000000001</v>
      </c>
      <c r="G2386" t="s">
        <v>91</v>
      </c>
      <c r="H2386">
        <v>0</v>
      </c>
      <c r="I2386" t="str">
        <f>YEAR(data_KPI[[#This Row],[Date]])&amp;" "&amp;MONTH(data_KPI[[#This Row],[Date]])</f>
        <v>2024 4</v>
      </c>
    </row>
    <row r="2387" spans="2:9" x14ac:dyDescent="0.25">
      <c r="B2387" t="s">
        <v>68</v>
      </c>
      <c r="C2387">
        <v>8.8000000000000007</v>
      </c>
      <c r="D2387">
        <v>1200</v>
      </c>
      <c r="E2387" s="27">
        <v>45403</v>
      </c>
      <c r="F2387">
        <v>2095.56</v>
      </c>
      <c r="G2387" t="s">
        <v>90</v>
      </c>
      <c r="H2387">
        <v>0</v>
      </c>
      <c r="I2387" t="str">
        <f>YEAR(data_KPI[[#This Row],[Date]])&amp;" "&amp;MONTH(data_KPI[[#This Row],[Date]])</f>
        <v>2024 4</v>
      </c>
    </row>
    <row r="2388" spans="2:9" x14ac:dyDescent="0.25">
      <c r="B2388" t="s">
        <v>32</v>
      </c>
      <c r="C2388">
        <v>4</v>
      </c>
      <c r="D2388">
        <v>1240</v>
      </c>
      <c r="E2388" s="27">
        <v>45403</v>
      </c>
      <c r="F2388">
        <v>1512.3000000000002</v>
      </c>
      <c r="G2388" t="s">
        <v>91</v>
      </c>
      <c r="H2388">
        <v>0</v>
      </c>
      <c r="I2388" t="str">
        <f>YEAR(data_KPI[[#This Row],[Date]])&amp;" "&amp;MONTH(data_KPI[[#This Row],[Date]])</f>
        <v>2024 4</v>
      </c>
    </row>
    <row r="2389" spans="2:9" x14ac:dyDescent="0.25">
      <c r="B2389" t="s">
        <v>33</v>
      </c>
      <c r="C2389">
        <v>8</v>
      </c>
      <c r="D2389">
        <v>1450</v>
      </c>
      <c r="E2389" s="27">
        <v>45404</v>
      </c>
      <c r="F2389">
        <v>1200.93</v>
      </c>
      <c r="G2389" t="s">
        <v>90</v>
      </c>
      <c r="H2389">
        <v>0</v>
      </c>
      <c r="I2389" t="str">
        <f>YEAR(data_KPI[[#This Row],[Date]])&amp;" "&amp;MONTH(data_KPI[[#This Row],[Date]])</f>
        <v>2024 4</v>
      </c>
    </row>
    <row r="2390" spans="2:9" x14ac:dyDescent="0.25">
      <c r="B2390" t="s">
        <v>34</v>
      </c>
      <c r="C2390">
        <v>11.200000000000001</v>
      </c>
      <c r="D2390">
        <v>1310</v>
      </c>
      <c r="E2390" s="27">
        <v>45404</v>
      </c>
      <c r="F2390">
        <v>2713.38</v>
      </c>
      <c r="G2390" t="s">
        <v>91</v>
      </c>
      <c r="H2390">
        <v>0</v>
      </c>
      <c r="I2390" t="str">
        <f>YEAR(data_KPI[[#This Row],[Date]])&amp;" "&amp;MONTH(data_KPI[[#This Row],[Date]])</f>
        <v>2024 4</v>
      </c>
    </row>
    <row r="2391" spans="2:9" x14ac:dyDescent="0.25">
      <c r="B2391" t="s">
        <v>35</v>
      </c>
      <c r="C2391">
        <v>5.6000000000000005</v>
      </c>
      <c r="D2391">
        <v>940</v>
      </c>
      <c r="E2391" s="27">
        <v>45404</v>
      </c>
      <c r="F2391">
        <v>2516.73</v>
      </c>
      <c r="G2391" t="s">
        <v>91</v>
      </c>
      <c r="H2391">
        <v>0</v>
      </c>
      <c r="I2391" t="str">
        <f>YEAR(data_KPI[[#This Row],[Date]])&amp;" "&amp;MONTH(data_KPI[[#This Row],[Date]])</f>
        <v>2024 4</v>
      </c>
    </row>
    <row r="2392" spans="2:9" x14ac:dyDescent="0.25">
      <c r="B2392" t="s">
        <v>68</v>
      </c>
      <c r="C2392">
        <v>12</v>
      </c>
      <c r="D2392">
        <v>1230</v>
      </c>
      <c r="E2392" s="27">
        <v>45404</v>
      </c>
      <c r="F2392">
        <v>1205.0999999999999</v>
      </c>
      <c r="G2392" t="s">
        <v>90</v>
      </c>
      <c r="H2392">
        <v>0</v>
      </c>
      <c r="I2392" t="str">
        <f>YEAR(data_KPI[[#This Row],[Date]])&amp;" "&amp;MONTH(data_KPI[[#This Row],[Date]])</f>
        <v>2024 4</v>
      </c>
    </row>
    <row r="2393" spans="2:9" x14ac:dyDescent="0.25">
      <c r="B2393" t="s">
        <v>32</v>
      </c>
      <c r="C2393">
        <v>4</v>
      </c>
      <c r="D2393">
        <v>1430</v>
      </c>
      <c r="E2393" s="27">
        <v>45404</v>
      </c>
      <c r="F2393">
        <v>2808.54</v>
      </c>
      <c r="G2393" t="s">
        <v>91</v>
      </c>
      <c r="H2393">
        <v>0</v>
      </c>
      <c r="I2393" t="str">
        <f>YEAR(data_KPI[[#This Row],[Date]])&amp;" "&amp;MONTH(data_KPI[[#This Row],[Date]])</f>
        <v>2024 4</v>
      </c>
    </row>
    <row r="2394" spans="2:9" x14ac:dyDescent="0.25">
      <c r="B2394" t="s">
        <v>33</v>
      </c>
      <c r="C2394">
        <v>9.6000000000000014</v>
      </c>
      <c r="D2394">
        <v>510</v>
      </c>
      <c r="E2394" s="27">
        <v>45405</v>
      </c>
      <c r="F2394">
        <v>1241.1600000000001</v>
      </c>
      <c r="G2394" t="s">
        <v>90</v>
      </c>
      <c r="H2394">
        <v>0</v>
      </c>
      <c r="I2394" t="str">
        <f>YEAR(data_KPI[[#This Row],[Date]])&amp;" "&amp;MONTH(data_KPI[[#This Row],[Date]])</f>
        <v>2024 4</v>
      </c>
    </row>
    <row r="2395" spans="2:9" x14ac:dyDescent="0.25">
      <c r="B2395" t="s">
        <v>34</v>
      </c>
      <c r="C2395">
        <v>4</v>
      </c>
      <c r="D2395">
        <v>660</v>
      </c>
      <c r="E2395" s="27">
        <v>45405</v>
      </c>
      <c r="F2395">
        <v>2267.6999999999998</v>
      </c>
      <c r="G2395" t="s">
        <v>91</v>
      </c>
      <c r="H2395">
        <v>0</v>
      </c>
      <c r="I2395" t="str">
        <f>YEAR(data_KPI[[#This Row],[Date]])&amp;" "&amp;MONTH(data_KPI[[#This Row],[Date]])</f>
        <v>2024 4</v>
      </c>
    </row>
    <row r="2396" spans="2:9" x14ac:dyDescent="0.25">
      <c r="B2396" t="s">
        <v>35</v>
      </c>
      <c r="C2396">
        <v>8</v>
      </c>
      <c r="D2396">
        <v>620</v>
      </c>
      <c r="E2396" s="27">
        <v>45405</v>
      </c>
      <c r="F2396">
        <v>1777.56</v>
      </c>
      <c r="G2396" t="s">
        <v>91</v>
      </c>
      <c r="H2396">
        <v>0</v>
      </c>
      <c r="I2396" t="str">
        <f>YEAR(data_KPI[[#This Row],[Date]])&amp;" "&amp;MONTH(data_KPI[[#This Row],[Date]])</f>
        <v>2024 4</v>
      </c>
    </row>
    <row r="2397" spans="2:9" x14ac:dyDescent="0.25">
      <c r="B2397" t="s">
        <v>68</v>
      </c>
      <c r="C2397">
        <v>4</v>
      </c>
      <c r="D2397">
        <v>860</v>
      </c>
      <c r="E2397" s="27">
        <v>45405</v>
      </c>
      <c r="F2397">
        <v>2710.5299999999997</v>
      </c>
      <c r="G2397" t="s">
        <v>90</v>
      </c>
      <c r="H2397">
        <v>0</v>
      </c>
      <c r="I2397" t="str">
        <f>YEAR(data_KPI[[#This Row],[Date]])&amp;" "&amp;MONTH(data_KPI[[#This Row],[Date]])</f>
        <v>2024 4</v>
      </c>
    </row>
    <row r="2398" spans="2:9" x14ac:dyDescent="0.25">
      <c r="B2398" t="s">
        <v>32</v>
      </c>
      <c r="C2398">
        <v>8.8000000000000007</v>
      </c>
      <c r="D2398">
        <v>610</v>
      </c>
      <c r="E2398" s="27">
        <v>45405</v>
      </c>
      <c r="F2398">
        <v>42.96</v>
      </c>
      <c r="G2398" t="s">
        <v>91</v>
      </c>
      <c r="H2398">
        <v>0</v>
      </c>
      <c r="I2398" t="str">
        <f>YEAR(data_KPI[[#This Row],[Date]])&amp;" "&amp;MONTH(data_KPI[[#This Row],[Date]])</f>
        <v>2024 4</v>
      </c>
    </row>
    <row r="2399" spans="2:9" x14ac:dyDescent="0.25">
      <c r="B2399" t="s">
        <v>33</v>
      </c>
      <c r="C2399">
        <v>9.6000000000000014</v>
      </c>
      <c r="D2399">
        <v>620</v>
      </c>
      <c r="E2399" s="27">
        <v>45406</v>
      </c>
      <c r="F2399">
        <v>219.81</v>
      </c>
      <c r="G2399" t="s">
        <v>90</v>
      </c>
      <c r="H2399">
        <v>0</v>
      </c>
      <c r="I2399" t="str">
        <f>YEAR(data_KPI[[#This Row],[Date]])&amp;" "&amp;MONTH(data_KPI[[#This Row],[Date]])</f>
        <v>2024 4</v>
      </c>
    </row>
    <row r="2400" spans="2:9" x14ac:dyDescent="0.25">
      <c r="B2400" t="s">
        <v>34</v>
      </c>
      <c r="C2400">
        <v>10.4</v>
      </c>
      <c r="D2400">
        <v>600</v>
      </c>
      <c r="E2400" s="27">
        <v>45406</v>
      </c>
      <c r="F2400">
        <v>101.76</v>
      </c>
      <c r="G2400" t="s">
        <v>91</v>
      </c>
      <c r="H2400">
        <v>0</v>
      </c>
      <c r="I2400" t="str">
        <f>YEAR(data_KPI[[#This Row],[Date]])&amp;" "&amp;MONTH(data_KPI[[#This Row],[Date]])</f>
        <v>2024 4</v>
      </c>
    </row>
    <row r="2401" spans="2:9" x14ac:dyDescent="0.25">
      <c r="B2401" t="s">
        <v>35</v>
      </c>
      <c r="C2401">
        <v>7.2</v>
      </c>
      <c r="D2401">
        <v>750</v>
      </c>
      <c r="E2401" s="27">
        <v>45406</v>
      </c>
      <c r="F2401">
        <v>331.98</v>
      </c>
      <c r="G2401" t="s">
        <v>91</v>
      </c>
      <c r="H2401">
        <v>0</v>
      </c>
      <c r="I2401" t="str">
        <f>YEAR(data_KPI[[#This Row],[Date]])&amp;" "&amp;MONTH(data_KPI[[#This Row],[Date]])</f>
        <v>2024 4</v>
      </c>
    </row>
    <row r="2402" spans="2:9" x14ac:dyDescent="0.25">
      <c r="B2402" t="s">
        <v>68</v>
      </c>
      <c r="C2402">
        <v>8</v>
      </c>
      <c r="D2402">
        <v>1490</v>
      </c>
      <c r="E2402" s="27">
        <v>45406</v>
      </c>
      <c r="F2402">
        <v>1449.66</v>
      </c>
      <c r="G2402" t="s">
        <v>90</v>
      </c>
      <c r="H2402">
        <v>0</v>
      </c>
      <c r="I2402" t="str">
        <f>YEAR(data_KPI[[#This Row],[Date]])&amp;" "&amp;MONTH(data_KPI[[#This Row],[Date]])</f>
        <v>2024 4</v>
      </c>
    </row>
    <row r="2403" spans="2:9" x14ac:dyDescent="0.25">
      <c r="B2403" t="s">
        <v>32</v>
      </c>
      <c r="C2403">
        <v>12</v>
      </c>
      <c r="D2403">
        <v>810</v>
      </c>
      <c r="E2403" s="27">
        <v>45406</v>
      </c>
      <c r="F2403">
        <v>119.01</v>
      </c>
      <c r="G2403" t="s">
        <v>91</v>
      </c>
      <c r="H2403">
        <v>0</v>
      </c>
      <c r="I2403" t="str">
        <f>YEAR(data_KPI[[#This Row],[Date]])&amp;" "&amp;MONTH(data_KPI[[#This Row],[Date]])</f>
        <v>2024 4</v>
      </c>
    </row>
    <row r="2404" spans="2:9" x14ac:dyDescent="0.25">
      <c r="B2404" t="s">
        <v>33</v>
      </c>
      <c r="C2404">
        <v>4.8000000000000007</v>
      </c>
      <c r="D2404">
        <v>730</v>
      </c>
      <c r="E2404" s="27">
        <v>45407</v>
      </c>
      <c r="F2404">
        <v>879.42</v>
      </c>
      <c r="G2404" t="s">
        <v>90</v>
      </c>
      <c r="H2404">
        <v>0</v>
      </c>
      <c r="I2404" t="str">
        <f>YEAR(data_KPI[[#This Row],[Date]])&amp;" "&amp;MONTH(data_KPI[[#This Row],[Date]])</f>
        <v>2024 4</v>
      </c>
    </row>
    <row r="2405" spans="2:9" x14ac:dyDescent="0.25">
      <c r="B2405" t="s">
        <v>34</v>
      </c>
      <c r="C2405">
        <v>7.2</v>
      </c>
      <c r="D2405">
        <v>1300</v>
      </c>
      <c r="E2405" s="27">
        <v>45407</v>
      </c>
      <c r="F2405">
        <v>2362.38</v>
      </c>
      <c r="G2405" t="s">
        <v>91</v>
      </c>
      <c r="H2405">
        <v>0</v>
      </c>
      <c r="I2405" t="str">
        <f>YEAR(data_KPI[[#This Row],[Date]])&amp;" "&amp;MONTH(data_KPI[[#This Row],[Date]])</f>
        <v>2024 4</v>
      </c>
    </row>
    <row r="2406" spans="2:9" x14ac:dyDescent="0.25">
      <c r="B2406" t="s">
        <v>35</v>
      </c>
      <c r="C2406">
        <v>8.8000000000000007</v>
      </c>
      <c r="D2406">
        <v>1330</v>
      </c>
      <c r="E2406" s="27">
        <v>45407</v>
      </c>
      <c r="F2406">
        <v>294</v>
      </c>
      <c r="G2406" t="s">
        <v>91</v>
      </c>
      <c r="H2406">
        <v>0</v>
      </c>
      <c r="I2406" t="str">
        <f>YEAR(data_KPI[[#This Row],[Date]])&amp;" "&amp;MONTH(data_KPI[[#This Row],[Date]])</f>
        <v>2024 4</v>
      </c>
    </row>
    <row r="2407" spans="2:9" x14ac:dyDescent="0.25">
      <c r="B2407" t="s">
        <v>68</v>
      </c>
      <c r="C2407">
        <v>11.200000000000001</v>
      </c>
      <c r="D2407">
        <v>1050</v>
      </c>
      <c r="E2407" s="27">
        <v>45407</v>
      </c>
      <c r="F2407">
        <v>805.58999999999992</v>
      </c>
      <c r="G2407" t="s">
        <v>90</v>
      </c>
      <c r="H2407">
        <v>0</v>
      </c>
      <c r="I2407" t="str">
        <f>YEAR(data_KPI[[#This Row],[Date]])&amp;" "&amp;MONTH(data_KPI[[#This Row],[Date]])</f>
        <v>2024 4</v>
      </c>
    </row>
    <row r="2408" spans="2:9" x14ac:dyDescent="0.25">
      <c r="B2408" t="s">
        <v>32</v>
      </c>
      <c r="C2408">
        <v>9.6000000000000014</v>
      </c>
      <c r="D2408">
        <v>960</v>
      </c>
      <c r="E2408" s="27">
        <v>45407</v>
      </c>
      <c r="F2408">
        <v>2983.95</v>
      </c>
      <c r="G2408" t="s">
        <v>91</v>
      </c>
      <c r="H2408">
        <v>0</v>
      </c>
      <c r="I2408" t="str">
        <f>YEAR(data_KPI[[#This Row],[Date]])&amp;" "&amp;MONTH(data_KPI[[#This Row],[Date]])</f>
        <v>2024 4</v>
      </c>
    </row>
    <row r="2409" spans="2:9" x14ac:dyDescent="0.25">
      <c r="B2409" t="s">
        <v>33</v>
      </c>
      <c r="C2409">
        <v>8.8000000000000007</v>
      </c>
      <c r="D2409">
        <v>1470</v>
      </c>
      <c r="E2409" s="27">
        <v>45408</v>
      </c>
      <c r="F2409">
        <v>2757.81</v>
      </c>
      <c r="G2409" t="s">
        <v>90</v>
      </c>
      <c r="H2409">
        <v>0</v>
      </c>
      <c r="I2409" t="str">
        <f>YEAR(data_KPI[[#This Row],[Date]])&amp;" "&amp;MONTH(data_KPI[[#This Row],[Date]])</f>
        <v>2024 4</v>
      </c>
    </row>
    <row r="2410" spans="2:9" x14ac:dyDescent="0.25">
      <c r="B2410" t="s">
        <v>34</v>
      </c>
      <c r="C2410">
        <v>6.4</v>
      </c>
      <c r="D2410">
        <v>690</v>
      </c>
      <c r="E2410" s="27">
        <v>45408</v>
      </c>
      <c r="F2410">
        <v>1100.31</v>
      </c>
      <c r="G2410" t="s">
        <v>91</v>
      </c>
      <c r="H2410">
        <v>0</v>
      </c>
      <c r="I2410" t="str">
        <f>YEAR(data_KPI[[#This Row],[Date]])&amp;" "&amp;MONTH(data_KPI[[#This Row],[Date]])</f>
        <v>2024 4</v>
      </c>
    </row>
    <row r="2411" spans="2:9" x14ac:dyDescent="0.25">
      <c r="B2411" t="s">
        <v>35</v>
      </c>
      <c r="C2411">
        <v>4</v>
      </c>
      <c r="D2411">
        <v>1430</v>
      </c>
      <c r="E2411" s="27">
        <v>45408</v>
      </c>
      <c r="F2411">
        <v>1830.72</v>
      </c>
      <c r="G2411" t="s">
        <v>91</v>
      </c>
      <c r="H2411">
        <v>0</v>
      </c>
      <c r="I2411" t="str">
        <f>YEAR(data_KPI[[#This Row],[Date]])&amp;" "&amp;MONTH(data_KPI[[#This Row],[Date]])</f>
        <v>2024 4</v>
      </c>
    </row>
    <row r="2412" spans="2:9" x14ac:dyDescent="0.25">
      <c r="B2412" t="s">
        <v>68</v>
      </c>
      <c r="C2412">
        <v>9.6000000000000014</v>
      </c>
      <c r="D2412">
        <v>750</v>
      </c>
      <c r="E2412" s="27">
        <v>45408</v>
      </c>
      <c r="F2412">
        <v>344.96999999999997</v>
      </c>
      <c r="G2412" t="s">
        <v>90</v>
      </c>
      <c r="H2412">
        <v>0</v>
      </c>
      <c r="I2412" t="str">
        <f>YEAR(data_KPI[[#This Row],[Date]])&amp;" "&amp;MONTH(data_KPI[[#This Row],[Date]])</f>
        <v>2024 4</v>
      </c>
    </row>
    <row r="2413" spans="2:9" x14ac:dyDescent="0.25">
      <c r="B2413" t="s">
        <v>32</v>
      </c>
      <c r="C2413">
        <v>6.4</v>
      </c>
      <c r="D2413">
        <v>890</v>
      </c>
      <c r="E2413" s="27">
        <v>45408</v>
      </c>
      <c r="F2413">
        <v>1337.28</v>
      </c>
      <c r="G2413" t="s">
        <v>91</v>
      </c>
      <c r="H2413">
        <v>0</v>
      </c>
      <c r="I2413" t="str">
        <f>YEAR(data_KPI[[#This Row],[Date]])&amp;" "&amp;MONTH(data_KPI[[#This Row],[Date]])</f>
        <v>2024 4</v>
      </c>
    </row>
    <row r="2414" spans="2:9" x14ac:dyDescent="0.25">
      <c r="B2414" t="s">
        <v>33</v>
      </c>
      <c r="C2414">
        <v>12</v>
      </c>
      <c r="D2414">
        <v>1430</v>
      </c>
      <c r="E2414" s="27">
        <v>45409</v>
      </c>
      <c r="F2414">
        <v>2624.3999999999996</v>
      </c>
      <c r="G2414" t="s">
        <v>90</v>
      </c>
      <c r="H2414">
        <v>0</v>
      </c>
      <c r="I2414" t="str">
        <f>YEAR(data_KPI[[#This Row],[Date]])&amp;" "&amp;MONTH(data_KPI[[#This Row],[Date]])</f>
        <v>2024 4</v>
      </c>
    </row>
    <row r="2415" spans="2:9" x14ac:dyDescent="0.25">
      <c r="B2415" t="s">
        <v>34</v>
      </c>
      <c r="C2415">
        <v>9.6000000000000014</v>
      </c>
      <c r="D2415">
        <v>1340</v>
      </c>
      <c r="E2415" s="27">
        <v>45409</v>
      </c>
      <c r="F2415">
        <v>2287.83</v>
      </c>
      <c r="G2415" t="s">
        <v>91</v>
      </c>
      <c r="H2415">
        <v>0</v>
      </c>
      <c r="I2415" t="str">
        <f>YEAR(data_KPI[[#This Row],[Date]])&amp;" "&amp;MONTH(data_KPI[[#This Row],[Date]])</f>
        <v>2024 4</v>
      </c>
    </row>
    <row r="2416" spans="2:9" x14ac:dyDescent="0.25">
      <c r="B2416" t="s">
        <v>35</v>
      </c>
      <c r="C2416">
        <v>10.4</v>
      </c>
      <c r="D2416">
        <v>1180</v>
      </c>
      <c r="E2416" s="27">
        <v>45409</v>
      </c>
      <c r="F2416">
        <v>2275.3200000000002</v>
      </c>
      <c r="G2416" t="s">
        <v>91</v>
      </c>
      <c r="H2416">
        <v>0</v>
      </c>
      <c r="I2416" t="str">
        <f>YEAR(data_KPI[[#This Row],[Date]])&amp;" "&amp;MONTH(data_KPI[[#This Row],[Date]])</f>
        <v>2024 4</v>
      </c>
    </row>
    <row r="2417" spans="2:9" x14ac:dyDescent="0.25">
      <c r="B2417" t="s">
        <v>68</v>
      </c>
      <c r="C2417">
        <v>6.4</v>
      </c>
      <c r="D2417">
        <v>750</v>
      </c>
      <c r="E2417" s="27">
        <v>45409</v>
      </c>
      <c r="F2417">
        <v>2051.9700000000003</v>
      </c>
      <c r="G2417" t="s">
        <v>90</v>
      </c>
      <c r="H2417">
        <v>0</v>
      </c>
      <c r="I2417" t="str">
        <f>YEAR(data_KPI[[#This Row],[Date]])&amp;" "&amp;MONTH(data_KPI[[#This Row],[Date]])</f>
        <v>2024 4</v>
      </c>
    </row>
    <row r="2418" spans="2:9" x14ac:dyDescent="0.25">
      <c r="B2418" t="s">
        <v>32</v>
      </c>
      <c r="C2418">
        <v>9.6000000000000014</v>
      </c>
      <c r="D2418">
        <v>790</v>
      </c>
      <c r="E2418" s="27">
        <v>45409</v>
      </c>
      <c r="F2418">
        <v>422.61</v>
      </c>
      <c r="G2418" t="s">
        <v>91</v>
      </c>
      <c r="H2418">
        <v>0</v>
      </c>
      <c r="I2418" t="str">
        <f>YEAR(data_KPI[[#This Row],[Date]])&amp;" "&amp;MONTH(data_KPI[[#This Row],[Date]])</f>
        <v>2024 4</v>
      </c>
    </row>
    <row r="2419" spans="2:9" x14ac:dyDescent="0.25">
      <c r="B2419" t="s">
        <v>33</v>
      </c>
      <c r="C2419">
        <v>8</v>
      </c>
      <c r="D2419">
        <v>720</v>
      </c>
      <c r="E2419" s="27">
        <v>45410</v>
      </c>
      <c r="F2419">
        <v>2538.7799999999997</v>
      </c>
      <c r="G2419" t="s">
        <v>90</v>
      </c>
      <c r="H2419">
        <v>0</v>
      </c>
      <c r="I2419" t="str">
        <f>YEAR(data_KPI[[#This Row],[Date]])&amp;" "&amp;MONTH(data_KPI[[#This Row],[Date]])</f>
        <v>2024 4</v>
      </c>
    </row>
    <row r="2420" spans="2:9" x14ac:dyDescent="0.25">
      <c r="B2420" t="s">
        <v>34</v>
      </c>
      <c r="C2420">
        <v>8</v>
      </c>
      <c r="D2420">
        <v>1190</v>
      </c>
      <c r="E2420" s="27">
        <v>45410</v>
      </c>
      <c r="F2420">
        <v>634.08000000000004</v>
      </c>
      <c r="G2420" t="s">
        <v>91</v>
      </c>
      <c r="H2420">
        <v>0</v>
      </c>
      <c r="I2420" t="str">
        <f>YEAR(data_KPI[[#This Row],[Date]])&amp;" "&amp;MONTH(data_KPI[[#This Row],[Date]])</f>
        <v>2024 4</v>
      </c>
    </row>
    <row r="2421" spans="2:9" x14ac:dyDescent="0.25">
      <c r="B2421" t="s">
        <v>35</v>
      </c>
      <c r="C2421">
        <v>12</v>
      </c>
      <c r="D2421">
        <v>1030</v>
      </c>
      <c r="E2421" s="27">
        <v>45410</v>
      </c>
      <c r="F2421">
        <v>751.47</v>
      </c>
      <c r="G2421" t="s">
        <v>91</v>
      </c>
      <c r="H2421">
        <v>0</v>
      </c>
      <c r="I2421" t="str">
        <f>YEAR(data_KPI[[#This Row],[Date]])&amp;" "&amp;MONTH(data_KPI[[#This Row],[Date]])</f>
        <v>2024 4</v>
      </c>
    </row>
    <row r="2422" spans="2:9" x14ac:dyDescent="0.25">
      <c r="B2422" t="s">
        <v>68</v>
      </c>
      <c r="C2422">
        <v>4.8000000000000007</v>
      </c>
      <c r="D2422">
        <v>990</v>
      </c>
      <c r="E2422" s="27">
        <v>45410</v>
      </c>
      <c r="F2422">
        <v>2808.96</v>
      </c>
      <c r="G2422" t="s">
        <v>90</v>
      </c>
      <c r="H2422">
        <v>0</v>
      </c>
      <c r="I2422" t="str">
        <f>YEAR(data_KPI[[#This Row],[Date]])&amp;" "&amp;MONTH(data_KPI[[#This Row],[Date]])</f>
        <v>2024 4</v>
      </c>
    </row>
    <row r="2423" spans="2:9" x14ac:dyDescent="0.25">
      <c r="B2423" t="s">
        <v>32</v>
      </c>
      <c r="C2423">
        <v>4.8000000000000007</v>
      </c>
      <c r="D2423">
        <v>1300</v>
      </c>
      <c r="E2423" s="27">
        <v>45410</v>
      </c>
      <c r="F2423">
        <v>725.67</v>
      </c>
      <c r="G2423" t="s">
        <v>91</v>
      </c>
      <c r="H2423">
        <v>0</v>
      </c>
      <c r="I2423" t="str">
        <f>YEAR(data_KPI[[#This Row],[Date]])&amp;" "&amp;MONTH(data_KPI[[#This Row],[Date]])</f>
        <v>2024 4</v>
      </c>
    </row>
    <row r="2424" spans="2:9" x14ac:dyDescent="0.25">
      <c r="B2424" t="s">
        <v>33</v>
      </c>
      <c r="C2424">
        <v>11.200000000000001</v>
      </c>
      <c r="D2424">
        <v>630</v>
      </c>
      <c r="E2424" s="27">
        <v>45411</v>
      </c>
      <c r="F2424">
        <v>2971.62</v>
      </c>
      <c r="G2424" t="s">
        <v>90</v>
      </c>
      <c r="H2424">
        <v>0</v>
      </c>
      <c r="I2424" t="str">
        <f>YEAR(data_KPI[[#This Row],[Date]])&amp;" "&amp;MONTH(data_KPI[[#This Row],[Date]])</f>
        <v>2024 4</v>
      </c>
    </row>
    <row r="2425" spans="2:9" x14ac:dyDescent="0.25">
      <c r="B2425" t="s">
        <v>34</v>
      </c>
      <c r="C2425">
        <v>8</v>
      </c>
      <c r="D2425">
        <v>630</v>
      </c>
      <c r="E2425" s="27">
        <v>45411</v>
      </c>
      <c r="F2425">
        <v>49.739999999999995</v>
      </c>
      <c r="G2425" t="s">
        <v>91</v>
      </c>
      <c r="H2425">
        <v>0</v>
      </c>
      <c r="I2425" t="str">
        <f>YEAR(data_KPI[[#This Row],[Date]])&amp;" "&amp;MONTH(data_KPI[[#This Row],[Date]])</f>
        <v>2024 4</v>
      </c>
    </row>
    <row r="2426" spans="2:9" x14ac:dyDescent="0.25">
      <c r="B2426" t="s">
        <v>35</v>
      </c>
      <c r="C2426">
        <v>4</v>
      </c>
      <c r="D2426">
        <v>1250</v>
      </c>
      <c r="E2426" s="27">
        <v>45411</v>
      </c>
      <c r="F2426">
        <v>261.93</v>
      </c>
      <c r="G2426" t="s">
        <v>91</v>
      </c>
      <c r="H2426">
        <v>0</v>
      </c>
      <c r="I2426" t="str">
        <f>YEAR(data_KPI[[#This Row],[Date]])&amp;" "&amp;MONTH(data_KPI[[#This Row],[Date]])</f>
        <v>2024 4</v>
      </c>
    </row>
    <row r="2427" spans="2:9" x14ac:dyDescent="0.25">
      <c r="B2427" t="s">
        <v>68</v>
      </c>
      <c r="C2427">
        <v>6.4</v>
      </c>
      <c r="D2427">
        <v>520</v>
      </c>
      <c r="E2427" s="27">
        <v>45411</v>
      </c>
      <c r="F2427">
        <v>2169.6000000000004</v>
      </c>
      <c r="G2427" t="s">
        <v>90</v>
      </c>
      <c r="H2427">
        <v>0</v>
      </c>
      <c r="I2427" t="str">
        <f>YEAR(data_KPI[[#This Row],[Date]])&amp;" "&amp;MONTH(data_KPI[[#This Row],[Date]])</f>
        <v>2024 4</v>
      </c>
    </row>
    <row r="2428" spans="2:9" x14ac:dyDescent="0.25">
      <c r="B2428" t="s">
        <v>32</v>
      </c>
      <c r="C2428">
        <v>12</v>
      </c>
      <c r="D2428">
        <v>930</v>
      </c>
      <c r="E2428" s="27">
        <v>45411</v>
      </c>
      <c r="F2428">
        <v>2768.82</v>
      </c>
      <c r="G2428" t="s">
        <v>91</v>
      </c>
      <c r="H2428">
        <v>0</v>
      </c>
      <c r="I2428" t="str">
        <f>YEAR(data_KPI[[#This Row],[Date]])&amp;" "&amp;MONTH(data_KPI[[#This Row],[Date]])</f>
        <v>2024 4</v>
      </c>
    </row>
    <row r="2429" spans="2:9" x14ac:dyDescent="0.25">
      <c r="B2429" t="s">
        <v>33</v>
      </c>
      <c r="C2429">
        <v>7.2</v>
      </c>
      <c r="D2429">
        <v>1140</v>
      </c>
      <c r="E2429" s="27">
        <v>45412</v>
      </c>
      <c r="F2429">
        <v>2086.56</v>
      </c>
      <c r="G2429" t="s">
        <v>90</v>
      </c>
      <c r="H2429">
        <v>0</v>
      </c>
      <c r="I2429" t="str">
        <f>YEAR(data_KPI[[#This Row],[Date]])&amp;" "&amp;MONTH(data_KPI[[#This Row],[Date]])</f>
        <v>2024 4</v>
      </c>
    </row>
    <row r="2430" spans="2:9" x14ac:dyDescent="0.25">
      <c r="B2430" t="s">
        <v>34</v>
      </c>
      <c r="C2430">
        <v>9.6000000000000014</v>
      </c>
      <c r="D2430">
        <v>1500</v>
      </c>
      <c r="E2430" s="27">
        <v>45412</v>
      </c>
      <c r="F2430">
        <v>2172.27</v>
      </c>
      <c r="G2430" t="s">
        <v>91</v>
      </c>
      <c r="H2430">
        <v>0</v>
      </c>
      <c r="I2430" t="str">
        <f>YEAR(data_KPI[[#This Row],[Date]])&amp;" "&amp;MONTH(data_KPI[[#This Row],[Date]])</f>
        <v>2024 4</v>
      </c>
    </row>
    <row r="2431" spans="2:9" x14ac:dyDescent="0.25">
      <c r="B2431" t="s">
        <v>35</v>
      </c>
      <c r="C2431">
        <v>7.2</v>
      </c>
      <c r="D2431">
        <v>1390</v>
      </c>
      <c r="E2431" s="27">
        <v>45412</v>
      </c>
      <c r="F2431">
        <v>2570.8200000000002</v>
      </c>
      <c r="G2431" t="s">
        <v>91</v>
      </c>
      <c r="H2431">
        <v>0</v>
      </c>
      <c r="I2431" t="str">
        <f>YEAR(data_KPI[[#This Row],[Date]])&amp;" "&amp;MONTH(data_KPI[[#This Row],[Date]])</f>
        <v>2024 4</v>
      </c>
    </row>
    <row r="2432" spans="2:9" x14ac:dyDescent="0.25">
      <c r="B2432" t="s">
        <v>68</v>
      </c>
      <c r="C2432">
        <v>5.6000000000000005</v>
      </c>
      <c r="D2432">
        <v>1160</v>
      </c>
      <c r="E2432" s="27">
        <v>45412</v>
      </c>
      <c r="F2432">
        <v>254.52</v>
      </c>
      <c r="G2432" t="s">
        <v>90</v>
      </c>
      <c r="H2432">
        <v>0</v>
      </c>
      <c r="I2432" t="str">
        <f>YEAR(data_KPI[[#This Row],[Date]])&amp;" "&amp;MONTH(data_KPI[[#This Row],[Date]])</f>
        <v>2024 4</v>
      </c>
    </row>
    <row r="2433" spans="2:9" x14ac:dyDescent="0.25">
      <c r="B2433" t="s">
        <v>32</v>
      </c>
      <c r="C2433">
        <v>5.6000000000000005</v>
      </c>
      <c r="D2433">
        <v>680</v>
      </c>
      <c r="E2433" s="27">
        <v>45412</v>
      </c>
      <c r="F2433">
        <v>1935.4499999999998</v>
      </c>
      <c r="G2433" t="s">
        <v>91</v>
      </c>
      <c r="H2433">
        <v>0</v>
      </c>
      <c r="I2433" t="str">
        <f>YEAR(data_KPI[[#This Row],[Date]])&amp;" "&amp;MONTH(data_KPI[[#This Row],[Date]])</f>
        <v>2024 4</v>
      </c>
    </row>
    <row r="2434" spans="2:9" x14ac:dyDescent="0.25">
      <c r="B2434" t="s">
        <v>33</v>
      </c>
      <c r="C2434">
        <v>12</v>
      </c>
      <c r="D2434">
        <v>880</v>
      </c>
      <c r="E2434" s="27">
        <v>45413</v>
      </c>
      <c r="F2434">
        <v>1398.78</v>
      </c>
      <c r="G2434" t="s">
        <v>90</v>
      </c>
      <c r="H2434">
        <v>0</v>
      </c>
      <c r="I2434" t="str">
        <f>YEAR(data_KPI[[#This Row],[Date]])&amp;" "&amp;MONTH(data_KPI[[#This Row],[Date]])</f>
        <v>2024 5</v>
      </c>
    </row>
    <row r="2435" spans="2:9" x14ac:dyDescent="0.25">
      <c r="B2435" t="s">
        <v>34</v>
      </c>
      <c r="C2435">
        <v>8</v>
      </c>
      <c r="D2435">
        <v>1220</v>
      </c>
      <c r="E2435" s="27">
        <v>45413</v>
      </c>
      <c r="F2435">
        <v>1345.74</v>
      </c>
      <c r="G2435" t="s">
        <v>91</v>
      </c>
      <c r="H2435">
        <v>0</v>
      </c>
      <c r="I2435" t="str">
        <f>YEAR(data_KPI[[#This Row],[Date]])&amp;" "&amp;MONTH(data_KPI[[#This Row],[Date]])</f>
        <v>2024 5</v>
      </c>
    </row>
    <row r="2436" spans="2:9" x14ac:dyDescent="0.25">
      <c r="B2436" t="s">
        <v>35</v>
      </c>
      <c r="C2436">
        <v>11.200000000000001</v>
      </c>
      <c r="D2436">
        <v>1030</v>
      </c>
      <c r="E2436" s="27">
        <v>45413</v>
      </c>
      <c r="F2436">
        <v>1880.6100000000001</v>
      </c>
      <c r="G2436" t="s">
        <v>91</v>
      </c>
      <c r="H2436">
        <v>0</v>
      </c>
      <c r="I2436" t="str">
        <f>YEAR(data_KPI[[#This Row],[Date]])&amp;" "&amp;MONTH(data_KPI[[#This Row],[Date]])</f>
        <v>2024 5</v>
      </c>
    </row>
    <row r="2437" spans="2:9" x14ac:dyDescent="0.25">
      <c r="B2437" t="s">
        <v>68</v>
      </c>
      <c r="C2437">
        <v>12</v>
      </c>
      <c r="D2437">
        <v>850</v>
      </c>
      <c r="E2437" s="27">
        <v>45413</v>
      </c>
      <c r="F2437">
        <v>1751.8200000000002</v>
      </c>
      <c r="G2437" t="s">
        <v>90</v>
      </c>
      <c r="H2437">
        <v>0</v>
      </c>
      <c r="I2437" t="str">
        <f>YEAR(data_KPI[[#This Row],[Date]])&amp;" "&amp;MONTH(data_KPI[[#This Row],[Date]])</f>
        <v>2024 5</v>
      </c>
    </row>
    <row r="2438" spans="2:9" x14ac:dyDescent="0.25">
      <c r="B2438" t="s">
        <v>32</v>
      </c>
      <c r="C2438">
        <v>7.2</v>
      </c>
      <c r="D2438">
        <v>700</v>
      </c>
      <c r="E2438" s="27">
        <v>45413</v>
      </c>
      <c r="F2438">
        <v>1309.68</v>
      </c>
      <c r="G2438" t="s">
        <v>91</v>
      </c>
      <c r="H2438">
        <v>0</v>
      </c>
      <c r="I2438" t="str">
        <f>YEAR(data_KPI[[#This Row],[Date]])&amp;" "&amp;MONTH(data_KPI[[#This Row],[Date]])</f>
        <v>2024 5</v>
      </c>
    </row>
    <row r="2439" spans="2:9" x14ac:dyDescent="0.25">
      <c r="B2439" t="s">
        <v>33</v>
      </c>
      <c r="C2439">
        <v>12</v>
      </c>
      <c r="D2439">
        <v>650</v>
      </c>
      <c r="E2439" s="27">
        <v>45414</v>
      </c>
      <c r="F2439">
        <v>2095.3200000000002</v>
      </c>
      <c r="G2439" t="s">
        <v>90</v>
      </c>
      <c r="H2439">
        <v>0</v>
      </c>
      <c r="I2439" t="str">
        <f>YEAR(data_KPI[[#This Row],[Date]])&amp;" "&amp;MONTH(data_KPI[[#This Row],[Date]])</f>
        <v>2024 5</v>
      </c>
    </row>
    <row r="2440" spans="2:9" x14ac:dyDescent="0.25">
      <c r="B2440" t="s">
        <v>34</v>
      </c>
      <c r="C2440">
        <v>12</v>
      </c>
      <c r="D2440">
        <v>990</v>
      </c>
      <c r="E2440" s="27">
        <v>45414</v>
      </c>
      <c r="F2440">
        <v>468.48</v>
      </c>
      <c r="G2440" t="s">
        <v>91</v>
      </c>
      <c r="H2440">
        <v>0</v>
      </c>
      <c r="I2440" t="str">
        <f>YEAR(data_KPI[[#This Row],[Date]])&amp;" "&amp;MONTH(data_KPI[[#This Row],[Date]])</f>
        <v>2024 5</v>
      </c>
    </row>
    <row r="2441" spans="2:9" x14ac:dyDescent="0.25">
      <c r="B2441" t="s">
        <v>35</v>
      </c>
      <c r="C2441">
        <v>4.8000000000000007</v>
      </c>
      <c r="D2441">
        <v>620</v>
      </c>
      <c r="E2441" s="27">
        <v>45414</v>
      </c>
      <c r="F2441">
        <v>2183.2799999999997</v>
      </c>
      <c r="G2441" t="s">
        <v>91</v>
      </c>
      <c r="H2441">
        <v>0</v>
      </c>
      <c r="I2441" t="str">
        <f>YEAR(data_KPI[[#This Row],[Date]])&amp;" "&amp;MONTH(data_KPI[[#This Row],[Date]])</f>
        <v>2024 5</v>
      </c>
    </row>
    <row r="2442" spans="2:9" x14ac:dyDescent="0.25">
      <c r="B2442" t="s">
        <v>68</v>
      </c>
      <c r="C2442">
        <v>7.2</v>
      </c>
      <c r="D2442">
        <v>660</v>
      </c>
      <c r="E2442" s="27">
        <v>45414</v>
      </c>
      <c r="F2442">
        <v>1039.08</v>
      </c>
      <c r="G2442" t="s">
        <v>90</v>
      </c>
      <c r="H2442">
        <v>0</v>
      </c>
      <c r="I2442" t="str">
        <f>YEAR(data_KPI[[#This Row],[Date]])&amp;" "&amp;MONTH(data_KPI[[#This Row],[Date]])</f>
        <v>2024 5</v>
      </c>
    </row>
    <row r="2443" spans="2:9" x14ac:dyDescent="0.25">
      <c r="B2443" t="s">
        <v>32</v>
      </c>
      <c r="C2443">
        <v>6.4</v>
      </c>
      <c r="D2443">
        <v>1000</v>
      </c>
      <c r="E2443" s="27">
        <v>45414</v>
      </c>
      <c r="F2443">
        <v>2280.21</v>
      </c>
      <c r="G2443" t="s">
        <v>91</v>
      </c>
      <c r="H2443">
        <v>0</v>
      </c>
      <c r="I2443" t="str">
        <f>YEAR(data_KPI[[#This Row],[Date]])&amp;" "&amp;MONTH(data_KPI[[#This Row],[Date]])</f>
        <v>2024 5</v>
      </c>
    </row>
    <row r="2444" spans="2:9" x14ac:dyDescent="0.25">
      <c r="B2444" t="s">
        <v>33</v>
      </c>
      <c r="C2444">
        <v>9.6000000000000014</v>
      </c>
      <c r="D2444">
        <v>1120</v>
      </c>
      <c r="E2444" s="27">
        <v>45415</v>
      </c>
      <c r="F2444">
        <v>1979.94</v>
      </c>
      <c r="G2444" t="s">
        <v>90</v>
      </c>
      <c r="H2444">
        <v>0</v>
      </c>
      <c r="I2444" t="str">
        <f>YEAR(data_KPI[[#This Row],[Date]])&amp;" "&amp;MONTH(data_KPI[[#This Row],[Date]])</f>
        <v>2024 5</v>
      </c>
    </row>
    <row r="2445" spans="2:9" x14ac:dyDescent="0.25">
      <c r="B2445" t="s">
        <v>34</v>
      </c>
      <c r="C2445">
        <v>4.8000000000000007</v>
      </c>
      <c r="D2445">
        <v>1110</v>
      </c>
      <c r="E2445" s="27">
        <v>45415</v>
      </c>
      <c r="F2445">
        <v>1835.8500000000001</v>
      </c>
      <c r="G2445" t="s">
        <v>91</v>
      </c>
      <c r="H2445">
        <v>0</v>
      </c>
      <c r="I2445" t="str">
        <f>YEAR(data_KPI[[#This Row],[Date]])&amp;" "&amp;MONTH(data_KPI[[#This Row],[Date]])</f>
        <v>2024 5</v>
      </c>
    </row>
    <row r="2446" spans="2:9" x14ac:dyDescent="0.25">
      <c r="B2446" t="s">
        <v>35</v>
      </c>
      <c r="C2446">
        <v>8</v>
      </c>
      <c r="D2446">
        <v>1200</v>
      </c>
      <c r="E2446" s="27">
        <v>45415</v>
      </c>
      <c r="F2446">
        <v>261.78000000000003</v>
      </c>
      <c r="G2446" t="s">
        <v>91</v>
      </c>
      <c r="H2446">
        <v>0</v>
      </c>
      <c r="I2446" t="str">
        <f>YEAR(data_KPI[[#This Row],[Date]])&amp;" "&amp;MONTH(data_KPI[[#This Row],[Date]])</f>
        <v>2024 5</v>
      </c>
    </row>
    <row r="2447" spans="2:9" x14ac:dyDescent="0.25">
      <c r="B2447" t="s">
        <v>68</v>
      </c>
      <c r="C2447">
        <v>8</v>
      </c>
      <c r="D2447">
        <v>1030</v>
      </c>
      <c r="E2447" s="27">
        <v>45415</v>
      </c>
      <c r="F2447">
        <v>2215.41</v>
      </c>
      <c r="G2447" t="s">
        <v>90</v>
      </c>
      <c r="H2447">
        <v>0</v>
      </c>
      <c r="I2447" t="str">
        <f>YEAR(data_KPI[[#This Row],[Date]])&amp;" "&amp;MONTH(data_KPI[[#This Row],[Date]])</f>
        <v>2024 5</v>
      </c>
    </row>
    <row r="2448" spans="2:9" x14ac:dyDescent="0.25">
      <c r="B2448" t="s">
        <v>32</v>
      </c>
      <c r="C2448">
        <v>4.8000000000000007</v>
      </c>
      <c r="D2448">
        <v>1420</v>
      </c>
      <c r="E2448" s="27">
        <v>45415</v>
      </c>
      <c r="F2448">
        <v>1578.27</v>
      </c>
      <c r="G2448" t="s">
        <v>91</v>
      </c>
      <c r="H2448">
        <v>0</v>
      </c>
      <c r="I2448" t="str">
        <f>YEAR(data_KPI[[#This Row],[Date]])&amp;" "&amp;MONTH(data_KPI[[#This Row],[Date]])</f>
        <v>2024 5</v>
      </c>
    </row>
    <row r="2449" spans="2:9" x14ac:dyDescent="0.25">
      <c r="B2449" t="s">
        <v>33</v>
      </c>
      <c r="C2449">
        <v>12</v>
      </c>
      <c r="D2449">
        <v>870</v>
      </c>
      <c r="E2449" s="27">
        <v>45416</v>
      </c>
      <c r="F2449">
        <v>107.85000000000001</v>
      </c>
      <c r="G2449" t="s">
        <v>90</v>
      </c>
      <c r="H2449">
        <v>0</v>
      </c>
      <c r="I2449" t="str">
        <f>YEAR(data_KPI[[#This Row],[Date]])&amp;" "&amp;MONTH(data_KPI[[#This Row],[Date]])</f>
        <v>2024 5</v>
      </c>
    </row>
    <row r="2450" spans="2:9" x14ac:dyDescent="0.25">
      <c r="B2450" t="s">
        <v>34</v>
      </c>
      <c r="C2450">
        <v>10.4</v>
      </c>
      <c r="D2450">
        <v>1430</v>
      </c>
      <c r="E2450" s="27">
        <v>45416</v>
      </c>
      <c r="F2450">
        <v>298.35000000000002</v>
      </c>
      <c r="G2450" t="s">
        <v>91</v>
      </c>
      <c r="H2450">
        <v>0</v>
      </c>
      <c r="I2450" t="str">
        <f>YEAR(data_KPI[[#This Row],[Date]])&amp;" "&amp;MONTH(data_KPI[[#This Row],[Date]])</f>
        <v>2024 5</v>
      </c>
    </row>
    <row r="2451" spans="2:9" x14ac:dyDescent="0.25">
      <c r="B2451" t="s">
        <v>35</v>
      </c>
      <c r="C2451">
        <v>9.6000000000000014</v>
      </c>
      <c r="D2451">
        <v>1270</v>
      </c>
      <c r="E2451" s="27">
        <v>45416</v>
      </c>
      <c r="F2451">
        <v>2576.9700000000003</v>
      </c>
      <c r="G2451" t="s">
        <v>91</v>
      </c>
      <c r="H2451">
        <v>0</v>
      </c>
      <c r="I2451" t="str">
        <f>YEAR(data_KPI[[#This Row],[Date]])&amp;" "&amp;MONTH(data_KPI[[#This Row],[Date]])</f>
        <v>2024 5</v>
      </c>
    </row>
    <row r="2452" spans="2:9" x14ac:dyDescent="0.25">
      <c r="B2452" t="s">
        <v>68</v>
      </c>
      <c r="C2452">
        <v>8</v>
      </c>
      <c r="D2452">
        <v>1200</v>
      </c>
      <c r="E2452" s="27">
        <v>45416</v>
      </c>
      <c r="F2452">
        <v>875.84999999999991</v>
      </c>
      <c r="G2452" t="s">
        <v>90</v>
      </c>
      <c r="H2452">
        <v>0</v>
      </c>
      <c r="I2452" t="str">
        <f>YEAR(data_KPI[[#This Row],[Date]])&amp;" "&amp;MONTH(data_KPI[[#This Row],[Date]])</f>
        <v>2024 5</v>
      </c>
    </row>
    <row r="2453" spans="2:9" x14ac:dyDescent="0.25">
      <c r="B2453" t="s">
        <v>32</v>
      </c>
      <c r="C2453">
        <v>7.2</v>
      </c>
      <c r="D2453">
        <v>670</v>
      </c>
      <c r="E2453" s="27">
        <v>45416</v>
      </c>
      <c r="F2453">
        <v>543.36</v>
      </c>
      <c r="G2453" t="s">
        <v>91</v>
      </c>
      <c r="H2453">
        <v>0</v>
      </c>
      <c r="I2453" t="str">
        <f>YEAR(data_KPI[[#This Row],[Date]])&amp;" "&amp;MONTH(data_KPI[[#This Row],[Date]])</f>
        <v>2024 5</v>
      </c>
    </row>
    <row r="2454" spans="2:9" x14ac:dyDescent="0.25">
      <c r="B2454" t="s">
        <v>33</v>
      </c>
      <c r="C2454">
        <v>12</v>
      </c>
      <c r="D2454">
        <v>900</v>
      </c>
      <c r="E2454" s="27">
        <v>45417</v>
      </c>
      <c r="F2454">
        <v>1692.96</v>
      </c>
      <c r="G2454" t="s">
        <v>90</v>
      </c>
      <c r="H2454">
        <v>0</v>
      </c>
      <c r="I2454" t="str">
        <f>YEAR(data_KPI[[#This Row],[Date]])&amp;" "&amp;MONTH(data_KPI[[#This Row],[Date]])</f>
        <v>2024 5</v>
      </c>
    </row>
    <row r="2455" spans="2:9" x14ac:dyDescent="0.25">
      <c r="B2455" t="s">
        <v>34</v>
      </c>
      <c r="C2455">
        <v>11.200000000000001</v>
      </c>
      <c r="D2455">
        <v>660</v>
      </c>
      <c r="E2455" s="27">
        <v>45417</v>
      </c>
      <c r="F2455">
        <v>2002.1999999999998</v>
      </c>
      <c r="G2455" t="s">
        <v>91</v>
      </c>
      <c r="H2455">
        <v>0</v>
      </c>
      <c r="I2455" t="str">
        <f>YEAR(data_KPI[[#This Row],[Date]])&amp;" "&amp;MONTH(data_KPI[[#This Row],[Date]])</f>
        <v>2024 5</v>
      </c>
    </row>
    <row r="2456" spans="2:9" x14ac:dyDescent="0.25">
      <c r="B2456" t="s">
        <v>35</v>
      </c>
      <c r="C2456">
        <v>11.200000000000001</v>
      </c>
      <c r="D2456">
        <v>1040</v>
      </c>
      <c r="E2456" s="27">
        <v>45417</v>
      </c>
      <c r="F2456">
        <v>1510.1999999999998</v>
      </c>
      <c r="G2456" t="s">
        <v>91</v>
      </c>
      <c r="H2456">
        <v>0</v>
      </c>
      <c r="I2456" t="str">
        <f>YEAR(data_KPI[[#This Row],[Date]])&amp;" "&amp;MONTH(data_KPI[[#This Row],[Date]])</f>
        <v>2024 5</v>
      </c>
    </row>
    <row r="2457" spans="2:9" x14ac:dyDescent="0.25">
      <c r="B2457" t="s">
        <v>68</v>
      </c>
      <c r="C2457">
        <v>9.6000000000000014</v>
      </c>
      <c r="D2457">
        <v>590</v>
      </c>
      <c r="E2457" s="27">
        <v>45417</v>
      </c>
      <c r="F2457">
        <v>708.54</v>
      </c>
      <c r="G2457" t="s">
        <v>90</v>
      </c>
      <c r="H2457">
        <v>0</v>
      </c>
      <c r="I2457" t="str">
        <f>YEAR(data_KPI[[#This Row],[Date]])&amp;" "&amp;MONTH(data_KPI[[#This Row],[Date]])</f>
        <v>2024 5</v>
      </c>
    </row>
    <row r="2458" spans="2:9" x14ac:dyDescent="0.25">
      <c r="B2458" t="s">
        <v>32</v>
      </c>
      <c r="C2458">
        <v>12</v>
      </c>
      <c r="D2458">
        <v>780</v>
      </c>
      <c r="E2458" s="27">
        <v>45417</v>
      </c>
      <c r="F2458">
        <v>1224.33</v>
      </c>
      <c r="G2458" t="s">
        <v>91</v>
      </c>
      <c r="H2458">
        <v>0</v>
      </c>
      <c r="I2458" t="str">
        <f>YEAR(data_KPI[[#This Row],[Date]])&amp;" "&amp;MONTH(data_KPI[[#This Row],[Date]])</f>
        <v>2024 5</v>
      </c>
    </row>
    <row r="2459" spans="2:9" x14ac:dyDescent="0.25">
      <c r="B2459" t="s">
        <v>33</v>
      </c>
      <c r="C2459">
        <v>4</v>
      </c>
      <c r="D2459">
        <v>1480</v>
      </c>
      <c r="E2459" s="27">
        <v>45418</v>
      </c>
      <c r="F2459">
        <v>887.61</v>
      </c>
      <c r="G2459" t="s">
        <v>90</v>
      </c>
      <c r="H2459">
        <v>0</v>
      </c>
      <c r="I2459" t="str">
        <f>YEAR(data_KPI[[#This Row],[Date]])&amp;" "&amp;MONTH(data_KPI[[#This Row],[Date]])</f>
        <v>2024 5</v>
      </c>
    </row>
    <row r="2460" spans="2:9" x14ac:dyDescent="0.25">
      <c r="B2460" t="s">
        <v>34</v>
      </c>
      <c r="C2460">
        <v>8.8000000000000007</v>
      </c>
      <c r="D2460">
        <v>740</v>
      </c>
      <c r="E2460" s="27">
        <v>45418</v>
      </c>
      <c r="F2460">
        <v>635.37</v>
      </c>
      <c r="G2460" t="s">
        <v>91</v>
      </c>
      <c r="H2460">
        <v>0</v>
      </c>
      <c r="I2460" t="str">
        <f>YEAR(data_KPI[[#This Row],[Date]])&amp;" "&amp;MONTH(data_KPI[[#This Row],[Date]])</f>
        <v>2024 5</v>
      </c>
    </row>
    <row r="2461" spans="2:9" x14ac:dyDescent="0.25">
      <c r="B2461" t="s">
        <v>35</v>
      </c>
      <c r="C2461">
        <v>4</v>
      </c>
      <c r="D2461">
        <v>1390</v>
      </c>
      <c r="E2461" s="27">
        <v>45418</v>
      </c>
      <c r="F2461">
        <v>665.64</v>
      </c>
      <c r="G2461" t="s">
        <v>91</v>
      </c>
      <c r="H2461">
        <v>0</v>
      </c>
      <c r="I2461" t="str">
        <f>YEAR(data_KPI[[#This Row],[Date]])&amp;" "&amp;MONTH(data_KPI[[#This Row],[Date]])</f>
        <v>2024 5</v>
      </c>
    </row>
    <row r="2462" spans="2:9" x14ac:dyDescent="0.25">
      <c r="B2462" t="s">
        <v>68</v>
      </c>
      <c r="C2462">
        <v>10.4</v>
      </c>
      <c r="D2462">
        <v>900</v>
      </c>
      <c r="E2462" s="27">
        <v>45418</v>
      </c>
      <c r="F2462">
        <v>2789.82</v>
      </c>
      <c r="G2462" t="s">
        <v>90</v>
      </c>
      <c r="H2462">
        <v>0</v>
      </c>
      <c r="I2462" t="str">
        <f>YEAR(data_KPI[[#This Row],[Date]])&amp;" "&amp;MONTH(data_KPI[[#This Row],[Date]])</f>
        <v>2024 5</v>
      </c>
    </row>
    <row r="2463" spans="2:9" x14ac:dyDescent="0.25">
      <c r="B2463" t="s">
        <v>32</v>
      </c>
      <c r="C2463">
        <v>9.6000000000000014</v>
      </c>
      <c r="D2463">
        <v>700</v>
      </c>
      <c r="E2463" s="27">
        <v>45418</v>
      </c>
      <c r="F2463">
        <v>1742.4299999999998</v>
      </c>
      <c r="G2463" t="s">
        <v>91</v>
      </c>
      <c r="H2463">
        <v>0</v>
      </c>
      <c r="I2463" t="str">
        <f>YEAR(data_KPI[[#This Row],[Date]])&amp;" "&amp;MONTH(data_KPI[[#This Row],[Date]])</f>
        <v>2024 5</v>
      </c>
    </row>
    <row r="2464" spans="2:9" x14ac:dyDescent="0.25">
      <c r="B2464" t="s">
        <v>33</v>
      </c>
      <c r="C2464">
        <v>9.6000000000000014</v>
      </c>
      <c r="D2464">
        <v>1200</v>
      </c>
      <c r="E2464" s="27">
        <v>45419</v>
      </c>
      <c r="F2464">
        <v>1556.6999999999998</v>
      </c>
      <c r="G2464" t="s">
        <v>90</v>
      </c>
      <c r="H2464">
        <v>0</v>
      </c>
      <c r="I2464" t="str">
        <f>YEAR(data_KPI[[#This Row],[Date]])&amp;" "&amp;MONTH(data_KPI[[#This Row],[Date]])</f>
        <v>2024 5</v>
      </c>
    </row>
    <row r="2465" spans="2:9" x14ac:dyDescent="0.25">
      <c r="B2465" t="s">
        <v>34</v>
      </c>
      <c r="C2465">
        <v>7.2</v>
      </c>
      <c r="D2465">
        <v>560</v>
      </c>
      <c r="E2465" s="27">
        <v>45419</v>
      </c>
      <c r="F2465">
        <v>975.48</v>
      </c>
      <c r="G2465" t="s">
        <v>91</v>
      </c>
      <c r="H2465">
        <v>0</v>
      </c>
      <c r="I2465" t="str">
        <f>YEAR(data_KPI[[#This Row],[Date]])&amp;" "&amp;MONTH(data_KPI[[#This Row],[Date]])</f>
        <v>2024 5</v>
      </c>
    </row>
    <row r="2466" spans="2:9" x14ac:dyDescent="0.25">
      <c r="B2466" t="s">
        <v>35</v>
      </c>
      <c r="C2466">
        <v>6.4</v>
      </c>
      <c r="D2466">
        <v>730</v>
      </c>
      <c r="E2466" s="27">
        <v>45419</v>
      </c>
      <c r="F2466">
        <v>816</v>
      </c>
      <c r="G2466" t="s">
        <v>91</v>
      </c>
      <c r="H2466">
        <v>0</v>
      </c>
      <c r="I2466" t="str">
        <f>YEAR(data_KPI[[#This Row],[Date]])&amp;" "&amp;MONTH(data_KPI[[#This Row],[Date]])</f>
        <v>2024 5</v>
      </c>
    </row>
    <row r="2467" spans="2:9" x14ac:dyDescent="0.25">
      <c r="B2467" t="s">
        <v>68</v>
      </c>
      <c r="C2467">
        <v>11.200000000000001</v>
      </c>
      <c r="D2467">
        <v>920</v>
      </c>
      <c r="E2467" s="27">
        <v>45419</v>
      </c>
      <c r="F2467">
        <v>1896.3000000000002</v>
      </c>
      <c r="G2467" t="s">
        <v>90</v>
      </c>
      <c r="H2467">
        <v>0</v>
      </c>
      <c r="I2467" t="str">
        <f>YEAR(data_KPI[[#This Row],[Date]])&amp;" "&amp;MONTH(data_KPI[[#This Row],[Date]])</f>
        <v>2024 5</v>
      </c>
    </row>
    <row r="2468" spans="2:9" x14ac:dyDescent="0.25">
      <c r="B2468" t="s">
        <v>32</v>
      </c>
      <c r="C2468">
        <v>10.4</v>
      </c>
      <c r="D2468">
        <v>950</v>
      </c>
      <c r="E2468" s="27">
        <v>45419</v>
      </c>
      <c r="F2468">
        <v>2229.4499999999998</v>
      </c>
      <c r="G2468" t="s">
        <v>91</v>
      </c>
      <c r="H2468">
        <v>0</v>
      </c>
      <c r="I2468" t="str">
        <f>YEAR(data_KPI[[#This Row],[Date]])&amp;" "&amp;MONTH(data_KPI[[#This Row],[Date]])</f>
        <v>2024 5</v>
      </c>
    </row>
    <row r="2469" spans="2:9" x14ac:dyDescent="0.25">
      <c r="B2469" t="s">
        <v>33</v>
      </c>
      <c r="C2469">
        <v>4.8000000000000007</v>
      </c>
      <c r="D2469">
        <v>680</v>
      </c>
      <c r="E2469" s="27">
        <v>45420</v>
      </c>
      <c r="F2469">
        <v>723.66</v>
      </c>
      <c r="G2469" t="s">
        <v>90</v>
      </c>
      <c r="H2469">
        <v>0</v>
      </c>
      <c r="I2469" t="str">
        <f>YEAR(data_KPI[[#This Row],[Date]])&amp;" "&amp;MONTH(data_KPI[[#This Row],[Date]])</f>
        <v>2024 5</v>
      </c>
    </row>
    <row r="2470" spans="2:9" x14ac:dyDescent="0.25">
      <c r="B2470" t="s">
        <v>34</v>
      </c>
      <c r="C2470">
        <v>11.200000000000001</v>
      </c>
      <c r="D2470">
        <v>1350</v>
      </c>
      <c r="E2470" s="27">
        <v>45420</v>
      </c>
      <c r="F2470">
        <v>611.54999999999995</v>
      </c>
      <c r="G2470" t="s">
        <v>91</v>
      </c>
      <c r="H2470">
        <v>0</v>
      </c>
      <c r="I2470" t="str">
        <f>YEAR(data_KPI[[#This Row],[Date]])&amp;" "&amp;MONTH(data_KPI[[#This Row],[Date]])</f>
        <v>2024 5</v>
      </c>
    </row>
    <row r="2471" spans="2:9" x14ac:dyDescent="0.25">
      <c r="B2471" t="s">
        <v>35</v>
      </c>
      <c r="C2471">
        <v>6.4</v>
      </c>
      <c r="D2471">
        <v>870</v>
      </c>
      <c r="E2471" s="27">
        <v>45420</v>
      </c>
      <c r="F2471">
        <v>309.29999999999995</v>
      </c>
      <c r="G2471" t="s">
        <v>91</v>
      </c>
      <c r="H2471">
        <v>0</v>
      </c>
      <c r="I2471" t="str">
        <f>YEAR(data_KPI[[#This Row],[Date]])&amp;" "&amp;MONTH(data_KPI[[#This Row],[Date]])</f>
        <v>2024 5</v>
      </c>
    </row>
    <row r="2472" spans="2:9" x14ac:dyDescent="0.25">
      <c r="B2472" t="s">
        <v>68</v>
      </c>
      <c r="C2472">
        <v>10.4</v>
      </c>
      <c r="D2472">
        <v>1130</v>
      </c>
      <c r="E2472" s="27">
        <v>45420</v>
      </c>
      <c r="F2472">
        <v>1983.12</v>
      </c>
      <c r="G2472" t="s">
        <v>90</v>
      </c>
      <c r="H2472">
        <v>0</v>
      </c>
      <c r="I2472" t="str">
        <f>YEAR(data_KPI[[#This Row],[Date]])&amp;" "&amp;MONTH(data_KPI[[#This Row],[Date]])</f>
        <v>2024 5</v>
      </c>
    </row>
    <row r="2473" spans="2:9" x14ac:dyDescent="0.25">
      <c r="B2473" t="s">
        <v>32</v>
      </c>
      <c r="C2473">
        <v>8</v>
      </c>
      <c r="D2473">
        <v>590</v>
      </c>
      <c r="E2473" s="27">
        <v>45420</v>
      </c>
      <c r="F2473">
        <v>2078.6999999999998</v>
      </c>
      <c r="G2473" t="s">
        <v>91</v>
      </c>
      <c r="H2473">
        <v>0</v>
      </c>
      <c r="I2473" t="str">
        <f>YEAR(data_KPI[[#This Row],[Date]])&amp;" "&amp;MONTH(data_KPI[[#This Row],[Date]])</f>
        <v>2024 5</v>
      </c>
    </row>
    <row r="2474" spans="2:9" x14ac:dyDescent="0.25">
      <c r="B2474" t="s">
        <v>33</v>
      </c>
      <c r="C2474">
        <v>6.4</v>
      </c>
      <c r="D2474">
        <v>1440</v>
      </c>
      <c r="E2474" s="27">
        <v>45421</v>
      </c>
      <c r="F2474">
        <v>332.37</v>
      </c>
      <c r="G2474" t="s">
        <v>90</v>
      </c>
      <c r="H2474">
        <v>0</v>
      </c>
      <c r="I2474" t="str">
        <f>YEAR(data_KPI[[#This Row],[Date]])&amp;" "&amp;MONTH(data_KPI[[#This Row],[Date]])</f>
        <v>2024 5</v>
      </c>
    </row>
    <row r="2475" spans="2:9" x14ac:dyDescent="0.25">
      <c r="B2475" t="s">
        <v>34</v>
      </c>
      <c r="C2475">
        <v>12</v>
      </c>
      <c r="D2475">
        <v>920</v>
      </c>
      <c r="E2475" s="27">
        <v>45421</v>
      </c>
      <c r="F2475">
        <v>979.62000000000012</v>
      </c>
      <c r="G2475" t="s">
        <v>91</v>
      </c>
      <c r="H2475">
        <v>0</v>
      </c>
      <c r="I2475" t="str">
        <f>YEAR(data_KPI[[#This Row],[Date]])&amp;" "&amp;MONTH(data_KPI[[#This Row],[Date]])</f>
        <v>2024 5</v>
      </c>
    </row>
    <row r="2476" spans="2:9" x14ac:dyDescent="0.25">
      <c r="B2476" t="s">
        <v>35</v>
      </c>
      <c r="C2476">
        <v>8.8000000000000007</v>
      </c>
      <c r="D2476">
        <v>650</v>
      </c>
      <c r="E2476" s="27">
        <v>45421</v>
      </c>
      <c r="F2476">
        <v>935.01</v>
      </c>
      <c r="G2476" t="s">
        <v>91</v>
      </c>
      <c r="H2476">
        <v>0</v>
      </c>
      <c r="I2476" t="str">
        <f>YEAR(data_KPI[[#This Row],[Date]])&amp;" "&amp;MONTH(data_KPI[[#This Row],[Date]])</f>
        <v>2024 5</v>
      </c>
    </row>
    <row r="2477" spans="2:9" x14ac:dyDescent="0.25">
      <c r="B2477" t="s">
        <v>68</v>
      </c>
      <c r="C2477">
        <v>8.8000000000000007</v>
      </c>
      <c r="D2477">
        <v>1350</v>
      </c>
      <c r="E2477" s="27">
        <v>45421</v>
      </c>
      <c r="F2477">
        <v>2913.66</v>
      </c>
      <c r="G2477" t="s">
        <v>90</v>
      </c>
      <c r="H2477">
        <v>0</v>
      </c>
      <c r="I2477" t="str">
        <f>YEAR(data_KPI[[#This Row],[Date]])&amp;" "&amp;MONTH(data_KPI[[#This Row],[Date]])</f>
        <v>2024 5</v>
      </c>
    </row>
    <row r="2478" spans="2:9" x14ac:dyDescent="0.25">
      <c r="B2478" t="s">
        <v>32</v>
      </c>
      <c r="C2478">
        <v>8</v>
      </c>
      <c r="D2478">
        <v>1060</v>
      </c>
      <c r="E2478" s="27">
        <v>45421</v>
      </c>
      <c r="F2478">
        <v>447.90000000000003</v>
      </c>
      <c r="G2478" t="s">
        <v>91</v>
      </c>
      <c r="H2478">
        <v>0</v>
      </c>
      <c r="I2478" t="str">
        <f>YEAR(data_KPI[[#This Row],[Date]])&amp;" "&amp;MONTH(data_KPI[[#This Row],[Date]])</f>
        <v>2024 5</v>
      </c>
    </row>
    <row r="2479" spans="2:9" x14ac:dyDescent="0.25">
      <c r="B2479" t="s">
        <v>33</v>
      </c>
      <c r="C2479">
        <v>4.8000000000000007</v>
      </c>
      <c r="D2479">
        <v>1320</v>
      </c>
      <c r="E2479" s="27">
        <v>45422</v>
      </c>
      <c r="F2479">
        <v>2104.6799999999998</v>
      </c>
      <c r="G2479" t="s">
        <v>90</v>
      </c>
      <c r="H2479">
        <v>0</v>
      </c>
      <c r="I2479" t="str">
        <f>YEAR(data_KPI[[#This Row],[Date]])&amp;" "&amp;MONTH(data_KPI[[#This Row],[Date]])</f>
        <v>2024 5</v>
      </c>
    </row>
    <row r="2480" spans="2:9" x14ac:dyDescent="0.25">
      <c r="B2480" t="s">
        <v>34</v>
      </c>
      <c r="C2480">
        <v>6.4</v>
      </c>
      <c r="D2480">
        <v>1150</v>
      </c>
      <c r="E2480" s="27">
        <v>45422</v>
      </c>
      <c r="F2480">
        <v>2040.1499999999999</v>
      </c>
      <c r="G2480" t="s">
        <v>91</v>
      </c>
      <c r="H2480">
        <v>0</v>
      </c>
      <c r="I2480" t="str">
        <f>YEAR(data_KPI[[#This Row],[Date]])&amp;" "&amp;MONTH(data_KPI[[#This Row],[Date]])</f>
        <v>2024 5</v>
      </c>
    </row>
    <row r="2481" spans="2:9" x14ac:dyDescent="0.25">
      <c r="B2481" t="s">
        <v>35</v>
      </c>
      <c r="C2481">
        <v>8</v>
      </c>
      <c r="D2481">
        <v>1020</v>
      </c>
      <c r="E2481" s="27">
        <v>45422</v>
      </c>
      <c r="F2481">
        <v>1036.1399999999999</v>
      </c>
      <c r="G2481" t="s">
        <v>91</v>
      </c>
      <c r="H2481">
        <v>0</v>
      </c>
      <c r="I2481" t="str">
        <f>YEAR(data_KPI[[#This Row],[Date]])&amp;" "&amp;MONTH(data_KPI[[#This Row],[Date]])</f>
        <v>2024 5</v>
      </c>
    </row>
    <row r="2482" spans="2:9" x14ac:dyDescent="0.25">
      <c r="B2482" t="s">
        <v>68</v>
      </c>
      <c r="C2482">
        <v>9.6000000000000014</v>
      </c>
      <c r="D2482">
        <v>910</v>
      </c>
      <c r="E2482" s="27">
        <v>45422</v>
      </c>
      <c r="F2482">
        <v>1229.6999999999998</v>
      </c>
      <c r="G2482" t="s">
        <v>90</v>
      </c>
      <c r="H2482">
        <v>0</v>
      </c>
      <c r="I2482" t="str">
        <f>YEAR(data_KPI[[#This Row],[Date]])&amp;" "&amp;MONTH(data_KPI[[#This Row],[Date]])</f>
        <v>2024 5</v>
      </c>
    </row>
    <row r="2483" spans="2:9" x14ac:dyDescent="0.25">
      <c r="B2483" t="s">
        <v>32</v>
      </c>
      <c r="C2483">
        <v>8.8000000000000007</v>
      </c>
      <c r="D2483">
        <v>900</v>
      </c>
      <c r="E2483" s="27">
        <v>45422</v>
      </c>
      <c r="F2483">
        <v>1427.46</v>
      </c>
      <c r="G2483" t="s">
        <v>91</v>
      </c>
      <c r="H2483">
        <v>0</v>
      </c>
      <c r="I2483" t="str">
        <f>YEAR(data_KPI[[#This Row],[Date]])&amp;" "&amp;MONTH(data_KPI[[#This Row],[Date]])</f>
        <v>2024 5</v>
      </c>
    </row>
    <row r="2484" spans="2:9" x14ac:dyDescent="0.25">
      <c r="B2484" t="s">
        <v>33</v>
      </c>
      <c r="C2484">
        <v>10.4</v>
      </c>
      <c r="D2484">
        <v>970</v>
      </c>
      <c r="E2484" s="27">
        <v>45423</v>
      </c>
      <c r="F2484">
        <v>779.61</v>
      </c>
      <c r="G2484" t="s">
        <v>90</v>
      </c>
      <c r="H2484">
        <v>0</v>
      </c>
      <c r="I2484" t="str">
        <f>YEAR(data_KPI[[#This Row],[Date]])&amp;" "&amp;MONTH(data_KPI[[#This Row],[Date]])</f>
        <v>2024 5</v>
      </c>
    </row>
    <row r="2485" spans="2:9" x14ac:dyDescent="0.25">
      <c r="B2485" t="s">
        <v>34</v>
      </c>
      <c r="C2485">
        <v>12</v>
      </c>
      <c r="D2485">
        <v>1040</v>
      </c>
      <c r="E2485" s="27">
        <v>45423</v>
      </c>
      <c r="F2485">
        <v>485.49</v>
      </c>
      <c r="G2485" t="s">
        <v>91</v>
      </c>
      <c r="H2485">
        <v>0</v>
      </c>
      <c r="I2485" t="str">
        <f>YEAR(data_KPI[[#This Row],[Date]])&amp;" "&amp;MONTH(data_KPI[[#This Row],[Date]])</f>
        <v>2024 5</v>
      </c>
    </row>
    <row r="2486" spans="2:9" x14ac:dyDescent="0.25">
      <c r="B2486" t="s">
        <v>35</v>
      </c>
      <c r="C2486">
        <v>12</v>
      </c>
      <c r="D2486">
        <v>710</v>
      </c>
      <c r="E2486" s="27">
        <v>45423</v>
      </c>
      <c r="F2486">
        <v>1676.88</v>
      </c>
      <c r="G2486" t="s">
        <v>91</v>
      </c>
      <c r="H2486">
        <v>0</v>
      </c>
      <c r="I2486" t="str">
        <f>YEAR(data_KPI[[#This Row],[Date]])&amp;" "&amp;MONTH(data_KPI[[#This Row],[Date]])</f>
        <v>2024 5</v>
      </c>
    </row>
    <row r="2487" spans="2:9" x14ac:dyDescent="0.25">
      <c r="B2487" t="s">
        <v>68</v>
      </c>
      <c r="C2487">
        <v>4.8000000000000007</v>
      </c>
      <c r="D2487">
        <v>510</v>
      </c>
      <c r="E2487" s="27">
        <v>45423</v>
      </c>
      <c r="F2487">
        <v>401.40000000000003</v>
      </c>
      <c r="G2487" t="s">
        <v>90</v>
      </c>
      <c r="H2487">
        <v>0</v>
      </c>
      <c r="I2487" t="str">
        <f>YEAR(data_KPI[[#This Row],[Date]])&amp;" "&amp;MONTH(data_KPI[[#This Row],[Date]])</f>
        <v>2024 5</v>
      </c>
    </row>
    <row r="2488" spans="2:9" x14ac:dyDescent="0.25">
      <c r="B2488" t="s">
        <v>32</v>
      </c>
      <c r="C2488">
        <v>6.4</v>
      </c>
      <c r="D2488">
        <v>1120</v>
      </c>
      <c r="E2488" s="27">
        <v>45423</v>
      </c>
      <c r="F2488">
        <v>2562.33</v>
      </c>
      <c r="G2488" t="s">
        <v>91</v>
      </c>
      <c r="H2488">
        <v>0</v>
      </c>
      <c r="I2488" t="str">
        <f>YEAR(data_KPI[[#This Row],[Date]])&amp;" "&amp;MONTH(data_KPI[[#This Row],[Date]])</f>
        <v>2024 5</v>
      </c>
    </row>
    <row r="2489" spans="2:9" x14ac:dyDescent="0.25">
      <c r="B2489" t="s">
        <v>33</v>
      </c>
      <c r="C2489">
        <v>7.2</v>
      </c>
      <c r="D2489">
        <v>1110</v>
      </c>
      <c r="E2489" s="27">
        <v>45424</v>
      </c>
      <c r="F2489">
        <v>1635.9299999999998</v>
      </c>
      <c r="G2489" t="s">
        <v>90</v>
      </c>
      <c r="H2489">
        <v>0</v>
      </c>
      <c r="I2489" t="str">
        <f>YEAR(data_KPI[[#This Row],[Date]])&amp;" "&amp;MONTH(data_KPI[[#This Row],[Date]])</f>
        <v>2024 5</v>
      </c>
    </row>
    <row r="2490" spans="2:9" x14ac:dyDescent="0.25">
      <c r="B2490" t="s">
        <v>34</v>
      </c>
      <c r="C2490">
        <v>12</v>
      </c>
      <c r="D2490">
        <v>960</v>
      </c>
      <c r="E2490" s="27">
        <v>45424</v>
      </c>
      <c r="F2490">
        <v>2110.59</v>
      </c>
      <c r="G2490" t="s">
        <v>91</v>
      </c>
      <c r="H2490">
        <v>0</v>
      </c>
      <c r="I2490" t="str">
        <f>YEAR(data_KPI[[#This Row],[Date]])&amp;" "&amp;MONTH(data_KPI[[#This Row],[Date]])</f>
        <v>2024 5</v>
      </c>
    </row>
    <row r="2491" spans="2:9" x14ac:dyDescent="0.25">
      <c r="B2491" t="s">
        <v>35</v>
      </c>
      <c r="C2491">
        <v>8.8000000000000007</v>
      </c>
      <c r="D2491">
        <v>1310</v>
      </c>
      <c r="E2491" s="27">
        <v>45424</v>
      </c>
      <c r="F2491">
        <v>1247.07</v>
      </c>
      <c r="G2491" t="s">
        <v>91</v>
      </c>
      <c r="H2491">
        <v>0</v>
      </c>
      <c r="I2491" t="str">
        <f>YEAR(data_KPI[[#This Row],[Date]])&amp;" "&amp;MONTH(data_KPI[[#This Row],[Date]])</f>
        <v>2024 5</v>
      </c>
    </row>
    <row r="2492" spans="2:9" x14ac:dyDescent="0.25">
      <c r="B2492" t="s">
        <v>68</v>
      </c>
      <c r="C2492">
        <v>7.2</v>
      </c>
      <c r="D2492">
        <v>1250</v>
      </c>
      <c r="E2492" s="27">
        <v>45424</v>
      </c>
      <c r="F2492">
        <v>769.34999999999991</v>
      </c>
      <c r="G2492" t="s">
        <v>90</v>
      </c>
      <c r="H2492">
        <v>0</v>
      </c>
      <c r="I2492" t="str">
        <f>YEAR(data_KPI[[#This Row],[Date]])&amp;" "&amp;MONTH(data_KPI[[#This Row],[Date]])</f>
        <v>2024 5</v>
      </c>
    </row>
    <row r="2493" spans="2:9" x14ac:dyDescent="0.25">
      <c r="B2493" t="s">
        <v>32</v>
      </c>
      <c r="C2493">
        <v>8</v>
      </c>
      <c r="D2493">
        <v>900</v>
      </c>
      <c r="E2493" s="27">
        <v>45424</v>
      </c>
      <c r="F2493">
        <v>2855.7</v>
      </c>
      <c r="G2493" t="s">
        <v>91</v>
      </c>
      <c r="H2493">
        <v>0</v>
      </c>
      <c r="I2493" t="str">
        <f>YEAR(data_KPI[[#This Row],[Date]])&amp;" "&amp;MONTH(data_KPI[[#This Row],[Date]])</f>
        <v>2024 5</v>
      </c>
    </row>
    <row r="2494" spans="2:9" x14ac:dyDescent="0.25">
      <c r="B2494" t="s">
        <v>33</v>
      </c>
      <c r="C2494">
        <v>11.200000000000001</v>
      </c>
      <c r="D2494">
        <v>1080</v>
      </c>
      <c r="E2494" s="27">
        <v>45425</v>
      </c>
      <c r="F2494">
        <v>767.91</v>
      </c>
      <c r="G2494" t="s">
        <v>90</v>
      </c>
      <c r="H2494">
        <v>0</v>
      </c>
      <c r="I2494" t="str">
        <f>YEAR(data_KPI[[#This Row],[Date]])&amp;" "&amp;MONTH(data_KPI[[#This Row],[Date]])</f>
        <v>2024 5</v>
      </c>
    </row>
    <row r="2495" spans="2:9" x14ac:dyDescent="0.25">
      <c r="B2495" t="s">
        <v>34</v>
      </c>
      <c r="C2495">
        <v>11.200000000000001</v>
      </c>
      <c r="D2495">
        <v>710</v>
      </c>
      <c r="E2495" s="27">
        <v>45425</v>
      </c>
      <c r="F2495">
        <v>2830.38</v>
      </c>
      <c r="G2495" t="s">
        <v>91</v>
      </c>
      <c r="H2495">
        <v>0</v>
      </c>
      <c r="I2495" t="str">
        <f>YEAR(data_KPI[[#This Row],[Date]])&amp;" "&amp;MONTH(data_KPI[[#This Row],[Date]])</f>
        <v>2024 5</v>
      </c>
    </row>
    <row r="2496" spans="2:9" x14ac:dyDescent="0.25">
      <c r="B2496" t="s">
        <v>35</v>
      </c>
      <c r="C2496">
        <v>12</v>
      </c>
      <c r="D2496">
        <v>800</v>
      </c>
      <c r="E2496" s="27">
        <v>45425</v>
      </c>
      <c r="F2496">
        <v>1054.98</v>
      </c>
      <c r="G2496" t="s">
        <v>91</v>
      </c>
      <c r="H2496">
        <v>0</v>
      </c>
      <c r="I2496" t="str">
        <f>YEAR(data_KPI[[#This Row],[Date]])&amp;" "&amp;MONTH(data_KPI[[#This Row],[Date]])</f>
        <v>2024 5</v>
      </c>
    </row>
    <row r="2497" spans="2:9" x14ac:dyDescent="0.25">
      <c r="B2497" t="s">
        <v>68</v>
      </c>
      <c r="C2497">
        <v>4</v>
      </c>
      <c r="D2497">
        <v>1430</v>
      </c>
      <c r="E2497" s="27">
        <v>45425</v>
      </c>
      <c r="F2497">
        <v>2165.16</v>
      </c>
      <c r="G2497" t="s">
        <v>90</v>
      </c>
      <c r="H2497">
        <v>0</v>
      </c>
      <c r="I2497" t="str">
        <f>YEAR(data_KPI[[#This Row],[Date]])&amp;" "&amp;MONTH(data_KPI[[#This Row],[Date]])</f>
        <v>2024 5</v>
      </c>
    </row>
    <row r="2498" spans="2:9" x14ac:dyDescent="0.25">
      <c r="B2498" t="s">
        <v>32</v>
      </c>
      <c r="C2498">
        <v>8.8000000000000007</v>
      </c>
      <c r="D2498">
        <v>1370</v>
      </c>
      <c r="E2498" s="27">
        <v>45425</v>
      </c>
      <c r="F2498">
        <v>831</v>
      </c>
      <c r="G2498" t="s">
        <v>91</v>
      </c>
      <c r="H2498">
        <v>0</v>
      </c>
      <c r="I2498" t="str">
        <f>YEAR(data_KPI[[#This Row],[Date]])&amp;" "&amp;MONTH(data_KPI[[#This Row],[Date]])</f>
        <v>2024 5</v>
      </c>
    </row>
    <row r="2499" spans="2:9" x14ac:dyDescent="0.25">
      <c r="B2499" t="s">
        <v>33</v>
      </c>
      <c r="C2499">
        <v>10.4</v>
      </c>
      <c r="D2499">
        <v>750</v>
      </c>
      <c r="E2499" s="27">
        <v>45426</v>
      </c>
      <c r="F2499">
        <v>2000.04</v>
      </c>
      <c r="G2499" t="s">
        <v>90</v>
      </c>
      <c r="H2499">
        <v>0</v>
      </c>
      <c r="I2499" t="str">
        <f>YEAR(data_KPI[[#This Row],[Date]])&amp;" "&amp;MONTH(data_KPI[[#This Row],[Date]])</f>
        <v>2024 5</v>
      </c>
    </row>
    <row r="2500" spans="2:9" x14ac:dyDescent="0.25">
      <c r="B2500" t="s">
        <v>34</v>
      </c>
      <c r="C2500">
        <v>9.6000000000000014</v>
      </c>
      <c r="D2500">
        <v>1410</v>
      </c>
      <c r="E2500" s="27">
        <v>45426</v>
      </c>
      <c r="F2500">
        <v>2585.2799999999997</v>
      </c>
      <c r="G2500" t="s">
        <v>91</v>
      </c>
      <c r="H2500">
        <v>0</v>
      </c>
      <c r="I2500" t="str">
        <f>YEAR(data_KPI[[#This Row],[Date]])&amp;" "&amp;MONTH(data_KPI[[#This Row],[Date]])</f>
        <v>2024 5</v>
      </c>
    </row>
    <row r="2501" spans="2:9" x14ac:dyDescent="0.25">
      <c r="B2501" t="s">
        <v>35</v>
      </c>
      <c r="C2501">
        <v>8</v>
      </c>
      <c r="D2501">
        <v>1460</v>
      </c>
      <c r="E2501" s="27">
        <v>45426</v>
      </c>
      <c r="F2501">
        <v>2541.7200000000003</v>
      </c>
      <c r="G2501" t="s">
        <v>91</v>
      </c>
      <c r="H2501">
        <v>0</v>
      </c>
      <c r="I2501" t="str">
        <f>YEAR(data_KPI[[#This Row],[Date]])&amp;" "&amp;MONTH(data_KPI[[#This Row],[Date]])</f>
        <v>2024 5</v>
      </c>
    </row>
    <row r="2502" spans="2:9" x14ac:dyDescent="0.25">
      <c r="B2502" t="s">
        <v>68</v>
      </c>
      <c r="C2502">
        <v>7.2</v>
      </c>
      <c r="D2502">
        <v>1150</v>
      </c>
      <c r="E2502" s="27">
        <v>45426</v>
      </c>
      <c r="F2502">
        <v>2810.8500000000004</v>
      </c>
      <c r="G2502" t="s">
        <v>90</v>
      </c>
      <c r="H2502">
        <v>0</v>
      </c>
      <c r="I2502" t="str">
        <f>YEAR(data_KPI[[#This Row],[Date]])&amp;" "&amp;MONTH(data_KPI[[#This Row],[Date]])</f>
        <v>2024 5</v>
      </c>
    </row>
    <row r="2503" spans="2:9" x14ac:dyDescent="0.25">
      <c r="B2503" t="s">
        <v>32</v>
      </c>
      <c r="C2503">
        <v>9.6000000000000014</v>
      </c>
      <c r="D2503">
        <v>1000</v>
      </c>
      <c r="E2503" s="27">
        <v>45426</v>
      </c>
      <c r="F2503">
        <v>1479.1200000000001</v>
      </c>
      <c r="G2503" t="s">
        <v>91</v>
      </c>
      <c r="H2503">
        <v>0</v>
      </c>
      <c r="I2503" t="str">
        <f>YEAR(data_KPI[[#This Row],[Date]])&amp;" "&amp;MONTH(data_KPI[[#This Row],[Date]])</f>
        <v>2024 5</v>
      </c>
    </row>
    <row r="2504" spans="2:9" x14ac:dyDescent="0.25">
      <c r="B2504" t="s">
        <v>33</v>
      </c>
      <c r="C2504">
        <v>8.8000000000000007</v>
      </c>
      <c r="D2504">
        <v>1190</v>
      </c>
      <c r="E2504" s="27">
        <v>45427</v>
      </c>
      <c r="F2504">
        <v>2252.8500000000004</v>
      </c>
      <c r="G2504" t="s">
        <v>90</v>
      </c>
      <c r="H2504">
        <v>0</v>
      </c>
      <c r="I2504" t="str">
        <f>YEAR(data_KPI[[#This Row],[Date]])&amp;" "&amp;MONTH(data_KPI[[#This Row],[Date]])</f>
        <v>2024 5</v>
      </c>
    </row>
    <row r="2505" spans="2:9" x14ac:dyDescent="0.25">
      <c r="B2505" t="s">
        <v>34</v>
      </c>
      <c r="C2505">
        <v>8</v>
      </c>
      <c r="D2505">
        <v>1080</v>
      </c>
      <c r="E2505" s="27">
        <v>45427</v>
      </c>
      <c r="F2505">
        <v>802.62000000000012</v>
      </c>
      <c r="G2505" t="s">
        <v>91</v>
      </c>
      <c r="H2505">
        <v>0</v>
      </c>
      <c r="I2505" t="str">
        <f>YEAR(data_KPI[[#This Row],[Date]])&amp;" "&amp;MONTH(data_KPI[[#This Row],[Date]])</f>
        <v>2024 5</v>
      </c>
    </row>
    <row r="2506" spans="2:9" x14ac:dyDescent="0.25">
      <c r="B2506" t="s">
        <v>35</v>
      </c>
      <c r="C2506">
        <v>6.4</v>
      </c>
      <c r="D2506">
        <v>1440</v>
      </c>
      <c r="E2506" s="27">
        <v>45427</v>
      </c>
      <c r="F2506">
        <v>2066.3999999999996</v>
      </c>
      <c r="G2506" t="s">
        <v>91</v>
      </c>
      <c r="H2506">
        <v>0</v>
      </c>
      <c r="I2506" t="str">
        <f>YEAR(data_KPI[[#This Row],[Date]])&amp;" "&amp;MONTH(data_KPI[[#This Row],[Date]])</f>
        <v>2024 5</v>
      </c>
    </row>
    <row r="2507" spans="2:9" x14ac:dyDescent="0.25">
      <c r="B2507" t="s">
        <v>68</v>
      </c>
      <c r="C2507">
        <v>9.6000000000000014</v>
      </c>
      <c r="D2507">
        <v>670</v>
      </c>
      <c r="E2507" s="27">
        <v>45427</v>
      </c>
      <c r="F2507">
        <v>2310.8999999999996</v>
      </c>
      <c r="G2507" t="s">
        <v>90</v>
      </c>
      <c r="H2507">
        <v>0</v>
      </c>
      <c r="I2507" t="str">
        <f>YEAR(data_KPI[[#This Row],[Date]])&amp;" "&amp;MONTH(data_KPI[[#This Row],[Date]])</f>
        <v>2024 5</v>
      </c>
    </row>
    <row r="2508" spans="2:9" x14ac:dyDescent="0.25">
      <c r="B2508" t="s">
        <v>32</v>
      </c>
      <c r="C2508">
        <v>6.4</v>
      </c>
      <c r="D2508">
        <v>1480</v>
      </c>
      <c r="E2508" s="27">
        <v>45427</v>
      </c>
      <c r="F2508">
        <v>1008.81</v>
      </c>
      <c r="G2508" t="s">
        <v>91</v>
      </c>
      <c r="H2508">
        <v>0</v>
      </c>
      <c r="I2508" t="str">
        <f>YEAR(data_KPI[[#This Row],[Date]])&amp;" "&amp;MONTH(data_KPI[[#This Row],[Date]])</f>
        <v>2024 5</v>
      </c>
    </row>
    <row r="2509" spans="2:9" x14ac:dyDescent="0.25">
      <c r="B2509" t="s">
        <v>33</v>
      </c>
      <c r="C2509">
        <v>8</v>
      </c>
      <c r="D2509">
        <v>590</v>
      </c>
      <c r="E2509" s="27">
        <v>45428</v>
      </c>
      <c r="F2509">
        <v>1697.6399999999999</v>
      </c>
      <c r="G2509" t="s">
        <v>90</v>
      </c>
      <c r="H2509">
        <v>0</v>
      </c>
      <c r="I2509" t="str">
        <f>YEAR(data_KPI[[#This Row],[Date]])&amp;" "&amp;MONTH(data_KPI[[#This Row],[Date]])</f>
        <v>2024 5</v>
      </c>
    </row>
    <row r="2510" spans="2:9" x14ac:dyDescent="0.25">
      <c r="B2510" t="s">
        <v>34</v>
      </c>
      <c r="C2510">
        <v>7.2</v>
      </c>
      <c r="D2510">
        <v>700</v>
      </c>
      <c r="E2510" s="27">
        <v>45428</v>
      </c>
      <c r="F2510">
        <v>2733.57</v>
      </c>
      <c r="G2510" t="s">
        <v>91</v>
      </c>
      <c r="H2510">
        <v>0</v>
      </c>
      <c r="I2510" t="str">
        <f>YEAR(data_KPI[[#This Row],[Date]])&amp;" "&amp;MONTH(data_KPI[[#This Row],[Date]])</f>
        <v>2024 5</v>
      </c>
    </row>
    <row r="2511" spans="2:9" x14ac:dyDescent="0.25">
      <c r="B2511" t="s">
        <v>35</v>
      </c>
      <c r="C2511">
        <v>12</v>
      </c>
      <c r="D2511">
        <v>1050</v>
      </c>
      <c r="E2511" s="27">
        <v>45428</v>
      </c>
      <c r="F2511">
        <v>975</v>
      </c>
      <c r="G2511" t="s">
        <v>91</v>
      </c>
      <c r="H2511">
        <v>0</v>
      </c>
      <c r="I2511" t="str">
        <f>YEAR(data_KPI[[#This Row],[Date]])&amp;" "&amp;MONTH(data_KPI[[#This Row],[Date]])</f>
        <v>2024 5</v>
      </c>
    </row>
    <row r="2512" spans="2:9" x14ac:dyDescent="0.25">
      <c r="B2512" t="s">
        <v>68</v>
      </c>
      <c r="C2512">
        <v>4.8000000000000007</v>
      </c>
      <c r="D2512">
        <v>680</v>
      </c>
      <c r="E2512" s="27">
        <v>45428</v>
      </c>
      <c r="F2512">
        <v>2899.05</v>
      </c>
      <c r="G2512" t="s">
        <v>90</v>
      </c>
      <c r="H2512">
        <v>0</v>
      </c>
      <c r="I2512" t="str">
        <f>YEAR(data_KPI[[#This Row],[Date]])&amp;" "&amp;MONTH(data_KPI[[#This Row],[Date]])</f>
        <v>2024 5</v>
      </c>
    </row>
    <row r="2513" spans="2:9" x14ac:dyDescent="0.25">
      <c r="B2513" t="s">
        <v>32</v>
      </c>
      <c r="C2513">
        <v>12</v>
      </c>
      <c r="D2513">
        <v>1170</v>
      </c>
      <c r="E2513" s="27">
        <v>45428</v>
      </c>
      <c r="F2513">
        <v>717.78</v>
      </c>
      <c r="G2513" t="s">
        <v>91</v>
      </c>
      <c r="H2513">
        <v>0</v>
      </c>
      <c r="I2513" t="str">
        <f>YEAR(data_KPI[[#This Row],[Date]])&amp;" "&amp;MONTH(data_KPI[[#This Row],[Date]])</f>
        <v>2024 5</v>
      </c>
    </row>
    <row r="2514" spans="2:9" x14ac:dyDescent="0.25">
      <c r="B2514" t="s">
        <v>33</v>
      </c>
      <c r="C2514">
        <v>4</v>
      </c>
      <c r="D2514">
        <v>1010</v>
      </c>
      <c r="E2514" s="27">
        <v>45429</v>
      </c>
      <c r="F2514">
        <v>1269.75</v>
      </c>
      <c r="G2514" t="s">
        <v>90</v>
      </c>
      <c r="H2514">
        <v>0</v>
      </c>
      <c r="I2514" t="str">
        <f>YEAR(data_KPI[[#This Row],[Date]])&amp;" "&amp;MONTH(data_KPI[[#This Row],[Date]])</f>
        <v>2024 5</v>
      </c>
    </row>
    <row r="2515" spans="2:9" x14ac:dyDescent="0.25">
      <c r="B2515" t="s">
        <v>34</v>
      </c>
      <c r="C2515">
        <v>7.2</v>
      </c>
      <c r="D2515">
        <v>1470</v>
      </c>
      <c r="E2515" s="27">
        <v>45429</v>
      </c>
      <c r="F2515">
        <v>2818.8</v>
      </c>
      <c r="G2515" t="s">
        <v>91</v>
      </c>
      <c r="H2515">
        <v>0</v>
      </c>
      <c r="I2515" t="str">
        <f>YEAR(data_KPI[[#This Row],[Date]])&amp;" "&amp;MONTH(data_KPI[[#This Row],[Date]])</f>
        <v>2024 5</v>
      </c>
    </row>
    <row r="2516" spans="2:9" x14ac:dyDescent="0.25">
      <c r="B2516" t="s">
        <v>35</v>
      </c>
      <c r="C2516">
        <v>6.4</v>
      </c>
      <c r="D2516">
        <v>1140</v>
      </c>
      <c r="E2516" s="27">
        <v>45429</v>
      </c>
      <c r="F2516">
        <v>1580.34</v>
      </c>
      <c r="G2516" t="s">
        <v>91</v>
      </c>
      <c r="H2516">
        <v>0</v>
      </c>
      <c r="I2516" t="str">
        <f>YEAR(data_KPI[[#This Row],[Date]])&amp;" "&amp;MONTH(data_KPI[[#This Row],[Date]])</f>
        <v>2024 5</v>
      </c>
    </row>
    <row r="2517" spans="2:9" x14ac:dyDescent="0.25">
      <c r="B2517" t="s">
        <v>68</v>
      </c>
      <c r="C2517">
        <v>8</v>
      </c>
      <c r="D2517">
        <v>810</v>
      </c>
      <c r="E2517" s="27">
        <v>45429</v>
      </c>
      <c r="F2517">
        <v>2881.77</v>
      </c>
      <c r="G2517" t="s">
        <v>90</v>
      </c>
      <c r="H2517">
        <v>0</v>
      </c>
      <c r="I2517" t="str">
        <f>YEAR(data_KPI[[#This Row],[Date]])&amp;" "&amp;MONTH(data_KPI[[#This Row],[Date]])</f>
        <v>2024 5</v>
      </c>
    </row>
    <row r="2518" spans="2:9" x14ac:dyDescent="0.25">
      <c r="B2518" t="s">
        <v>32</v>
      </c>
      <c r="C2518">
        <v>8</v>
      </c>
      <c r="D2518">
        <v>940</v>
      </c>
      <c r="E2518" s="27">
        <v>45429</v>
      </c>
      <c r="F2518">
        <v>315.03000000000003</v>
      </c>
      <c r="G2518" t="s">
        <v>91</v>
      </c>
      <c r="H2518">
        <v>0</v>
      </c>
      <c r="I2518" t="str">
        <f>YEAR(data_KPI[[#This Row],[Date]])&amp;" "&amp;MONTH(data_KPI[[#This Row],[Date]])</f>
        <v>2024 5</v>
      </c>
    </row>
    <row r="2519" spans="2:9" x14ac:dyDescent="0.25">
      <c r="B2519" t="s">
        <v>33</v>
      </c>
      <c r="C2519">
        <v>11.200000000000001</v>
      </c>
      <c r="D2519">
        <v>520</v>
      </c>
      <c r="E2519" s="27">
        <v>45430</v>
      </c>
      <c r="F2519">
        <v>560.84999999999991</v>
      </c>
      <c r="G2519" t="s">
        <v>90</v>
      </c>
      <c r="H2519">
        <v>0</v>
      </c>
      <c r="I2519" t="str">
        <f>YEAR(data_KPI[[#This Row],[Date]])&amp;" "&amp;MONTH(data_KPI[[#This Row],[Date]])</f>
        <v>2024 5</v>
      </c>
    </row>
    <row r="2520" spans="2:9" x14ac:dyDescent="0.25">
      <c r="B2520" t="s">
        <v>34</v>
      </c>
      <c r="C2520">
        <v>10.4</v>
      </c>
      <c r="D2520">
        <v>770</v>
      </c>
      <c r="E2520" s="27">
        <v>45430</v>
      </c>
      <c r="F2520">
        <v>963.56999999999994</v>
      </c>
      <c r="G2520" t="s">
        <v>91</v>
      </c>
      <c r="H2520">
        <v>0</v>
      </c>
      <c r="I2520" t="str">
        <f>YEAR(data_KPI[[#This Row],[Date]])&amp;" "&amp;MONTH(data_KPI[[#This Row],[Date]])</f>
        <v>2024 5</v>
      </c>
    </row>
    <row r="2521" spans="2:9" x14ac:dyDescent="0.25">
      <c r="B2521" t="s">
        <v>35</v>
      </c>
      <c r="C2521">
        <v>11.200000000000001</v>
      </c>
      <c r="D2521">
        <v>500</v>
      </c>
      <c r="E2521" s="27">
        <v>45430</v>
      </c>
      <c r="F2521">
        <v>1803.3600000000001</v>
      </c>
      <c r="G2521" t="s">
        <v>91</v>
      </c>
      <c r="H2521">
        <v>0</v>
      </c>
      <c r="I2521" t="str">
        <f>YEAR(data_KPI[[#This Row],[Date]])&amp;" "&amp;MONTH(data_KPI[[#This Row],[Date]])</f>
        <v>2024 5</v>
      </c>
    </row>
    <row r="2522" spans="2:9" x14ac:dyDescent="0.25">
      <c r="B2522" t="s">
        <v>68</v>
      </c>
      <c r="C2522">
        <v>6.4</v>
      </c>
      <c r="D2522">
        <v>700</v>
      </c>
      <c r="E2522" s="27">
        <v>45430</v>
      </c>
      <c r="F2522">
        <v>1069.23</v>
      </c>
      <c r="G2522" t="s">
        <v>90</v>
      </c>
      <c r="H2522">
        <v>0</v>
      </c>
      <c r="I2522" t="str">
        <f>YEAR(data_KPI[[#This Row],[Date]])&amp;" "&amp;MONTH(data_KPI[[#This Row],[Date]])</f>
        <v>2024 5</v>
      </c>
    </row>
    <row r="2523" spans="2:9" x14ac:dyDescent="0.25">
      <c r="B2523" t="s">
        <v>32</v>
      </c>
      <c r="C2523">
        <v>8.8000000000000007</v>
      </c>
      <c r="D2523">
        <v>1240</v>
      </c>
      <c r="E2523" s="27">
        <v>45430</v>
      </c>
      <c r="F2523">
        <v>1191.8700000000001</v>
      </c>
      <c r="G2523" t="s">
        <v>91</v>
      </c>
      <c r="H2523">
        <v>0</v>
      </c>
      <c r="I2523" t="str">
        <f>YEAR(data_KPI[[#This Row],[Date]])&amp;" "&amp;MONTH(data_KPI[[#This Row],[Date]])</f>
        <v>2024 5</v>
      </c>
    </row>
    <row r="2524" spans="2:9" x14ac:dyDescent="0.25">
      <c r="B2524" t="s">
        <v>33</v>
      </c>
      <c r="C2524">
        <v>10.4</v>
      </c>
      <c r="D2524">
        <v>880</v>
      </c>
      <c r="E2524" s="27">
        <v>45431</v>
      </c>
      <c r="F2524">
        <v>1834.59</v>
      </c>
      <c r="G2524" t="s">
        <v>90</v>
      </c>
      <c r="H2524">
        <v>0</v>
      </c>
      <c r="I2524" t="str">
        <f>YEAR(data_KPI[[#This Row],[Date]])&amp;" "&amp;MONTH(data_KPI[[#This Row],[Date]])</f>
        <v>2024 5</v>
      </c>
    </row>
    <row r="2525" spans="2:9" x14ac:dyDescent="0.25">
      <c r="B2525" t="s">
        <v>34</v>
      </c>
      <c r="C2525">
        <v>10.4</v>
      </c>
      <c r="D2525">
        <v>720</v>
      </c>
      <c r="E2525" s="27">
        <v>45431</v>
      </c>
      <c r="F2525">
        <v>690.27</v>
      </c>
      <c r="G2525" t="s">
        <v>91</v>
      </c>
      <c r="H2525">
        <v>0</v>
      </c>
      <c r="I2525" t="str">
        <f>YEAR(data_KPI[[#This Row],[Date]])&amp;" "&amp;MONTH(data_KPI[[#This Row],[Date]])</f>
        <v>2024 5</v>
      </c>
    </row>
    <row r="2526" spans="2:9" x14ac:dyDescent="0.25">
      <c r="B2526" t="s">
        <v>35</v>
      </c>
      <c r="C2526">
        <v>8</v>
      </c>
      <c r="D2526">
        <v>920</v>
      </c>
      <c r="E2526" s="27">
        <v>45431</v>
      </c>
      <c r="F2526">
        <v>2863.05</v>
      </c>
      <c r="G2526" t="s">
        <v>91</v>
      </c>
      <c r="H2526">
        <v>0</v>
      </c>
      <c r="I2526" t="str">
        <f>YEAR(data_KPI[[#This Row],[Date]])&amp;" "&amp;MONTH(data_KPI[[#This Row],[Date]])</f>
        <v>2024 5</v>
      </c>
    </row>
    <row r="2527" spans="2:9" x14ac:dyDescent="0.25">
      <c r="B2527" t="s">
        <v>68</v>
      </c>
      <c r="C2527">
        <v>8</v>
      </c>
      <c r="D2527">
        <v>1480</v>
      </c>
      <c r="E2527" s="27">
        <v>45431</v>
      </c>
      <c r="F2527">
        <v>1571.79</v>
      </c>
      <c r="G2527" t="s">
        <v>90</v>
      </c>
      <c r="H2527">
        <v>0</v>
      </c>
      <c r="I2527" t="str">
        <f>YEAR(data_KPI[[#This Row],[Date]])&amp;" "&amp;MONTH(data_KPI[[#This Row],[Date]])</f>
        <v>2024 5</v>
      </c>
    </row>
    <row r="2528" spans="2:9" x14ac:dyDescent="0.25">
      <c r="B2528" t="s">
        <v>32</v>
      </c>
      <c r="C2528">
        <v>4.8000000000000007</v>
      </c>
      <c r="D2528">
        <v>790</v>
      </c>
      <c r="E2528" s="27">
        <v>45431</v>
      </c>
      <c r="F2528">
        <v>1600.29</v>
      </c>
      <c r="G2528" t="s">
        <v>91</v>
      </c>
      <c r="H2528">
        <v>0</v>
      </c>
      <c r="I2528" t="str">
        <f>YEAR(data_KPI[[#This Row],[Date]])&amp;" "&amp;MONTH(data_KPI[[#This Row],[Date]])</f>
        <v>2024 5</v>
      </c>
    </row>
    <row r="2529" spans="2:9" x14ac:dyDescent="0.25">
      <c r="B2529" t="s">
        <v>33</v>
      </c>
      <c r="C2529">
        <v>10.4</v>
      </c>
      <c r="D2529">
        <v>570</v>
      </c>
      <c r="E2529" s="27">
        <v>45432</v>
      </c>
      <c r="F2529">
        <v>101.85000000000001</v>
      </c>
      <c r="G2529" t="s">
        <v>90</v>
      </c>
      <c r="H2529">
        <v>0</v>
      </c>
      <c r="I2529" t="str">
        <f>YEAR(data_KPI[[#This Row],[Date]])&amp;" "&amp;MONTH(data_KPI[[#This Row],[Date]])</f>
        <v>2024 5</v>
      </c>
    </row>
    <row r="2530" spans="2:9" x14ac:dyDescent="0.25">
      <c r="B2530" t="s">
        <v>34</v>
      </c>
      <c r="C2530">
        <v>12</v>
      </c>
      <c r="D2530">
        <v>1390</v>
      </c>
      <c r="E2530" s="27">
        <v>45432</v>
      </c>
      <c r="F2530">
        <v>259.11</v>
      </c>
      <c r="G2530" t="s">
        <v>91</v>
      </c>
      <c r="H2530">
        <v>0</v>
      </c>
      <c r="I2530" t="str">
        <f>YEAR(data_KPI[[#This Row],[Date]])&amp;" "&amp;MONTH(data_KPI[[#This Row],[Date]])</f>
        <v>2024 5</v>
      </c>
    </row>
    <row r="2531" spans="2:9" x14ac:dyDescent="0.25">
      <c r="B2531" t="s">
        <v>35</v>
      </c>
      <c r="C2531">
        <v>10.4</v>
      </c>
      <c r="D2531">
        <v>930</v>
      </c>
      <c r="E2531" s="27">
        <v>45432</v>
      </c>
      <c r="F2531">
        <v>1525.53</v>
      </c>
      <c r="G2531" t="s">
        <v>91</v>
      </c>
      <c r="H2531">
        <v>0</v>
      </c>
      <c r="I2531" t="str">
        <f>YEAR(data_KPI[[#This Row],[Date]])&amp;" "&amp;MONTH(data_KPI[[#This Row],[Date]])</f>
        <v>2024 5</v>
      </c>
    </row>
    <row r="2532" spans="2:9" x14ac:dyDescent="0.25">
      <c r="B2532" t="s">
        <v>68</v>
      </c>
      <c r="C2532">
        <v>5.6000000000000005</v>
      </c>
      <c r="D2532">
        <v>1030</v>
      </c>
      <c r="E2532" s="27">
        <v>45432</v>
      </c>
      <c r="F2532">
        <v>2612.13</v>
      </c>
      <c r="G2532" t="s">
        <v>90</v>
      </c>
      <c r="H2532">
        <v>0</v>
      </c>
      <c r="I2532" t="str">
        <f>YEAR(data_KPI[[#This Row],[Date]])&amp;" "&amp;MONTH(data_KPI[[#This Row],[Date]])</f>
        <v>2024 5</v>
      </c>
    </row>
    <row r="2533" spans="2:9" x14ac:dyDescent="0.25">
      <c r="B2533" t="s">
        <v>32</v>
      </c>
      <c r="C2533">
        <v>7.2</v>
      </c>
      <c r="D2533">
        <v>1400</v>
      </c>
      <c r="E2533" s="27">
        <v>45432</v>
      </c>
      <c r="F2533">
        <v>750.12</v>
      </c>
      <c r="G2533" t="s">
        <v>91</v>
      </c>
      <c r="H2533">
        <v>0</v>
      </c>
      <c r="I2533" t="str">
        <f>YEAR(data_KPI[[#This Row],[Date]])&amp;" "&amp;MONTH(data_KPI[[#This Row],[Date]])</f>
        <v>2024 5</v>
      </c>
    </row>
    <row r="2534" spans="2:9" x14ac:dyDescent="0.25">
      <c r="B2534" t="s">
        <v>33</v>
      </c>
      <c r="C2534">
        <v>12</v>
      </c>
      <c r="D2534">
        <v>1100</v>
      </c>
      <c r="E2534" s="27">
        <v>45433</v>
      </c>
      <c r="F2534">
        <v>2484.84</v>
      </c>
      <c r="G2534" t="s">
        <v>90</v>
      </c>
      <c r="H2534">
        <v>0</v>
      </c>
      <c r="I2534" t="str">
        <f>YEAR(data_KPI[[#This Row],[Date]])&amp;" "&amp;MONTH(data_KPI[[#This Row],[Date]])</f>
        <v>2024 5</v>
      </c>
    </row>
    <row r="2535" spans="2:9" x14ac:dyDescent="0.25">
      <c r="B2535" t="s">
        <v>34</v>
      </c>
      <c r="C2535">
        <v>9.6000000000000014</v>
      </c>
      <c r="D2535">
        <v>700</v>
      </c>
      <c r="E2535" s="27">
        <v>45433</v>
      </c>
      <c r="F2535">
        <v>753.51</v>
      </c>
      <c r="G2535" t="s">
        <v>91</v>
      </c>
      <c r="H2535">
        <v>0</v>
      </c>
      <c r="I2535" t="str">
        <f>YEAR(data_KPI[[#This Row],[Date]])&amp;" "&amp;MONTH(data_KPI[[#This Row],[Date]])</f>
        <v>2024 5</v>
      </c>
    </row>
    <row r="2536" spans="2:9" x14ac:dyDescent="0.25">
      <c r="B2536" t="s">
        <v>35</v>
      </c>
      <c r="C2536">
        <v>4</v>
      </c>
      <c r="D2536">
        <v>1170</v>
      </c>
      <c r="E2536" s="27">
        <v>45433</v>
      </c>
      <c r="F2536">
        <v>2485.1999999999998</v>
      </c>
      <c r="G2536" t="s">
        <v>91</v>
      </c>
      <c r="H2536">
        <v>0</v>
      </c>
      <c r="I2536" t="str">
        <f>YEAR(data_KPI[[#This Row],[Date]])&amp;" "&amp;MONTH(data_KPI[[#This Row],[Date]])</f>
        <v>2024 5</v>
      </c>
    </row>
    <row r="2537" spans="2:9" x14ac:dyDescent="0.25">
      <c r="B2537" t="s">
        <v>68</v>
      </c>
      <c r="C2537">
        <v>9.6000000000000014</v>
      </c>
      <c r="D2537">
        <v>1460</v>
      </c>
      <c r="E2537" s="27">
        <v>45433</v>
      </c>
      <c r="F2537">
        <v>1232.58</v>
      </c>
      <c r="G2537" t="s">
        <v>90</v>
      </c>
      <c r="H2537">
        <v>0</v>
      </c>
      <c r="I2537" t="str">
        <f>YEAR(data_KPI[[#This Row],[Date]])&amp;" "&amp;MONTH(data_KPI[[#This Row],[Date]])</f>
        <v>2024 5</v>
      </c>
    </row>
    <row r="2538" spans="2:9" x14ac:dyDescent="0.25">
      <c r="B2538" t="s">
        <v>32</v>
      </c>
      <c r="C2538">
        <v>6.4</v>
      </c>
      <c r="D2538">
        <v>1380</v>
      </c>
      <c r="E2538" s="27">
        <v>45433</v>
      </c>
      <c r="F2538">
        <v>2112.63</v>
      </c>
      <c r="G2538" t="s">
        <v>91</v>
      </c>
      <c r="H2538">
        <v>0</v>
      </c>
      <c r="I2538" t="str">
        <f>YEAR(data_KPI[[#This Row],[Date]])&amp;" "&amp;MONTH(data_KPI[[#This Row],[Date]])</f>
        <v>2024 5</v>
      </c>
    </row>
    <row r="2539" spans="2:9" x14ac:dyDescent="0.25">
      <c r="B2539" t="s">
        <v>33</v>
      </c>
      <c r="C2539">
        <v>4</v>
      </c>
      <c r="D2539">
        <v>1170</v>
      </c>
      <c r="E2539" s="27">
        <v>45434</v>
      </c>
      <c r="F2539">
        <v>1722.33</v>
      </c>
      <c r="G2539" t="s">
        <v>90</v>
      </c>
      <c r="H2539">
        <v>0</v>
      </c>
      <c r="I2539" t="str">
        <f>YEAR(data_KPI[[#This Row],[Date]])&amp;" "&amp;MONTH(data_KPI[[#This Row],[Date]])</f>
        <v>2024 5</v>
      </c>
    </row>
    <row r="2540" spans="2:9" x14ac:dyDescent="0.25">
      <c r="B2540" t="s">
        <v>34</v>
      </c>
      <c r="C2540">
        <v>9.6000000000000014</v>
      </c>
      <c r="D2540">
        <v>860</v>
      </c>
      <c r="E2540" s="27">
        <v>45434</v>
      </c>
      <c r="F2540">
        <v>1765.92</v>
      </c>
      <c r="G2540" t="s">
        <v>91</v>
      </c>
      <c r="H2540">
        <v>0</v>
      </c>
      <c r="I2540" t="str">
        <f>YEAR(data_KPI[[#This Row],[Date]])&amp;" "&amp;MONTH(data_KPI[[#This Row],[Date]])</f>
        <v>2024 5</v>
      </c>
    </row>
    <row r="2541" spans="2:9" x14ac:dyDescent="0.25">
      <c r="B2541" t="s">
        <v>35</v>
      </c>
      <c r="C2541">
        <v>5.6000000000000005</v>
      </c>
      <c r="D2541">
        <v>760</v>
      </c>
      <c r="E2541" s="27">
        <v>45434</v>
      </c>
      <c r="F2541">
        <v>228.89999999999998</v>
      </c>
      <c r="G2541" t="s">
        <v>91</v>
      </c>
      <c r="H2541">
        <v>0</v>
      </c>
      <c r="I2541" t="str">
        <f>YEAR(data_KPI[[#This Row],[Date]])&amp;" "&amp;MONTH(data_KPI[[#This Row],[Date]])</f>
        <v>2024 5</v>
      </c>
    </row>
    <row r="2542" spans="2:9" x14ac:dyDescent="0.25">
      <c r="B2542" t="s">
        <v>68</v>
      </c>
      <c r="C2542">
        <v>7.2</v>
      </c>
      <c r="D2542">
        <v>590</v>
      </c>
      <c r="E2542" s="27">
        <v>45434</v>
      </c>
      <c r="F2542">
        <v>963.99</v>
      </c>
      <c r="G2542" t="s">
        <v>90</v>
      </c>
      <c r="H2542">
        <v>0</v>
      </c>
      <c r="I2542" t="str">
        <f>YEAR(data_KPI[[#This Row],[Date]])&amp;" "&amp;MONTH(data_KPI[[#This Row],[Date]])</f>
        <v>2024 5</v>
      </c>
    </row>
    <row r="2543" spans="2:9" x14ac:dyDescent="0.25">
      <c r="B2543" t="s">
        <v>32</v>
      </c>
      <c r="C2543">
        <v>4</v>
      </c>
      <c r="D2543">
        <v>510</v>
      </c>
      <c r="E2543" s="27">
        <v>45434</v>
      </c>
      <c r="F2543">
        <v>2331</v>
      </c>
      <c r="G2543" t="s">
        <v>91</v>
      </c>
      <c r="H2543">
        <v>0</v>
      </c>
      <c r="I2543" t="str">
        <f>YEAR(data_KPI[[#This Row],[Date]])&amp;" "&amp;MONTH(data_KPI[[#This Row],[Date]])</f>
        <v>2024 5</v>
      </c>
    </row>
    <row r="2544" spans="2:9" x14ac:dyDescent="0.25">
      <c r="B2544" t="s">
        <v>33</v>
      </c>
      <c r="C2544">
        <v>10.4</v>
      </c>
      <c r="D2544">
        <v>1050</v>
      </c>
      <c r="E2544" s="27">
        <v>45435</v>
      </c>
      <c r="F2544">
        <v>1102.4100000000001</v>
      </c>
      <c r="G2544" t="s">
        <v>90</v>
      </c>
      <c r="H2544">
        <v>0</v>
      </c>
      <c r="I2544" t="str">
        <f>YEAR(data_KPI[[#This Row],[Date]])&amp;" "&amp;MONTH(data_KPI[[#This Row],[Date]])</f>
        <v>2024 5</v>
      </c>
    </row>
    <row r="2545" spans="2:9" x14ac:dyDescent="0.25">
      <c r="B2545" t="s">
        <v>34</v>
      </c>
      <c r="C2545">
        <v>7.2</v>
      </c>
      <c r="D2545">
        <v>1190</v>
      </c>
      <c r="E2545" s="27">
        <v>45435</v>
      </c>
      <c r="F2545">
        <v>202.53000000000003</v>
      </c>
      <c r="G2545" t="s">
        <v>91</v>
      </c>
      <c r="H2545">
        <v>0</v>
      </c>
      <c r="I2545" t="str">
        <f>YEAR(data_KPI[[#This Row],[Date]])&amp;" "&amp;MONTH(data_KPI[[#This Row],[Date]])</f>
        <v>2024 5</v>
      </c>
    </row>
    <row r="2546" spans="2:9" x14ac:dyDescent="0.25">
      <c r="B2546" t="s">
        <v>35</v>
      </c>
      <c r="C2546">
        <v>9.6000000000000014</v>
      </c>
      <c r="D2546">
        <v>780</v>
      </c>
      <c r="E2546" s="27">
        <v>45435</v>
      </c>
      <c r="F2546">
        <v>1723.08</v>
      </c>
      <c r="G2546" t="s">
        <v>91</v>
      </c>
      <c r="H2546">
        <v>0</v>
      </c>
      <c r="I2546" t="str">
        <f>YEAR(data_KPI[[#This Row],[Date]])&amp;" "&amp;MONTH(data_KPI[[#This Row],[Date]])</f>
        <v>2024 5</v>
      </c>
    </row>
    <row r="2547" spans="2:9" x14ac:dyDescent="0.25">
      <c r="B2547" t="s">
        <v>68</v>
      </c>
      <c r="C2547">
        <v>4</v>
      </c>
      <c r="D2547">
        <v>710</v>
      </c>
      <c r="E2547" s="27">
        <v>45435</v>
      </c>
      <c r="F2547">
        <v>1404</v>
      </c>
      <c r="G2547" t="s">
        <v>90</v>
      </c>
      <c r="H2547">
        <v>0</v>
      </c>
      <c r="I2547" t="str">
        <f>YEAR(data_KPI[[#This Row],[Date]])&amp;" "&amp;MONTH(data_KPI[[#This Row],[Date]])</f>
        <v>2024 5</v>
      </c>
    </row>
    <row r="2548" spans="2:9" x14ac:dyDescent="0.25">
      <c r="B2548" t="s">
        <v>32</v>
      </c>
      <c r="C2548">
        <v>4.8000000000000007</v>
      </c>
      <c r="D2548">
        <v>1290</v>
      </c>
      <c r="E2548" s="27">
        <v>45435</v>
      </c>
      <c r="F2548">
        <v>2500.2599999999998</v>
      </c>
      <c r="G2548" t="s">
        <v>91</v>
      </c>
      <c r="H2548">
        <v>0</v>
      </c>
      <c r="I2548" t="str">
        <f>YEAR(data_KPI[[#This Row],[Date]])&amp;" "&amp;MONTH(data_KPI[[#This Row],[Date]])</f>
        <v>2024 5</v>
      </c>
    </row>
    <row r="2549" spans="2:9" x14ac:dyDescent="0.25">
      <c r="B2549" t="s">
        <v>33</v>
      </c>
      <c r="C2549">
        <v>9.6000000000000014</v>
      </c>
      <c r="D2549">
        <v>1170</v>
      </c>
      <c r="E2549" s="27">
        <v>45436</v>
      </c>
      <c r="F2549">
        <v>1978.1100000000001</v>
      </c>
      <c r="G2549" t="s">
        <v>90</v>
      </c>
      <c r="H2549">
        <v>0</v>
      </c>
      <c r="I2549" t="str">
        <f>YEAR(data_KPI[[#This Row],[Date]])&amp;" "&amp;MONTH(data_KPI[[#This Row],[Date]])</f>
        <v>2024 5</v>
      </c>
    </row>
    <row r="2550" spans="2:9" x14ac:dyDescent="0.25">
      <c r="B2550" t="s">
        <v>34</v>
      </c>
      <c r="C2550">
        <v>7.2</v>
      </c>
      <c r="D2550">
        <v>590</v>
      </c>
      <c r="E2550" s="27">
        <v>45436</v>
      </c>
      <c r="F2550">
        <v>2511</v>
      </c>
      <c r="G2550" t="s">
        <v>91</v>
      </c>
      <c r="H2550">
        <v>0</v>
      </c>
      <c r="I2550" t="str">
        <f>YEAR(data_KPI[[#This Row],[Date]])&amp;" "&amp;MONTH(data_KPI[[#This Row],[Date]])</f>
        <v>2024 5</v>
      </c>
    </row>
    <row r="2551" spans="2:9" x14ac:dyDescent="0.25">
      <c r="B2551" t="s">
        <v>35</v>
      </c>
      <c r="C2551">
        <v>8.8000000000000007</v>
      </c>
      <c r="D2551">
        <v>1330</v>
      </c>
      <c r="E2551" s="27">
        <v>45436</v>
      </c>
      <c r="F2551">
        <v>1301.07</v>
      </c>
      <c r="G2551" t="s">
        <v>91</v>
      </c>
      <c r="H2551">
        <v>0</v>
      </c>
      <c r="I2551" t="str">
        <f>YEAR(data_KPI[[#This Row],[Date]])&amp;" "&amp;MONTH(data_KPI[[#This Row],[Date]])</f>
        <v>2024 5</v>
      </c>
    </row>
    <row r="2552" spans="2:9" x14ac:dyDescent="0.25">
      <c r="B2552" t="s">
        <v>68</v>
      </c>
      <c r="C2552">
        <v>7.2</v>
      </c>
      <c r="D2552">
        <v>520</v>
      </c>
      <c r="E2552" s="27">
        <v>45436</v>
      </c>
      <c r="F2552">
        <v>637.68000000000006</v>
      </c>
      <c r="G2552" t="s">
        <v>90</v>
      </c>
      <c r="H2552">
        <v>0</v>
      </c>
      <c r="I2552" t="str">
        <f>YEAR(data_KPI[[#This Row],[Date]])&amp;" "&amp;MONTH(data_KPI[[#This Row],[Date]])</f>
        <v>2024 5</v>
      </c>
    </row>
    <row r="2553" spans="2:9" x14ac:dyDescent="0.25">
      <c r="B2553" t="s">
        <v>32</v>
      </c>
      <c r="C2553">
        <v>12</v>
      </c>
      <c r="D2553">
        <v>1420</v>
      </c>
      <c r="E2553" s="27">
        <v>45436</v>
      </c>
      <c r="F2553">
        <v>566.97</v>
      </c>
      <c r="G2553" t="s">
        <v>91</v>
      </c>
      <c r="H2553">
        <v>0</v>
      </c>
      <c r="I2553" t="str">
        <f>YEAR(data_KPI[[#This Row],[Date]])&amp;" "&amp;MONTH(data_KPI[[#This Row],[Date]])</f>
        <v>2024 5</v>
      </c>
    </row>
    <row r="2554" spans="2:9" x14ac:dyDescent="0.25">
      <c r="B2554" t="s">
        <v>33</v>
      </c>
      <c r="C2554">
        <v>8</v>
      </c>
      <c r="D2554">
        <v>1040</v>
      </c>
      <c r="E2554" s="27">
        <v>45437</v>
      </c>
      <c r="F2554">
        <v>2049.21</v>
      </c>
      <c r="G2554" t="s">
        <v>90</v>
      </c>
      <c r="H2554">
        <v>0</v>
      </c>
      <c r="I2554" t="str">
        <f>YEAR(data_KPI[[#This Row],[Date]])&amp;" "&amp;MONTH(data_KPI[[#This Row],[Date]])</f>
        <v>2024 5</v>
      </c>
    </row>
    <row r="2555" spans="2:9" x14ac:dyDescent="0.25">
      <c r="B2555" t="s">
        <v>34</v>
      </c>
      <c r="C2555">
        <v>12</v>
      </c>
      <c r="D2555">
        <v>720</v>
      </c>
      <c r="E2555" s="27">
        <v>45437</v>
      </c>
      <c r="F2555">
        <v>1572.63</v>
      </c>
      <c r="G2555" t="s">
        <v>91</v>
      </c>
      <c r="H2555">
        <v>0</v>
      </c>
      <c r="I2555" t="str">
        <f>YEAR(data_KPI[[#This Row],[Date]])&amp;" "&amp;MONTH(data_KPI[[#This Row],[Date]])</f>
        <v>2024 5</v>
      </c>
    </row>
    <row r="2556" spans="2:9" x14ac:dyDescent="0.25">
      <c r="B2556" t="s">
        <v>35</v>
      </c>
      <c r="C2556">
        <v>11.200000000000001</v>
      </c>
      <c r="D2556">
        <v>850</v>
      </c>
      <c r="E2556" s="27">
        <v>45437</v>
      </c>
      <c r="F2556">
        <v>134.34</v>
      </c>
      <c r="G2556" t="s">
        <v>91</v>
      </c>
      <c r="H2556">
        <v>0</v>
      </c>
      <c r="I2556" t="str">
        <f>YEAR(data_KPI[[#This Row],[Date]])&amp;" "&amp;MONTH(data_KPI[[#This Row],[Date]])</f>
        <v>2024 5</v>
      </c>
    </row>
    <row r="2557" spans="2:9" x14ac:dyDescent="0.25">
      <c r="B2557" t="s">
        <v>68</v>
      </c>
      <c r="C2557">
        <v>8.8000000000000007</v>
      </c>
      <c r="D2557">
        <v>1370</v>
      </c>
      <c r="E2557" s="27">
        <v>45437</v>
      </c>
      <c r="F2557">
        <v>1917.06</v>
      </c>
      <c r="G2557" t="s">
        <v>90</v>
      </c>
      <c r="H2557">
        <v>0</v>
      </c>
      <c r="I2557" t="str">
        <f>YEAR(data_KPI[[#This Row],[Date]])&amp;" "&amp;MONTH(data_KPI[[#This Row],[Date]])</f>
        <v>2024 5</v>
      </c>
    </row>
    <row r="2558" spans="2:9" x14ac:dyDescent="0.25">
      <c r="B2558" t="s">
        <v>32</v>
      </c>
      <c r="C2558">
        <v>7.2</v>
      </c>
      <c r="D2558">
        <v>1210</v>
      </c>
      <c r="E2558" s="27">
        <v>45437</v>
      </c>
      <c r="F2558">
        <v>626.66999999999996</v>
      </c>
      <c r="G2558" t="s">
        <v>91</v>
      </c>
      <c r="H2558">
        <v>0</v>
      </c>
      <c r="I2558" t="str">
        <f>YEAR(data_KPI[[#This Row],[Date]])&amp;" "&amp;MONTH(data_KPI[[#This Row],[Date]])</f>
        <v>2024 5</v>
      </c>
    </row>
    <row r="2559" spans="2:9" x14ac:dyDescent="0.25">
      <c r="B2559" t="s">
        <v>33</v>
      </c>
      <c r="C2559">
        <v>8.8000000000000007</v>
      </c>
      <c r="D2559">
        <v>1360</v>
      </c>
      <c r="E2559" s="27">
        <v>45438</v>
      </c>
      <c r="F2559">
        <v>1581.75</v>
      </c>
      <c r="G2559" t="s">
        <v>90</v>
      </c>
      <c r="H2559">
        <v>0</v>
      </c>
      <c r="I2559" t="str">
        <f>YEAR(data_KPI[[#This Row],[Date]])&amp;" "&amp;MONTH(data_KPI[[#This Row],[Date]])</f>
        <v>2024 5</v>
      </c>
    </row>
    <row r="2560" spans="2:9" x14ac:dyDescent="0.25">
      <c r="B2560" t="s">
        <v>34</v>
      </c>
      <c r="C2560">
        <v>4</v>
      </c>
      <c r="D2560">
        <v>920</v>
      </c>
      <c r="E2560" s="27">
        <v>45438</v>
      </c>
      <c r="F2560">
        <v>501.63</v>
      </c>
      <c r="G2560" t="s">
        <v>91</v>
      </c>
      <c r="H2560">
        <v>0</v>
      </c>
      <c r="I2560" t="str">
        <f>YEAR(data_KPI[[#This Row],[Date]])&amp;" "&amp;MONTH(data_KPI[[#This Row],[Date]])</f>
        <v>2024 5</v>
      </c>
    </row>
    <row r="2561" spans="2:9" x14ac:dyDescent="0.25">
      <c r="B2561" t="s">
        <v>35</v>
      </c>
      <c r="C2561">
        <v>10.4</v>
      </c>
      <c r="D2561">
        <v>1190</v>
      </c>
      <c r="E2561" s="27">
        <v>45438</v>
      </c>
      <c r="F2561">
        <v>1361.4</v>
      </c>
      <c r="G2561" t="s">
        <v>91</v>
      </c>
      <c r="H2561">
        <v>0</v>
      </c>
      <c r="I2561" t="str">
        <f>YEAR(data_KPI[[#This Row],[Date]])&amp;" "&amp;MONTH(data_KPI[[#This Row],[Date]])</f>
        <v>2024 5</v>
      </c>
    </row>
    <row r="2562" spans="2:9" x14ac:dyDescent="0.25">
      <c r="B2562" t="s">
        <v>68</v>
      </c>
      <c r="C2562">
        <v>8</v>
      </c>
      <c r="D2562">
        <v>1030</v>
      </c>
      <c r="E2562" s="27">
        <v>45438</v>
      </c>
      <c r="F2562">
        <v>1757.4900000000002</v>
      </c>
      <c r="G2562" t="s">
        <v>90</v>
      </c>
      <c r="H2562">
        <v>0</v>
      </c>
      <c r="I2562" t="str">
        <f>YEAR(data_KPI[[#This Row],[Date]])&amp;" "&amp;MONTH(data_KPI[[#This Row],[Date]])</f>
        <v>2024 5</v>
      </c>
    </row>
    <row r="2563" spans="2:9" x14ac:dyDescent="0.25">
      <c r="B2563" t="s">
        <v>32</v>
      </c>
      <c r="C2563">
        <v>7.2</v>
      </c>
      <c r="D2563">
        <v>970</v>
      </c>
      <c r="E2563" s="27">
        <v>45438</v>
      </c>
      <c r="F2563">
        <v>892.19999999999993</v>
      </c>
      <c r="G2563" t="s">
        <v>91</v>
      </c>
      <c r="H2563">
        <v>0</v>
      </c>
      <c r="I2563" t="str">
        <f>YEAR(data_KPI[[#This Row],[Date]])&amp;" "&amp;MONTH(data_KPI[[#This Row],[Date]])</f>
        <v>2024 5</v>
      </c>
    </row>
    <row r="2564" spans="2:9" x14ac:dyDescent="0.25">
      <c r="B2564" t="s">
        <v>33</v>
      </c>
      <c r="C2564">
        <v>9.6000000000000014</v>
      </c>
      <c r="D2564">
        <v>1080</v>
      </c>
      <c r="E2564" s="27">
        <v>45439</v>
      </c>
      <c r="F2564">
        <v>695.61</v>
      </c>
      <c r="G2564" t="s">
        <v>90</v>
      </c>
      <c r="H2564">
        <v>0</v>
      </c>
      <c r="I2564" t="str">
        <f>YEAR(data_KPI[[#This Row],[Date]])&amp;" "&amp;MONTH(data_KPI[[#This Row],[Date]])</f>
        <v>2024 5</v>
      </c>
    </row>
    <row r="2565" spans="2:9" x14ac:dyDescent="0.25">
      <c r="B2565" t="s">
        <v>34</v>
      </c>
      <c r="C2565">
        <v>9.6000000000000014</v>
      </c>
      <c r="D2565">
        <v>1440</v>
      </c>
      <c r="E2565" s="27">
        <v>45439</v>
      </c>
      <c r="F2565">
        <v>1272.51</v>
      </c>
      <c r="G2565" t="s">
        <v>91</v>
      </c>
      <c r="H2565">
        <v>0</v>
      </c>
      <c r="I2565" t="str">
        <f>YEAR(data_KPI[[#This Row],[Date]])&amp;" "&amp;MONTH(data_KPI[[#This Row],[Date]])</f>
        <v>2024 5</v>
      </c>
    </row>
    <row r="2566" spans="2:9" x14ac:dyDescent="0.25">
      <c r="B2566" t="s">
        <v>35</v>
      </c>
      <c r="C2566">
        <v>8.8000000000000007</v>
      </c>
      <c r="D2566">
        <v>550</v>
      </c>
      <c r="E2566" s="27">
        <v>45439</v>
      </c>
      <c r="F2566">
        <v>2267.91</v>
      </c>
      <c r="G2566" t="s">
        <v>91</v>
      </c>
      <c r="H2566">
        <v>0</v>
      </c>
      <c r="I2566" t="str">
        <f>YEAR(data_KPI[[#This Row],[Date]])&amp;" "&amp;MONTH(data_KPI[[#This Row],[Date]])</f>
        <v>2024 5</v>
      </c>
    </row>
    <row r="2567" spans="2:9" x14ac:dyDescent="0.25">
      <c r="B2567" t="s">
        <v>68</v>
      </c>
      <c r="C2567">
        <v>10.4</v>
      </c>
      <c r="D2567">
        <v>570</v>
      </c>
      <c r="E2567" s="27">
        <v>45439</v>
      </c>
      <c r="F2567">
        <v>949.44</v>
      </c>
      <c r="G2567" t="s">
        <v>90</v>
      </c>
      <c r="H2567">
        <v>0</v>
      </c>
      <c r="I2567" t="str">
        <f>YEAR(data_KPI[[#This Row],[Date]])&amp;" "&amp;MONTH(data_KPI[[#This Row],[Date]])</f>
        <v>2024 5</v>
      </c>
    </row>
    <row r="2568" spans="2:9" x14ac:dyDescent="0.25">
      <c r="B2568" t="s">
        <v>32</v>
      </c>
      <c r="C2568">
        <v>8</v>
      </c>
      <c r="D2568">
        <v>970</v>
      </c>
      <c r="E2568" s="27">
        <v>45439</v>
      </c>
      <c r="F2568">
        <v>1196.6100000000001</v>
      </c>
      <c r="G2568" t="s">
        <v>91</v>
      </c>
      <c r="H2568">
        <v>0</v>
      </c>
      <c r="I2568" t="str">
        <f>YEAR(data_KPI[[#This Row],[Date]])&amp;" "&amp;MONTH(data_KPI[[#This Row],[Date]])</f>
        <v>2024 5</v>
      </c>
    </row>
    <row r="2569" spans="2:9" x14ac:dyDescent="0.25">
      <c r="B2569" t="s">
        <v>33</v>
      </c>
      <c r="C2569">
        <v>4</v>
      </c>
      <c r="D2569">
        <v>1040</v>
      </c>
      <c r="E2569" s="27">
        <v>45440</v>
      </c>
      <c r="F2569">
        <v>1765.38</v>
      </c>
      <c r="G2569" t="s">
        <v>90</v>
      </c>
      <c r="H2569">
        <v>0</v>
      </c>
      <c r="I2569" t="str">
        <f>YEAR(data_KPI[[#This Row],[Date]])&amp;" "&amp;MONTH(data_KPI[[#This Row],[Date]])</f>
        <v>2024 5</v>
      </c>
    </row>
    <row r="2570" spans="2:9" x14ac:dyDescent="0.25">
      <c r="B2570" t="s">
        <v>34</v>
      </c>
      <c r="C2570">
        <v>4</v>
      </c>
      <c r="D2570">
        <v>1160</v>
      </c>
      <c r="E2570" s="27">
        <v>45440</v>
      </c>
      <c r="F2570">
        <v>2449.89</v>
      </c>
      <c r="G2570" t="s">
        <v>91</v>
      </c>
      <c r="H2570">
        <v>0</v>
      </c>
      <c r="I2570" t="str">
        <f>YEAR(data_KPI[[#This Row],[Date]])&amp;" "&amp;MONTH(data_KPI[[#This Row],[Date]])</f>
        <v>2024 5</v>
      </c>
    </row>
    <row r="2571" spans="2:9" x14ac:dyDescent="0.25">
      <c r="B2571" t="s">
        <v>35</v>
      </c>
      <c r="C2571">
        <v>9.6000000000000014</v>
      </c>
      <c r="D2571">
        <v>1210</v>
      </c>
      <c r="E2571" s="27">
        <v>45440</v>
      </c>
      <c r="F2571">
        <v>1710.9900000000002</v>
      </c>
      <c r="G2571" t="s">
        <v>91</v>
      </c>
      <c r="H2571">
        <v>0</v>
      </c>
      <c r="I2571" t="str">
        <f>YEAR(data_KPI[[#This Row],[Date]])&amp;" "&amp;MONTH(data_KPI[[#This Row],[Date]])</f>
        <v>2024 5</v>
      </c>
    </row>
    <row r="2572" spans="2:9" x14ac:dyDescent="0.25">
      <c r="B2572" t="s">
        <v>68</v>
      </c>
      <c r="C2572">
        <v>8</v>
      </c>
      <c r="D2572">
        <v>1240</v>
      </c>
      <c r="E2572" s="27">
        <v>45440</v>
      </c>
      <c r="F2572">
        <v>2000.34</v>
      </c>
      <c r="G2572" t="s">
        <v>90</v>
      </c>
      <c r="H2572">
        <v>0</v>
      </c>
      <c r="I2572" t="str">
        <f>YEAR(data_KPI[[#This Row],[Date]])&amp;" "&amp;MONTH(data_KPI[[#This Row],[Date]])</f>
        <v>2024 5</v>
      </c>
    </row>
    <row r="2573" spans="2:9" x14ac:dyDescent="0.25">
      <c r="B2573" t="s">
        <v>32</v>
      </c>
      <c r="C2573">
        <v>12</v>
      </c>
      <c r="D2573">
        <v>1230</v>
      </c>
      <c r="E2573" s="27">
        <v>45440</v>
      </c>
      <c r="F2573">
        <v>494.18999999999994</v>
      </c>
      <c r="G2573" t="s">
        <v>91</v>
      </c>
      <c r="H2573">
        <v>0</v>
      </c>
      <c r="I2573" t="str">
        <f>YEAR(data_KPI[[#This Row],[Date]])&amp;" "&amp;MONTH(data_KPI[[#This Row],[Date]])</f>
        <v>2024 5</v>
      </c>
    </row>
    <row r="2574" spans="2:9" x14ac:dyDescent="0.25">
      <c r="B2574" t="s">
        <v>33</v>
      </c>
      <c r="C2574">
        <v>11.200000000000001</v>
      </c>
      <c r="D2574">
        <v>540</v>
      </c>
      <c r="E2574" s="27">
        <v>45441</v>
      </c>
      <c r="F2574">
        <v>1538.31</v>
      </c>
      <c r="G2574" t="s">
        <v>90</v>
      </c>
      <c r="H2574">
        <v>0</v>
      </c>
      <c r="I2574" t="str">
        <f>YEAR(data_KPI[[#This Row],[Date]])&amp;" "&amp;MONTH(data_KPI[[#This Row],[Date]])</f>
        <v>2024 5</v>
      </c>
    </row>
    <row r="2575" spans="2:9" x14ac:dyDescent="0.25">
      <c r="B2575" t="s">
        <v>34</v>
      </c>
      <c r="C2575">
        <v>8</v>
      </c>
      <c r="D2575">
        <v>620</v>
      </c>
      <c r="E2575" s="27">
        <v>45441</v>
      </c>
      <c r="F2575">
        <v>2877</v>
      </c>
      <c r="G2575" t="s">
        <v>91</v>
      </c>
      <c r="H2575">
        <v>0</v>
      </c>
      <c r="I2575" t="str">
        <f>YEAR(data_KPI[[#This Row],[Date]])&amp;" "&amp;MONTH(data_KPI[[#This Row],[Date]])</f>
        <v>2024 5</v>
      </c>
    </row>
    <row r="2576" spans="2:9" x14ac:dyDescent="0.25">
      <c r="B2576" t="s">
        <v>35</v>
      </c>
      <c r="C2576">
        <v>12</v>
      </c>
      <c r="D2576">
        <v>690</v>
      </c>
      <c r="E2576" s="27">
        <v>45441</v>
      </c>
      <c r="F2576">
        <v>2137.38</v>
      </c>
      <c r="G2576" t="s">
        <v>91</v>
      </c>
      <c r="H2576">
        <v>0</v>
      </c>
      <c r="I2576" t="str">
        <f>YEAR(data_KPI[[#This Row],[Date]])&amp;" "&amp;MONTH(data_KPI[[#This Row],[Date]])</f>
        <v>2024 5</v>
      </c>
    </row>
    <row r="2577" spans="2:9" x14ac:dyDescent="0.25">
      <c r="B2577" t="s">
        <v>68</v>
      </c>
      <c r="C2577">
        <v>12</v>
      </c>
      <c r="D2577">
        <v>1300</v>
      </c>
      <c r="E2577" s="27">
        <v>45441</v>
      </c>
      <c r="F2577">
        <v>345.54</v>
      </c>
      <c r="G2577" t="s">
        <v>90</v>
      </c>
      <c r="H2577">
        <v>0</v>
      </c>
      <c r="I2577" t="str">
        <f>YEAR(data_KPI[[#This Row],[Date]])&amp;" "&amp;MONTH(data_KPI[[#This Row],[Date]])</f>
        <v>2024 5</v>
      </c>
    </row>
    <row r="2578" spans="2:9" x14ac:dyDescent="0.25">
      <c r="B2578" t="s">
        <v>32</v>
      </c>
      <c r="C2578">
        <v>4</v>
      </c>
      <c r="D2578">
        <v>970</v>
      </c>
      <c r="E2578" s="27">
        <v>45441</v>
      </c>
      <c r="F2578">
        <v>2753.13</v>
      </c>
      <c r="G2578" t="s">
        <v>91</v>
      </c>
      <c r="H2578">
        <v>0</v>
      </c>
      <c r="I2578" t="str">
        <f>YEAR(data_KPI[[#This Row],[Date]])&amp;" "&amp;MONTH(data_KPI[[#This Row],[Date]])</f>
        <v>2024 5</v>
      </c>
    </row>
    <row r="2579" spans="2:9" x14ac:dyDescent="0.25">
      <c r="B2579" t="s">
        <v>33</v>
      </c>
      <c r="C2579">
        <v>6.4</v>
      </c>
      <c r="D2579">
        <v>1080</v>
      </c>
      <c r="E2579" s="27">
        <v>45442</v>
      </c>
      <c r="F2579">
        <v>1388.6999999999998</v>
      </c>
      <c r="G2579" t="s">
        <v>90</v>
      </c>
      <c r="H2579">
        <v>0</v>
      </c>
      <c r="I2579" t="str">
        <f>YEAR(data_KPI[[#This Row],[Date]])&amp;" "&amp;MONTH(data_KPI[[#This Row],[Date]])</f>
        <v>2024 5</v>
      </c>
    </row>
    <row r="2580" spans="2:9" x14ac:dyDescent="0.25">
      <c r="B2580" t="s">
        <v>34</v>
      </c>
      <c r="C2580">
        <v>8</v>
      </c>
      <c r="D2580">
        <v>810</v>
      </c>
      <c r="E2580" s="27">
        <v>45442</v>
      </c>
      <c r="F2580">
        <v>1669.83</v>
      </c>
      <c r="G2580" t="s">
        <v>91</v>
      </c>
      <c r="H2580">
        <v>0</v>
      </c>
      <c r="I2580" t="str">
        <f>YEAR(data_KPI[[#This Row],[Date]])&amp;" "&amp;MONTH(data_KPI[[#This Row],[Date]])</f>
        <v>2024 5</v>
      </c>
    </row>
    <row r="2581" spans="2:9" x14ac:dyDescent="0.25">
      <c r="B2581" t="s">
        <v>35</v>
      </c>
      <c r="C2581">
        <v>4</v>
      </c>
      <c r="D2581">
        <v>1050</v>
      </c>
      <c r="E2581" s="27">
        <v>45442</v>
      </c>
      <c r="F2581">
        <v>2016.5099999999998</v>
      </c>
      <c r="G2581" t="s">
        <v>91</v>
      </c>
      <c r="H2581">
        <v>0</v>
      </c>
      <c r="I2581" t="str">
        <f>YEAR(data_KPI[[#This Row],[Date]])&amp;" "&amp;MONTH(data_KPI[[#This Row],[Date]])</f>
        <v>2024 5</v>
      </c>
    </row>
    <row r="2582" spans="2:9" x14ac:dyDescent="0.25">
      <c r="B2582" t="s">
        <v>68</v>
      </c>
      <c r="C2582">
        <v>10.4</v>
      </c>
      <c r="D2582">
        <v>1280</v>
      </c>
      <c r="E2582" s="27">
        <v>45442</v>
      </c>
      <c r="F2582">
        <v>2060.2799999999997</v>
      </c>
      <c r="G2582" t="s">
        <v>90</v>
      </c>
      <c r="H2582">
        <v>0</v>
      </c>
      <c r="I2582" t="str">
        <f>YEAR(data_KPI[[#This Row],[Date]])&amp;" "&amp;MONTH(data_KPI[[#This Row],[Date]])</f>
        <v>2024 5</v>
      </c>
    </row>
    <row r="2583" spans="2:9" x14ac:dyDescent="0.25">
      <c r="B2583" t="s">
        <v>32</v>
      </c>
      <c r="C2583">
        <v>11.200000000000001</v>
      </c>
      <c r="D2583">
        <v>900</v>
      </c>
      <c r="E2583" s="27">
        <v>45442</v>
      </c>
      <c r="F2583">
        <v>411.54</v>
      </c>
      <c r="G2583" t="s">
        <v>91</v>
      </c>
      <c r="H2583">
        <v>0</v>
      </c>
      <c r="I2583" t="str">
        <f>YEAR(data_KPI[[#This Row],[Date]])&amp;" "&amp;MONTH(data_KPI[[#This Row],[Date]])</f>
        <v>2024 5</v>
      </c>
    </row>
    <row r="2584" spans="2:9" x14ac:dyDescent="0.25">
      <c r="B2584" t="s">
        <v>33</v>
      </c>
      <c r="C2584">
        <v>5.6000000000000005</v>
      </c>
      <c r="D2584">
        <v>660</v>
      </c>
      <c r="E2584" s="27">
        <v>45443</v>
      </c>
      <c r="F2584">
        <v>1510.74</v>
      </c>
      <c r="G2584" t="s">
        <v>90</v>
      </c>
      <c r="H2584">
        <v>0</v>
      </c>
      <c r="I2584" t="str">
        <f>YEAR(data_KPI[[#This Row],[Date]])&amp;" "&amp;MONTH(data_KPI[[#This Row],[Date]])</f>
        <v>2024 5</v>
      </c>
    </row>
    <row r="2585" spans="2:9" x14ac:dyDescent="0.25">
      <c r="B2585" t="s">
        <v>34</v>
      </c>
      <c r="C2585">
        <v>10.4</v>
      </c>
      <c r="D2585">
        <v>990</v>
      </c>
      <c r="E2585" s="27">
        <v>45443</v>
      </c>
      <c r="F2585">
        <v>1435.41</v>
      </c>
      <c r="G2585" t="s">
        <v>91</v>
      </c>
      <c r="H2585">
        <v>0</v>
      </c>
      <c r="I2585" t="str">
        <f>YEAR(data_KPI[[#This Row],[Date]])&amp;" "&amp;MONTH(data_KPI[[#This Row],[Date]])</f>
        <v>2024 5</v>
      </c>
    </row>
    <row r="2586" spans="2:9" x14ac:dyDescent="0.25">
      <c r="B2586" t="s">
        <v>35</v>
      </c>
      <c r="C2586">
        <v>7.2</v>
      </c>
      <c r="D2586">
        <v>940</v>
      </c>
      <c r="E2586" s="27">
        <v>45443</v>
      </c>
      <c r="F2586">
        <v>2305.11</v>
      </c>
      <c r="G2586" t="s">
        <v>91</v>
      </c>
      <c r="H2586">
        <v>0</v>
      </c>
      <c r="I2586" t="str">
        <f>YEAR(data_KPI[[#This Row],[Date]])&amp;" "&amp;MONTH(data_KPI[[#This Row],[Date]])</f>
        <v>2024 5</v>
      </c>
    </row>
    <row r="2587" spans="2:9" x14ac:dyDescent="0.25">
      <c r="B2587" t="s">
        <v>68</v>
      </c>
      <c r="C2587">
        <v>4.8000000000000007</v>
      </c>
      <c r="D2587">
        <v>700</v>
      </c>
      <c r="E2587" s="27">
        <v>45443</v>
      </c>
      <c r="F2587">
        <v>1931.94</v>
      </c>
      <c r="G2587" t="s">
        <v>90</v>
      </c>
      <c r="H2587">
        <v>0</v>
      </c>
      <c r="I2587" t="str">
        <f>YEAR(data_KPI[[#This Row],[Date]])&amp;" "&amp;MONTH(data_KPI[[#This Row],[Date]])</f>
        <v>2024 5</v>
      </c>
    </row>
    <row r="2588" spans="2:9" x14ac:dyDescent="0.25">
      <c r="B2588" t="s">
        <v>32</v>
      </c>
      <c r="C2588">
        <v>6.4</v>
      </c>
      <c r="D2588">
        <v>1120</v>
      </c>
      <c r="E2588" s="27">
        <v>45443</v>
      </c>
      <c r="F2588">
        <v>137.04</v>
      </c>
      <c r="G2588" t="s">
        <v>91</v>
      </c>
      <c r="H2588">
        <v>0</v>
      </c>
      <c r="I2588" t="str">
        <f>YEAR(data_KPI[[#This Row],[Date]])&amp;" "&amp;MONTH(data_KPI[[#This Row],[Date]])</f>
        <v>2024 5</v>
      </c>
    </row>
    <row r="2589" spans="2:9" x14ac:dyDescent="0.25">
      <c r="B2589" t="s">
        <v>33</v>
      </c>
      <c r="C2589">
        <v>9.6000000000000014</v>
      </c>
      <c r="D2589">
        <v>950</v>
      </c>
      <c r="E2589" s="27">
        <v>45444</v>
      </c>
      <c r="F2589">
        <v>1993.44</v>
      </c>
      <c r="G2589" t="s">
        <v>90</v>
      </c>
      <c r="H2589">
        <v>0</v>
      </c>
      <c r="I2589" t="str">
        <f>YEAR(data_KPI[[#This Row],[Date]])&amp;" "&amp;MONTH(data_KPI[[#This Row],[Date]])</f>
        <v>2024 6</v>
      </c>
    </row>
    <row r="2590" spans="2:9" x14ac:dyDescent="0.25">
      <c r="B2590" t="s">
        <v>34</v>
      </c>
      <c r="C2590">
        <v>8</v>
      </c>
      <c r="D2590">
        <v>1430</v>
      </c>
      <c r="E2590" s="27">
        <v>45444</v>
      </c>
      <c r="F2590">
        <v>1501.23</v>
      </c>
      <c r="G2590" t="s">
        <v>91</v>
      </c>
      <c r="H2590">
        <v>0</v>
      </c>
      <c r="I2590" t="str">
        <f>YEAR(data_KPI[[#This Row],[Date]])&amp;" "&amp;MONTH(data_KPI[[#This Row],[Date]])</f>
        <v>2024 6</v>
      </c>
    </row>
    <row r="2591" spans="2:9" x14ac:dyDescent="0.25">
      <c r="B2591" t="s">
        <v>35</v>
      </c>
      <c r="C2591">
        <v>4.8000000000000007</v>
      </c>
      <c r="D2591">
        <v>1250</v>
      </c>
      <c r="E2591" s="27">
        <v>45444</v>
      </c>
      <c r="F2591">
        <v>1856.6999999999998</v>
      </c>
      <c r="G2591" t="s">
        <v>91</v>
      </c>
      <c r="H2591">
        <v>0</v>
      </c>
      <c r="I2591" t="str">
        <f>YEAR(data_KPI[[#This Row],[Date]])&amp;" "&amp;MONTH(data_KPI[[#This Row],[Date]])</f>
        <v>2024 6</v>
      </c>
    </row>
    <row r="2592" spans="2:9" x14ac:dyDescent="0.25">
      <c r="B2592" t="s">
        <v>68</v>
      </c>
      <c r="C2592">
        <v>7.2</v>
      </c>
      <c r="D2592">
        <v>970</v>
      </c>
      <c r="E2592" s="27">
        <v>45444</v>
      </c>
      <c r="F2592">
        <v>2348.67</v>
      </c>
      <c r="G2592" t="s">
        <v>90</v>
      </c>
      <c r="H2592">
        <v>0</v>
      </c>
      <c r="I2592" t="str">
        <f>YEAR(data_KPI[[#This Row],[Date]])&amp;" "&amp;MONTH(data_KPI[[#This Row],[Date]])</f>
        <v>2024 6</v>
      </c>
    </row>
    <row r="2593" spans="2:9" x14ac:dyDescent="0.25">
      <c r="B2593" t="s">
        <v>32</v>
      </c>
      <c r="C2593">
        <v>11.200000000000001</v>
      </c>
      <c r="D2593">
        <v>610</v>
      </c>
      <c r="E2593" s="27">
        <v>45444</v>
      </c>
      <c r="F2593">
        <v>192.24</v>
      </c>
      <c r="G2593" t="s">
        <v>91</v>
      </c>
      <c r="H2593">
        <v>0</v>
      </c>
      <c r="I2593" t="str">
        <f>YEAR(data_KPI[[#This Row],[Date]])&amp;" "&amp;MONTH(data_KPI[[#This Row],[Date]])</f>
        <v>2024 6</v>
      </c>
    </row>
    <row r="2594" spans="2:9" x14ac:dyDescent="0.25">
      <c r="B2594" t="s">
        <v>33</v>
      </c>
      <c r="C2594">
        <v>9.6000000000000014</v>
      </c>
      <c r="D2594">
        <v>510</v>
      </c>
      <c r="E2594" s="27">
        <v>45445</v>
      </c>
      <c r="F2594">
        <v>684.09</v>
      </c>
      <c r="G2594" t="s">
        <v>90</v>
      </c>
      <c r="H2594">
        <v>0</v>
      </c>
      <c r="I2594" t="str">
        <f>YEAR(data_KPI[[#This Row],[Date]])&amp;" "&amp;MONTH(data_KPI[[#This Row],[Date]])</f>
        <v>2024 6</v>
      </c>
    </row>
    <row r="2595" spans="2:9" x14ac:dyDescent="0.25">
      <c r="B2595" t="s">
        <v>34</v>
      </c>
      <c r="C2595">
        <v>5.6000000000000005</v>
      </c>
      <c r="D2595">
        <v>1030</v>
      </c>
      <c r="E2595" s="27">
        <v>45445</v>
      </c>
      <c r="F2595">
        <v>193.64999999999998</v>
      </c>
      <c r="G2595" t="s">
        <v>91</v>
      </c>
      <c r="H2595">
        <v>0</v>
      </c>
      <c r="I2595" t="str">
        <f>YEAR(data_KPI[[#This Row],[Date]])&amp;" "&amp;MONTH(data_KPI[[#This Row],[Date]])</f>
        <v>2024 6</v>
      </c>
    </row>
    <row r="2596" spans="2:9" x14ac:dyDescent="0.25">
      <c r="B2596" t="s">
        <v>35</v>
      </c>
      <c r="C2596">
        <v>4</v>
      </c>
      <c r="D2596">
        <v>680</v>
      </c>
      <c r="E2596" s="27">
        <v>45445</v>
      </c>
      <c r="F2596">
        <v>623.01</v>
      </c>
      <c r="G2596" t="s">
        <v>91</v>
      </c>
      <c r="H2596">
        <v>0</v>
      </c>
      <c r="I2596" t="str">
        <f>YEAR(data_KPI[[#This Row],[Date]])&amp;" "&amp;MONTH(data_KPI[[#This Row],[Date]])</f>
        <v>2024 6</v>
      </c>
    </row>
    <row r="2597" spans="2:9" x14ac:dyDescent="0.25">
      <c r="B2597" t="s">
        <v>68</v>
      </c>
      <c r="C2597">
        <v>4.8000000000000007</v>
      </c>
      <c r="D2597">
        <v>1160</v>
      </c>
      <c r="E2597" s="27">
        <v>45445</v>
      </c>
      <c r="F2597">
        <v>918.30000000000007</v>
      </c>
      <c r="G2597" t="s">
        <v>90</v>
      </c>
      <c r="H2597">
        <v>0</v>
      </c>
      <c r="I2597" t="str">
        <f>YEAR(data_KPI[[#This Row],[Date]])&amp;" "&amp;MONTH(data_KPI[[#This Row],[Date]])</f>
        <v>2024 6</v>
      </c>
    </row>
    <row r="2598" spans="2:9" x14ac:dyDescent="0.25">
      <c r="B2598" t="s">
        <v>32</v>
      </c>
      <c r="C2598">
        <v>8.8000000000000007</v>
      </c>
      <c r="D2598">
        <v>1120</v>
      </c>
      <c r="E2598" s="27">
        <v>45445</v>
      </c>
      <c r="F2598">
        <v>2994.18</v>
      </c>
      <c r="G2598" t="s">
        <v>91</v>
      </c>
      <c r="H2598">
        <v>0</v>
      </c>
      <c r="I2598" t="str">
        <f>YEAR(data_KPI[[#This Row],[Date]])&amp;" "&amp;MONTH(data_KPI[[#This Row],[Date]])</f>
        <v>2024 6</v>
      </c>
    </row>
    <row r="2599" spans="2:9" x14ac:dyDescent="0.25">
      <c r="B2599" t="s">
        <v>33</v>
      </c>
      <c r="C2599">
        <v>10.4</v>
      </c>
      <c r="D2599">
        <v>920</v>
      </c>
      <c r="E2599" s="27">
        <v>45446</v>
      </c>
      <c r="F2599">
        <v>1382.91</v>
      </c>
      <c r="G2599" t="s">
        <v>90</v>
      </c>
      <c r="H2599">
        <v>0</v>
      </c>
      <c r="I2599" t="str">
        <f>YEAR(data_KPI[[#This Row],[Date]])&amp;" "&amp;MONTH(data_KPI[[#This Row],[Date]])</f>
        <v>2024 6</v>
      </c>
    </row>
    <row r="2600" spans="2:9" x14ac:dyDescent="0.25">
      <c r="B2600" t="s">
        <v>34</v>
      </c>
      <c r="C2600">
        <v>6.4</v>
      </c>
      <c r="D2600">
        <v>1470</v>
      </c>
      <c r="E2600" s="27">
        <v>45446</v>
      </c>
      <c r="F2600">
        <v>886.71</v>
      </c>
      <c r="G2600" t="s">
        <v>91</v>
      </c>
      <c r="H2600">
        <v>0</v>
      </c>
      <c r="I2600" t="str">
        <f>YEAR(data_KPI[[#This Row],[Date]])&amp;" "&amp;MONTH(data_KPI[[#This Row],[Date]])</f>
        <v>2024 6</v>
      </c>
    </row>
    <row r="2601" spans="2:9" x14ac:dyDescent="0.25">
      <c r="B2601" t="s">
        <v>35</v>
      </c>
      <c r="C2601">
        <v>6.4</v>
      </c>
      <c r="D2601">
        <v>810</v>
      </c>
      <c r="E2601" s="27">
        <v>45446</v>
      </c>
      <c r="F2601">
        <v>407.58000000000004</v>
      </c>
      <c r="G2601" t="s">
        <v>91</v>
      </c>
      <c r="H2601">
        <v>0</v>
      </c>
      <c r="I2601" t="str">
        <f>YEAR(data_KPI[[#This Row],[Date]])&amp;" "&amp;MONTH(data_KPI[[#This Row],[Date]])</f>
        <v>2024 6</v>
      </c>
    </row>
    <row r="2602" spans="2:9" x14ac:dyDescent="0.25">
      <c r="B2602" t="s">
        <v>68</v>
      </c>
      <c r="C2602">
        <v>10.4</v>
      </c>
      <c r="D2602">
        <v>870</v>
      </c>
      <c r="E2602" s="27">
        <v>45446</v>
      </c>
      <c r="F2602">
        <v>1281.54</v>
      </c>
      <c r="G2602" t="s">
        <v>90</v>
      </c>
      <c r="H2602">
        <v>0</v>
      </c>
      <c r="I2602" t="str">
        <f>YEAR(data_KPI[[#This Row],[Date]])&amp;" "&amp;MONTH(data_KPI[[#This Row],[Date]])</f>
        <v>2024 6</v>
      </c>
    </row>
    <row r="2603" spans="2:9" x14ac:dyDescent="0.25">
      <c r="B2603" t="s">
        <v>32</v>
      </c>
      <c r="C2603">
        <v>10.4</v>
      </c>
      <c r="D2603">
        <v>1470</v>
      </c>
      <c r="E2603" s="27">
        <v>45446</v>
      </c>
      <c r="F2603">
        <v>2434.77</v>
      </c>
      <c r="G2603" t="s">
        <v>91</v>
      </c>
      <c r="H2603">
        <v>0</v>
      </c>
      <c r="I2603" t="str">
        <f>YEAR(data_KPI[[#This Row],[Date]])&amp;" "&amp;MONTH(data_KPI[[#This Row],[Date]])</f>
        <v>2024 6</v>
      </c>
    </row>
    <row r="2604" spans="2:9" x14ac:dyDescent="0.25">
      <c r="B2604" t="s">
        <v>33</v>
      </c>
      <c r="C2604">
        <v>4</v>
      </c>
      <c r="D2604">
        <v>1240</v>
      </c>
      <c r="E2604" s="27">
        <v>45447</v>
      </c>
      <c r="F2604">
        <v>2194.11</v>
      </c>
      <c r="G2604" t="s">
        <v>90</v>
      </c>
      <c r="H2604">
        <v>0</v>
      </c>
      <c r="I2604" t="str">
        <f>YEAR(data_KPI[[#This Row],[Date]])&amp;" "&amp;MONTH(data_KPI[[#This Row],[Date]])</f>
        <v>2024 6</v>
      </c>
    </row>
    <row r="2605" spans="2:9" x14ac:dyDescent="0.25">
      <c r="B2605" t="s">
        <v>34</v>
      </c>
      <c r="C2605">
        <v>9.6000000000000014</v>
      </c>
      <c r="D2605">
        <v>530</v>
      </c>
      <c r="E2605" s="27">
        <v>45447</v>
      </c>
      <c r="F2605">
        <v>2146.02</v>
      </c>
      <c r="G2605" t="s">
        <v>91</v>
      </c>
      <c r="H2605">
        <v>0</v>
      </c>
      <c r="I2605" t="str">
        <f>YEAR(data_KPI[[#This Row],[Date]])&amp;" "&amp;MONTH(data_KPI[[#This Row],[Date]])</f>
        <v>2024 6</v>
      </c>
    </row>
    <row r="2606" spans="2:9" x14ac:dyDescent="0.25">
      <c r="B2606" t="s">
        <v>35</v>
      </c>
      <c r="C2606">
        <v>10.4</v>
      </c>
      <c r="D2606">
        <v>1330</v>
      </c>
      <c r="E2606" s="27">
        <v>45447</v>
      </c>
      <c r="F2606">
        <v>2994.5099999999998</v>
      </c>
      <c r="G2606" t="s">
        <v>91</v>
      </c>
      <c r="H2606">
        <v>0</v>
      </c>
      <c r="I2606" t="str">
        <f>YEAR(data_KPI[[#This Row],[Date]])&amp;" "&amp;MONTH(data_KPI[[#This Row],[Date]])</f>
        <v>2024 6</v>
      </c>
    </row>
    <row r="2607" spans="2:9" x14ac:dyDescent="0.25">
      <c r="B2607" t="s">
        <v>68</v>
      </c>
      <c r="C2607">
        <v>12</v>
      </c>
      <c r="D2607">
        <v>1330</v>
      </c>
      <c r="E2607" s="27">
        <v>45447</v>
      </c>
      <c r="F2607">
        <v>2401.3200000000002</v>
      </c>
      <c r="G2607" t="s">
        <v>90</v>
      </c>
      <c r="H2607">
        <v>0</v>
      </c>
      <c r="I2607" t="str">
        <f>YEAR(data_KPI[[#This Row],[Date]])&amp;" "&amp;MONTH(data_KPI[[#This Row],[Date]])</f>
        <v>2024 6</v>
      </c>
    </row>
    <row r="2608" spans="2:9" x14ac:dyDescent="0.25">
      <c r="B2608" t="s">
        <v>32</v>
      </c>
      <c r="C2608">
        <v>9.6000000000000014</v>
      </c>
      <c r="D2608">
        <v>1230</v>
      </c>
      <c r="E2608" s="27">
        <v>45447</v>
      </c>
      <c r="F2608">
        <v>739.43999999999994</v>
      </c>
      <c r="G2608" t="s">
        <v>91</v>
      </c>
      <c r="H2608">
        <v>0</v>
      </c>
      <c r="I2608" t="str">
        <f>YEAR(data_KPI[[#This Row],[Date]])&amp;" "&amp;MONTH(data_KPI[[#This Row],[Date]])</f>
        <v>2024 6</v>
      </c>
    </row>
    <row r="2609" spans="2:9" x14ac:dyDescent="0.25">
      <c r="B2609" t="s">
        <v>33</v>
      </c>
      <c r="C2609">
        <v>12</v>
      </c>
      <c r="D2609">
        <v>1000</v>
      </c>
      <c r="E2609" s="27">
        <v>45448</v>
      </c>
      <c r="F2609">
        <v>2197.6499999999996</v>
      </c>
      <c r="G2609" t="s">
        <v>90</v>
      </c>
      <c r="H2609">
        <v>0</v>
      </c>
      <c r="I2609" t="str">
        <f>YEAR(data_KPI[[#This Row],[Date]])&amp;" "&amp;MONTH(data_KPI[[#This Row],[Date]])</f>
        <v>2024 6</v>
      </c>
    </row>
    <row r="2610" spans="2:9" x14ac:dyDescent="0.25">
      <c r="B2610" t="s">
        <v>34</v>
      </c>
      <c r="C2610">
        <v>8</v>
      </c>
      <c r="D2610">
        <v>750</v>
      </c>
      <c r="E2610" s="27">
        <v>45448</v>
      </c>
      <c r="F2610">
        <v>1307.3399999999999</v>
      </c>
      <c r="G2610" t="s">
        <v>91</v>
      </c>
      <c r="H2610">
        <v>0</v>
      </c>
      <c r="I2610" t="str">
        <f>YEAR(data_KPI[[#This Row],[Date]])&amp;" "&amp;MONTH(data_KPI[[#This Row],[Date]])</f>
        <v>2024 6</v>
      </c>
    </row>
    <row r="2611" spans="2:9" x14ac:dyDescent="0.25">
      <c r="B2611" t="s">
        <v>35</v>
      </c>
      <c r="C2611">
        <v>10.4</v>
      </c>
      <c r="D2611">
        <v>1080</v>
      </c>
      <c r="E2611" s="27">
        <v>45448</v>
      </c>
      <c r="F2611">
        <v>1390.1100000000001</v>
      </c>
      <c r="G2611" t="s">
        <v>91</v>
      </c>
      <c r="H2611">
        <v>0</v>
      </c>
      <c r="I2611" t="str">
        <f>YEAR(data_KPI[[#This Row],[Date]])&amp;" "&amp;MONTH(data_KPI[[#This Row],[Date]])</f>
        <v>2024 6</v>
      </c>
    </row>
    <row r="2612" spans="2:9" x14ac:dyDescent="0.25">
      <c r="B2612" t="s">
        <v>68</v>
      </c>
      <c r="C2612">
        <v>6.4</v>
      </c>
      <c r="D2612">
        <v>1190</v>
      </c>
      <c r="E2612" s="27">
        <v>45448</v>
      </c>
      <c r="F2612">
        <v>1553.97</v>
      </c>
      <c r="G2612" t="s">
        <v>90</v>
      </c>
      <c r="H2612">
        <v>0</v>
      </c>
      <c r="I2612" t="str">
        <f>YEAR(data_KPI[[#This Row],[Date]])&amp;" "&amp;MONTH(data_KPI[[#This Row],[Date]])</f>
        <v>2024 6</v>
      </c>
    </row>
    <row r="2613" spans="2:9" x14ac:dyDescent="0.25">
      <c r="B2613" t="s">
        <v>32</v>
      </c>
      <c r="C2613">
        <v>7.2</v>
      </c>
      <c r="D2613">
        <v>940</v>
      </c>
      <c r="E2613" s="27">
        <v>45448</v>
      </c>
      <c r="F2613">
        <v>2512.41</v>
      </c>
      <c r="G2613" t="s">
        <v>91</v>
      </c>
      <c r="H2613">
        <v>0</v>
      </c>
      <c r="I2613" t="str">
        <f>YEAR(data_KPI[[#This Row],[Date]])&amp;" "&amp;MONTH(data_KPI[[#This Row],[Date]])</f>
        <v>2024 6</v>
      </c>
    </row>
    <row r="2614" spans="2:9" x14ac:dyDescent="0.25">
      <c r="B2614" t="s">
        <v>33</v>
      </c>
      <c r="C2614">
        <v>6.4</v>
      </c>
      <c r="D2614">
        <v>890</v>
      </c>
      <c r="E2614" s="27">
        <v>45449</v>
      </c>
      <c r="F2614">
        <v>2589.69</v>
      </c>
      <c r="G2614" t="s">
        <v>90</v>
      </c>
      <c r="H2614">
        <v>0</v>
      </c>
      <c r="I2614" t="str">
        <f>YEAR(data_KPI[[#This Row],[Date]])&amp;" "&amp;MONTH(data_KPI[[#This Row],[Date]])</f>
        <v>2024 6</v>
      </c>
    </row>
    <row r="2615" spans="2:9" x14ac:dyDescent="0.25">
      <c r="B2615" t="s">
        <v>34</v>
      </c>
      <c r="C2615">
        <v>11.200000000000001</v>
      </c>
      <c r="D2615">
        <v>1170</v>
      </c>
      <c r="E2615" s="27">
        <v>45449</v>
      </c>
      <c r="F2615">
        <v>2314.86</v>
      </c>
      <c r="G2615" t="s">
        <v>91</v>
      </c>
      <c r="H2615">
        <v>0</v>
      </c>
      <c r="I2615" t="str">
        <f>YEAR(data_KPI[[#This Row],[Date]])&amp;" "&amp;MONTH(data_KPI[[#This Row],[Date]])</f>
        <v>2024 6</v>
      </c>
    </row>
    <row r="2616" spans="2:9" x14ac:dyDescent="0.25">
      <c r="B2616" t="s">
        <v>35</v>
      </c>
      <c r="C2616">
        <v>12</v>
      </c>
      <c r="D2616">
        <v>1490</v>
      </c>
      <c r="E2616" s="27">
        <v>45449</v>
      </c>
      <c r="F2616">
        <v>1207.53</v>
      </c>
      <c r="G2616" t="s">
        <v>91</v>
      </c>
      <c r="H2616">
        <v>0</v>
      </c>
      <c r="I2616" t="str">
        <f>YEAR(data_KPI[[#This Row],[Date]])&amp;" "&amp;MONTH(data_KPI[[#This Row],[Date]])</f>
        <v>2024 6</v>
      </c>
    </row>
    <row r="2617" spans="2:9" x14ac:dyDescent="0.25">
      <c r="B2617" t="s">
        <v>68</v>
      </c>
      <c r="C2617">
        <v>4</v>
      </c>
      <c r="D2617">
        <v>910</v>
      </c>
      <c r="E2617" s="27">
        <v>45449</v>
      </c>
      <c r="F2617">
        <v>103.26</v>
      </c>
      <c r="G2617" t="s">
        <v>90</v>
      </c>
      <c r="H2617">
        <v>0</v>
      </c>
      <c r="I2617" t="str">
        <f>YEAR(data_KPI[[#This Row],[Date]])&amp;" "&amp;MONTH(data_KPI[[#This Row],[Date]])</f>
        <v>2024 6</v>
      </c>
    </row>
    <row r="2618" spans="2:9" x14ac:dyDescent="0.25">
      <c r="B2618" t="s">
        <v>32</v>
      </c>
      <c r="C2618">
        <v>4</v>
      </c>
      <c r="D2618">
        <v>900</v>
      </c>
      <c r="E2618" s="27">
        <v>45449</v>
      </c>
      <c r="F2618">
        <v>1829.4299999999998</v>
      </c>
      <c r="G2618" t="s">
        <v>91</v>
      </c>
      <c r="H2618">
        <v>0</v>
      </c>
      <c r="I2618" t="str">
        <f>YEAR(data_KPI[[#This Row],[Date]])&amp;" "&amp;MONTH(data_KPI[[#This Row],[Date]])</f>
        <v>2024 6</v>
      </c>
    </row>
    <row r="2619" spans="2:9" x14ac:dyDescent="0.25">
      <c r="B2619" t="s">
        <v>33</v>
      </c>
      <c r="C2619">
        <v>4.8000000000000007</v>
      </c>
      <c r="D2619">
        <v>1070</v>
      </c>
      <c r="E2619" s="27">
        <v>45450</v>
      </c>
      <c r="F2619">
        <v>2819.19</v>
      </c>
      <c r="G2619" t="s">
        <v>90</v>
      </c>
      <c r="H2619">
        <v>0</v>
      </c>
      <c r="I2619" t="str">
        <f>YEAR(data_KPI[[#This Row],[Date]])&amp;" "&amp;MONTH(data_KPI[[#This Row],[Date]])</f>
        <v>2024 6</v>
      </c>
    </row>
    <row r="2620" spans="2:9" x14ac:dyDescent="0.25">
      <c r="B2620" t="s">
        <v>34</v>
      </c>
      <c r="C2620">
        <v>12</v>
      </c>
      <c r="D2620">
        <v>1190</v>
      </c>
      <c r="E2620" s="27">
        <v>45450</v>
      </c>
      <c r="F2620">
        <v>2804.07</v>
      </c>
      <c r="G2620" t="s">
        <v>91</v>
      </c>
      <c r="H2620">
        <v>0</v>
      </c>
      <c r="I2620" t="str">
        <f>YEAR(data_KPI[[#This Row],[Date]])&amp;" "&amp;MONTH(data_KPI[[#This Row],[Date]])</f>
        <v>2024 6</v>
      </c>
    </row>
    <row r="2621" spans="2:9" x14ac:dyDescent="0.25">
      <c r="B2621" t="s">
        <v>35</v>
      </c>
      <c r="C2621">
        <v>9.6000000000000014</v>
      </c>
      <c r="D2621">
        <v>570</v>
      </c>
      <c r="E2621" s="27">
        <v>45450</v>
      </c>
      <c r="F2621">
        <v>2355.48</v>
      </c>
      <c r="G2621" t="s">
        <v>91</v>
      </c>
      <c r="H2621">
        <v>0</v>
      </c>
      <c r="I2621" t="str">
        <f>YEAR(data_KPI[[#This Row],[Date]])&amp;" "&amp;MONTH(data_KPI[[#This Row],[Date]])</f>
        <v>2024 6</v>
      </c>
    </row>
    <row r="2622" spans="2:9" x14ac:dyDescent="0.25">
      <c r="B2622" t="s">
        <v>68</v>
      </c>
      <c r="C2622">
        <v>8.8000000000000007</v>
      </c>
      <c r="D2622">
        <v>900</v>
      </c>
      <c r="E2622" s="27">
        <v>45450</v>
      </c>
      <c r="F2622">
        <v>670.56000000000006</v>
      </c>
      <c r="G2622" t="s">
        <v>90</v>
      </c>
      <c r="H2622">
        <v>0</v>
      </c>
      <c r="I2622" t="str">
        <f>YEAR(data_KPI[[#This Row],[Date]])&amp;" "&amp;MONTH(data_KPI[[#This Row],[Date]])</f>
        <v>2024 6</v>
      </c>
    </row>
    <row r="2623" spans="2:9" x14ac:dyDescent="0.25">
      <c r="B2623" t="s">
        <v>32</v>
      </c>
      <c r="C2623">
        <v>5.6000000000000005</v>
      </c>
      <c r="D2623">
        <v>780</v>
      </c>
      <c r="E2623" s="27">
        <v>45450</v>
      </c>
      <c r="F2623">
        <v>1977.1499999999999</v>
      </c>
      <c r="G2623" t="s">
        <v>91</v>
      </c>
      <c r="H2623">
        <v>0</v>
      </c>
      <c r="I2623" t="str">
        <f>YEAR(data_KPI[[#This Row],[Date]])&amp;" "&amp;MONTH(data_KPI[[#This Row],[Date]])</f>
        <v>2024 6</v>
      </c>
    </row>
    <row r="2624" spans="2:9" x14ac:dyDescent="0.25">
      <c r="B2624" t="s">
        <v>33</v>
      </c>
      <c r="C2624">
        <v>9.6000000000000014</v>
      </c>
      <c r="D2624">
        <v>710</v>
      </c>
      <c r="E2624" s="27">
        <v>45451</v>
      </c>
      <c r="F2624">
        <v>514.71</v>
      </c>
      <c r="G2624" t="s">
        <v>90</v>
      </c>
      <c r="H2624">
        <v>0</v>
      </c>
      <c r="I2624" t="str">
        <f>YEAR(data_KPI[[#This Row],[Date]])&amp;" "&amp;MONTH(data_KPI[[#This Row],[Date]])</f>
        <v>2024 6</v>
      </c>
    </row>
    <row r="2625" spans="2:9" x14ac:dyDescent="0.25">
      <c r="B2625" t="s">
        <v>34</v>
      </c>
      <c r="C2625">
        <v>11.200000000000001</v>
      </c>
      <c r="D2625">
        <v>1130</v>
      </c>
      <c r="E2625" s="27">
        <v>45451</v>
      </c>
      <c r="F2625">
        <v>2952</v>
      </c>
      <c r="G2625" t="s">
        <v>91</v>
      </c>
      <c r="H2625">
        <v>0</v>
      </c>
      <c r="I2625" t="str">
        <f>YEAR(data_KPI[[#This Row],[Date]])&amp;" "&amp;MONTH(data_KPI[[#This Row],[Date]])</f>
        <v>2024 6</v>
      </c>
    </row>
    <row r="2626" spans="2:9" x14ac:dyDescent="0.25">
      <c r="B2626" t="s">
        <v>35</v>
      </c>
      <c r="C2626">
        <v>5.6000000000000005</v>
      </c>
      <c r="D2626">
        <v>1340</v>
      </c>
      <c r="E2626" s="27">
        <v>45451</v>
      </c>
      <c r="F2626">
        <v>418.83000000000004</v>
      </c>
      <c r="G2626" t="s">
        <v>91</v>
      </c>
      <c r="H2626">
        <v>0</v>
      </c>
      <c r="I2626" t="str">
        <f>YEAR(data_KPI[[#This Row],[Date]])&amp;" "&amp;MONTH(data_KPI[[#This Row],[Date]])</f>
        <v>2024 6</v>
      </c>
    </row>
    <row r="2627" spans="2:9" x14ac:dyDescent="0.25">
      <c r="B2627" t="s">
        <v>68</v>
      </c>
      <c r="C2627">
        <v>11.200000000000001</v>
      </c>
      <c r="D2627">
        <v>830</v>
      </c>
      <c r="E2627" s="27">
        <v>45451</v>
      </c>
      <c r="F2627">
        <v>570.75</v>
      </c>
      <c r="G2627" t="s">
        <v>90</v>
      </c>
      <c r="H2627">
        <v>0</v>
      </c>
      <c r="I2627" t="str">
        <f>YEAR(data_KPI[[#This Row],[Date]])&amp;" "&amp;MONTH(data_KPI[[#This Row],[Date]])</f>
        <v>2024 6</v>
      </c>
    </row>
    <row r="2628" spans="2:9" x14ac:dyDescent="0.25">
      <c r="B2628" t="s">
        <v>32</v>
      </c>
      <c r="C2628">
        <v>8</v>
      </c>
      <c r="D2628">
        <v>1450</v>
      </c>
      <c r="E2628" s="27">
        <v>45451</v>
      </c>
      <c r="F2628">
        <v>1176.6600000000001</v>
      </c>
      <c r="G2628" t="s">
        <v>91</v>
      </c>
      <c r="H2628">
        <v>0</v>
      </c>
      <c r="I2628" t="str">
        <f>YEAR(data_KPI[[#This Row],[Date]])&amp;" "&amp;MONTH(data_KPI[[#This Row],[Date]])</f>
        <v>2024 6</v>
      </c>
    </row>
    <row r="2629" spans="2:9" x14ac:dyDescent="0.25">
      <c r="B2629" t="s">
        <v>33</v>
      </c>
      <c r="C2629">
        <v>4</v>
      </c>
      <c r="D2629">
        <v>1040</v>
      </c>
      <c r="E2629" s="27">
        <v>45452</v>
      </c>
      <c r="F2629">
        <v>1626.12</v>
      </c>
      <c r="G2629" t="s">
        <v>90</v>
      </c>
      <c r="H2629">
        <v>0</v>
      </c>
      <c r="I2629" t="str">
        <f>YEAR(data_KPI[[#This Row],[Date]])&amp;" "&amp;MONTH(data_KPI[[#This Row],[Date]])</f>
        <v>2024 6</v>
      </c>
    </row>
    <row r="2630" spans="2:9" x14ac:dyDescent="0.25">
      <c r="B2630" t="s">
        <v>34</v>
      </c>
      <c r="C2630">
        <v>10.4</v>
      </c>
      <c r="D2630">
        <v>600</v>
      </c>
      <c r="E2630" s="27">
        <v>45452</v>
      </c>
      <c r="F2630">
        <v>2665.14</v>
      </c>
      <c r="G2630" t="s">
        <v>91</v>
      </c>
      <c r="H2630">
        <v>0</v>
      </c>
      <c r="I2630" t="str">
        <f>YEAR(data_KPI[[#This Row],[Date]])&amp;" "&amp;MONTH(data_KPI[[#This Row],[Date]])</f>
        <v>2024 6</v>
      </c>
    </row>
    <row r="2631" spans="2:9" x14ac:dyDescent="0.25">
      <c r="B2631" t="s">
        <v>35</v>
      </c>
      <c r="C2631">
        <v>4.8000000000000007</v>
      </c>
      <c r="D2631">
        <v>750</v>
      </c>
      <c r="E2631" s="27">
        <v>45452</v>
      </c>
      <c r="F2631">
        <v>2836.41</v>
      </c>
      <c r="G2631" t="s">
        <v>91</v>
      </c>
      <c r="H2631">
        <v>0</v>
      </c>
      <c r="I2631" t="str">
        <f>YEAR(data_KPI[[#This Row],[Date]])&amp;" "&amp;MONTH(data_KPI[[#This Row],[Date]])</f>
        <v>2024 6</v>
      </c>
    </row>
    <row r="2632" spans="2:9" x14ac:dyDescent="0.25">
      <c r="B2632" t="s">
        <v>68</v>
      </c>
      <c r="C2632">
        <v>5.6000000000000005</v>
      </c>
      <c r="D2632">
        <v>1120</v>
      </c>
      <c r="E2632" s="27">
        <v>45452</v>
      </c>
      <c r="F2632">
        <v>1998.4499999999998</v>
      </c>
      <c r="G2632" t="s">
        <v>90</v>
      </c>
      <c r="H2632">
        <v>0</v>
      </c>
      <c r="I2632" t="str">
        <f>YEAR(data_KPI[[#This Row],[Date]])&amp;" "&amp;MONTH(data_KPI[[#This Row],[Date]])</f>
        <v>2024 6</v>
      </c>
    </row>
    <row r="2633" spans="2:9" x14ac:dyDescent="0.25">
      <c r="B2633" t="s">
        <v>32</v>
      </c>
      <c r="C2633">
        <v>8</v>
      </c>
      <c r="D2633">
        <v>840</v>
      </c>
      <c r="E2633" s="27">
        <v>45452</v>
      </c>
      <c r="F2633">
        <v>1742.31</v>
      </c>
      <c r="G2633" t="s">
        <v>91</v>
      </c>
      <c r="H2633">
        <v>0</v>
      </c>
      <c r="I2633" t="str">
        <f>YEAR(data_KPI[[#This Row],[Date]])&amp;" "&amp;MONTH(data_KPI[[#This Row],[Date]])</f>
        <v>2024 6</v>
      </c>
    </row>
    <row r="2634" spans="2:9" x14ac:dyDescent="0.25">
      <c r="B2634" t="s">
        <v>33</v>
      </c>
      <c r="C2634">
        <v>8.8000000000000007</v>
      </c>
      <c r="D2634">
        <v>1190</v>
      </c>
      <c r="E2634" s="27">
        <v>45453</v>
      </c>
      <c r="F2634">
        <v>1252.77</v>
      </c>
      <c r="G2634" t="s">
        <v>90</v>
      </c>
      <c r="H2634">
        <v>0</v>
      </c>
      <c r="I2634" t="str">
        <f>YEAR(data_KPI[[#This Row],[Date]])&amp;" "&amp;MONTH(data_KPI[[#This Row],[Date]])</f>
        <v>2024 6</v>
      </c>
    </row>
    <row r="2635" spans="2:9" x14ac:dyDescent="0.25">
      <c r="B2635" t="s">
        <v>34</v>
      </c>
      <c r="C2635">
        <v>8</v>
      </c>
      <c r="D2635">
        <v>1100</v>
      </c>
      <c r="E2635" s="27">
        <v>45453</v>
      </c>
      <c r="F2635">
        <v>2171.67</v>
      </c>
      <c r="G2635" t="s">
        <v>91</v>
      </c>
      <c r="H2635">
        <v>0</v>
      </c>
      <c r="I2635" t="str">
        <f>YEAR(data_KPI[[#This Row],[Date]])&amp;" "&amp;MONTH(data_KPI[[#This Row],[Date]])</f>
        <v>2024 6</v>
      </c>
    </row>
    <row r="2636" spans="2:9" x14ac:dyDescent="0.25">
      <c r="B2636" t="s">
        <v>35</v>
      </c>
      <c r="C2636">
        <v>11.200000000000001</v>
      </c>
      <c r="D2636">
        <v>980</v>
      </c>
      <c r="E2636" s="27">
        <v>45453</v>
      </c>
      <c r="F2636">
        <v>1573.5</v>
      </c>
      <c r="G2636" t="s">
        <v>91</v>
      </c>
      <c r="H2636">
        <v>0</v>
      </c>
      <c r="I2636" t="str">
        <f>YEAR(data_KPI[[#This Row],[Date]])&amp;" "&amp;MONTH(data_KPI[[#This Row],[Date]])</f>
        <v>2024 6</v>
      </c>
    </row>
    <row r="2637" spans="2:9" x14ac:dyDescent="0.25">
      <c r="B2637" t="s">
        <v>68</v>
      </c>
      <c r="C2637">
        <v>4</v>
      </c>
      <c r="D2637">
        <v>530</v>
      </c>
      <c r="E2637" s="27">
        <v>45453</v>
      </c>
      <c r="F2637">
        <v>1928.37</v>
      </c>
      <c r="G2637" t="s">
        <v>90</v>
      </c>
      <c r="H2637">
        <v>0</v>
      </c>
      <c r="I2637" t="str">
        <f>YEAR(data_KPI[[#This Row],[Date]])&amp;" "&amp;MONTH(data_KPI[[#This Row],[Date]])</f>
        <v>2024 6</v>
      </c>
    </row>
    <row r="2638" spans="2:9" x14ac:dyDescent="0.25">
      <c r="B2638" t="s">
        <v>32</v>
      </c>
      <c r="C2638">
        <v>9.6000000000000014</v>
      </c>
      <c r="D2638">
        <v>1020</v>
      </c>
      <c r="E2638" s="27">
        <v>45453</v>
      </c>
      <c r="F2638">
        <v>956.25</v>
      </c>
      <c r="G2638" t="s">
        <v>91</v>
      </c>
      <c r="H2638">
        <v>0</v>
      </c>
      <c r="I2638" t="str">
        <f>YEAR(data_KPI[[#This Row],[Date]])&amp;" "&amp;MONTH(data_KPI[[#This Row],[Date]])</f>
        <v>2024 6</v>
      </c>
    </row>
    <row r="2639" spans="2:9" x14ac:dyDescent="0.25">
      <c r="B2639" t="s">
        <v>33</v>
      </c>
      <c r="C2639">
        <v>5.6000000000000005</v>
      </c>
      <c r="D2639">
        <v>670</v>
      </c>
      <c r="E2639" s="27">
        <v>45454</v>
      </c>
      <c r="F2639">
        <v>1386.66</v>
      </c>
      <c r="G2639" t="s">
        <v>90</v>
      </c>
      <c r="H2639">
        <v>0</v>
      </c>
      <c r="I2639" t="str">
        <f>YEAR(data_KPI[[#This Row],[Date]])&amp;" "&amp;MONTH(data_KPI[[#This Row],[Date]])</f>
        <v>2024 6</v>
      </c>
    </row>
    <row r="2640" spans="2:9" x14ac:dyDescent="0.25">
      <c r="B2640" t="s">
        <v>34</v>
      </c>
      <c r="C2640">
        <v>6.4</v>
      </c>
      <c r="D2640">
        <v>840</v>
      </c>
      <c r="E2640" s="27">
        <v>45454</v>
      </c>
      <c r="F2640">
        <v>196.86</v>
      </c>
      <c r="G2640" t="s">
        <v>91</v>
      </c>
      <c r="H2640">
        <v>0</v>
      </c>
      <c r="I2640" t="str">
        <f>YEAR(data_KPI[[#This Row],[Date]])&amp;" "&amp;MONTH(data_KPI[[#This Row],[Date]])</f>
        <v>2024 6</v>
      </c>
    </row>
    <row r="2641" spans="2:9" x14ac:dyDescent="0.25">
      <c r="B2641" t="s">
        <v>35</v>
      </c>
      <c r="C2641">
        <v>12</v>
      </c>
      <c r="D2641">
        <v>570</v>
      </c>
      <c r="E2641" s="27">
        <v>45454</v>
      </c>
      <c r="F2641">
        <v>1740</v>
      </c>
      <c r="G2641" t="s">
        <v>91</v>
      </c>
      <c r="H2641">
        <v>0</v>
      </c>
      <c r="I2641" t="str">
        <f>YEAR(data_KPI[[#This Row],[Date]])&amp;" "&amp;MONTH(data_KPI[[#This Row],[Date]])</f>
        <v>2024 6</v>
      </c>
    </row>
    <row r="2642" spans="2:9" x14ac:dyDescent="0.25">
      <c r="B2642" t="s">
        <v>68</v>
      </c>
      <c r="C2642">
        <v>11.200000000000001</v>
      </c>
      <c r="D2642">
        <v>1270</v>
      </c>
      <c r="E2642" s="27">
        <v>45454</v>
      </c>
      <c r="F2642">
        <v>605.40000000000009</v>
      </c>
      <c r="G2642" t="s">
        <v>90</v>
      </c>
      <c r="H2642">
        <v>0</v>
      </c>
      <c r="I2642" t="str">
        <f>YEAR(data_KPI[[#This Row],[Date]])&amp;" "&amp;MONTH(data_KPI[[#This Row],[Date]])</f>
        <v>2024 6</v>
      </c>
    </row>
    <row r="2643" spans="2:9" x14ac:dyDescent="0.25">
      <c r="B2643" t="s">
        <v>32</v>
      </c>
      <c r="C2643">
        <v>8</v>
      </c>
      <c r="D2643">
        <v>1110</v>
      </c>
      <c r="E2643" s="27">
        <v>45454</v>
      </c>
      <c r="F2643">
        <v>257.39999999999998</v>
      </c>
      <c r="G2643" t="s">
        <v>91</v>
      </c>
      <c r="H2643">
        <v>0</v>
      </c>
      <c r="I2643" t="str">
        <f>YEAR(data_KPI[[#This Row],[Date]])&amp;" "&amp;MONTH(data_KPI[[#This Row],[Date]])</f>
        <v>2024 6</v>
      </c>
    </row>
    <row r="2644" spans="2:9" x14ac:dyDescent="0.25">
      <c r="B2644" t="s">
        <v>33</v>
      </c>
      <c r="C2644">
        <v>11.200000000000001</v>
      </c>
      <c r="D2644">
        <v>1470</v>
      </c>
      <c r="E2644" s="27">
        <v>45455</v>
      </c>
      <c r="F2644">
        <v>2429.9700000000003</v>
      </c>
      <c r="G2644" t="s">
        <v>90</v>
      </c>
      <c r="H2644">
        <v>0</v>
      </c>
      <c r="I2644" t="str">
        <f>YEAR(data_KPI[[#This Row],[Date]])&amp;" "&amp;MONTH(data_KPI[[#This Row],[Date]])</f>
        <v>2024 6</v>
      </c>
    </row>
    <row r="2645" spans="2:9" x14ac:dyDescent="0.25">
      <c r="B2645" t="s">
        <v>34</v>
      </c>
      <c r="C2645">
        <v>7.2</v>
      </c>
      <c r="D2645">
        <v>600</v>
      </c>
      <c r="E2645" s="27">
        <v>45455</v>
      </c>
      <c r="F2645">
        <v>1945.6499999999999</v>
      </c>
      <c r="G2645" t="s">
        <v>91</v>
      </c>
      <c r="H2645">
        <v>0</v>
      </c>
      <c r="I2645" t="str">
        <f>YEAR(data_KPI[[#This Row],[Date]])&amp;" "&amp;MONTH(data_KPI[[#This Row],[Date]])</f>
        <v>2024 6</v>
      </c>
    </row>
    <row r="2646" spans="2:9" x14ac:dyDescent="0.25">
      <c r="B2646" t="s">
        <v>35</v>
      </c>
      <c r="C2646">
        <v>11.200000000000001</v>
      </c>
      <c r="D2646">
        <v>630</v>
      </c>
      <c r="E2646" s="27">
        <v>45455</v>
      </c>
      <c r="F2646">
        <v>856.17</v>
      </c>
      <c r="G2646" t="s">
        <v>91</v>
      </c>
      <c r="H2646">
        <v>0</v>
      </c>
      <c r="I2646" t="str">
        <f>YEAR(data_KPI[[#This Row],[Date]])&amp;" "&amp;MONTH(data_KPI[[#This Row],[Date]])</f>
        <v>2024 6</v>
      </c>
    </row>
    <row r="2647" spans="2:9" x14ac:dyDescent="0.25">
      <c r="B2647" t="s">
        <v>68</v>
      </c>
      <c r="C2647">
        <v>7.2</v>
      </c>
      <c r="D2647">
        <v>1010</v>
      </c>
      <c r="E2647" s="27">
        <v>45455</v>
      </c>
      <c r="F2647">
        <v>1994.5500000000002</v>
      </c>
      <c r="G2647" t="s">
        <v>90</v>
      </c>
      <c r="H2647">
        <v>0</v>
      </c>
      <c r="I2647" t="str">
        <f>YEAR(data_KPI[[#This Row],[Date]])&amp;" "&amp;MONTH(data_KPI[[#This Row],[Date]])</f>
        <v>2024 6</v>
      </c>
    </row>
    <row r="2648" spans="2:9" x14ac:dyDescent="0.25">
      <c r="B2648" t="s">
        <v>32</v>
      </c>
      <c r="C2648">
        <v>12</v>
      </c>
      <c r="D2648">
        <v>1460</v>
      </c>
      <c r="E2648" s="27">
        <v>45455</v>
      </c>
      <c r="F2648">
        <v>1360.1100000000001</v>
      </c>
      <c r="G2648" t="s">
        <v>91</v>
      </c>
      <c r="H2648">
        <v>0</v>
      </c>
      <c r="I2648" t="str">
        <f>YEAR(data_KPI[[#This Row],[Date]])&amp;" "&amp;MONTH(data_KPI[[#This Row],[Date]])</f>
        <v>2024 6</v>
      </c>
    </row>
    <row r="2649" spans="2:9" x14ac:dyDescent="0.25">
      <c r="B2649" t="s">
        <v>33</v>
      </c>
      <c r="C2649">
        <v>7.2</v>
      </c>
      <c r="D2649">
        <v>1500</v>
      </c>
      <c r="E2649" s="27">
        <v>45456</v>
      </c>
      <c r="F2649">
        <v>566.76</v>
      </c>
      <c r="G2649" t="s">
        <v>90</v>
      </c>
      <c r="H2649">
        <v>0</v>
      </c>
      <c r="I2649" t="str">
        <f>YEAR(data_KPI[[#This Row],[Date]])&amp;" "&amp;MONTH(data_KPI[[#This Row],[Date]])</f>
        <v>2024 6</v>
      </c>
    </row>
    <row r="2650" spans="2:9" x14ac:dyDescent="0.25">
      <c r="B2650" t="s">
        <v>34</v>
      </c>
      <c r="C2650">
        <v>8</v>
      </c>
      <c r="D2650">
        <v>850</v>
      </c>
      <c r="E2650" s="27">
        <v>45456</v>
      </c>
      <c r="F2650">
        <v>1743.09</v>
      </c>
      <c r="G2650" t="s">
        <v>91</v>
      </c>
      <c r="H2650">
        <v>0</v>
      </c>
      <c r="I2650" t="str">
        <f>YEAR(data_KPI[[#This Row],[Date]])&amp;" "&amp;MONTH(data_KPI[[#This Row],[Date]])</f>
        <v>2024 6</v>
      </c>
    </row>
    <row r="2651" spans="2:9" x14ac:dyDescent="0.25">
      <c r="B2651" t="s">
        <v>35</v>
      </c>
      <c r="C2651">
        <v>11.200000000000001</v>
      </c>
      <c r="D2651">
        <v>680</v>
      </c>
      <c r="E2651" s="27">
        <v>45456</v>
      </c>
      <c r="F2651">
        <v>2436.63</v>
      </c>
      <c r="G2651" t="s">
        <v>91</v>
      </c>
      <c r="H2651">
        <v>0</v>
      </c>
      <c r="I2651" t="str">
        <f>YEAR(data_KPI[[#This Row],[Date]])&amp;" "&amp;MONTH(data_KPI[[#This Row],[Date]])</f>
        <v>2024 6</v>
      </c>
    </row>
    <row r="2652" spans="2:9" x14ac:dyDescent="0.25">
      <c r="B2652" t="s">
        <v>68</v>
      </c>
      <c r="C2652">
        <v>11.200000000000001</v>
      </c>
      <c r="D2652">
        <v>1390</v>
      </c>
      <c r="E2652" s="27">
        <v>45456</v>
      </c>
      <c r="F2652">
        <v>2066.0700000000002</v>
      </c>
      <c r="G2652" t="s">
        <v>90</v>
      </c>
      <c r="H2652">
        <v>0</v>
      </c>
      <c r="I2652" t="str">
        <f>YEAR(data_KPI[[#This Row],[Date]])&amp;" "&amp;MONTH(data_KPI[[#This Row],[Date]])</f>
        <v>2024 6</v>
      </c>
    </row>
    <row r="2653" spans="2:9" x14ac:dyDescent="0.25">
      <c r="B2653" t="s">
        <v>32</v>
      </c>
      <c r="C2653">
        <v>5.6000000000000005</v>
      </c>
      <c r="D2653">
        <v>1370</v>
      </c>
      <c r="E2653" s="27">
        <v>45456</v>
      </c>
      <c r="F2653">
        <v>629.28</v>
      </c>
      <c r="G2653" t="s">
        <v>91</v>
      </c>
      <c r="H2653">
        <v>0</v>
      </c>
      <c r="I2653" t="str">
        <f>YEAR(data_KPI[[#This Row],[Date]])&amp;" "&amp;MONTH(data_KPI[[#This Row],[Date]])</f>
        <v>2024 6</v>
      </c>
    </row>
    <row r="2654" spans="2:9" x14ac:dyDescent="0.25">
      <c r="B2654" t="s">
        <v>33</v>
      </c>
      <c r="C2654">
        <v>4</v>
      </c>
      <c r="D2654">
        <v>1240</v>
      </c>
      <c r="E2654" s="27">
        <v>45457</v>
      </c>
      <c r="F2654">
        <v>1123.71</v>
      </c>
      <c r="G2654" t="s">
        <v>90</v>
      </c>
      <c r="H2654">
        <v>0</v>
      </c>
      <c r="I2654" t="str">
        <f>YEAR(data_KPI[[#This Row],[Date]])&amp;" "&amp;MONTH(data_KPI[[#This Row],[Date]])</f>
        <v>2024 6</v>
      </c>
    </row>
    <row r="2655" spans="2:9" x14ac:dyDescent="0.25">
      <c r="B2655" t="s">
        <v>34</v>
      </c>
      <c r="C2655">
        <v>4</v>
      </c>
      <c r="D2655">
        <v>1440</v>
      </c>
      <c r="E2655" s="27">
        <v>45457</v>
      </c>
      <c r="F2655">
        <v>1977.27</v>
      </c>
      <c r="G2655" t="s">
        <v>91</v>
      </c>
      <c r="H2655">
        <v>0</v>
      </c>
      <c r="I2655" t="str">
        <f>YEAR(data_KPI[[#This Row],[Date]])&amp;" "&amp;MONTH(data_KPI[[#This Row],[Date]])</f>
        <v>2024 6</v>
      </c>
    </row>
    <row r="2656" spans="2:9" x14ac:dyDescent="0.25">
      <c r="B2656" t="s">
        <v>35</v>
      </c>
      <c r="C2656">
        <v>12</v>
      </c>
      <c r="D2656">
        <v>1150</v>
      </c>
      <c r="E2656" s="27">
        <v>45457</v>
      </c>
      <c r="F2656">
        <v>835.19999999999993</v>
      </c>
      <c r="G2656" t="s">
        <v>91</v>
      </c>
      <c r="H2656">
        <v>0</v>
      </c>
      <c r="I2656" t="str">
        <f>YEAR(data_KPI[[#This Row],[Date]])&amp;" "&amp;MONTH(data_KPI[[#This Row],[Date]])</f>
        <v>2024 6</v>
      </c>
    </row>
    <row r="2657" spans="2:9" x14ac:dyDescent="0.25">
      <c r="B2657" t="s">
        <v>68</v>
      </c>
      <c r="C2657">
        <v>10.4</v>
      </c>
      <c r="D2657">
        <v>1190</v>
      </c>
      <c r="E2657" s="27">
        <v>45457</v>
      </c>
      <c r="F2657">
        <v>723.72</v>
      </c>
      <c r="G2657" t="s">
        <v>90</v>
      </c>
      <c r="H2657">
        <v>0</v>
      </c>
      <c r="I2657" t="str">
        <f>YEAR(data_KPI[[#This Row],[Date]])&amp;" "&amp;MONTH(data_KPI[[#This Row],[Date]])</f>
        <v>2024 6</v>
      </c>
    </row>
    <row r="2658" spans="2:9" x14ac:dyDescent="0.25">
      <c r="B2658" t="s">
        <v>32</v>
      </c>
      <c r="C2658">
        <v>11.200000000000001</v>
      </c>
      <c r="D2658">
        <v>1070</v>
      </c>
      <c r="E2658" s="27">
        <v>45457</v>
      </c>
      <c r="F2658">
        <v>390.96</v>
      </c>
      <c r="G2658" t="s">
        <v>91</v>
      </c>
      <c r="H2658">
        <v>0</v>
      </c>
      <c r="I2658" t="str">
        <f>YEAR(data_KPI[[#This Row],[Date]])&amp;" "&amp;MONTH(data_KPI[[#This Row],[Date]])</f>
        <v>2024 6</v>
      </c>
    </row>
    <row r="2659" spans="2:9" x14ac:dyDescent="0.25">
      <c r="B2659" t="s">
        <v>33</v>
      </c>
      <c r="C2659">
        <v>4.8000000000000007</v>
      </c>
      <c r="D2659">
        <v>1440</v>
      </c>
      <c r="E2659" s="27">
        <v>45458</v>
      </c>
      <c r="F2659">
        <v>2303.5500000000002</v>
      </c>
      <c r="G2659" t="s">
        <v>90</v>
      </c>
      <c r="H2659">
        <v>0</v>
      </c>
      <c r="I2659" t="str">
        <f>YEAR(data_KPI[[#This Row],[Date]])&amp;" "&amp;MONTH(data_KPI[[#This Row],[Date]])</f>
        <v>2024 6</v>
      </c>
    </row>
    <row r="2660" spans="2:9" x14ac:dyDescent="0.25">
      <c r="B2660" t="s">
        <v>34</v>
      </c>
      <c r="C2660">
        <v>5.6000000000000005</v>
      </c>
      <c r="D2660">
        <v>730</v>
      </c>
      <c r="E2660" s="27">
        <v>45458</v>
      </c>
      <c r="F2660">
        <v>658.74</v>
      </c>
      <c r="G2660" t="s">
        <v>91</v>
      </c>
      <c r="H2660">
        <v>0</v>
      </c>
      <c r="I2660" t="str">
        <f>YEAR(data_KPI[[#This Row],[Date]])&amp;" "&amp;MONTH(data_KPI[[#This Row],[Date]])</f>
        <v>2024 6</v>
      </c>
    </row>
    <row r="2661" spans="2:9" x14ac:dyDescent="0.25">
      <c r="B2661" t="s">
        <v>35</v>
      </c>
      <c r="C2661">
        <v>8</v>
      </c>
      <c r="D2661">
        <v>1440</v>
      </c>
      <c r="E2661" s="27">
        <v>45458</v>
      </c>
      <c r="F2661">
        <v>1119.81</v>
      </c>
      <c r="G2661" t="s">
        <v>91</v>
      </c>
      <c r="H2661">
        <v>0</v>
      </c>
      <c r="I2661" t="str">
        <f>YEAR(data_KPI[[#This Row],[Date]])&amp;" "&amp;MONTH(data_KPI[[#This Row],[Date]])</f>
        <v>2024 6</v>
      </c>
    </row>
    <row r="2662" spans="2:9" x14ac:dyDescent="0.25">
      <c r="B2662" t="s">
        <v>68</v>
      </c>
      <c r="C2662">
        <v>10.4</v>
      </c>
      <c r="D2662">
        <v>1070</v>
      </c>
      <c r="E2662" s="27">
        <v>45458</v>
      </c>
      <c r="F2662">
        <v>1801.8600000000001</v>
      </c>
      <c r="G2662" t="s">
        <v>90</v>
      </c>
      <c r="H2662">
        <v>0</v>
      </c>
      <c r="I2662" t="str">
        <f>YEAR(data_KPI[[#This Row],[Date]])&amp;" "&amp;MONTH(data_KPI[[#This Row],[Date]])</f>
        <v>2024 6</v>
      </c>
    </row>
    <row r="2663" spans="2:9" x14ac:dyDescent="0.25">
      <c r="B2663" t="s">
        <v>32</v>
      </c>
      <c r="C2663">
        <v>10.4</v>
      </c>
      <c r="D2663">
        <v>1240</v>
      </c>
      <c r="E2663" s="27">
        <v>45458</v>
      </c>
      <c r="F2663">
        <v>986.73</v>
      </c>
      <c r="G2663" t="s">
        <v>91</v>
      </c>
      <c r="H2663">
        <v>0</v>
      </c>
      <c r="I2663" t="str">
        <f>YEAR(data_KPI[[#This Row],[Date]])&amp;" "&amp;MONTH(data_KPI[[#This Row],[Date]])</f>
        <v>2024 6</v>
      </c>
    </row>
    <row r="2664" spans="2:9" x14ac:dyDescent="0.25">
      <c r="B2664" t="s">
        <v>33</v>
      </c>
      <c r="C2664">
        <v>4</v>
      </c>
      <c r="D2664">
        <v>500</v>
      </c>
      <c r="E2664" s="27">
        <v>45459</v>
      </c>
      <c r="F2664">
        <v>2224.98</v>
      </c>
      <c r="G2664" t="s">
        <v>90</v>
      </c>
      <c r="H2664">
        <v>0</v>
      </c>
      <c r="I2664" t="str">
        <f>YEAR(data_KPI[[#This Row],[Date]])&amp;" "&amp;MONTH(data_KPI[[#This Row],[Date]])</f>
        <v>2024 6</v>
      </c>
    </row>
    <row r="2665" spans="2:9" x14ac:dyDescent="0.25">
      <c r="B2665" t="s">
        <v>34</v>
      </c>
      <c r="C2665">
        <v>7.2</v>
      </c>
      <c r="D2665">
        <v>1400</v>
      </c>
      <c r="E2665" s="27">
        <v>45459</v>
      </c>
      <c r="F2665">
        <v>1200.57</v>
      </c>
      <c r="G2665" t="s">
        <v>91</v>
      </c>
      <c r="H2665">
        <v>0</v>
      </c>
      <c r="I2665" t="str">
        <f>YEAR(data_KPI[[#This Row],[Date]])&amp;" "&amp;MONTH(data_KPI[[#This Row],[Date]])</f>
        <v>2024 6</v>
      </c>
    </row>
    <row r="2666" spans="2:9" x14ac:dyDescent="0.25">
      <c r="B2666" t="s">
        <v>35</v>
      </c>
      <c r="C2666">
        <v>5.6000000000000005</v>
      </c>
      <c r="D2666">
        <v>1500</v>
      </c>
      <c r="E2666" s="27">
        <v>45459</v>
      </c>
      <c r="F2666">
        <v>710.18999999999994</v>
      </c>
      <c r="G2666" t="s">
        <v>91</v>
      </c>
      <c r="H2666">
        <v>0</v>
      </c>
      <c r="I2666" t="str">
        <f>YEAR(data_KPI[[#This Row],[Date]])&amp;" "&amp;MONTH(data_KPI[[#This Row],[Date]])</f>
        <v>2024 6</v>
      </c>
    </row>
    <row r="2667" spans="2:9" x14ac:dyDescent="0.25">
      <c r="B2667" t="s">
        <v>68</v>
      </c>
      <c r="C2667">
        <v>12</v>
      </c>
      <c r="D2667">
        <v>1010</v>
      </c>
      <c r="E2667" s="27">
        <v>45459</v>
      </c>
      <c r="F2667">
        <v>1139.6100000000001</v>
      </c>
      <c r="G2667" t="s">
        <v>90</v>
      </c>
      <c r="H2667">
        <v>0</v>
      </c>
      <c r="I2667" t="str">
        <f>YEAR(data_KPI[[#This Row],[Date]])&amp;" "&amp;MONTH(data_KPI[[#This Row],[Date]])</f>
        <v>2024 6</v>
      </c>
    </row>
    <row r="2668" spans="2:9" x14ac:dyDescent="0.25">
      <c r="B2668" t="s">
        <v>32</v>
      </c>
      <c r="C2668">
        <v>9.6000000000000014</v>
      </c>
      <c r="D2668">
        <v>1220</v>
      </c>
      <c r="E2668" s="27">
        <v>45459</v>
      </c>
      <c r="F2668">
        <v>1072.5899999999999</v>
      </c>
      <c r="G2668" t="s">
        <v>91</v>
      </c>
      <c r="H2668">
        <v>0</v>
      </c>
      <c r="I2668" t="str">
        <f>YEAR(data_KPI[[#This Row],[Date]])&amp;" "&amp;MONTH(data_KPI[[#This Row],[Date]])</f>
        <v>2024 6</v>
      </c>
    </row>
    <row r="2669" spans="2:9" x14ac:dyDescent="0.25">
      <c r="B2669" t="s">
        <v>33</v>
      </c>
      <c r="C2669">
        <v>8.8000000000000007</v>
      </c>
      <c r="D2669">
        <v>990</v>
      </c>
      <c r="E2669" s="27">
        <v>45460</v>
      </c>
      <c r="F2669">
        <v>2627.31</v>
      </c>
      <c r="G2669" t="s">
        <v>90</v>
      </c>
      <c r="H2669">
        <v>0</v>
      </c>
      <c r="I2669" t="str">
        <f>YEAR(data_KPI[[#This Row],[Date]])&amp;" "&amp;MONTH(data_KPI[[#This Row],[Date]])</f>
        <v>2024 6</v>
      </c>
    </row>
    <row r="2670" spans="2:9" x14ac:dyDescent="0.25">
      <c r="B2670" t="s">
        <v>34</v>
      </c>
      <c r="C2670">
        <v>6.4</v>
      </c>
      <c r="D2670">
        <v>890</v>
      </c>
      <c r="E2670" s="27">
        <v>45460</v>
      </c>
      <c r="F2670">
        <v>1972.8899999999999</v>
      </c>
      <c r="G2670" t="s">
        <v>91</v>
      </c>
      <c r="H2670">
        <v>0</v>
      </c>
      <c r="I2670" t="str">
        <f>YEAR(data_KPI[[#This Row],[Date]])&amp;" "&amp;MONTH(data_KPI[[#This Row],[Date]])</f>
        <v>2024 6</v>
      </c>
    </row>
    <row r="2671" spans="2:9" x14ac:dyDescent="0.25">
      <c r="B2671" t="s">
        <v>35</v>
      </c>
      <c r="C2671">
        <v>6.4</v>
      </c>
      <c r="D2671">
        <v>1100</v>
      </c>
      <c r="E2671" s="27">
        <v>45460</v>
      </c>
      <c r="F2671">
        <v>1968.27</v>
      </c>
      <c r="G2671" t="s">
        <v>91</v>
      </c>
      <c r="H2671">
        <v>0</v>
      </c>
      <c r="I2671" t="str">
        <f>YEAR(data_KPI[[#This Row],[Date]])&amp;" "&amp;MONTH(data_KPI[[#This Row],[Date]])</f>
        <v>2024 6</v>
      </c>
    </row>
    <row r="2672" spans="2:9" x14ac:dyDescent="0.25">
      <c r="B2672" t="s">
        <v>68</v>
      </c>
      <c r="C2672">
        <v>8</v>
      </c>
      <c r="D2672">
        <v>1150</v>
      </c>
      <c r="E2672" s="27">
        <v>45460</v>
      </c>
      <c r="F2672">
        <v>782.28</v>
      </c>
      <c r="G2672" t="s">
        <v>90</v>
      </c>
      <c r="H2672">
        <v>0</v>
      </c>
      <c r="I2672" t="str">
        <f>YEAR(data_KPI[[#This Row],[Date]])&amp;" "&amp;MONTH(data_KPI[[#This Row],[Date]])</f>
        <v>2024 6</v>
      </c>
    </row>
    <row r="2673" spans="2:9" x14ac:dyDescent="0.25">
      <c r="B2673" t="s">
        <v>32</v>
      </c>
      <c r="C2673">
        <v>12</v>
      </c>
      <c r="D2673">
        <v>1470</v>
      </c>
      <c r="E2673" s="27">
        <v>45460</v>
      </c>
      <c r="F2673">
        <v>2829.81</v>
      </c>
      <c r="G2673" t="s">
        <v>91</v>
      </c>
      <c r="H2673">
        <v>0</v>
      </c>
      <c r="I2673" t="str">
        <f>YEAR(data_KPI[[#This Row],[Date]])&amp;" "&amp;MONTH(data_KPI[[#This Row],[Date]])</f>
        <v>2024 6</v>
      </c>
    </row>
    <row r="2674" spans="2:9" x14ac:dyDescent="0.25">
      <c r="B2674" t="s">
        <v>33</v>
      </c>
      <c r="C2674">
        <v>11.200000000000001</v>
      </c>
      <c r="D2674">
        <v>1300</v>
      </c>
      <c r="E2674" s="27">
        <v>45461</v>
      </c>
      <c r="F2674">
        <v>1998.2400000000002</v>
      </c>
      <c r="G2674" t="s">
        <v>90</v>
      </c>
      <c r="H2674">
        <v>0</v>
      </c>
      <c r="I2674" t="str">
        <f>YEAR(data_KPI[[#This Row],[Date]])&amp;" "&amp;MONTH(data_KPI[[#This Row],[Date]])</f>
        <v>2024 6</v>
      </c>
    </row>
    <row r="2675" spans="2:9" x14ac:dyDescent="0.25">
      <c r="B2675" t="s">
        <v>34</v>
      </c>
      <c r="C2675">
        <v>4.8000000000000007</v>
      </c>
      <c r="D2675">
        <v>720</v>
      </c>
      <c r="E2675" s="27">
        <v>45461</v>
      </c>
      <c r="F2675">
        <v>691.98</v>
      </c>
      <c r="G2675" t="s">
        <v>91</v>
      </c>
      <c r="H2675">
        <v>0</v>
      </c>
      <c r="I2675" t="str">
        <f>YEAR(data_KPI[[#This Row],[Date]])&amp;" "&amp;MONTH(data_KPI[[#This Row],[Date]])</f>
        <v>2024 6</v>
      </c>
    </row>
    <row r="2676" spans="2:9" x14ac:dyDescent="0.25">
      <c r="B2676" t="s">
        <v>35</v>
      </c>
      <c r="C2676">
        <v>8.8000000000000007</v>
      </c>
      <c r="D2676">
        <v>780</v>
      </c>
      <c r="E2676" s="27">
        <v>45461</v>
      </c>
      <c r="F2676">
        <v>2969.67</v>
      </c>
      <c r="G2676" t="s">
        <v>91</v>
      </c>
      <c r="H2676">
        <v>0</v>
      </c>
      <c r="I2676" t="str">
        <f>YEAR(data_KPI[[#This Row],[Date]])&amp;" "&amp;MONTH(data_KPI[[#This Row],[Date]])</f>
        <v>2024 6</v>
      </c>
    </row>
    <row r="2677" spans="2:9" x14ac:dyDescent="0.25">
      <c r="B2677" t="s">
        <v>68</v>
      </c>
      <c r="C2677">
        <v>7.2</v>
      </c>
      <c r="D2677">
        <v>1390</v>
      </c>
      <c r="E2677" s="27">
        <v>45461</v>
      </c>
      <c r="F2677">
        <v>2389.44</v>
      </c>
      <c r="G2677" t="s">
        <v>90</v>
      </c>
      <c r="H2677">
        <v>0</v>
      </c>
      <c r="I2677" t="str">
        <f>YEAR(data_KPI[[#This Row],[Date]])&amp;" "&amp;MONTH(data_KPI[[#This Row],[Date]])</f>
        <v>2024 6</v>
      </c>
    </row>
    <row r="2678" spans="2:9" x14ac:dyDescent="0.25">
      <c r="B2678" t="s">
        <v>32</v>
      </c>
      <c r="C2678">
        <v>7.2</v>
      </c>
      <c r="D2678">
        <v>1130</v>
      </c>
      <c r="E2678" s="27">
        <v>45461</v>
      </c>
      <c r="F2678">
        <v>142.85999999999999</v>
      </c>
      <c r="G2678" t="s">
        <v>91</v>
      </c>
      <c r="H2678">
        <v>0</v>
      </c>
      <c r="I2678" t="str">
        <f>YEAR(data_KPI[[#This Row],[Date]])&amp;" "&amp;MONTH(data_KPI[[#This Row],[Date]])</f>
        <v>2024 6</v>
      </c>
    </row>
    <row r="2679" spans="2:9" x14ac:dyDescent="0.25">
      <c r="B2679" t="s">
        <v>33</v>
      </c>
      <c r="C2679">
        <v>12</v>
      </c>
      <c r="D2679">
        <v>1300</v>
      </c>
      <c r="E2679" s="27">
        <v>45462</v>
      </c>
      <c r="F2679">
        <v>198.42000000000002</v>
      </c>
      <c r="G2679" t="s">
        <v>90</v>
      </c>
      <c r="H2679">
        <v>0</v>
      </c>
      <c r="I2679" t="str">
        <f>YEAR(data_KPI[[#This Row],[Date]])&amp;" "&amp;MONTH(data_KPI[[#This Row],[Date]])</f>
        <v>2024 6</v>
      </c>
    </row>
    <row r="2680" spans="2:9" x14ac:dyDescent="0.25">
      <c r="B2680" t="s">
        <v>34</v>
      </c>
      <c r="C2680">
        <v>7.2</v>
      </c>
      <c r="D2680">
        <v>1410</v>
      </c>
      <c r="E2680" s="27">
        <v>45462</v>
      </c>
      <c r="F2680">
        <v>646.16999999999996</v>
      </c>
      <c r="G2680" t="s">
        <v>91</v>
      </c>
      <c r="H2680">
        <v>0</v>
      </c>
      <c r="I2680" t="str">
        <f>YEAR(data_KPI[[#This Row],[Date]])&amp;" "&amp;MONTH(data_KPI[[#This Row],[Date]])</f>
        <v>2024 6</v>
      </c>
    </row>
    <row r="2681" spans="2:9" x14ac:dyDescent="0.25">
      <c r="B2681" t="s">
        <v>35</v>
      </c>
      <c r="C2681">
        <v>11.200000000000001</v>
      </c>
      <c r="D2681">
        <v>960</v>
      </c>
      <c r="E2681" s="27">
        <v>45462</v>
      </c>
      <c r="F2681">
        <v>835.98</v>
      </c>
      <c r="G2681" t="s">
        <v>91</v>
      </c>
      <c r="H2681">
        <v>0</v>
      </c>
      <c r="I2681" t="str">
        <f>YEAR(data_KPI[[#This Row],[Date]])&amp;" "&amp;MONTH(data_KPI[[#This Row],[Date]])</f>
        <v>2024 6</v>
      </c>
    </row>
    <row r="2682" spans="2:9" x14ac:dyDescent="0.25">
      <c r="B2682" t="s">
        <v>68</v>
      </c>
      <c r="C2682">
        <v>11.200000000000001</v>
      </c>
      <c r="D2682">
        <v>600</v>
      </c>
      <c r="E2682" s="27">
        <v>45462</v>
      </c>
      <c r="F2682">
        <v>93</v>
      </c>
      <c r="G2682" t="s">
        <v>90</v>
      </c>
      <c r="H2682">
        <v>0</v>
      </c>
      <c r="I2682" t="str">
        <f>YEAR(data_KPI[[#This Row],[Date]])&amp;" "&amp;MONTH(data_KPI[[#This Row],[Date]])</f>
        <v>2024 6</v>
      </c>
    </row>
    <row r="2683" spans="2:9" x14ac:dyDescent="0.25">
      <c r="B2683" t="s">
        <v>32</v>
      </c>
      <c r="C2683">
        <v>7.2</v>
      </c>
      <c r="D2683">
        <v>660</v>
      </c>
      <c r="E2683" s="27">
        <v>45462</v>
      </c>
      <c r="F2683">
        <v>966.78</v>
      </c>
      <c r="G2683" t="s">
        <v>91</v>
      </c>
      <c r="H2683">
        <v>0</v>
      </c>
      <c r="I2683" t="str">
        <f>YEAR(data_KPI[[#This Row],[Date]])&amp;" "&amp;MONTH(data_KPI[[#This Row],[Date]])</f>
        <v>2024 6</v>
      </c>
    </row>
    <row r="2684" spans="2:9" x14ac:dyDescent="0.25">
      <c r="B2684" t="s">
        <v>33</v>
      </c>
      <c r="C2684">
        <v>8.8000000000000007</v>
      </c>
      <c r="D2684">
        <v>1280</v>
      </c>
      <c r="E2684" s="27">
        <v>45463</v>
      </c>
      <c r="F2684">
        <v>2694.09</v>
      </c>
      <c r="G2684" t="s">
        <v>90</v>
      </c>
      <c r="H2684">
        <v>0</v>
      </c>
      <c r="I2684" t="str">
        <f>YEAR(data_KPI[[#This Row],[Date]])&amp;" "&amp;MONTH(data_KPI[[#This Row],[Date]])</f>
        <v>2024 6</v>
      </c>
    </row>
    <row r="2685" spans="2:9" x14ac:dyDescent="0.25">
      <c r="B2685" t="s">
        <v>34</v>
      </c>
      <c r="C2685">
        <v>11.200000000000001</v>
      </c>
      <c r="D2685">
        <v>960</v>
      </c>
      <c r="E2685" s="27">
        <v>45463</v>
      </c>
      <c r="F2685">
        <v>1846.9499999999998</v>
      </c>
      <c r="G2685" t="s">
        <v>91</v>
      </c>
      <c r="H2685">
        <v>0</v>
      </c>
      <c r="I2685" t="str">
        <f>YEAR(data_KPI[[#This Row],[Date]])&amp;" "&amp;MONTH(data_KPI[[#This Row],[Date]])</f>
        <v>2024 6</v>
      </c>
    </row>
    <row r="2686" spans="2:9" x14ac:dyDescent="0.25">
      <c r="B2686" t="s">
        <v>35</v>
      </c>
      <c r="C2686">
        <v>8.8000000000000007</v>
      </c>
      <c r="D2686">
        <v>1480</v>
      </c>
      <c r="E2686" s="27">
        <v>45463</v>
      </c>
      <c r="F2686">
        <v>2890.86</v>
      </c>
      <c r="G2686" t="s">
        <v>91</v>
      </c>
      <c r="H2686">
        <v>0</v>
      </c>
      <c r="I2686" t="str">
        <f>YEAR(data_KPI[[#This Row],[Date]])&amp;" "&amp;MONTH(data_KPI[[#This Row],[Date]])</f>
        <v>2024 6</v>
      </c>
    </row>
    <row r="2687" spans="2:9" x14ac:dyDescent="0.25">
      <c r="B2687" t="s">
        <v>68</v>
      </c>
      <c r="C2687">
        <v>5.6000000000000005</v>
      </c>
      <c r="D2687">
        <v>670</v>
      </c>
      <c r="E2687" s="27">
        <v>45463</v>
      </c>
      <c r="F2687">
        <v>1197.69</v>
      </c>
      <c r="G2687" t="s">
        <v>90</v>
      </c>
      <c r="H2687">
        <v>0</v>
      </c>
      <c r="I2687" t="str">
        <f>YEAR(data_KPI[[#This Row],[Date]])&amp;" "&amp;MONTH(data_KPI[[#This Row],[Date]])</f>
        <v>2024 6</v>
      </c>
    </row>
    <row r="2688" spans="2:9" x14ac:dyDescent="0.25">
      <c r="B2688" t="s">
        <v>32</v>
      </c>
      <c r="C2688">
        <v>10.4</v>
      </c>
      <c r="D2688">
        <v>1310</v>
      </c>
      <c r="E2688" s="27">
        <v>45463</v>
      </c>
      <c r="F2688">
        <v>356.76</v>
      </c>
      <c r="G2688" t="s">
        <v>91</v>
      </c>
      <c r="H2688">
        <v>0</v>
      </c>
      <c r="I2688" t="str">
        <f>YEAR(data_KPI[[#This Row],[Date]])&amp;" "&amp;MONTH(data_KPI[[#This Row],[Date]])</f>
        <v>2024 6</v>
      </c>
    </row>
    <row r="2689" spans="2:9" x14ac:dyDescent="0.25">
      <c r="B2689" t="s">
        <v>33</v>
      </c>
      <c r="C2689">
        <v>12</v>
      </c>
      <c r="D2689">
        <v>1170</v>
      </c>
      <c r="E2689" s="27">
        <v>45464</v>
      </c>
      <c r="F2689">
        <v>2519.4299999999998</v>
      </c>
      <c r="G2689" t="s">
        <v>90</v>
      </c>
      <c r="H2689">
        <v>0</v>
      </c>
      <c r="I2689" t="str">
        <f>YEAR(data_KPI[[#This Row],[Date]])&amp;" "&amp;MONTH(data_KPI[[#This Row],[Date]])</f>
        <v>2024 6</v>
      </c>
    </row>
    <row r="2690" spans="2:9" x14ac:dyDescent="0.25">
      <c r="B2690" t="s">
        <v>34</v>
      </c>
      <c r="C2690">
        <v>4</v>
      </c>
      <c r="D2690">
        <v>1270</v>
      </c>
      <c r="E2690" s="27">
        <v>45464</v>
      </c>
      <c r="F2690">
        <v>2001.12</v>
      </c>
      <c r="G2690" t="s">
        <v>91</v>
      </c>
      <c r="H2690">
        <v>0</v>
      </c>
      <c r="I2690" t="str">
        <f>YEAR(data_KPI[[#This Row],[Date]])&amp;" "&amp;MONTH(data_KPI[[#This Row],[Date]])</f>
        <v>2024 6</v>
      </c>
    </row>
    <row r="2691" spans="2:9" x14ac:dyDescent="0.25">
      <c r="B2691" t="s">
        <v>35</v>
      </c>
      <c r="C2691">
        <v>8.8000000000000007</v>
      </c>
      <c r="D2691">
        <v>1250</v>
      </c>
      <c r="E2691" s="27">
        <v>45464</v>
      </c>
      <c r="F2691">
        <v>1639.1999999999998</v>
      </c>
      <c r="G2691" t="s">
        <v>91</v>
      </c>
      <c r="H2691">
        <v>0</v>
      </c>
      <c r="I2691" t="str">
        <f>YEAR(data_KPI[[#This Row],[Date]])&amp;" "&amp;MONTH(data_KPI[[#This Row],[Date]])</f>
        <v>2024 6</v>
      </c>
    </row>
    <row r="2692" spans="2:9" x14ac:dyDescent="0.25">
      <c r="B2692" t="s">
        <v>68</v>
      </c>
      <c r="C2692">
        <v>7.2</v>
      </c>
      <c r="D2692">
        <v>1270</v>
      </c>
      <c r="E2692" s="27">
        <v>45464</v>
      </c>
      <c r="F2692">
        <v>788.46</v>
      </c>
      <c r="G2692" t="s">
        <v>90</v>
      </c>
      <c r="H2692">
        <v>0</v>
      </c>
      <c r="I2692" t="str">
        <f>YEAR(data_KPI[[#This Row],[Date]])&amp;" "&amp;MONTH(data_KPI[[#This Row],[Date]])</f>
        <v>2024 6</v>
      </c>
    </row>
    <row r="2693" spans="2:9" x14ac:dyDescent="0.25">
      <c r="B2693" t="s">
        <v>32</v>
      </c>
      <c r="C2693">
        <v>4</v>
      </c>
      <c r="D2693">
        <v>1070</v>
      </c>
      <c r="E2693" s="27">
        <v>45464</v>
      </c>
      <c r="F2693">
        <v>544.77</v>
      </c>
      <c r="G2693" t="s">
        <v>91</v>
      </c>
      <c r="H2693">
        <v>0</v>
      </c>
      <c r="I2693" t="str">
        <f>YEAR(data_KPI[[#This Row],[Date]])&amp;" "&amp;MONTH(data_KPI[[#This Row],[Date]])</f>
        <v>2024 6</v>
      </c>
    </row>
    <row r="2694" spans="2:9" x14ac:dyDescent="0.25">
      <c r="B2694" t="s">
        <v>33</v>
      </c>
      <c r="C2694">
        <v>12</v>
      </c>
      <c r="D2694">
        <v>1110</v>
      </c>
      <c r="E2694" s="27">
        <v>45465</v>
      </c>
      <c r="F2694">
        <v>2254.86</v>
      </c>
      <c r="G2694" t="s">
        <v>90</v>
      </c>
      <c r="H2694">
        <v>0</v>
      </c>
      <c r="I2694" t="str">
        <f>YEAR(data_KPI[[#This Row],[Date]])&amp;" "&amp;MONTH(data_KPI[[#This Row],[Date]])</f>
        <v>2024 6</v>
      </c>
    </row>
    <row r="2695" spans="2:9" x14ac:dyDescent="0.25">
      <c r="B2695" t="s">
        <v>34</v>
      </c>
      <c r="C2695">
        <v>10.4</v>
      </c>
      <c r="D2695">
        <v>1340</v>
      </c>
      <c r="E2695" s="27">
        <v>45465</v>
      </c>
      <c r="F2695">
        <v>2231.1000000000004</v>
      </c>
      <c r="G2695" t="s">
        <v>91</v>
      </c>
      <c r="H2695">
        <v>0</v>
      </c>
      <c r="I2695" t="str">
        <f>YEAR(data_KPI[[#This Row],[Date]])&amp;" "&amp;MONTH(data_KPI[[#This Row],[Date]])</f>
        <v>2024 6</v>
      </c>
    </row>
    <row r="2696" spans="2:9" x14ac:dyDescent="0.25">
      <c r="B2696" t="s">
        <v>35</v>
      </c>
      <c r="C2696">
        <v>7.2</v>
      </c>
      <c r="D2696">
        <v>670</v>
      </c>
      <c r="E2696" s="27">
        <v>45465</v>
      </c>
      <c r="F2696">
        <v>1163.6999999999998</v>
      </c>
      <c r="G2696" t="s">
        <v>91</v>
      </c>
      <c r="H2696">
        <v>0</v>
      </c>
      <c r="I2696" t="str">
        <f>YEAR(data_KPI[[#This Row],[Date]])&amp;" "&amp;MONTH(data_KPI[[#This Row],[Date]])</f>
        <v>2024 6</v>
      </c>
    </row>
    <row r="2697" spans="2:9" x14ac:dyDescent="0.25">
      <c r="B2697" t="s">
        <v>68</v>
      </c>
      <c r="C2697">
        <v>5.6000000000000005</v>
      </c>
      <c r="D2697">
        <v>540</v>
      </c>
      <c r="E2697" s="27">
        <v>45465</v>
      </c>
      <c r="F2697">
        <v>2719.68</v>
      </c>
      <c r="G2697" t="s">
        <v>90</v>
      </c>
      <c r="H2697">
        <v>0</v>
      </c>
      <c r="I2697" t="str">
        <f>YEAR(data_KPI[[#This Row],[Date]])&amp;" "&amp;MONTH(data_KPI[[#This Row],[Date]])</f>
        <v>2024 6</v>
      </c>
    </row>
    <row r="2698" spans="2:9" x14ac:dyDescent="0.25">
      <c r="B2698" t="s">
        <v>32</v>
      </c>
      <c r="C2698">
        <v>9.6000000000000014</v>
      </c>
      <c r="D2698">
        <v>710</v>
      </c>
      <c r="E2698" s="27">
        <v>45465</v>
      </c>
      <c r="F2698">
        <v>1092.9000000000001</v>
      </c>
      <c r="G2698" t="s">
        <v>91</v>
      </c>
      <c r="H2698">
        <v>0</v>
      </c>
      <c r="I2698" t="str">
        <f>YEAR(data_KPI[[#This Row],[Date]])&amp;" "&amp;MONTH(data_KPI[[#This Row],[Date]])</f>
        <v>2024 6</v>
      </c>
    </row>
    <row r="2699" spans="2:9" x14ac:dyDescent="0.25">
      <c r="B2699" t="s">
        <v>33</v>
      </c>
      <c r="C2699">
        <v>5.6000000000000005</v>
      </c>
      <c r="D2699">
        <v>1010</v>
      </c>
      <c r="E2699" s="27">
        <v>45466</v>
      </c>
      <c r="F2699">
        <v>2691.57</v>
      </c>
      <c r="G2699" t="s">
        <v>90</v>
      </c>
      <c r="H2699">
        <v>0</v>
      </c>
      <c r="I2699" t="str">
        <f>YEAR(data_KPI[[#This Row],[Date]])&amp;" "&amp;MONTH(data_KPI[[#This Row],[Date]])</f>
        <v>2024 6</v>
      </c>
    </row>
    <row r="2700" spans="2:9" x14ac:dyDescent="0.25">
      <c r="B2700" t="s">
        <v>34</v>
      </c>
      <c r="C2700">
        <v>4</v>
      </c>
      <c r="D2700">
        <v>1210</v>
      </c>
      <c r="E2700" s="27">
        <v>45466</v>
      </c>
      <c r="F2700">
        <v>513.56999999999994</v>
      </c>
      <c r="G2700" t="s">
        <v>91</v>
      </c>
      <c r="H2700">
        <v>0</v>
      </c>
      <c r="I2700" t="str">
        <f>YEAR(data_KPI[[#This Row],[Date]])&amp;" "&amp;MONTH(data_KPI[[#This Row],[Date]])</f>
        <v>2024 6</v>
      </c>
    </row>
    <row r="2701" spans="2:9" x14ac:dyDescent="0.25">
      <c r="B2701" t="s">
        <v>35</v>
      </c>
      <c r="C2701">
        <v>7.2</v>
      </c>
      <c r="D2701">
        <v>700</v>
      </c>
      <c r="E2701" s="27">
        <v>45466</v>
      </c>
      <c r="F2701">
        <v>2743.95</v>
      </c>
      <c r="G2701" t="s">
        <v>91</v>
      </c>
      <c r="H2701">
        <v>0</v>
      </c>
      <c r="I2701" t="str">
        <f>YEAR(data_KPI[[#This Row],[Date]])&amp;" "&amp;MONTH(data_KPI[[#This Row],[Date]])</f>
        <v>2024 6</v>
      </c>
    </row>
    <row r="2702" spans="2:9" x14ac:dyDescent="0.25">
      <c r="B2702" t="s">
        <v>68</v>
      </c>
      <c r="C2702">
        <v>8.8000000000000007</v>
      </c>
      <c r="D2702">
        <v>1030</v>
      </c>
      <c r="E2702" s="27">
        <v>45466</v>
      </c>
      <c r="F2702">
        <v>1518</v>
      </c>
      <c r="G2702" t="s">
        <v>90</v>
      </c>
      <c r="H2702">
        <v>0</v>
      </c>
      <c r="I2702" t="str">
        <f>YEAR(data_KPI[[#This Row],[Date]])&amp;" "&amp;MONTH(data_KPI[[#This Row],[Date]])</f>
        <v>2024 6</v>
      </c>
    </row>
    <row r="2703" spans="2:9" x14ac:dyDescent="0.25">
      <c r="B2703" t="s">
        <v>32</v>
      </c>
      <c r="C2703">
        <v>4</v>
      </c>
      <c r="D2703">
        <v>530</v>
      </c>
      <c r="E2703" s="27">
        <v>45466</v>
      </c>
      <c r="F2703">
        <v>110.13</v>
      </c>
      <c r="G2703" t="s">
        <v>91</v>
      </c>
      <c r="H2703">
        <v>0</v>
      </c>
      <c r="I2703" t="str">
        <f>YEAR(data_KPI[[#This Row],[Date]])&amp;" "&amp;MONTH(data_KPI[[#This Row],[Date]])</f>
        <v>2024 6</v>
      </c>
    </row>
    <row r="2704" spans="2:9" x14ac:dyDescent="0.25">
      <c r="B2704" t="s">
        <v>33</v>
      </c>
      <c r="C2704">
        <v>8</v>
      </c>
      <c r="D2704">
        <v>1430</v>
      </c>
      <c r="E2704" s="27">
        <v>45467</v>
      </c>
      <c r="F2704">
        <v>228.51</v>
      </c>
      <c r="G2704" t="s">
        <v>90</v>
      </c>
      <c r="H2704">
        <v>0</v>
      </c>
      <c r="I2704" t="str">
        <f>YEAR(data_KPI[[#This Row],[Date]])&amp;" "&amp;MONTH(data_KPI[[#This Row],[Date]])</f>
        <v>2024 6</v>
      </c>
    </row>
    <row r="2705" spans="2:9" x14ac:dyDescent="0.25">
      <c r="B2705" t="s">
        <v>34</v>
      </c>
      <c r="C2705">
        <v>12</v>
      </c>
      <c r="D2705">
        <v>800</v>
      </c>
      <c r="E2705" s="27">
        <v>45467</v>
      </c>
      <c r="F2705">
        <v>2672.34</v>
      </c>
      <c r="G2705" t="s">
        <v>91</v>
      </c>
      <c r="H2705">
        <v>0</v>
      </c>
      <c r="I2705" t="str">
        <f>YEAR(data_KPI[[#This Row],[Date]])&amp;" "&amp;MONTH(data_KPI[[#This Row],[Date]])</f>
        <v>2024 6</v>
      </c>
    </row>
    <row r="2706" spans="2:9" x14ac:dyDescent="0.25">
      <c r="B2706" t="s">
        <v>35</v>
      </c>
      <c r="C2706">
        <v>12</v>
      </c>
      <c r="D2706">
        <v>1460</v>
      </c>
      <c r="E2706" s="27">
        <v>45467</v>
      </c>
      <c r="F2706">
        <v>505.89</v>
      </c>
      <c r="G2706" t="s">
        <v>91</v>
      </c>
      <c r="H2706">
        <v>0</v>
      </c>
      <c r="I2706" t="str">
        <f>YEAR(data_KPI[[#This Row],[Date]])&amp;" "&amp;MONTH(data_KPI[[#This Row],[Date]])</f>
        <v>2024 6</v>
      </c>
    </row>
    <row r="2707" spans="2:9" x14ac:dyDescent="0.25">
      <c r="B2707" t="s">
        <v>68</v>
      </c>
      <c r="C2707">
        <v>8</v>
      </c>
      <c r="D2707">
        <v>750</v>
      </c>
      <c r="E2707" s="27">
        <v>45467</v>
      </c>
      <c r="F2707">
        <v>1739.4900000000002</v>
      </c>
      <c r="G2707" t="s">
        <v>90</v>
      </c>
      <c r="H2707">
        <v>0</v>
      </c>
      <c r="I2707" t="str">
        <f>YEAR(data_KPI[[#This Row],[Date]])&amp;" "&amp;MONTH(data_KPI[[#This Row],[Date]])</f>
        <v>2024 6</v>
      </c>
    </row>
    <row r="2708" spans="2:9" x14ac:dyDescent="0.25">
      <c r="B2708" t="s">
        <v>32</v>
      </c>
      <c r="C2708">
        <v>8.8000000000000007</v>
      </c>
      <c r="D2708">
        <v>1140</v>
      </c>
      <c r="E2708" s="27">
        <v>45467</v>
      </c>
      <c r="F2708">
        <v>113.22</v>
      </c>
      <c r="G2708" t="s">
        <v>91</v>
      </c>
      <c r="H2708">
        <v>0</v>
      </c>
      <c r="I2708" t="str">
        <f>YEAR(data_KPI[[#This Row],[Date]])&amp;" "&amp;MONTH(data_KPI[[#This Row],[Date]])</f>
        <v>2024 6</v>
      </c>
    </row>
    <row r="2709" spans="2:9" x14ac:dyDescent="0.25">
      <c r="B2709" t="s">
        <v>33</v>
      </c>
      <c r="C2709">
        <v>9.6000000000000014</v>
      </c>
      <c r="D2709">
        <v>740</v>
      </c>
      <c r="E2709" s="27">
        <v>45468</v>
      </c>
      <c r="F2709">
        <v>2701.3500000000004</v>
      </c>
      <c r="G2709" t="s">
        <v>90</v>
      </c>
      <c r="H2709">
        <v>0</v>
      </c>
      <c r="I2709" t="str">
        <f>YEAR(data_KPI[[#This Row],[Date]])&amp;" "&amp;MONTH(data_KPI[[#This Row],[Date]])</f>
        <v>2024 6</v>
      </c>
    </row>
    <row r="2710" spans="2:9" x14ac:dyDescent="0.25">
      <c r="B2710" t="s">
        <v>34</v>
      </c>
      <c r="C2710">
        <v>8.8000000000000007</v>
      </c>
      <c r="D2710">
        <v>1460</v>
      </c>
      <c r="E2710" s="27">
        <v>45468</v>
      </c>
      <c r="F2710">
        <v>1529.91</v>
      </c>
      <c r="G2710" t="s">
        <v>91</v>
      </c>
      <c r="H2710">
        <v>0</v>
      </c>
      <c r="I2710" t="str">
        <f>YEAR(data_KPI[[#This Row],[Date]])&amp;" "&amp;MONTH(data_KPI[[#This Row],[Date]])</f>
        <v>2024 6</v>
      </c>
    </row>
    <row r="2711" spans="2:9" x14ac:dyDescent="0.25">
      <c r="B2711" t="s">
        <v>35</v>
      </c>
      <c r="C2711">
        <v>9.6000000000000014</v>
      </c>
      <c r="D2711">
        <v>1470</v>
      </c>
      <c r="E2711" s="27">
        <v>45468</v>
      </c>
      <c r="F2711">
        <v>924.66000000000008</v>
      </c>
      <c r="G2711" t="s">
        <v>91</v>
      </c>
      <c r="H2711">
        <v>0</v>
      </c>
      <c r="I2711" t="str">
        <f>YEAR(data_KPI[[#This Row],[Date]])&amp;" "&amp;MONTH(data_KPI[[#This Row],[Date]])</f>
        <v>2024 6</v>
      </c>
    </row>
    <row r="2712" spans="2:9" x14ac:dyDescent="0.25">
      <c r="B2712" t="s">
        <v>68</v>
      </c>
      <c r="C2712">
        <v>6.4</v>
      </c>
      <c r="D2712">
        <v>1120</v>
      </c>
      <c r="E2712" s="27">
        <v>45468</v>
      </c>
      <c r="F2712">
        <v>997.14</v>
      </c>
      <c r="G2712" t="s">
        <v>90</v>
      </c>
      <c r="H2712">
        <v>0</v>
      </c>
      <c r="I2712" t="str">
        <f>YEAR(data_KPI[[#This Row],[Date]])&amp;" "&amp;MONTH(data_KPI[[#This Row],[Date]])</f>
        <v>2024 6</v>
      </c>
    </row>
    <row r="2713" spans="2:9" x14ac:dyDescent="0.25">
      <c r="B2713" t="s">
        <v>32</v>
      </c>
      <c r="C2713">
        <v>4</v>
      </c>
      <c r="D2713">
        <v>1200</v>
      </c>
      <c r="E2713" s="27">
        <v>45468</v>
      </c>
      <c r="F2713">
        <v>398.90999999999997</v>
      </c>
      <c r="G2713" t="s">
        <v>91</v>
      </c>
      <c r="H2713">
        <v>0</v>
      </c>
      <c r="I2713" t="str">
        <f>YEAR(data_KPI[[#This Row],[Date]])&amp;" "&amp;MONTH(data_KPI[[#This Row],[Date]])</f>
        <v>2024 6</v>
      </c>
    </row>
    <row r="2714" spans="2:9" x14ac:dyDescent="0.25">
      <c r="B2714" t="s">
        <v>33</v>
      </c>
      <c r="C2714">
        <v>4</v>
      </c>
      <c r="D2714">
        <v>550</v>
      </c>
      <c r="E2714" s="27">
        <v>45469</v>
      </c>
      <c r="F2714">
        <v>2031.27</v>
      </c>
      <c r="G2714" t="s">
        <v>90</v>
      </c>
      <c r="H2714">
        <v>0</v>
      </c>
      <c r="I2714" t="str">
        <f>YEAR(data_KPI[[#This Row],[Date]])&amp;" "&amp;MONTH(data_KPI[[#This Row],[Date]])</f>
        <v>2024 6</v>
      </c>
    </row>
    <row r="2715" spans="2:9" x14ac:dyDescent="0.25">
      <c r="B2715" t="s">
        <v>34</v>
      </c>
      <c r="C2715">
        <v>4.8000000000000007</v>
      </c>
      <c r="D2715">
        <v>1030</v>
      </c>
      <c r="E2715" s="27">
        <v>45469</v>
      </c>
      <c r="F2715">
        <v>800.67</v>
      </c>
      <c r="G2715" t="s">
        <v>91</v>
      </c>
      <c r="H2715">
        <v>0</v>
      </c>
      <c r="I2715" t="str">
        <f>YEAR(data_KPI[[#This Row],[Date]])&amp;" "&amp;MONTH(data_KPI[[#This Row],[Date]])</f>
        <v>2024 6</v>
      </c>
    </row>
    <row r="2716" spans="2:9" x14ac:dyDescent="0.25">
      <c r="B2716" t="s">
        <v>35</v>
      </c>
      <c r="C2716">
        <v>11.200000000000001</v>
      </c>
      <c r="D2716">
        <v>730</v>
      </c>
      <c r="E2716" s="27">
        <v>45469</v>
      </c>
      <c r="F2716">
        <v>1874.13</v>
      </c>
      <c r="G2716" t="s">
        <v>91</v>
      </c>
      <c r="H2716">
        <v>0</v>
      </c>
      <c r="I2716" t="str">
        <f>YEAR(data_KPI[[#This Row],[Date]])&amp;" "&amp;MONTH(data_KPI[[#This Row],[Date]])</f>
        <v>2024 6</v>
      </c>
    </row>
    <row r="2717" spans="2:9" x14ac:dyDescent="0.25">
      <c r="B2717" t="s">
        <v>68</v>
      </c>
      <c r="C2717">
        <v>4</v>
      </c>
      <c r="D2717">
        <v>1200</v>
      </c>
      <c r="E2717" s="27">
        <v>45469</v>
      </c>
      <c r="F2717">
        <v>180.84</v>
      </c>
      <c r="G2717" t="s">
        <v>90</v>
      </c>
      <c r="H2717">
        <v>0</v>
      </c>
      <c r="I2717" t="str">
        <f>YEAR(data_KPI[[#This Row],[Date]])&amp;" "&amp;MONTH(data_KPI[[#This Row],[Date]])</f>
        <v>2024 6</v>
      </c>
    </row>
    <row r="2718" spans="2:9" x14ac:dyDescent="0.25">
      <c r="B2718" t="s">
        <v>32</v>
      </c>
      <c r="C2718">
        <v>6.4</v>
      </c>
      <c r="D2718">
        <v>880</v>
      </c>
      <c r="E2718" s="27">
        <v>45469</v>
      </c>
      <c r="F2718">
        <v>1525.1399999999999</v>
      </c>
      <c r="G2718" t="s">
        <v>91</v>
      </c>
      <c r="H2718">
        <v>0</v>
      </c>
      <c r="I2718" t="str">
        <f>YEAR(data_KPI[[#This Row],[Date]])&amp;" "&amp;MONTH(data_KPI[[#This Row],[Date]])</f>
        <v>2024 6</v>
      </c>
    </row>
    <row r="2719" spans="2:9" x14ac:dyDescent="0.25">
      <c r="B2719" t="s">
        <v>33</v>
      </c>
      <c r="C2719">
        <v>11.200000000000001</v>
      </c>
      <c r="D2719">
        <v>1480</v>
      </c>
      <c r="E2719" s="27">
        <v>45470</v>
      </c>
      <c r="F2719">
        <v>2992.71</v>
      </c>
      <c r="G2719" t="s">
        <v>90</v>
      </c>
      <c r="H2719">
        <v>0</v>
      </c>
      <c r="I2719" t="str">
        <f>YEAR(data_KPI[[#This Row],[Date]])&amp;" "&amp;MONTH(data_KPI[[#This Row],[Date]])</f>
        <v>2024 6</v>
      </c>
    </row>
    <row r="2720" spans="2:9" x14ac:dyDescent="0.25">
      <c r="B2720" t="s">
        <v>34</v>
      </c>
      <c r="C2720">
        <v>7.2</v>
      </c>
      <c r="D2720">
        <v>600</v>
      </c>
      <c r="E2720" s="27">
        <v>45470</v>
      </c>
      <c r="F2720">
        <v>63.81</v>
      </c>
      <c r="G2720" t="s">
        <v>91</v>
      </c>
      <c r="H2720">
        <v>0</v>
      </c>
      <c r="I2720" t="str">
        <f>YEAR(data_KPI[[#This Row],[Date]])&amp;" "&amp;MONTH(data_KPI[[#This Row],[Date]])</f>
        <v>2024 6</v>
      </c>
    </row>
    <row r="2721" spans="2:9" x14ac:dyDescent="0.25">
      <c r="B2721" t="s">
        <v>35</v>
      </c>
      <c r="C2721">
        <v>8.8000000000000007</v>
      </c>
      <c r="D2721">
        <v>820</v>
      </c>
      <c r="E2721" s="27">
        <v>45470</v>
      </c>
      <c r="F2721">
        <v>1861.29</v>
      </c>
      <c r="G2721" t="s">
        <v>91</v>
      </c>
      <c r="H2721">
        <v>0</v>
      </c>
      <c r="I2721" t="str">
        <f>YEAR(data_KPI[[#This Row],[Date]])&amp;" "&amp;MONTH(data_KPI[[#This Row],[Date]])</f>
        <v>2024 6</v>
      </c>
    </row>
    <row r="2722" spans="2:9" x14ac:dyDescent="0.25">
      <c r="B2722" t="s">
        <v>68</v>
      </c>
      <c r="C2722">
        <v>5.6000000000000005</v>
      </c>
      <c r="D2722">
        <v>620</v>
      </c>
      <c r="E2722" s="27">
        <v>45470</v>
      </c>
      <c r="F2722">
        <v>2800.44</v>
      </c>
      <c r="G2722" t="s">
        <v>90</v>
      </c>
      <c r="H2722">
        <v>0</v>
      </c>
      <c r="I2722" t="str">
        <f>YEAR(data_KPI[[#This Row],[Date]])&amp;" "&amp;MONTH(data_KPI[[#This Row],[Date]])</f>
        <v>2024 6</v>
      </c>
    </row>
    <row r="2723" spans="2:9" x14ac:dyDescent="0.25">
      <c r="B2723" t="s">
        <v>32</v>
      </c>
      <c r="C2723">
        <v>11.200000000000001</v>
      </c>
      <c r="D2723">
        <v>1010</v>
      </c>
      <c r="E2723" s="27">
        <v>45470</v>
      </c>
      <c r="F2723">
        <v>467.49</v>
      </c>
      <c r="G2723" t="s">
        <v>91</v>
      </c>
      <c r="H2723">
        <v>0</v>
      </c>
      <c r="I2723" t="str">
        <f>YEAR(data_KPI[[#This Row],[Date]])&amp;" "&amp;MONTH(data_KPI[[#This Row],[Date]])</f>
        <v>2024 6</v>
      </c>
    </row>
    <row r="2724" spans="2:9" x14ac:dyDescent="0.25">
      <c r="B2724" t="s">
        <v>33</v>
      </c>
      <c r="C2724">
        <v>8</v>
      </c>
      <c r="D2724">
        <v>570</v>
      </c>
      <c r="E2724" s="27">
        <v>45471</v>
      </c>
      <c r="F2724">
        <v>1258.71</v>
      </c>
      <c r="G2724" t="s">
        <v>90</v>
      </c>
      <c r="H2724">
        <v>0</v>
      </c>
      <c r="I2724" t="str">
        <f>YEAR(data_KPI[[#This Row],[Date]])&amp;" "&amp;MONTH(data_KPI[[#This Row],[Date]])</f>
        <v>2024 6</v>
      </c>
    </row>
    <row r="2725" spans="2:9" x14ac:dyDescent="0.25">
      <c r="B2725" t="s">
        <v>34</v>
      </c>
      <c r="C2725">
        <v>10.4</v>
      </c>
      <c r="D2725">
        <v>900</v>
      </c>
      <c r="E2725" s="27">
        <v>45471</v>
      </c>
      <c r="F2725">
        <v>1275.6600000000001</v>
      </c>
      <c r="G2725" t="s">
        <v>91</v>
      </c>
      <c r="H2725">
        <v>0</v>
      </c>
      <c r="I2725" t="str">
        <f>YEAR(data_KPI[[#This Row],[Date]])&amp;" "&amp;MONTH(data_KPI[[#This Row],[Date]])</f>
        <v>2024 6</v>
      </c>
    </row>
    <row r="2726" spans="2:9" x14ac:dyDescent="0.25">
      <c r="B2726" t="s">
        <v>35</v>
      </c>
      <c r="C2726">
        <v>6.4</v>
      </c>
      <c r="D2726">
        <v>650</v>
      </c>
      <c r="E2726" s="27">
        <v>45471</v>
      </c>
      <c r="F2726">
        <v>2661.42</v>
      </c>
      <c r="G2726" t="s">
        <v>91</v>
      </c>
      <c r="H2726">
        <v>0</v>
      </c>
      <c r="I2726" t="str">
        <f>YEAR(data_KPI[[#This Row],[Date]])&amp;" "&amp;MONTH(data_KPI[[#This Row],[Date]])</f>
        <v>2024 6</v>
      </c>
    </row>
    <row r="2727" spans="2:9" x14ac:dyDescent="0.25">
      <c r="B2727" t="s">
        <v>68</v>
      </c>
      <c r="C2727">
        <v>7.2</v>
      </c>
      <c r="D2727">
        <v>1410</v>
      </c>
      <c r="E2727" s="27">
        <v>45471</v>
      </c>
      <c r="F2727">
        <v>1281.8399999999999</v>
      </c>
      <c r="G2727" t="s">
        <v>90</v>
      </c>
      <c r="H2727">
        <v>0</v>
      </c>
      <c r="I2727" t="str">
        <f>YEAR(data_KPI[[#This Row],[Date]])&amp;" "&amp;MONTH(data_KPI[[#This Row],[Date]])</f>
        <v>2024 6</v>
      </c>
    </row>
    <row r="2728" spans="2:9" x14ac:dyDescent="0.25">
      <c r="B2728" t="s">
        <v>32</v>
      </c>
      <c r="C2728">
        <v>4</v>
      </c>
      <c r="D2728">
        <v>1170</v>
      </c>
      <c r="E2728" s="27">
        <v>45471</v>
      </c>
      <c r="F2728">
        <v>594.18000000000006</v>
      </c>
      <c r="G2728" t="s">
        <v>91</v>
      </c>
      <c r="H2728">
        <v>0</v>
      </c>
      <c r="I2728" t="str">
        <f>YEAR(data_KPI[[#This Row],[Date]])&amp;" "&amp;MONTH(data_KPI[[#This Row],[Date]])</f>
        <v>2024 6</v>
      </c>
    </row>
    <row r="2729" spans="2:9" x14ac:dyDescent="0.25">
      <c r="B2729" t="s">
        <v>33</v>
      </c>
      <c r="C2729">
        <v>10.4</v>
      </c>
      <c r="D2729">
        <v>950</v>
      </c>
      <c r="E2729" s="27">
        <v>45472</v>
      </c>
      <c r="F2729">
        <v>1937.52</v>
      </c>
      <c r="G2729" t="s">
        <v>90</v>
      </c>
      <c r="H2729">
        <v>0</v>
      </c>
      <c r="I2729" t="str">
        <f>YEAR(data_KPI[[#This Row],[Date]])&amp;" "&amp;MONTH(data_KPI[[#This Row],[Date]])</f>
        <v>2024 6</v>
      </c>
    </row>
    <row r="2730" spans="2:9" x14ac:dyDescent="0.25">
      <c r="B2730" t="s">
        <v>34</v>
      </c>
      <c r="C2730">
        <v>8</v>
      </c>
      <c r="D2730">
        <v>1380</v>
      </c>
      <c r="E2730" s="27">
        <v>45472</v>
      </c>
      <c r="F2730">
        <v>1900.3500000000001</v>
      </c>
      <c r="G2730" t="s">
        <v>91</v>
      </c>
      <c r="H2730">
        <v>0</v>
      </c>
      <c r="I2730" t="str">
        <f>YEAR(data_KPI[[#This Row],[Date]])&amp;" "&amp;MONTH(data_KPI[[#This Row],[Date]])</f>
        <v>2024 6</v>
      </c>
    </row>
    <row r="2731" spans="2:9" x14ac:dyDescent="0.25">
      <c r="B2731" t="s">
        <v>35</v>
      </c>
      <c r="C2731">
        <v>11.200000000000001</v>
      </c>
      <c r="D2731">
        <v>810</v>
      </c>
      <c r="E2731" s="27">
        <v>45472</v>
      </c>
      <c r="F2731">
        <v>2932.98</v>
      </c>
      <c r="G2731" t="s">
        <v>91</v>
      </c>
      <c r="H2731">
        <v>0</v>
      </c>
      <c r="I2731" t="str">
        <f>YEAR(data_KPI[[#This Row],[Date]])&amp;" "&amp;MONTH(data_KPI[[#This Row],[Date]])</f>
        <v>2024 6</v>
      </c>
    </row>
    <row r="2732" spans="2:9" x14ac:dyDescent="0.25">
      <c r="B2732" t="s">
        <v>68</v>
      </c>
      <c r="C2732">
        <v>6.4</v>
      </c>
      <c r="D2732">
        <v>1190</v>
      </c>
      <c r="E2732" s="27">
        <v>45472</v>
      </c>
      <c r="F2732">
        <v>2617.86</v>
      </c>
      <c r="G2732" t="s">
        <v>90</v>
      </c>
      <c r="H2732">
        <v>0</v>
      </c>
      <c r="I2732" t="str">
        <f>YEAR(data_KPI[[#This Row],[Date]])&amp;" "&amp;MONTH(data_KPI[[#This Row],[Date]])</f>
        <v>2024 6</v>
      </c>
    </row>
    <row r="2733" spans="2:9" x14ac:dyDescent="0.25">
      <c r="B2733" t="s">
        <v>32</v>
      </c>
      <c r="C2733">
        <v>5.6000000000000005</v>
      </c>
      <c r="D2733">
        <v>1500</v>
      </c>
      <c r="E2733" s="27">
        <v>45472</v>
      </c>
      <c r="F2733">
        <v>1143.1200000000001</v>
      </c>
      <c r="G2733" t="s">
        <v>91</v>
      </c>
      <c r="H2733">
        <v>0</v>
      </c>
      <c r="I2733" t="str">
        <f>YEAR(data_KPI[[#This Row],[Date]])&amp;" "&amp;MONTH(data_KPI[[#This Row],[Date]])</f>
        <v>2024 6</v>
      </c>
    </row>
    <row r="2734" spans="2:9" x14ac:dyDescent="0.25">
      <c r="B2734" t="s">
        <v>33</v>
      </c>
      <c r="C2734">
        <v>4.8000000000000007</v>
      </c>
      <c r="D2734">
        <v>1470</v>
      </c>
      <c r="E2734" s="27">
        <v>45473</v>
      </c>
      <c r="F2734">
        <v>1244.67</v>
      </c>
      <c r="G2734" t="s">
        <v>90</v>
      </c>
      <c r="H2734">
        <v>0</v>
      </c>
      <c r="I2734" t="str">
        <f>YEAR(data_KPI[[#This Row],[Date]])&amp;" "&amp;MONTH(data_KPI[[#This Row],[Date]])</f>
        <v>2024 6</v>
      </c>
    </row>
    <row r="2735" spans="2:9" x14ac:dyDescent="0.25">
      <c r="B2735" t="s">
        <v>34</v>
      </c>
      <c r="C2735">
        <v>8.8000000000000007</v>
      </c>
      <c r="D2735">
        <v>780</v>
      </c>
      <c r="E2735" s="27">
        <v>45473</v>
      </c>
      <c r="F2735">
        <v>993</v>
      </c>
      <c r="G2735" t="s">
        <v>91</v>
      </c>
      <c r="H2735">
        <v>0</v>
      </c>
      <c r="I2735" t="str">
        <f>YEAR(data_KPI[[#This Row],[Date]])&amp;" "&amp;MONTH(data_KPI[[#This Row],[Date]])</f>
        <v>2024 6</v>
      </c>
    </row>
    <row r="2736" spans="2:9" x14ac:dyDescent="0.25">
      <c r="B2736" t="s">
        <v>35</v>
      </c>
      <c r="C2736">
        <v>10.4</v>
      </c>
      <c r="D2736">
        <v>1080</v>
      </c>
      <c r="E2736" s="27">
        <v>45473</v>
      </c>
      <c r="F2736">
        <v>191.37</v>
      </c>
      <c r="G2736" t="s">
        <v>91</v>
      </c>
      <c r="H2736">
        <v>0</v>
      </c>
      <c r="I2736" t="str">
        <f>YEAR(data_KPI[[#This Row],[Date]])&amp;" "&amp;MONTH(data_KPI[[#This Row],[Date]])</f>
        <v>2024 6</v>
      </c>
    </row>
    <row r="2737" spans="2:9" x14ac:dyDescent="0.25">
      <c r="B2737" t="s">
        <v>68</v>
      </c>
      <c r="C2737">
        <v>11.200000000000001</v>
      </c>
      <c r="D2737">
        <v>1310</v>
      </c>
      <c r="E2737" s="27">
        <v>45473</v>
      </c>
      <c r="F2737">
        <v>1172.82</v>
      </c>
      <c r="G2737" t="s">
        <v>90</v>
      </c>
      <c r="H2737">
        <v>0</v>
      </c>
      <c r="I2737" t="str">
        <f>YEAR(data_KPI[[#This Row],[Date]])&amp;" "&amp;MONTH(data_KPI[[#This Row],[Date]])</f>
        <v>2024 6</v>
      </c>
    </row>
    <row r="2738" spans="2:9" x14ac:dyDescent="0.25">
      <c r="B2738" t="s">
        <v>32</v>
      </c>
      <c r="C2738">
        <v>5.6000000000000005</v>
      </c>
      <c r="D2738">
        <v>1170</v>
      </c>
      <c r="E2738" s="27">
        <v>45473</v>
      </c>
      <c r="F2738">
        <v>1333.23</v>
      </c>
      <c r="G2738" t="s">
        <v>91</v>
      </c>
      <c r="H2738">
        <v>0</v>
      </c>
      <c r="I2738" t="str">
        <f>YEAR(data_KPI[[#This Row],[Date]])&amp;" "&amp;MONTH(data_KPI[[#This Row],[Date]])</f>
        <v>2024 6</v>
      </c>
    </row>
    <row r="2739" spans="2:9" x14ac:dyDescent="0.25">
      <c r="B2739" t="s">
        <v>33</v>
      </c>
      <c r="C2739">
        <v>8</v>
      </c>
      <c r="D2739">
        <v>1220</v>
      </c>
      <c r="E2739" s="27">
        <v>45474</v>
      </c>
      <c r="F2739">
        <v>2104.9499999999998</v>
      </c>
      <c r="G2739" t="s">
        <v>90</v>
      </c>
      <c r="H2739">
        <v>0</v>
      </c>
      <c r="I2739" t="str">
        <f>YEAR(data_KPI[[#This Row],[Date]])&amp;" "&amp;MONTH(data_KPI[[#This Row],[Date]])</f>
        <v>2024 7</v>
      </c>
    </row>
    <row r="2740" spans="2:9" x14ac:dyDescent="0.25">
      <c r="B2740" t="s">
        <v>34</v>
      </c>
      <c r="C2740">
        <v>4</v>
      </c>
      <c r="D2740">
        <v>660</v>
      </c>
      <c r="E2740" s="27">
        <v>45474</v>
      </c>
      <c r="F2740">
        <v>1593.21</v>
      </c>
      <c r="G2740" t="s">
        <v>91</v>
      </c>
      <c r="H2740">
        <v>0</v>
      </c>
      <c r="I2740" t="str">
        <f>YEAR(data_KPI[[#This Row],[Date]])&amp;" "&amp;MONTH(data_KPI[[#This Row],[Date]])</f>
        <v>2024 7</v>
      </c>
    </row>
    <row r="2741" spans="2:9" x14ac:dyDescent="0.25">
      <c r="B2741" t="s">
        <v>35</v>
      </c>
      <c r="C2741">
        <v>9.6000000000000014</v>
      </c>
      <c r="D2741">
        <v>1160</v>
      </c>
      <c r="E2741" s="27">
        <v>45474</v>
      </c>
      <c r="F2741">
        <v>2020.1100000000001</v>
      </c>
      <c r="G2741" t="s">
        <v>91</v>
      </c>
      <c r="H2741">
        <v>0</v>
      </c>
      <c r="I2741" t="str">
        <f>YEAR(data_KPI[[#This Row],[Date]])&amp;" "&amp;MONTH(data_KPI[[#This Row],[Date]])</f>
        <v>2024 7</v>
      </c>
    </row>
    <row r="2742" spans="2:9" x14ac:dyDescent="0.25">
      <c r="B2742" t="s">
        <v>68</v>
      </c>
      <c r="C2742">
        <v>4.8000000000000007</v>
      </c>
      <c r="D2742">
        <v>530</v>
      </c>
      <c r="E2742" s="27">
        <v>45474</v>
      </c>
      <c r="F2742">
        <v>2376.87</v>
      </c>
      <c r="G2742" t="s">
        <v>90</v>
      </c>
      <c r="H2742">
        <v>0</v>
      </c>
      <c r="I2742" t="str">
        <f>YEAR(data_KPI[[#This Row],[Date]])&amp;" "&amp;MONTH(data_KPI[[#This Row],[Date]])</f>
        <v>2024 7</v>
      </c>
    </row>
    <row r="2743" spans="2:9" x14ac:dyDescent="0.25">
      <c r="B2743" t="s">
        <v>32</v>
      </c>
      <c r="C2743">
        <v>6.4</v>
      </c>
      <c r="D2743">
        <v>980</v>
      </c>
      <c r="E2743" s="27">
        <v>45474</v>
      </c>
      <c r="F2743">
        <v>510.39</v>
      </c>
      <c r="G2743" t="s">
        <v>91</v>
      </c>
      <c r="H2743">
        <v>0</v>
      </c>
      <c r="I2743" t="str">
        <f>YEAR(data_KPI[[#This Row],[Date]])&amp;" "&amp;MONTH(data_KPI[[#This Row],[Date]])</f>
        <v>2024 7</v>
      </c>
    </row>
    <row r="2744" spans="2:9" x14ac:dyDescent="0.25">
      <c r="B2744" t="s">
        <v>33</v>
      </c>
      <c r="C2744">
        <v>10.4</v>
      </c>
      <c r="D2744">
        <v>920</v>
      </c>
      <c r="E2744" s="27">
        <v>45475</v>
      </c>
      <c r="F2744">
        <v>43.68</v>
      </c>
      <c r="G2744" t="s">
        <v>90</v>
      </c>
      <c r="H2744">
        <v>0</v>
      </c>
      <c r="I2744" t="str">
        <f>YEAR(data_KPI[[#This Row],[Date]])&amp;" "&amp;MONTH(data_KPI[[#This Row],[Date]])</f>
        <v>2024 7</v>
      </c>
    </row>
    <row r="2745" spans="2:9" x14ac:dyDescent="0.25">
      <c r="B2745" t="s">
        <v>34</v>
      </c>
      <c r="C2745">
        <v>10.4</v>
      </c>
      <c r="D2745">
        <v>1150</v>
      </c>
      <c r="E2745" s="27">
        <v>45475</v>
      </c>
      <c r="F2745">
        <v>837.99</v>
      </c>
      <c r="G2745" t="s">
        <v>91</v>
      </c>
      <c r="H2745">
        <v>0</v>
      </c>
      <c r="I2745" t="str">
        <f>YEAR(data_KPI[[#This Row],[Date]])&amp;" "&amp;MONTH(data_KPI[[#This Row],[Date]])</f>
        <v>2024 7</v>
      </c>
    </row>
    <row r="2746" spans="2:9" x14ac:dyDescent="0.25">
      <c r="B2746" t="s">
        <v>35</v>
      </c>
      <c r="C2746">
        <v>6.4</v>
      </c>
      <c r="D2746">
        <v>1320</v>
      </c>
      <c r="E2746" s="27">
        <v>45475</v>
      </c>
      <c r="F2746">
        <v>2884.98</v>
      </c>
      <c r="G2746" t="s">
        <v>91</v>
      </c>
      <c r="H2746">
        <v>0</v>
      </c>
      <c r="I2746" t="str">
        <f>YEAR(data_KPI[[#This Row],[Date]])&amp;" "&amp;MONTH(data_KPI[[#This Row],[Date]])</f>
        <v>2024 7</v>
      </c>
    </row>
    <row r="2747" spans="2:9" x14ac:dyDescent="0.25">
      <c r="B2747" t="s">
        <v>68</v>
      </c>
      <c r="C2747">
        <v>4.8000000000000007</v>
      </c>
      <c r="D2747">
        <v>1040</v>
      </c>
      <c r="E2747" s="27">
        <v>45475</v>
      </c>
      <c r="F2747">
        <v>1492.1100000000001</v>
      </c>
      <c r="G2747" t="s">
        <v>90</v>
      </c>
      <c r="H2747">
        <v>0</v>
      </c>
      <c r="I2747" t="str">
        <f>YEAR(data_KPI[[#This Row],[Date]])&amp;" "&amp;MONTH(data_KPI[[#This Row],[Date]])</f>
        <v>2024 7</v>
      </c>
    </row>
    <row r="2748" spans="2:9" x14ac:dyDescent="0.25">
      <c r="B2748" t="s">
        <v>32</v>
      </c>
      <c r="C2748">
        <v>6.4</v>
      </c>
      <c r="D2748">
        <v>1240</v>
      </c>
      <c r="E2748" s="27">
        <v>45475</v>
      </c>
      <c r="F2748">
        <v>1265.8499999999999</v>
      </c>
      <c r="G2748" t="s">
        <v>91</v>
      </c>
      <c r="H2748">
        <v>0</v>
      </c>
      <c r="I2748" t="str">
        <f>YEAR(data_KPI[[#This Row],[Date]])&amp;" "&amp;MONTH(data_KPI[[#This Row],[Date]])</f>
        <v>2024 7</v>
      </c>
    </row>
    <row r="2749" spans="2:9" x14ac:dyDescent="0.25">
      <c r="B2749" t="s">
        <v>33</v>
      </c>
      <c r="C2749">
        <v>8</v>
      </c>
      <c r="D2749">
        <v>710</v>
      </c>
      <c r="E2749" s="27">
        <v>45476</v>
      </c>
      <c r="F2749">
        <v>1322.6399999999999</v>
      </c>
      <c r="G2749" t="s">
        <v>90</v>
      </c>
      <c r="H2749">
        <v>0</v>
      </c>
      <c r="I2749" t="str">
        <f>YEAR(data_KPI[[#This Row],[Date]])&amp;" "&amp;MONTH(data_KPI[[#This Row],[Date]])</f>
        <v>2024 7</v>
      </c>
    </row>
    <row r="2750" spans="2:9" x14ac:dyDescent="0.25">
      <c r="B2750" t="s">
        <v>34</v>
      </c>
      <c r="C2750">
        <v>8.8000000000000007</v>
      </c>
      <c r="D2750">
        <v>710</v>
      </c>
      <c r="E2750" s="27">
        <v>45476</v>
      </c>
      <c r="F2750">
        <v>1118.8799999999999</v>
      </c>
      <c r="G2750" t="s">
        <v>91</v>
      </c>
      <c r="H2750">
        <v>0</v>
      </c>
      <c r="I2750" t="str">
        <f>YEAR(data_KPI[[#This Row],[Date]])&amp;" "&amp;MONTH(data_KPI[[#This Row],[Date]])</f>
        <v>2024 7</v>
      </c>
    </row>
    <row r="2751" spans="2:9" x14ac:dyDescent="0.25">
      <c r="B2751" t="s">
        <v>35</v>
      </c>
      <c r="C2751">
        <v>7.2</v>
      </c>
      <c r="D2751">
        <v>900</v>
      </c>
      <c r="E2751" s="27">
        <v>45476</v>
      </c>
      <c r="F2751">
        <v>2122.1999999999998</v>
      </c>
      <c r="G2751" t="s">
        <v>91</v>
      </c>
      <c r="H2751">
        <v>0</v>
      </c>
      <c r="I2751" t="str">
        <f>YEAR(data_KPI[[#This Row],[Date]])&amp;" "&amp;MONTH(data_KPI[[#This Row],[Date]])</f>
        <v>2024 7</v>
      </c>
    </row>
    <row r="2752" spans="2:9" x14ac:dyDescent="0.25">
      <c r="B2752" t="s">
        <v>68</v>
      </c>
      <c r="C2752">
        <v>11.200000000000001</v>
      </c>
      <c r="D2752">
        <v>1350</v>
      </c>
      <c r="E2752" s="27">
        <v>45476</v>
      </c>
      <c r="F2752">
        <v>2966.25</v>
      </c>
      <c r="G2752" t="s">
        <v>90</v>
      </c>
      <c r="H2752">
        <v>0</v>
      </c>
      <c r="I2752" t="str">
        <f>YEAR(data_KPI[[#This Row],[Date]])&amp;" "&amp;MONTH(data_KPI[[#This Row],[Date]])</f>
        <v>2024 7</v>
      </c>
    </row>
    <row r="2753" spans="2:9" x14ac:dyDescent="0.25">
      <c r="B2753" t="s">
        <v>32</v>
      </c>
      <c r="C2753">
        <v>8</v>
      </c>
      <c r="D2753">
        <v>660</v>
      </c>
      <c r="E2753" s="27">
        <v>45476</v>
      </c>
      <c r="F2753">
        <v>2000.22</v>
      </c>
      <c r="G2753" t="s">
        <v>91</v>
      </c>
      <c r="H2753">
        <v>0</v>
      </c>
      <c r="I2753" t="str">
        <f>YEAR(data_KPI[[#This Row],[Date]])&amp;" "&amp;MONTH(data_KPI[[#This Row],[Date]])</f>
        <v>2024 7</v>
      </c>
    </row>
    <row r="2754" spans="2:9" x14ac:dyDescent="0.25">
      <c r="B2754" t="s">
        <v>33</v>
      </c>
      <c r="C2754">
        <v>8.8000000000000007</v>
      </c>
      <c r="D2754">
        <v>1060</v>
      </c>
      <c r="E2754" s="27">
        <v>45477</v>
      </c>
      <c r="F2754">
        <v>1371.24</v>
      </c>
      <c r="G2754" t="s">
        <v>90</v>
      </c>
      <c r="H2754">
        <v>0</v>
      </c>
      <c r="I2754" t="str">
        <f>YEAR(data_KPI[[#This Row],[Date]])&amp;" "&amp;MONTH(data_KPI[[#This Row],[Date]])</f>
        <v>2024 7</v>
      </c>
    </row>
    <row r="2755" spans="2:9" x14ac:dyDescent="0.25">
      <c r="B2755" t="s">
        <v>34</v>
      </c>
      <c r="C2755">
        <v>9.6000000000000014</v>
      </c>
      <c r="D2755">
        <v>700</v>
      </c>
      <c r="E2755" s="27">
        <v>45477</v>
      </c>
      <c r="F2755">
        <v>392.25</v>
      </c>
      <c r="G2755" t="s">
        <v>91</v>
      </c>
      <c r="H2755">
        <v>0</v>
      </c>
      <c r="I2755" t="str">
        <f>YEAR(data_KPI[[#This Row],[Date]])&amp;" "&amp;MONTH(data_KPI[[#This Row],[Date]])</f>
        <v>2024 7</v>
      </c>
    </row>
    <row r="2756" spans="2:9" x14ac:dyDescent="0.25">
      <c r="B2756" t="s">
        <v>35</v>
      </c>
      <c r="C2756">
        <v>11.200000000000001</v>
      </c>
      <c r="D2756">
        <v>1130</v>
      </c>
      <c r="E2756" s="27">
        <v>45477</v>
      </c>
      <c r="F2756">
        <v>582.41999999999996</v>
      </c>
      <c r="G2756" t="s">
        <v>91</v>
      </c>
      <c r="H2756">
        <v>0</v>
      </c>
      <c r="I2756" t="str">
        <f>YEAR(data_KPI[[#This Row],[Date]])&amp;" "&amp;MONTH(data_KPI[[#This Row],[Date]])</f>
        <v>2024 7</v>
      </c>
    </row>
    <row r="2757" spans="2:9" x14ac:dyDescent="0.25">
      <c r="B2757" t="s">
        <v>68</v>
      </c>
      <c r="C2757">
        <v>7.2</v>
      </c>
      <c r="D2757">
        <v>1350</v>
      </c>
      <c r="E2757" s="27">
        <v>45477</v>
      </c>
      <c r="F2757">
        <v>997.08</v>
      </c>
      <c r="G2757" t="s">
        <v>90</v>
      </c>
      <c r="H2757">
        <v>0</v>
      </c>
      <c r="I2757" t="str">
        <f>YEAR(data_KPI[[#This Row],[Date]])&amp;" "&amp;MONTH(data_KPI[[#This Row],[Date]])</f>
        <v>2024 7</v>
      </c>
    </row>
    <row r="2758" spans="2:9" x14ac:dyDescent="0.25">
      <c r="B2758" t="s">
        <v>32</v>
      </c>
      <c r="C2758">
        <v>6.4</v>
      </c>
      <c r="D2758">
        <v>820</v>
      </c>
      <c r="E2758" s="27">
        <v>45477</v>
      </c>
      <c r="F2758">
        <v>569.49</v>
      </c>
      <c r="G2758" t="s">
        <v>91</v>
      </c>
      <c r="H2758">
        <v>0</v>
      </c>
      <c r="I2758" t="str">
        <f>YEAR(data_KPI[[#This Row],[Date]])&amp;" "&amp;MONTH(data_KPI[[#This Row],[Date]])</f>
        <v>2024 7</v>
      </c>
    </row>
    <row r="2759" spans="2:9" x14ac:dyDescent="0.25">
      <c r="B2759" t="s">
        <v>33</v>
      </c>
      <c r="C2759">
        <v>4</v>
      </c>
      <c r="D2759">
        <v>1170</v>
      </c>
      <c r="E2759" s="27">
        <v>45478</v>
      </c>
      <c r="F2759">
        <v>1785.48</v>
      </c>
      <c r="G2759" t="s">
        <v>90</v>
      </c>
      <c r="H2759">
        <v>0</v>
      </c>
      <c r="I2759" t="str">
        <f>YEAR(data_KPI[[#This Row],[Date]])&amp;" "&amp;MONTH(data_KPI[[#This Row],[Date]])</f>
        <v>2024 7</v>
      </c>
    </row>
    <row r="2760" spans="2:9" x14ac:dyDescent="0.25">
      <c r="B2760" t="s">
        <v>34</v>
      </c>
      <c r="C2760">
        <v>4</v>
      </c>
      <c r="D2760">
        <v>530</v>
      </c>
      <c r="E2760" s="27">
        <v>45478</v>
      </c>
      <c r="F2760">
        <v>2248.29</v>
      </c>
      <c r="G2760" t="s">
        <v>91</v>
      </c>
      <c r="H2760">
        <v>0</v>
      </c>
      <c r="I2760" t="str">
        <f>YEAR(data_KPI[[#This Row],[Date]])&amp;" "&amp;MONTH(data_KPI[[#This Row],[Date]])</f>
        <v>2024 7</v>
      </c>
    </row>
    <row r="2761" spans="2:9" x14ac:dyDescent="0.25">
      <c r="B2761" t="s">
        <v>35</v>
      </c>
      <c r="C2761">
        <v>7.2</v>
      </c>
      <c r="D2761">
        <v>940</v>
      </c>
      <c r="E2761" s="27">
        <v>45478</v>
      </c>
      <c r="F2761">
        <v>539.13</v>
      </c>
      <c r="G2761" t="s">
        <v>91</v>
      </c>
      <c r="H2761">
        <v>0</v>
      </c>
      <c r="I2761" t="str">
        <f>YEAR(data_KPI[[#This Row],[Date]])&amp;" "&amp;MONTH(data_KPI[[#This Row],[Date]])</f>
        <v>2024 7</v>
      </c>
    </row>
    <row r="2762" spans="2:9" x14ac:dyDescent="0.25">
      <c r="B2762" t="s">
        <v>68</v>
      </c>
      <c r="C2762">
        <v>6.4</v>
      </c>
      <c r="D2762">
        <v>960</v>
      </c>
      <c r="E2762" s="27">
        <v>45478</v>
      </c>
      <c r="F2762">
        <v>502.29</v>
      </c>
      <c r="G2762" t="s">
        <v>90</v>
      </c>
      <c r="H2762">
        <v>0</v>
      </c>
      <c r="I2762" t="str">
        <f>YEAR(data_KPI[[#This Row],[Date]])&amp;" "&amp;MONTH(data_KPI[[#This Row],[Date]])</f>
        <v>2024 7</v>
      </c>
    </row>
    <row r="2763" spans="2:9" x14ac:dyDescent="0.25">
      <c r="B2763" t="s">
        <v>32</v>
      </c>
      <c r="C2763">
        <v>5.6000000000000005</v>
      </c>
      <c r="D2763">
        <v>500</v>
      </c>
      <c r="E2763" s="27">
        <v>45478</v>
      </c>
      <c r="F2763">
        <v>1982.8200000000002</v>
      </c>
      <c r="G2763" t="s">
        <v>91</v>
      </c>
      <c r="H2763">
        <v>0</v>
      </c>
      <c r="I2763" t="str">
        <f>YEAR(data_KPI[[#This Row],[Date]])&amp;" "&amp;MONTH(data_KPI[[#This Row],[Date]])</f>
        <v>2024 7</v>
      </c>
    </row>
    <row r="2764" spans="2:9" x14ac:dyDescent="0.25">
      <c r="B2764" t="s">
        <v>33</v>
      </c>
      <c r="C2764">
        <v>9.6000000000000014</v>
      </c>
      <c r="D2764">
        <v>1050</v>
      </c>
      <c r="E2764" s="27">
        <v>45479</v>
      </c>
      <c r="F2764">
        <v>2061.9299999999998</v>
      </c>
      <c r="G2764" t="s">
        <v>90</v>
      </c>
      <c r="H2764">
        <v>0</v>
      </c>
      <c r="I2764" t="str">
        <f>YEAR(data_KPI[[#This Row],[Date]])&amp;" "&amp;MONTH(data_KPI[[#This Row],[Date]])</f>
        <v>2024 7</v>
      </c>
    </row>
    <row r="2765" spans="2:9" x14ac:dyDescent="0.25">
      <c r="B2765" t="s">
        <v>34</v>
      </c>
      <c r="C2765">
        <v>12</v>
      </c>
      <c r="D2765">
        <v>1330</v>
      </c>
      <c r="E2765" s="27">
        <v>45479</v>
      </c>
      <c r="F2765">
        <v>2546.91</v>
      </c>
      <c r="G2765" t="s">
        <v>91</v>
      </c>
      <c r="H2765">
        <v>0</v>
      </c>
      <c r="I2765" t="str">
        <f>YEAR(data_KPI[[#This Row],[Date]])&amp;" "&amp;MONTH(data_KPI[[#This Row],[Date]])</f>
        <v>2024 7</v>
      </c>
    </row>
    <row r="2766" spans="2:9" x14ac:dyDescent="0.25">
      <c r="B2766" t="s">
        <v>35</v>
      </c>
      <c r="C2766">
        <v>4.8000000000000007</v>
      </c>
      <c r="D2766">
        <v>640</v>
      </c>
      <c r="E2766" s="27">
        <v>45479</v>
      </c>
      <c r="F2766">
        <v>1349.8799999999999</v>
      </c>
      <c r="G2766" t="s">
        <v>91</v>
      </c>
      <c r="H2766">
        <v>0</v>
      </c>
      <c r="I2766" t="str">
        <f>YEAR(data_KPI[[#This Row],[Date]])&amp;" "&amp;MONTH(data_KPI[[#This Row],[Date]])</f>
        <v>2024 7</v>
      </c>
    </row>
    <row r="2767" spans="2:9" x14ac:dyDescent="0.25">
      <c r="B2767" t="s">
        <v>68</v>
      </c>
      <c r="C2767">
        <v>5.6000000000000005</v>
      </c>
      <c r="D2767">
        <v>1320</v>
      </c>
      <c r="E2767" s="27">
        <v>45479</v>
      </c>
      <c r="F2767">
        <v>1889.6100000000001</v>
      </c>
      <c r="G2767" t="s">
        <v>90</v>
      </c>
      <c r="H2767">
        <v>0</v>
      </c>
      <c r="I2767" t="str">
        <f>YEAR(data_KPI[[#This Row],[Date]])&amp;" "&amp;MONTH(data_KPI[[#This Row],[Date]])</f>
        <v>2024 7</v>
      </c>
    </row>
    <row r="2768" spans="2:9" x14ac:dyDescent="0.25">
      <c r="B2768" t="s">
        <v>32</v>
      </c>
      <c r="C2768">
        <v>7.2</v>
      </c>
      <c r="D2768">
        <v>1240</v>
      </c>
      <c r="E2768" s="27">
        <v>45479</v>
      </c>
      <c r="F2768">
        <v>1901.91</v>
      </c>
      <c r="G2768" t="s">
        <v>91</v>
      </c>
      <c r="H2768">
        <v>0</v>
      </c>
      <c r="I2768" t="str">
        <f>YEAR(data_KPI[[#This Row],[Date]])&amp;" "&amp;MONTH(data_KPI[[#This Row],[Date]])</f>
        <v>2024 7</v>
      </c>
    </row>
    <row r="2769" spans="2:9" x14ac:dyDescent="0.25">
      <c r="B2769" t="s">
        <v>33</v>
      </c>
      <c r="C2769">
        <v>4</v>
      </c>
      <c r="D2769">
        <v>1210</v>
      </c>
      <c r="E2769" s="27">
        <v>45480</v>
      </c>
      <c r="F2769">
        <v>2169.1799999999998</v>
      </c>
      <c r="G2769" t="s">
        <v>90</v>
      </c>
      <c r="H2769">
        <v>0</v>
      </c>
      <c r="I2769" t="str">
        <f>YEAR(data_KPI[[#This Row],[Date]])&amp;" "&amp;MONTH(data_KPI[[#This Row],[Date]])</f>
        <v>2024 7</v>
      </c>
    </row>
    <row r="2770" spans="2:9" x14ac:dyDescent="0.25">
      <c r="B2770" t="s">
        <v>34</v>
      </c>
      <c r="C2770">
        <v>4.8000000000000007</v>
      </c>
      <c r="D2770">
        <v>1230</v>
      </c>
      <c r="E2770" s="27">
        <v>45480</v>
      </c>
      <c r="F2770">
        <v>1357.71</v>
      </c>
      <c r="G2770" t="s">
        <v>91</v>
      </c>
      <c r="H2770">
        <v>0</v>
      </c>
      <c r="I2770" t="str">
        <f>YEAR(data_KPI[[#This Row],[Date]])&amp;" "&amp;MONTH(data_KPI[[#This Row],[Date]])</f>
        <v>2024 7</v>
      </c>
    </row>
    <row r="2771" spans="2:9" x14ac:dyDescent="0.25">
      <c r="B2771" t="s">
        <v>35</v>
      </c>
      <c r="C2771">
        <v>10.4</v>
      </c>
      <c r="D2771">
        <v>880</v>
      </c>
      <c r="E2771" s="27">
        <v>45480</v>
      </c>
      <c r="F2771">
        <v>1589.6399999999999</v>
      </c>
      <c r="G2771" t="s">
        <v>91</v>
      </c>
      <c r="H2771">
        <v>0</v>
      </c>
      <c r="I2771" t="str">
        <f>YEAR(data_KPI[[#This Row],[Date]])&amp;" "&amp;MONTH(data_KPI[[#This Row],[Date]])</f>
        <v>2024 7</v>
      </c>
    </row>
    <row r="2772" spans="2:9" x14ac:dyDescent="0.25">
      <c r="B2772" t="s">
        <v>68</v>
      </c>
      <c r="C2772">
        <v>5.6000000000000005</v>
      </c>
      <c r="D2772">
        <v>1210</v>
      </c>
      <c r="E2772" s="27">
        <v>45480</v>
      </c>
      <c r="F2772">
        <v>2086.6499999999996</v>
      </c>
      <c r="G2772" t="s">
        <v>90</v>
      </c>
      <c r="H2772">
        <v>0</v>
      </c>
      <c r="I2772" t="str">
        <f>YEAR(data_KPI[[#This Row],[Date]])&amp;" "&amp;MONTH(data_KPI[[#This Row],[Date]])</f>
        <v>2024 7</v>
      </c>
    </row>
    <row r="2773" spans="2:9" x14ac:dyDescent="0.25">
      <c r="B2773" t="s">
        <v>32</v>
      </c>
      <c r="C2773">
        <v>4</v>
      </c>
      <c r="D2773">
        <v>1090</v>
      </c>
      <c r="E2773" s="27">
        <v>45480</v>
      </c>
      <c r="F2773">
        <v>2276.3999999999996</v>
      </c>
      <c r="G2773" t="s">
        <v>91</v>
      </c>
      <c r="H2773">
        <v>0</v>
      </c>
      <c r="I2773" t="str">
        <f>YEAR(data_KPI[[#This Row],[Date]])&amp;" "&amp;MONTH(data_KPI[[#This Row],[Date]])</f>
        <v>2024 7</v>
      </c>
    </row>
    <row r="2774" spans="2:9" x14ac:dyDescent="0.25">
      <c r="B2774" t="s">
        <v>33</v>
      </c>
      <c r="C2774">
        <v>6.4</v>
      </c>
      <c r="D2774">
        <v>640</v>
      </c>
      <c r="E2774" s="27">
        <v>45481</v>
      </c>
      <c r="F2774">
        <v>2042.19</v>
      </c>
      <c r="G2774" t="s">
        <v>90</v>
      </c>
      <c r="H2774">
        <v>0</v>
      </c>
      <c r="I2774" t="str">
        <f>YEAR(data_KPI[[#This Row],[Date]])&amp;" "&amp;MONTH(data_KPI[[#This Row],[Date]])</f>
        <v>2024 7</v>
      </c>
    </row>
    <row r="2775" spans="2:9" x14ac:dyDescent="0.25">
      <c r="B2775" t="s">
        <v>34</v>
      </c>
      <c r="C2775">
        <v>9.6000000000000014</v>
      </c>
      <c r="D2775">
        <v>1060</v>
      </c>
      <c r="E2775" s="27">
        <v>45481</v>
      </c>
      <c r="F2775">
        <v>371.07</v>
      </c>
      <c r="G2775" t="s">
        <v>91</v>
      </c>
      <c r="H2775">
        <v>0</v>
      </c>
      <c r="I2775" t="str">
        <f>YEAR(data_KPI[[#This Row],[Date]])&amp;" "&amp;MONTH(data_KPI[[#This Row],[Date]])</f>
        <v>2024 7</v>
      </c>
    </row>
    <row r="2776" spans="2:9" x14ac:dyDescent="0.25">
      <c r="B2776" t="s">
        <v>35</v>
      </c>
      <c r="C2776">
        <v>4</v>
      </c>
      <c r="D2776">
        <v>790</v>
      </c>
      <c r="E2776" s="27">
        <v>45481</v>
      </c>
      <c r="F2776">
        <v>1892.19</v>
      </c>
      <c r="G2776" t="s">
        <v>91</v>
      </c>
      <c r="H2776">
        <v>0</v>
      </c>
      <c r="I2776" t="str">
        <f>YEAR(data_KPI[[#This Row],[Date]])&amp;" "&amp;MONTH(data_KPI[[#This Row],[Date]])</f>
        <v>2024 7</v>
      </c>
    </row>
    <row r="2777" spans="2:9" x14ac:dyDescent="0.25">
      <c r="B2777" t="s">
        <v>68</v>
      </c>
      <c r="C2777">
        <v>4.8000000000000007</v>
      </c>
      <c r="D2777">
        <v>1240</v>
      </c>
      <c r="E2777" s="27">
        <v>45481</v>
      </c>
      <c r="F2777">
        <v>414.72</v>
      </c>
      <c r="G2777" t="s">
        <v>90</v>
      </c>
      <c r="H2777">
        <v>0</v>
      </c>
      <c r="I2777" t="str">
        <f>YEAR(data_KPI[[#This Row],[Date]])&amp;" "&amp;MONTH(data_KPI[[#This Row],[Date]])</f>
        <v>2024 7</v>
      </c>
    </row>
    <row r="2778" spans="2:9" x14ac:dyDescent="0.25">
      <c r="B2778" t="s">
        <v>32</v>
      </c>
      <c r="C2778">
        <v>6.4</v>
      </c>
      <c r="D2778">
        <v>1050</v>
      </c>
      <c r="E2778" s="27">
        <v>45481</v>
      </c>
      <c r="F2778">
        <v>2233.3200000000002</v>
      </c>
      <c r="G2778" t="s">
        <v>91</v>
      </c>
      <c r="H2778">
        <v>0</v>
      </c>
      <c r="I2778" t="str">
        <f>YEAR(data_KPI[[#This Row],[Date]])&amp;" "&amp;MONTH(data_KPI[[#This Row],[Date]])</f>
        <v>2024 7</v>
      </c>
    </row>
    <row r="2779" spans="2:9" x14ac:dyDescent="0.25">
      <c r="B2779" t="s">
        <v>33</v>
      </c>
      <c r="C2779">
        <v>4</v>
      </c>
      <c r="D2779">
        <v>1340</v>
      </c>
      <c r="E2779" s="27">
        <v>45482</v>
      </c>
      <c r="F2779">
        <v>1232.6100000000001</v>
      </c>
      <c r="G2779" t="s">
        <v>90</v>
      </c>
      <c r="H2779">
        <v>0</v>
      </c>
      <c r="I2779" t="str">
        <f>YEAR(data_KPI[[#This Row],[Date]])&amp;" "&amp;MONTH(data_KPI[[#This Row],[Date]])</f>
        <v>2024 7</v>
      </c>
    </row>
    <row r="2780" spans="2:9" x14ac:dyDescent="0.25">
      <c r="B2780" t="s">
        <v>34</v>
      </c>
      <c r="C2780">
        <v>5.6000000000000005</v>
      </c>
      <c r="D2780">
        <v>610</v>
      </c>
      <c r="E2780" s="27">
        <v>45482</v>
      </c>
      <c r="F2780">
        <v>157.29</v>
      </c>
      <c r="G2780" t="s">
        <v>91</v>
      </c>
      <c r="H2780">
        <v>0</v>
      </c>
      <c r="I2780" t="str">
        <f>YEAR(data_KPI[[#This Row],[Date]])&amp;" "&amp;MONTH(data_KPI[[#This Row],[Date]])</f>
        <v>2024 7</v>
      </c>
    </row>
    <row r="2781" spans="2:9" x14ac:dyDescent="0.25">
      <c r="B2781" t="s">
        <v>35</v>
      </c>
      <c r="C2781">
        <v>12</v>
      </c>
      <c r="D2781">
        <v>1250</v>
      </c>
      <c r="E2781" s="27">
        <v>45482</v>
      </c>
      <c r="F2781">
        <v>68.820000000000007</v>
      </c>
      <c r="G2781" t="s">
        <v>91</v>
      </c>
      <c r="H2781">
        <v>0</v>
      </c>
      <c r="I2781" t="str">
        <f>YEAR(data_KPI[[#This Row],[Date]])&amp;" "&amp;MONTH(data_KPI[[#This Row],[Date]])</f>
        <v>2024 7</v>
      </c>
    </row>
    <row r="2782" spans="2:9" x14ac:dyDescent="0.25">
      <c r="B2782" t="s">
        <v>68</v>
      </c>
      <c r="C2782">
        <v>5.6000000000000005</v>
      </c>
      <c r="D2782">
        <v>600</v>
      </c>
      <c r="E2782" s="27">
        <v>45482</v>
      </c>
      <c r="F2782">
        <v>1774.83</v>
      </c>
      <c r="G2782" t="s">
        <v>90</v>
      </c>
      <c r="H2782">
        <v>0</v>
      </c>
      <c r="I2782" t="str">
        <f>YEAR(data_KPI[[#This Row],[Date]])&amp;" "&amp;MONTH(data_KPI[[#This Row],[Date]])</f>
        <v>2024 7</v>
      </c>
    </row>
    <row r="2783" spans="2:9" x14ac:dyDescent="0.25">
      <c r="B2783" t="s">
        <v>32</v>
      </c>
      <c r="C2783">
        <v>5.6000000000000005</v>
      </c>
      <c r="D2783">
        <v>1250</v>
      </c>
      <c r="E2783" s="27">
        <v>45482</v>
      </c>
      <c r="F2783">
        <v>148.68</v>
      </c>
      <c r="G2783" t="s">
        <v>91</v>
      </c>
      <c r="H2783">
        <v>0</v>
      </c>
      <c r="I2783" t="str">
        <f>YEAR(data_KPI[[#This Row],[Date]])&amp;" "&amp;MONTH(data_KPI[[#This Row],[Date]])</f>
        <v>2024 7</v>
      </c>
    </row>
    <row r="2784" spans="2:9" x14ac:dyDescent="0.25">
      <c r="B2784" t="s">
        <v>33</v>
      </c>
      <c r="C2784">
        <v>11.200000000000001</v>
      </c>
      <c r="D2784">
        <v>600</v>
      </c>
      <c r="E2784" s="27">
        <v>45483</v>
      </c>
      <c r="F2784">
        <v>2217.9299999999998</v>
      </c>
      <c r="G2784" t="s">
        <v>90</v>
      </c>
      <c r="H2784">
        <v>0</v>
      </c>
      <c r="I2784" t="str">
        <f>YEAR(data_KPI[[#This Row],[Date]])&amp;" "&amp;MONTH(data_KPI[[#This Row],[Date]])</f>
        <v>2024 7</v>
      </c>
    </row>
    <row r="2785" spans="2:9" x14ac:dyDescent="0.25">
      <c r="B2785" t="s">
        <v>34</v>
      </c>
      <c r="C2785">
        <v>8</v>
      </c>
      <c r="D2785">
        <v>660</v>
      </c>
      <c r="E2785" s="27">
        <v>45483</v>
      </c>
      <c r="F2785">
        <v>665.34</v>
      </c>
      <c r="G2785" t="s">
        <v>91</v>
      </c>
      <c r="H2785">
        <v>0</v>
      </c>
      <c r="I2785" t="str">
        <f>YEAR(data_KPI[[#This Row],[Date]])&amp;" "&amp;MONTH(data_KPI[[#This Row],[Date]])</f>
        <v>2024 7</v>
      </c>
    </row>
    <row r="2786" spans="2:9" x14ac:dyDescent="0.25">
      <c r="B2786" t="s">
        <v>35</v>
      </c>
      <c r="C2786">
        <v>12</v>
      </c>
      <c r="D2786">
        <v>780</v>
      </c>
      <c r="E2786" s="27">
        <v>45483</v>
      </c>
      <c r="F2786">
        <v>1210.5899999999999</v>
      </c>
      <c r="G2786" t="s">
        <v>91</v>
      </c>
      <c r="H2786">
        <v>0</v>
      </c>
      <c r="I2786" t="str">
        <f>YEAR(data_KPI[[#This Row],[Date]])&amp;" "&amp;MONTH(data_KPI[[#This Row],[Date]])</f>
        <v>2024 7</v>
      </c>
    </row>
    <row r="2787" spans="2:9" x14ac:dyDescent="0.25">
      <c r="B2787" t="s">
        <v>68</v>
      </c>
      <c r="C2787">
        <v>12</v>
      </c>
      <c r="D2787">
        <v>570</v>
      </c>
      <c r="E2787" s="27">
        <v>45483</v>
      </c>
      <c r="F2787">
        <v>1651.83</v>
      </c>
      <c r="G2787" t="s">
        <v>90</v>
      </c>
      <c r="H2787">
        <v>0</v>
      </c>
      <c r="I2787" t="str">
        <f>YEAR(data_KPI[[#This Row],[Date]])&amp;" "&amp;MONTH(data_KPI[[#This Row],[Date]])</f>
        <v>2024 7</v>
      </c>
    </row>
    <row r="2788" spans="2:9" x14ac:dyDescent="0.25">
      <c r="B2788" t="s">
        <v>32</v>
      </c>
      <c r="C2788">
        <v>4</v>
      </c>
      <c r="D2788">
        <v>1370</v>
      </c>
      <c r="E2788" s="27">
        <v>45483</v>
      </c>
      <c r="F2788">
        <v>1884.81</v>
      </c>
      <c r="G2788" t="s">
        <v>91</v>
      </c>
      <c r="H2788">
        <v>0</v>
      </c>
      <c r="I2788" t="str">
        <f>YEAR(data_KPI[[#This Row],[Date]])&amp;" "&amp;MONTH(data_KPI[[#This Row],[Date]])</f>
        <v>2024 7</v>
      </c>
    </row>
    <row r="2789" spans="2:9" x14ac:dyDescent="0.25">
      <c r="B2789" t="s">
        <v>33</v>
      </c>
      <c r="C2789">
        <v>4</v>
      </c>
      <c r="D2789">
        <v>1220</v>
      </c>
      <c r="E2789" s="27">
        <v>45484</v>
      </c>
      <c r="F2789">
        <v>214.82999999999998</v>
      </c>
      <c r="G2789" t="s">
        <v>90</v>
      </c>
      <c r="H2789">
        <v>0</v>
      </c>
      <c r="I2789" t="str">
        <f>YEAR(data_KPI[[#This Row],[Date]])&amp;" "&amp;MONTH(data_KPI[[#This Row],[Date]])</f>
        <v>2024 7</v>
      </c>
    </row>
    <row r="2790" spans="2:9" x14ac:dyDescent="0.25">
      <c r="B2790" t="s">
        <v>34</v>
      </c>
      <c r="C2790">
        <v>10.4</v>
      </c>
      <c r="D2790">
        <v>720</v>
      </c>
      <c r="E2790" s="27">
        <v>45484</v>
      </c>
      <c r="F2790">
        <v>1915.29</v>
      </c>
      <c r="G2790" t="s">
        <v>91</v>
      </c>
      <c r="H2790">
        <v>0</v>
      </c>
      <c r="I2790" t="str">
        <f>YEAR(data_KPI[[#This Row],[Date]])&amp;" "&amp;MONTH(data_KPI[[#This Row],[Date]])</f>
        <v>2024 7</v>
      </c>
    </row>
    <row r="2791" spans="2:9" x14ac:dyDescent="0.25">
      <c r="B2791" t="s">
        <v>35</v>
      </c>
      <c r="C2791">
        <v>10.4</v>
      </c>
      <c r="D2791">
        <v>1020</v>
      </c>
      <c r="E2791" s="27">
        <v>45484</v>
      </c>
      <c r="F2791">
        <v>203.01</v>
      </c>
      <c r="G2791" t="s">
        <v>91</v>
      </c>
      <c r="H2791">
        <v>0</v>
      </c>
      <c r="I2791" t="str">
        <f>YEAR(data_KPI[[#This Row],[Date]])&amp;" "&amp;MONTH(data_KPI[[#This Row],[Date]])</f>
        <v>2024 7</v>
      </c>
    </row>
    <row r="2792" spans="2:9" x14ac:dyDescent="0.25">
      <c r="B2792" t="s">
        <v>68</v>
      </c>
      <c r="C2792">
        <v>8</v>
      </c>
      <c r="D2792">
        <v>790</v>
      </c>
      <c r="E2792" s="27">
        <v>45484</v>
      </c>
      <c r="F2792">
        <v>2456.79</v>
      </c>
      <c r="G2792" t="s">
        <v>90</v>
      </c>
      <c r="H2792">
        <v>0</v>
      </c>
      <c r="I2792" t="str">
        <f>YEAR(data_KPI[[#This Row],[Date]])&amp;" "&amp;MONTH(data_KPI[[#This Row],[Date]])</f>
        <v>2024 7</v>
      </c>
    </row>
    <row r="2793" spans="2:9" x14ac:dyDescent="0.25">
      <c r="B2793" t="s">
        <v>32</v>
      </c>
      <c r="C2793">
        <v>12</v>
      </c>
      <c r="D2793">
        <v>1260</v>
      </c>
      <c r="E2793" s="27">
        <v>45484</v>
      </c>
      <c r="F2793">
        <v>299.70000000000005</v>
      </c>
      <c r="G2793" t="s">
        <v>91</v>
      </c>
      <c r="H2793">
        <v>0</v>
      </c>
      <c r="I2793" t="str">
        <f>YEAR(data_KPI[[#This Row],[Date]])&amp;" "&amp;MONTH(data_KPI[[#This Row],[Date]])</f>
        <v>2024 7</v>
      </c>
    </row>
    <row r="2794" spans="2:9" x14ac:dyDescent="0.25">
      <c r="B2794" t="s">
        <v>33</v>
      </c>
      <c r="C2794">
        <v>9.6000000000000014</v>
      </c>
      <c r="D2794">
        <v>1450</v>
      </c>
      <c r="E2794" s="27">
        <v>45485</v>
      </c>
      <c r="F2794">
        <v>2714.94</v>
      </c>
      <c r="G2794" t="s">
        <v>90</v>
      </c>
      <c r="H2794">
        <v>0</v>
      </c>
      <c r="I2794" t="str">
        <f>YEAR(data_KPI[[#This Row],[Date]])&amp;" "&amp;MONTH(data_KPI[[#This Row],[Date]])</f>
        <v>2024 7</v>
      </c>
    </row>
    <row r="2795" spans="2:9" x14ac:dyDescent="0.25">
      <c r="B2795" t="s">
        <v>34</v>
      </c>
      <c r="C2795">
        <v>12</v>
      </c>
      <c r="D2795">
        <v>810</v>
      </c>
      <c r="E2795" s="27">
        <v>45485</v>
      </c>
      <c r="F2795">
        <v>303.51</v>
      </c>
      <c r="G2795" t="s">
        <v>91</v>
      </c>
      <c r="H2795">
        <v>0</v>
      </c>
      <c r="I2795" t="str">
        <f>YEAR(data_KPI[[#This Row],[Date]])&amp;" "&amp;MONTH(data_KPI[[#This Row],[Date]])</f>
        <v>2024 7</v>
      </c>
    </row>
    <row r="2796" spans="2:9" x14ac:dyDescent="0.25">
      <c r="B2796" t="s">
        <v>35</v>
      </c>
      <c r="C2796">
        <v>7.2</v>
      </c>
      <c r="D2796">
        <v>1420</v>
      </c>
      <c r="E2796" s="27">
        <v>45485</v>
      </c>
      <c r="F2796">
        <v>1928.8200000000002</v>
      </c>
      <c r="G2796" t="s">
        <v>91</v>
      </c>
      <c r="H2796">
        <v>0</v>
      </c>
      <c r="I2796" t="str">
        <f>YEAR(data_KPI[[#This Row],[Date]])&amp;" "&amp;MONTH(data_KPI[[#This Row],[Date]])</f>
        <v>2024 7</v>
      </c>
    </row>
    <row r="2797" spans="2:9" x14ac:dyDescent="0.25">
      <c r="B2797" t="s">
        <v>68</v>
      </c>
      <c r="C2797">
        <v>5.6000000000000005</v>
      </c>
      <c r="D2797">
        <v>1470</v>
      </c>
      <c r="E2797" s="27">
        <v>45485</v>
      </c>
      <c r="F2797">
        <v>856.19999999999993</v>
      </c>
      <c r="G2797" t="s">
        <v>90</v>
      </c>
      <c r="H2797">
        <v>0</v>
      </c>
      <c r="I2797" t="str">
        <f>YEAR(data_KPI[[#This Row],[Date]])&amp;" "&amp;MONTH(data_KPI[[#This Row],[Date]])</f>
        <v>2024 7</v>
      </c>
    </row>
    <row r="2798" spans="2:9" x14ac:dyDescent="0.25">
      <c r="B2798" t="s">
        <v>32</v>
      </c>
      <c r="C2798">
        <v>10.4</v>
      </c>
      <c r="D2798">
        <v>680</v>
      </c>
      <c r="E2798" s="27">
        <v>45485</v>
      </c>
      <c r="F2798">
        <v>2044.1100000000001</v>
      </c>
      <c r="G2798" t="s">
        <v>91</v>
      </c>
      <c r="H2798">
        <v>0</v>
      </c>
      <c r="I2798" t="str">
        <f>YEAR(data_KPI[[#This Row],[Date]])&amp;" "&amp;MONTH(data_KPI[[#This Row],[Date]])</f>
        <v>2024 7</v>
      </c>
    </row>
    <row r="2799" spans="2:9" x14ac:dyDescent="0.25">
      <c r="B2799" t="s">
        <v>33</v>
      </c>
      <c r="C2799">
        <v>8.8000000000000007</v>
      </c>
      <c r="D2799">
        <v>1090</v>
      </c>
      <c r="E2799" s="27">
        <v>45486</v>
      </c>
      <c r="F2799">
        <v>1616.6100000000001</v>
      </c>
      <c r="G2799" t="s">
        <v>90</v>
      </c>
      <c r="H2799">
        <v>0</v>
      </c>
      <c r="I2799" t="str">
        <f>YEAR(data_KPI[[#This Row],[Date]])&amp;" "&amp;MONTH(data_KPI[[#This Row],[Date]])</f>
        <v>2024 7</v>
      </c>
    </row>
    <row r="2800" spans="2:9" x14ac:dyDescent="0.25">
      <c r="B2800" t="s">
        <v>34</v>
      </c>
      <c r="C2800">
        <v>5.6000000000000005</v>
      </c>
      <c r="D2800">
        <v>600</v>
      </c>
      <c r="E2800" s="27">
        <v>45486</v>
      </c>
      <c r="F2800">
        <v>2589.36</v>
      </c>
      <c r="G2800" t="s">
        <v>91</v>
      </c>
      <c r="H2800">
        <v>0</v>
      </c>
      <c r="I2800" t="str">
        <f>YEAR(data_KPI[[#This Row],[Date]])&amp;" "&amp;MONTH(data_KPI[[#This Row],[Date]])</f>
        <v>2024 7</v>
      </c>
    </row>
    <row r="2801" spans="2:9" x14ac:dyDescent="0.25">
      <c r="B2801" t="s">
        <v>35</v>
      </c>
      <c r="C2801">
        <v>7.2</v>
      </c>
      <c r="D2801">
        <v>1070</v>
      </c>
      <c r="E2801" s="27">
        <v>45486</v>
      </c>
      <c r="F2801">
        <v>1277.3399999999999</v>
      </c>
      <c r="G2801" t="s">
        <v>91</v>
      </c>
      <c r="H2801">
        <v>0</v>
      </c>
      <c r="I2801" t="str">
        <f>YEAR(data_KPI[[#This Row],[Date]])&amp;" "&amp;MONTH(data_KPI[[#This Row],[Date]])</f>
        <v>2024 7</v>
      </c>
    </row>
    <row r="2802" spans="2:9" x14ac:dyDescent="0.25">
      <c r="B2802" t="s">
        <v>68</v>
      </c>
      <c r="C2802">
        <v>11.200000000000001</v>
      </c>
      <c r="D2802">
        <v>760</v>
      </c>
      <c r="E2802" s="27">
        <v>45486</v>
      </c>
      <c r="F2802">
        <v>2521.77</v>
      </c>
      <c r="G2802" t="s">
        <v>90</v>
      </c>
      <c r="H2802">
        <v>0</v>
      </c>
      <c r="I2802" t="str">
        <f>YEAR(data_KPI[[#This Row],[Date]])&amp;" "&amp;MONTH(data_KPI[[#This Row],[Date]])</f>
        <v>2024 7</v>
      </c>
    </row>
    <row r="2803" spans="2:9" x14ac:dyDescent="0.25">
      <c r="B2803" t="s">
        <v>32</v>
      </c>
      <c r="C2803">
        <v>8</v>
      </c>
      <c r="D2803">
        <v>680</v>
      </c>
      <c r="E2803" s="27">
        <v>45486</v>
      </c>
      <c r="F2803">
        <v>1488.9</v>
      </c>
      <c r="G2803" t="s">
        <v>91</v>
      </c>
      <c r="H2803">
        <v>0</v>
      </c>
      <c r="I2803" t="str">
        <f>YEAR(data_KPI[[#This Row],[Date]])&amp;" "&amp;MONTH(data_KPI[[#This Row],[Date]])</f>
        <v>2024 7</v>
      </c>
    </row>
    <row r="2804" spans="2:9" x14ac:dyDescent="0.25">
      <c r="B2804" t="s">
        <v>33</v>
      </c>
      <c r="C2804">
        <v>4.8000000000000007</v>
      </c>
      <c r="D2804">
        <v>970</v>
      </c>
      <c r="E2804" s="27">
        <v>45487</v>
      </c>
      <c r="F2804">
        <v>2764.89</v>
      </c>
      <c r="G2804" t="s">
        <v>90</v>
      </c>
      <c r="H2804">
        <v>0</v>
      </c>
      <c r="I2804" t="str">
        <f>YEAR(data_KPI[[#This Row],[Date]])&amp;" "&amp;MONTH(data_KPI[[#This Row],[Date]])</f>
        <v>2024 7</v>
      </c>
    </row>
    <row r="2805" spans="2:9" x14ac:dyDescent="0.25">
      <c r="B2805" t="s">
        <v>34</v>
      </c>
      <c r="C2805">
        <v>8</v>
      </c>
      <c r="D2805">
        <v>1110</v>
      </c>
      <c r="E2805" s="27">
        <v>45487</v>
      </c>
      <c r="F2805">
        <v>2792.04</v>
      </c>
      <c r="G2805" t="s">
        <v>91</v>
      </c>
      <c r="H2805">
        <v>0</v>
      </c>
      <c r="I2805" t="str">
        <f>YEAR(data_KPI[[#This Row],[Date]])&amp;" "&amp;MONTH(data_KPI[[#This Row],[Date]])</f>
        <v>2024 7</v>
      </c>
    </row>
    <row r="2806" spans="2:9" x14ac:dyDescent="0.25">
      <c r="B2806" t="s">
        <v>35</v>
      </c>
      <c r="C2806">
        <v>8</v>
      </c>
      <c r="D2806">
        <v>1270</v>
      </c>
      <c r="E2806" s="27">
        <v>45487</v>
      </c>
      <c r="F2806">
        <v>1598.8200000000002</v>
      </c>
      <c r="G2806" t="s">
        <v>91</v>
      </c>
      <c r="H2806">
        <v>0</v>
      </c>
      <c r="I2806" t="str">
        <f>YEAR(data_KPI[[#This Row],[Date]])&amp;" "&amp;MONTH(data_KPI[[#This Row],[Date]])</f>
        <v>2024 7</v>
      </c>
    </row>
    <row r="2807" spans="2:9" x14ac:dyDescent="0.25">
      <c r="B2807" t="s">
        <v>68</v>
      </c>
      <c r="C2807">
        <v>6.4</v>
      </c>
      <c r="D2807">
        <v>1370</v>
      </c>
      <c r="E2807" s="27">
        <v>45487</v>
      </c>
      <c r="F2807">
        <v>2950.77</v>
      </c>
      <c r="G2807" t="s">
        <v>90</v>
      </c>
      <c r="H2807">
        <v>0</v>
      </c>
      <c r="I2807" t="str">
        <f>YEAR(data_KPI[[#This Row],[Date]])&amp;" "&amp;MONTH(data_KPI[[#This Row],[Date]])</f>
        <v>2024 7</v>
      </c>
    </row>
    <row r="2808" spans="2:9" x14ac:dyDescent="0.25">
      <c r="B2808" t="s">
        <v>32</v>
      </c>
      <c r="C2808">
        <v>12</v>
      </c>
      <c r="D2808">
        <v>690</v>
      </c>
      <c r="E2808" s="27">
        <v>45487</v>
      </c>
      <c r="F2808">
        <v>934.08</v>
      </c>
      <c r="G2808" t="s">
        <v>91</v>
      </c>
      <c r="H2808">
        <v>0</v>
      </c>
      <c r="I2808" t="str">
        <f>YEAR(data_KPI[[#This Row],[Date]])&amp;" "&amp;MONTH(data_KPI[[#This Row],[Date]])</f>
        <v>2024 7</v>
      </c>
    </row>
    <row r="2809" spans="2:9" x14ac:dyDescent="0.25">
      <c r="B2809" t="s">
        <v>33</v>
      </c>
      <c r="C2809">
        <v>11.200000000000001</v>
      </c>
      <c r="D2809">
        <v>500</v>
      </c>
      <c r="E2809" s="27">
        <v>45488</v>
      </c>
      <c r="F2809">
        <v>2292.7200000000003</v>
      </c>
      <c r="G2809" t="s">
        <v>90</v>
      </c>
      <c r="H2809">
        <v>0</v>
      </c>
      <c r="I2809" t="str">
        <f>YEAR(data_KPI[[#This Row],[Date]])&amp;" "&amp;MONTH(data_KPI[[#This Row],[Date]])</f>
        <v>2024 7</v>
      </c>
    </row>
    <row r="2810" spans="2:9" x14ac:dyDescent="0.25">
      <c r="B2810" t="s">
        <v>34</v>
      </c>
      <c r="C2810">
        <v>8</v>
      </c>
      <c r="D2810">
        <v>840</v>
      </c>
      <c r="E2810" s="27">
        <v>45488</v>
      </c>
      <c r="F2810">
        <v>2698.89</v>
      </c>
      <c r="G2810" t="s">
        <v>91</v>
      </c>
      <c r="H2810">
        <v>0</v>
      </c>
      <c r="I2810" t="str">
        <f>YEAR(data_KPI[[#This Row],[Date]])&amp;" "&amp;MONTH(data_KPI[[#This Row],[Date]])</f>
        <v>2024 7</v>
      </c>
    </row>
    <row r="2811" spans="2:9" x14ac:dyDescent="0.25">
      <c r="B2811" t="s">
        <v>35</v>
      </c>
      <c r="C2811">
        <v>12</v>
      </c>
      <c r="D2811">
        <v>620</v>
      </c>
      <c r="E2811" s="27">
        <v>45488</v>
      </c>
      <c r="F2811">
        <v>1460.85</v>
      </c>
      <c r="G2811" t="s">
        <v>91</v>
      </c>
      <c r="H2811">
        <v>0</v>
      </c>
      <c r="I2811" t="str">
        <f>YEAR(data_KPI[[#This Row],[Date]])&amp;" "&amp;MONTH(data_KPI[[#This Row],[Date]])</f>
        <v>2024 7</v>
      </c>
    </row>
    <row r="2812" spans="2:9" x14ac:dyDescent="0.25">
      <c r="B2812" t="s">
        <v>68</v>
      </c>
      <c r="C2812">
        <v>12</v>
      </c>
      <c r="D2812">
        <v>1140</v>
      </c>
      <c r="E2812" s="27">
        <v>45488</v>
      </c>
      <c r="F2812">
        <v>895.74</v>
      </c>
      <c r="G2812" t="s">
        <v>90</v>
      </c>
      <c r="H2812">
        <v>0</v>
      </c>
      <c r="I2812" t="str">
        <f>YEAR(data_KPI[[#This Row],[Date]])&amp;" "&amp;MONTH(data_KPI[[#This Row],[Date]])</f>
        <v>2024 7</v>
      </c>
    </row>
    <row r="2813" spans="2:9" x14ac:dyDescent="0.25">
      <c r="B2813" t="s">
        <v>32</v>
      </c>
      <c r="C2813">
        <v>12</v>
      </c>
      <c r="D2813">
        <v>660</v>
      </c>
      <c r="E2813" s="27">
        <v>45488</v>
      </c>
      <c r="F2813">
        <v>2205.21</v>
      </c>
      <c r="G2813" t="s">
        <v>91</v>
      </c>
      <c r="H2813">
        <v>0</v>
      </c>
      <c r="I2813" t="str">
        <f>YEAR(data_KPI[[#This Row],[Date]])&amp;" "&amp;MONTH(data_KPI[[#This Row],[Date]])</f>
        <v>2024 7</v>
      </c>
    </row>
    <row r="2814" spans="2:9" x14ac:dyDescent="0.25">
      <c r="B2814" t="s">
        <v>33</v>
      </c>
      <c r="C2814">
        <v>11.200000000000001</v>
      </c>
      <c r="D2814">
        <v>1020</v>
      </c>
      <c r="E2814" s="27">
        <v>45489</v>
      </c>
      <c r="F2814">
        <v>653.43000000000006</v>
      </c>
      <c r="G2814" t="s">
        <v>90</v>
      </c>
      <c r="H2814">
        <v>0</v>
      </c>
      <c r="I2814" t="str">
        <f>YEAR(data_KPI[[#This Row],[Date]])&amp;" "&amp;MONTH(data_KPI[[#This Row],[Date]])</f>
        <v>2024 7</v>
      </c>
    </row>
    <row r="2815" spans="2:9" x14ac:dyDescent="0.25">
      <c r="B2815" t="s">
        <v>34</v>
      </c>
      <c r="C2815">
        <v>12</v>
      </c>
      <c r="D2815">
        <v>1190</v>
      </c>
      <c r="E2815" s="27">
        <v>45489</v>
      </c>
      <c r="F2815">
        <v>995.22</v>
      </c>
      <c r="G2815" t="s">
        <v>91</v>
      </c>
      <c r="H2815">
        <v>0</v>
      </c>
      <c r="I2815" t="str">
        <f>YEAR(data_KPI[[#This Row],[Date]])&amp;" "&amp;MONTH(data_KPI[[#This Row],[Date]])</f>
        <v>2024 7</v>
      </c>
    </row>
    <row r="2816" spans="2:9" x14ac:dyDescent="0.25">
      <c r="B2816" t="s">
        <v>35</v>
      </c>
      <c r="C2816">
        <v>8</v>
      </c>
      <c r="D2816">
        <v>1200</v>
      </c>
      <c r="E2816" s="27">
        <v>45489</v>
      </c>
      <c r="F2816">
        <v>2626.02</v>
      </c>
      <c r="G2816" t="s">
        <v>91</v>
      </c>
      <c r="H2816">
        <v>0</v>
      </c>
      <c r="I2816" t="str">
        <f>YEAR(data_KPI[[#This Row],[Date]])&amp;" "&amp;MONTH(data_KPI[[#This Row],[Date]])</f>
        <v>2024 7</v>
      </c>
    </row>
    <row r="2817" spans="2:9" x14ac:dyDescent="0.25">
      <c r="B2817" t="s">
        <v>68</v>
      </c>
      <c r="C2817">
        <v>11.200000000000001</v>
      </c>
      <c r="D2817">
        <v>680</v>
      </c>
      <c r="E2817" s="27">
        <v>45489</v>
      </c>
      <c r="F2817">
        <v>525.29999999999995</v>
      </c>
      <c r="G2817" t="s">
        <v>90</v>
      </c>
      <c r="H2817">
        <v>0</v>
      </c>
      <c r="I2817" t="str">
        <f>YEAR(data_KPI[[#This Row],[Date]])&amp;" "&amp;MONTH(data_KPI[[#This Row],[Date]])</f>
        <v>2024 7</v>
      </c>
    </row>
    <row r="2818" spans="2:9" x14ac:dyDescent="0.25">
      <c r="B2818" t="s">
        <v>32</v>
      </c>
      <c r="C2818">
        <v>12</v>
      </c>
      <c r="D2818">
        <v>830</v>
      </c>
      <c r="E2818" s="27">
        <v>45489</v>
      </c>
      <c r="F2818">
        <v>645.59999999999991</v>
      </c>
      <c r="G2818" t="s">
        <v>91</v>
      </c>
      <c r="H2818">
        <v>0</v>
      </c>
      <c r="I2818" t="str">
        <f>YEAR(data_KPI[[#This Row],[Date]])&amp;" "&amp;MONTH(data_KPI[[#This Row],[Date]])</f>
        <v>2024 7</v>
      </c>
    </row>
    <row r="2819" spans="2:9" x14ac:dyDescent="0.25">
      <c r="B2819" t="s">
        <v>33</v>
      </c>
      <c r="C2819">
        <v>8</v>
      </c>
      <c r="D2819">
        <v>950</v>
      </c>
      <c r="E2819" s="27">
        <v>45490</v>
      </c>
      <c r="F2819">
        <v>913.71</v>
      </c>
      <c r="G2819" t="s">
        <v>90</v>
      </c>
      <c r="H2819">
        <v>0</v>
      </c>
      <c r="I2819" t="str">
        <f>YEAR(data_KPI[[#This Row],[Date]])&amp;" "&amp;MONTH(data_KPI[[#This Row],[Date]])</f>
        <v>2024 7</v>
      </c>
    </row>
    <row r="2820" spans="2:9" x14ac:dyDescent="0.25">
      <c r="B2820" t="s">
        <v>34</v>
      </c>
      <c r="C2820">
        <v>9.6000000000000014</v>
      </c>
      <c r="D2820">
        <v>1120</v>
      </c>
      <c r="E2820" s="27">
        <v>45490</v>
      </c>
      <c r="F2820">
        <v>263.21999999999997</v>
      </c>
      <c r="G2820" t="s">
        <v>91</v>
      </c>
      <c r="H2820">
        <v>0</v>
      </c>
      <c r="I2820" t="str">
        <f>YEAR(data_KPI[[#This Row],[Date]])&amp;" "&amp;MONTH(data_KPI[[#This Row],[Date]])</f>
        <v>2024 7</v>
      </c>
    </row>
    <row r="2821" spans="2:9" x14ac:dyDescent="0.25">
      <c r="B2821" t="s">
        <v>35</v>
      </c>
      <c r="C2821">
        <v>12</v>
      </c>
      <c r="D2821">
        <v>1170</v>
      </c>
      <c r="E2821" s="27">
        <v>45490</v>
      </c>
      <c r="F2821">
        <v>1005.1800000000001</v>
      </c>
      <c r="G2821" t="s">
        <v>91</v>
      </c>
      <c r="H2821">
        <v>0</v>
      </c>
      <c r="I2821" t="str">
        <f>YEAR(data_KPI[[#This Row],[Date]])&amp;" "&amp;MONTH(data_KPI[[#This Row],[Date]])</f>
        <v>2024 7</v>
      </c>
    </row>
    <row r="2822" spans="2:9" x14ac:dyDescent="0.25">
      <c r="B2822" t="s">
        <v>68</v>
      </c>
      <c r="C2822">
        <v>4.8000000000000007</v>
      </c>
      <c r="D2822">
        <v>590</v>
      </c>
      <c r="E2822" s="27">
        <v>45490</v>
      </c>
      <c r="F2822">
        <v>947.64</v>
      </c>
      <c r="G2822" t="s">
        <v>90</v>
      </c>
      <c r="H2822">
        <v>0</v>
      </c>
      <c r="I2822" t="str">
        <f>YEAR(data_KPI[[#This Row],[Date]])&amp;" "&amp;MONTH(data_KPI[[#This Row],[Date]])</f>
        <v>2024 7</v>
      </c>
    </row>
    <row r="2823" spans="2:9" x14ac:dyDescent="0.25">
      <c r="B2823" t="s">
        <v>32</v>
      </c>
      <c r="C2823">
        <v>5.6000000000000005</v>
      </c>
      <c r="D2823">
        <v>1250</v>
      </c>
      <c r="E2823" s="27">
        <v>45490</v>
      </c>
      <c r="F2823">
        <v>112.28999999999999</v>
      </c>
      <c r="G2823" t="s">
        <v>91</v>
      </c>
      <c r="H2823">
        <v>0</v>
      </c>
      <c r="I2823" t="str">
        <f>YEAR(data_KPI[[#This Row],[Date]])&amp;" "&amp;MONTH(data_KPI[[#This Row],[Date]])</f>
        <v>2024 7</v>
      </c>
    </row>
    <row r="2824" spans="2:9" x14ac:dyDescent="0.25">
      <c r="B2824" t="s">
        <v>33</v>
      </c>
      <c r="C2824">
        <v>8</v>
      </c>
      <c r="D2824">
        <v>1180</v>
      </c>
      <c r="E2824" s="27">
        <v>45491</v>
      </c>
      <c r="F2824">
        <v>1750.47</v>
      </c>
      <c r="G2824" t="s">
        <v>90</v>
      </c>
      <c r="H2824">
        <v>0</v>
      </c>
      <c r="I2824" t="str">
        <f>YEAR(data_KPI[[#This Row],[Date]])&amp;" "&amp;MONTH(data_KPI[[#This Row],[Date]])</f>
        <v>2024 7</v>
      </c>
    </row>
    <row r="2825" spans="2:9" x14ac:dyDescent="0.25">
      <c r="B2825" t="s">
        <v>34</v>
      </c>
      <c r="C2825">
        <v>4.8000000000000007</v>
      </c>
      <c r="D2825">
        <v>500</v>
      </c>
      <c r="E2825" s="27">
        <v>45491</v>
      </c>
      <c r="F2825">
        <v>2920.41</v>
      </c>
      <c r="G2825" t="s">
        <v>91</v>
      </c>
      <c r="H2825">
        <v>0</v>
      </c>
      <c r="I2825" t="str">
        <f>YEAR(data_KPI[[#This Row],[Date]])&amp;" "&amp;MONTH(data_KPI[[#This Row],[Date]])</f>
        <v>2024 7</v>
      </c>
    </row>
    <row r="2826" spans="2:9" x14ac:dyDescent="0.25">
      <c r="B2826" t="s">
        <v>35</v>
      </c>
      <c r="C2826">
        <v>4</v>
      </c>
      <c r="D2826">
        <v>1230</v>
      </c>
      <c r="E2826" s="27">
        <v>45491</v>
      </c>
      <c r="F2826">
        <v>2713.77</v>
      </c>
      <c r="G2826" t="s">
        <v>91</v>
      </c>
      <c r="H2826">
        <v>0</v>
      </c>
      <c r="I2826" t="str">
        <f>YEAR(data_KPI[[#This Row],[Date]])&amp;" "&amp;MONTH(data_KPI[[#This Row],[Date]])</f>
        <v>2024 7</v>
      </c>
    </row>
    <row r="2827" spans="2:9" x14ac:dyDescent="0.25">
      <c r="B2827" t="s">
        <v>68</v>
      </c>
      <c r="C2827">
        <v>7.2</v>
      </c>
      <c r="D2827">
        <v>600</v>
      </c>
      <c r="E2827" s="27">
        <v>45491</v>
      </c>
      <c r="F2827">
        <v>196.5</v>
      </c>
      <c r="G2827" t="s">
        <v>90</v>
      </c>
      <c r="H2827">
        <v>0</v>
      </c>
      <c r="I2827" t="str">
        <f>YEAR(data_KPI[[#This Row],[Date]])&amp;" "&amp;MONTH(data_KPI[[#This Row],[Date]])</f>
        <v>2024 7</v>
      </c>
    </row>
    <row r="2828" spans="2:9" x14ac:dyDescent="0.25">
      <c r="B2828" t="s">
        <v>32</v>
      </c>
      <c r="C2828">
        <v>12</v>
      </c>
      <c r="D2828">
        <v>1030</v>
      </c>
      <c r="E2828" s="27">
        <v>45491</v>
      </c>
      <c r="F2828">
        <v>572.70000000000005</v>
      </c>
      <c r="G2828" t="s">
        <v>91</v>
      </c>
      <c r="H2828">
        <v>0</v>
      </c>
      <c r="I2828" t="str">
        <f>YEAR(data_KPI[[#This Row],[Date]])&amp;" "&amp;MONTH(data_KPI[[#This Row],[Date]])</f>
        <v>2024 7</v>
      </c>
    </row>
    <row r="2829" spans="2:9" x14ac:dyDescent="0.25">
      <c r="B2829" t="s">
        <v>33</v>
      </c>
      <c r="C2829">
        <v>8</v>
      </c>
      <c r="D2829">
        <v>560</v>
      </c>
      <c r="E2829" s="27">
        <v>45492</v>
      </c>
      <c r="F2829">
        <v>2350.2599999999998</v>
      </c>
      <c r="G2829" t="s">
        <v>90</v>
      </c>
      <c r="H2829">
        <v>0</v>
      </c>
      <c r="I2829" t="str">
        <f>YEAR(data_KPI[[#This Row],[Date]])&amp;" "&amp;MONTH(data_KPI[[#This Row],[Date]])</f>
        <v>2024 7</v>
      </c>
    </row>
    <row r="2830" spans="2:9" x14ac:dyDescent="0.25">
      <c r="B2830" t="s">
        <v>34</v>
      </c>
      <c r="C2830">
        <v>6.4</v>
      </c>
      <c r="D2830">
        <v>1230</v>
      </c>
      <c r="E2830" s="27">
        <v>45492</v>
      </c>
      <c r="F2830">
        <v>2329.08</v>
      </c>
      <c r="G2830" t="s">
        <v>91</v>
      </c>
      <c r="H2830">
        <v>0</v>
      </c>
      <c r="I2830" t="str">
        <f>YEAR(data_KPI[[#This Row],[Date]])&amp;" "&amp;MONTH(data_KPI[[#This Row],[Date]])</f>
        <v>2024 7</v>
      </c>
    </row>
    <row r="2831" spans="2:9" x14ac:dyDescent="0.25">
      <c r="B2831" t="s">
        <v>35</v>
      </c>
      <c r="C2831">
        <v>9.6000000000000014</v>
      </c>
      <c r="D2831">
        <v>1230</v>
      </c>
      <c r="E2831" s="27">
        <v>45492</v>
      </c>
      <c r="F2831">
        <v>272.43</v>
      </c>
      <c r="G2831" t="s">
        <v>91</v>
      </c>
      <c r="H2831">
        <v>0</v>
      </c>
      <c r="I2831" t="str">
        <f>YEAR(data_KPI[[#This Row],[Date]])&amp;" "&amp;MONTH(data_KPI[[#This Row],[Date]])</f>
        <v>2024 7</v>
      </c>
    </row>
    <row r="2832" spans="2:9" x14ac:dyDescent="0.25">
      <c r="B2832" t="s">
        <v>68</v>
      </c>
      <c r="C2832">
        <v>12</v>
      </c>
      <c r="D2832">
        <v>1300</v>
      </c>
      <c r="E2832" s="27">
        <v>45492</v>
      </c>
      <c r="F2832">
        <v>566.34</v>
      </c>
      <c r="G2832" t="s">
        <v>90</v>
      </c>
      <c r="H2832">
        <v>0</v>
      </c>
      <c r="I2832" t="str">
        <f>YEAR(data_KPI[[#This Row],[Date]])&amp;" "&amp;MONTH(data_KPI[[#This Row],[Date]])</f>
        <v>2024 7</v>
      </c>
    </row>
    <row r="2833" spans="2:9" x14ac:dyDescent="0.25">
      <c r="B2833" t="s">
        <v>32</v>
      </c>
      <c r="C2833">
        <v>9.6000000000000014</v>
      </c>
      <c r="D2833">
        <v>1250</v>
      </c>
      <c r="E2833" s="27">
        <v>45492</v>
      </c>
      <c r="F2833">
        <v>1352.22</v>
      </c>
      <c r="G2833" t="s">
        <v>91</v>
      </c>
      <c r="H2833">
        <v>0</v>
      </c>
      <c r="I2833" t="str">
        <f>YEAR(data_KPI[[#This Row],[Date]])&amp;" "&amp;MONTH(data_KPI[[#This Row],[Date]])</f>
        <v>2024 7</v>
      </c>
    </row>
    <row r="2834" spans="2:9" x14ac:dyDescent="0.25">
      <c r="B2834" t="s">
        <v>33</v>
      </c>
      <c r="C2834">
        <v>7.2</v>
      </c>
      <c r="D2834">
        <v>630</v>
      </c>
      <c r="E2834" s="27">
        <v>45493</v>
      </c>
      <c r="F2834">
        <v>1035.27</v>
      </c>
      <c r="G2834" t="s">
        <v>90</v>
      </c>
      <c r="H2834">
        <v>0</v>
      </c>
      <c r="I2834" t="str">
        <f>YEAR(data_KPI[[#This Row],[Date]])&amp;" "&amp;MONTH(data_KPI[[#This Row],[Date]])</f>
        <v>2024 7</v>
      </c>
    </row>
    <row r="2835" spans="2:9" x14ac:dyDescent="0.25">
      <c r="B2835" t="s">
        <v>34</v>
      </c>
      <c r="C2835">
        <v>6.4</v>
      </c>
      <c r="D2835">
        <v>1140</v>
      </c>
      <c r="E2835" s="27">
        <v>45493</v>
      </c>
      <c r="F2835">
        <v>2260.14</v>
      </c>
      <c r="G2835" t="s">
        <v>91</v>
      </c>
      <c r="H2835">
        <v>0</v>
      </c>
      <c r="I2835" t="str">
        <f>YEAR(data_KPI[[#This Row],[Date]])&amp;" "&amp;MONTH(data_KPI[[#This Row],[Date]])</f>
        <v>2024 7</v>
      </c>
    </row>
    <row r="2836" spans="2:9" x14ac:dyDescent="0.25">
      <c r="B2836" t="s">
        <v>35</v>
      </c>
      <c r="C2836">
        <v>4</v>
      </c>
      <c r="D2836">
        <v>760</v>
      </c>
      <c r="E2836" s="27">
        <v>45493</v>
      </c>
      <c r="F2836">
        <v>890.49</v>
      </c>
      <c r="G2836" t="s">
        <v>91</v>
      </c>
      <c r="H2836">
        <v>0</v>
      </c>
      <c r="I2836" t="str">
        <f>YEAR(data_KPI[[#This Row],[Date]])&amp;" "&amp;MONTH(data_KPI[[#This Row],[Date]])</f>
        <v>2024 7</v>
      </c>
    </row>
    <row r="2837" spans="2:9" x14ac:dyDescent="0.25">
      <c r="B2837" t="s">
        <v>68</v>
      </c>
      <c r="C2837">
        <v>10.4</v>
      </c>
      <c r="D2837">
        <v>1130</v>
      </c>
      <c r="E2837" s="27">
        <v>45493</v>
      </c>
      <c r="F2837">
        <v>2686.08</v>
      </c>
      <c r="G2837" t="s">
        <v>90</v>
      </c>
      <c r="H2837">
        <v>0</v>
      </c>
      <c r="I2837" t="str">
        <f>YEAR(data_KPI[[#This Row],[Date]])&amp;" "&amp;MONTH(data_KPI[[#This Row],[Date]])</f>
        <v>2024 7</v>
      </c>
    </row>
    <row r="2838" spans="2:9" x14ac:dyDescent="0.25">
      <c r="B2838" t="s">
        <v>32</v>
      </c>
      <c r="C2838">
        <v>5.6000000000000005</v>
      </c>
      <c r="D2838">
        <v>760</v>
      </c>
      <c r="E2838" s="27">
        <v>45493</v>
      </c>
      <c r="F2838">
        <v>2049.09</v>
      </c>
      <c r="G2838" t="s">
        <v>91</v>
      </c>
      <c r="H2838">
        <v>0</v>
      </c>
      <c r="I2838" t="str">
        <f>YEAR(data_KPI[[#This Row],[Date]])&amp;" "&amp;MONTH(data_KPI[[#This Row],[Date]])</f>
        <v>2024 7</v>
      </c>
    </row>
    <row r="2839" spans="2:9" x14ac:dyDescent="0.25">
      <c r="B2839" t="s">
        <v>33</v>
      </c>
      <c r="C2839">
        <v>4</v>
      </c>
      <c r="D2839">
        <v>710</v>
      </c>
      <c r="E2839" s="27">
        <v>45494</v>
      </c>
      <c r="F2839">
        <v>2674.05</v>
      </c>
      <c r="G2839" t="s">
        <v>90</v>
      </c>
      <c r="H2839">
        <v>0</v>
      </c>
      <c r="I2839" t="str">
        <f>YEAR(data_KPI[[#This Row],[Date]])&amp;" "&amp;MONTH(data_KPI[[#This Row],[Date]])</f>
        <v>2024 7</v>
      </c>
    </row>
    <row r="2840" spans="2:9" x14ac:dyDescent="0.25">
      <c r="B2840" t="s">
        <v>34</v>
      </c>
      <c r="C2840">
        <v>11.200000000000001</v>
      </c>
      <c r="D2840">
        <v>540</v>
      </c>
      <c r="E2840" s="27">
        <v>45494</v>
      </c>
      <c r="F2840">
        <v>2100.69</v>
      </c>
      <c r="G2840" t="s">
        <v>91</v>
      </c>
      <c r="H2840">
        <v>0</v>
      </c>
      <c r="I2840" t="str">
        <f>YEAR(data_KPI[[#This Row],[Date]])&amp;" "&amp;MONTH(data_KPI[[#This Row],[Date]])</f>
        <v>2024 7</v>
      </c>
    </row>
    <row r="2841" spans="2:9" x14ac:dyDescent="0.25">
      <c r="B2841" t="s">
        <v>35</v>
      </c>
      <c r="C2841">
        <v>4.8000000000000007</v>
      </c>
      <c r="D2841">
        <v>760</v>
      </c>
      <c r="E2841" s="27">
        <v>45494</v>
      </c>
      <c r="F2841">
        <v>2.8499999999999996</v>
      </c>
      <c r="G2841" t="s">
        <v>91</v>
      </c>
      <c r="H2841">
        <v>0</v>
      </c>
      <c r="I2841" t="str">
        <f>YEAR(data_KPI[[#This Row],[Date]])&amp;" "&amp;MONTH(data_KPI[[#This Row],[Date]])</f>
        <v>2024 7</v>
      </c>
    </row>
    <row r="2842" spans="2:9" x14ac:dyDescent="0.25">
      <c r="B2842" t="s">
        <v>68</v>
      </c>
      <c r="C2842">
        <v>5.6000000000000005</v>
      </c>
      <c r="D2842">
        <v>1290</v>
      </c>
      <c r="E2842" s="27">
        <v>45494</v>
      </c>
      <c r="F2842">
        <v>2754.36</v>
      </c>
      <c r="G2842" t="s">
        <v>90</v>
      </c>
      <c r="H2842">
        <v>0</v>
      </c>
      <c r="I2842" t="str">
        <f>YEAR(data_KPI[[#This Row],[Date]])&amp;" "&amp;MONTH(data_KPI[[#This Row],[Date]])</f>
        <v>2024 7</v>
      </c>
    </row>
    <row r="2843" spans="2:9" x14ac:dyDescent="0.25">
      <c r="B2843" t="s">
        <v>32</v>
      </c>
      <c r="C2843">
        <v>8</v>
      </c>
      <c r="D2843">
        <v>1110</v>
      </c>
      <c r="E2843" s="27">
        <v>45494</v>
      </c>
      <c r="F2843">
        <v>1879.56</v>
      </c>
      <c r="G2843" t="s">
        <v>91</v>
      </c>
      <c r="H2843">
        <v>0</v>
      </c>
      <c r="I2843" t="str">
        <f>YEAR(data_KPI[[#This Row],[Date]])&amp;" "&amp;MONTH(data_KPI[[#This Row],[Date]])</f>
        <v>2024 7</v>
      </c>
    </row>
    <row r="2844" spans="2:9" x14ac:dyDescent="0.25">
      <c r="B2844" t="s">
        <v>33</v>
      </c>
      <c r="C2844">
        <v>8</v>
      </c>
      <c r="D2844">
        <v>1080</v>
      </c>
      <c r="E2844" s="27">
        <v>45495</v>
      </c>
      <c r="F2844">
        <v>863.46</v>
      </c>
      <c r="G2844" t="s">
        <v>90</v>
      </c>
      <c r="H2844">
        <v>0</v>
      </c>
      <c r="I2844" t="str">
        <f>YEAR(data_KPI[[#This Row],[Date]])&amp;" "&amp;MONTH(data_KPI[[#This Row],[Date]])</f>
        <v>2024 7</v>
      </c>
    </row>
    <row r="2845" spans="2:9" x14ac:dyDescent="0.25">
      <c r="B2845" t="s">
        <v>34</v>
      </c>
      <c r="C2845">
        <v>11.200000000000001</v>
      </c>
      <c r="D2845">
        <v>690</v>
      </c>
      <c r="E2845" s="27">
        <v>45495</v>
      </c>
      <c r="F2845">
        <v>444.27</v>
      </c>
      <c r="G2845" t="s">
        <v>91</v>
      </c>
      <c r="H2845">
        <v>0</v>
      </c>
      <c r="I2845" t="str">
        <f>YEAR(data_KPI[[#This Row],[Date]])&amp;" "&amp;MONTH(data_KPI[[#This Row],[Date]])</f>
        <v>2024 7</v>
      </c>
    </row>
    <row r="2846" spans="2:9" x14ac:dyDescent="0.25">
      <c r="B2846" t="s">
        <v>35</v>
      </c>
      <c r="C2846">
        <v>6.4</v>
      </c>
      <c r="D2846">
        <v>1190</v>
      </c>
      <c r="E2846" s="27">
        <v>45495</v>
      </c>
      <c r="F2846">
        <v>671.09999999999991</v>
      </c>
      <c r="G2846" t="s">
        <v>91</v>
      </c>
      <c r="H2846">
        <v>0</v>
      </c>
      <c r="I2846" t="str">
        <f>YEAR(data_KPI[[#This Row],[Date]])&amp;" "&amp;MONTH(data_KPI[[#This Row],[Date]])</f>
        <v>2024 7</v>
      </c>
    </row>
    <row r="2847" spans="2:9" x14ac:dyDescent="0.25">
      <c r="B2847" t="s">
        <v>68</v>
      </c>
      <c r="C2847">
        <v>4.8000000000000007</v>
      </c>
      <c r="D2847">
        <v>1120</v>
      </c>
      <c r="E2847" s="27">
        <v>45495</v>
      </c>
      <c r="F2847">
        <v>386.54999999999995</v>
      </c>
      <c r="G2847" t="s">
        <v>90</v>
      </c>
      <c r="H2847">
        <v>0</v>
      </c>
      <c r="I2847" t="str">
        <f>YEAR(data_KPI[[#This Row],[Date]])&amp;" "&amp;MONTH(data_KPI[[#This Row],[Date]])</f>
        <v>2024 7</v>
      </c>
    </row>
    <row r="2848" spans="2:9" x14ac:dyDescent="0.25">
      <c r="B2848" t="s">
        <v>32</v>
      </c>
      <c r="C2848">
        <v>4</v>
      </c>
      <c r="D2848">
        <v>940</v>
      </c>
      <c r="E2848" s="27">
        <v>45495</v>
      </c>
      <c r="F2848">
        <v>2153.4900000000002</v>
      </c>
      <c r="G2848" t="s">
        <v>91</v>
      </c>
      <c r="H2848">
        <v>0</v>
      </c>
      <c r="I2848" t="str">
        <f>YEAR(data_KPI[[#This Row],[Date]])&amp;" "&amp;MONTH(data_KPI[[#This Row],[Date]])</f>
        <v>2024 7</v>
      </c>
    </row>
    <row r="2849" spans="2:9" x14ac:dyDescent="0.25">
      <c r="B2849" t="s">
        <v>33</v>
      </c>
      <c r="C2849">
        <v>6.4</v>
      </c>
      <c r="D2849">
        <v>1180</v>
      </c>
      <c r="E2849" s="27">
        <v>45496</v>
      </c>
      <c r="F2849">
        <v>464.07</v>
      </c>
      <c r="G2849" t="s">
        <v>90</v>
      </c>
      <c r="H2849">
        <v>0</v>
      </c>
      <c r="I2849" t="str">
        <f>YEAR(data_KPI[[#This Row],[Date]])&amp;" "&amp;MONTH(data_KPI[[#This Row],[Date]])</f>
        <v>2024 7</v>
      </c>
    </row>
    <row r="2850" spans="2:9" x14ac:dyDescent="0.25">
      <c r="B2850" t="s">
        <v>34</v>
      </c>
      <c r="C2850">
        <v>4</v>
      </c>
      <c r="D2850">
        <v>610</v>
      </c>
      <c r="E2850" s="27">
        <v>45496</v>
      </c>
      <c r="F2850">
        <v>1132.32</v>
      </c>
      <c r="G2850" t="s">
        <v>91</v>
      </c>
      <c r="H2850">
        <v>0</v>
      </c>
      <c r="I2850" t="str">
        <f>YEAR(data_KPI[[#This Row],[Date]])&amp;" "&amp;MONTH(data_KPI[[#This Row],[Date]])</f>
        <v>2024 7</v>
      </c>
    </row>
    <row r="2851" spans="2:9" x14ac:dyDescent="0.25">
      <c r="B2851" t="s">
        <v>35</v>
      </c>
      <c r="C2851">
        <v>9.6000000000000014</v>
      </c>
      <c r="D2851">
        <v>1440</v>
      </c>
      <c r="E2851" s="27">
        <v>45496</v>
      </c>
      <c r="F2851">
        <v>1788.27</v>
      </c>
      <c r="G2851" t="s">
        <v>91</v>
      </c>
      <c r="H2851">
        <v>0</v>
      </c>
      <c r="I2851" t="str">
        <f>YEAR(data_KPI[[#This Row],[Date]])&amp;" "&amp;MONTH(data_KPI[[#This Row],[Date]])</f>
        <v>2024 7</v>
      </c>
    </row>
    <row r="2852" spans="2:9" x14ac:dyDescent="0.25">
      <c r="B2852" t="s">
        <v>68</v>
      </c>
      <c r="C2852">
        <v>6.4</v>
      </c>
      <c r="D2852">
        <v>1440</v>
      </c>
      <c r="E2852" s="27">
        <v>45496</v>
      </c>
      <c r="F2852">
        <v>1001.25</v>
      </c>
      <c r="G2852" t="s">
        <v>90</v>
      </c>
      <c r="H2852">
        <v>0</v>
      </c>
      <c r="I2852" t="str">
        <f>YEAR(data_KPI[[#This Row],[Date]])&amp;" "&amp;MONTH(data_KPI[[#This Row],[Date]])</f>
        <v>2024 7</v>
      </c>
    </row>
    <row r="2853" spans="2:9" x14ac:dyDescent="0.25">
      <c r="B2853" t="s">
        <v>32</v>
      </c>
      <c r="C2853">
        <v>11.200000000000001</v>
      </c>
      <c r="D2853">
        <v>900</v>
      </c>
      <c r="E2853" s="27">
        <v>45496</v>
      </c>
      <c r="F2853">
        <v>1069.8899999999999</v>
      </c>
      <c r="G2853" t="s">
        <v>91</v>
      </c>
      <c r="H2853">
        <v>0</v>
      </c>
      <c r="I2853" t="str">
        <f>YEAR(data_KPI[[#This Row],[Date]])&amp;" "&amp;MONTH(data_KPI[[#This Row],[Date]])</f>
        <v>2024 7</v>
      </c>
    </row>
    <row r="2854" spans="2:9" x14ac:dyDescent="0.25">
      <c r="B2854" t="s">
        <v>33</v>
      </c>
      <c r="C2854">
        <v>4.8000000000000007</v>
      </c>
      <c r="D2854">
        <v>850</v>
      </c>
      <c r="E2854" s="27">
        <v>45497</v>
      </c>
      <c r="F2854">
        <v>690.54</v>
      </c>
      <c r="G2854" t="s">
        <v>90</v>
      </c>
      <c r="H2854">
        <v>0</v>
      </c>
      <c r="I2854" t="str">
        <f>YEAR(data_KPI[[#This Row],[Date]])&amp;" "&amp;MONTH(data_KPI[[#This Row],[Date]])</f>
        <v>2024 7</v>
      </c>
    </row>
    <row r="2855" spans="2:9" x14ac:dyDescent="0.25">
      <c r="B2855" t="s">
        <v>34</v>
      </c>
      <c r="C2855">
        <v>8.8000000000000007</v>
      </c>
      <c r="D2855">
        <v>1290</v>
      </c>
      <c r="E2855" s="27">
        <v>45497</v>
      </c>
      <c r="F2855">
        <v>320.88</v>
      </c>
      <c r="G2855" t="s">
        <v>91</v>
      </c>
      <c r="H2855">
        <v>0</v>
      </c>
      <c r="I2855" t="str">
        <f>YEAR(data_KPI[[#This Row],[Date]])&amp;" "&amp;MONTH(data_KPI[[#This Row],[Date]])</f>
        <v>2024 7</v>
      </c>
    </row>
    <row r="2856" spans="2:9" x14ac:dyDescent="0.25">
      <c r="B2856" t="s">
        <v>35</v>
      </c>
      <c r="C2856">
        <v>4.8000000000000007</v>
      </c>
      <c r="D2856">
        <v>1460</v>
      </c>
      <c r="E2856" s="27">
        <v>45497</v>
      </c>
      <c r="F2856">
        <v>2293.2599999999998</v>
      </c>
      <c r="G2856" t="s">
        <v>91</v>
      </c>
      <c r="H2856">
        <v>0</v>
      </c>
      <c r="I2856" t="str">
        <f>YEAR(data_KPI[[#This Row],[Date]])&amp;" "&amp;MONTH(data_KPI[[#This Row],[Date]])</f>
        <v>2024 7</v>
      </c>
    </row>
    <row r="2857" spans="2:9" x14ac:dyDescent="0.25">
      <c r="B2857" t="s">
        <v>68</v>
      </c>
      <c r="C2857">
        <v>6.4</v>
      </c>
      <c r="D2857">
        <v>880</v>
      </c>
      <c r="E2857" s="27">
        <v>45497</v>
      </c>
      <c r="F2857">
        <v>1623.42</v>
      </c>
      <c r="G2857" t="s">
        <v>90</v>
      </c>
      <c r="H2857">
        <v>0</v>
      </c>
      <c r="I2857" t="str">
        <f>YEAR(data_KPI[[#This Row],[Date]])&amp;" "&amp;MONTH(data_KPI[[#This Row],[Date]])</f>
        <v>2024 7</v>
      </c>
    </row>
    <row r="2858" spans="2:9" x14ac:dyDescent="0.25">
      <c r="B2858" t="s">
        <v>32</v>
      </c>
      <c r="C2858">
        <v>5.6000000000000005</v>
      </c>
      <c r="D2858">
        <v>1290</v>
      </c>
      <c r="E2858" s="27">
        <v>45497</v>
      </c>
      <c r="F2858">
        <v>2792.7</v>
      </c>
      <c r="G2858" t="s">
        <v>91</v>
      </c>
      <c r="H2858">
        <v>0</v>
      </c>
      <c r="I2858" t="str">
        <f>YEAR(data_KPI[[#This Row],[Date]])&amp;" "&amp;MONTH(data_KPI[[#This Row],[Date]])</f>
        <v>2024 7</v>
      </c>
    </row>
    <row r="2859" spans="2:9" x14ac:dyDescent="0.25">
      <c r="B2859" t="s">
        <v>33</v>
      </c>
      <c r="C2859">
        <v>4</v>
      </c>
      <c r="D2859">
        <v>1250</v>
      </c>
      <c r="E2859" s="27">
        <v>45498</v>
      </c>
      <c r="F2859">
        <v>2596.08</v>
      </c>
      <c r="G2859" t="s">
        <v>90</v>
      </c>
      <c r="H2859">
        <v>0</v>
      </c>
      <c r="I2859" t="str">
        <f>YEAR(data_KPI[[#This Row],[Date]])&amp;" "&amp;MONTH(data_KPI[[#This Row],[Date]])</f>
        <v>2024 7</v>
      </c>
    </row>
    <row r="2860" spans="2:9" x14ac:dyDescent="0.25">
      <c r="B2860" t="s">
        <v>34</v>
      </c>
      <c r="C2860">
        <v>4</v>
      </c>
      <c r="D2860">
        <v>1300</v>
      </c>
      <c r="E2860" s="27">
        <v>45498</v>
      </c>
      <c r="F2860">
        <v>1855.98</v>
      </c>
      <c r="G2860" t="s">
        <v>91</v>
      </c>
      <c r="H2860">
        <v>0</v>
      </c>
      <c r="I2860" t="str">
        <f>YEAR(data_KPI[[#This Row],[Date]])&amp;" "&amp;MONTH(data_KPI[[#This Row],[Date]])</f>
        <v>2024 7</v>
      </c>
    </row>
    <row r="2861" spans="2:9" x14ac:dyDescent="0.25">
      <c r="B2861" t="s">
        <v>35</v>
      </c>
      <c r="C2861">
        <v>8.8000000000000007</v>
      </c>
      <c r="D2861">
        <v>1480</v>
      </c>
      <c r="E2861" s="27">
        <v>45498</v>
      </c>
      <c r="F2861">
        <v>673.53</v>
      </c>
      <c r="G2861" t="s">
        <v>91</v>
      </c>
      <c r="H2861">
        <v>0</v>
      </c>
      <c r="I2861" t="str">
        <f>YEAR(data_KPI[[#This Row],[Date]])&amp;" "&amp;MONTH(data_KPI[[#This Row],[Date]])</f>
        <v>2024 7</v>
      </c>
    </row>
    <row r="2862" spans="2:9" x14ac:dyDescent="0.25">
      <c r="B2862" t="s">
        <v>68</v>
      </c>
      <c r="C2862">
        <v>7.2</v>
      </c>
      <c r="D2862">
        <v>1240</v>
      </c>
      <c r="E2862" s="27">
        <v>45498</v>
      </c>
      <c r="F2862">
        <v>1639.9499999999998</v>
      </c>
      <c r="G2862" t="s">
        <v>90</v>
      </c>
      <c r="H2862">
        <v>0</v>
      </c>
      <c r="I2862" t="str">
        <f>YEAR(data_KPI[[#This Row],[Date]])&amp;" "&amp;MONTH(data_KPI[[#This Row],[Date]])</f>
        <v>2024 7</v>
      </c>
    </row>
    <row r="2863" spans="2:9" x14ac:dyDescent="0.25">
      <c r="B2863" t="s">
        <v>32</v>
      </c>
      <c r="C2863">
        <v>8.8000000000000007</v>
      </c>
      <c r="D2863">
        <v>1430</v>
      </c>
      <c r="E2863" s="27">
        <v>45498</v>
      </c>
      <c r="F2863">
        <v>2468.5500000000002</v>
      </c>
      <c r="G2863" t="s">
        <v>91</v>
      </c>
      <c r="H2863">
        <v>0</v>
      </c>
      <c r="I2863" t="str">
        <f>YEAR(data_KPI[[#This Row],[Date]])&amp;" "&amp;MONTH(data_KPI[[#This Row],[Date]])</f>
        <v>2024 7</v>
      </c>
    </row>
    <row r="2864" spans="2:9" x14ac:dyDescent="0.25">
      <c r="B2864" t="s">
        <v>33</v>
      </c>
      <c r="C2864">
        <v>12</v>
      </c>
      <c r="D2864">
        <v>1430</v>
      </c>
      <c r="E2864" s="27">
        <v>45499</v>
      </c>
      <c r="F2864">
        <v>1062.18</v>
      </c>
      <c r="G2864" t="s">
        <v>90</v>
      </c>
      <c r="H2864">
        <v>0</v>
      </c>
      <c r="I2864" t="str">
        <f>YEAR(data_KPI[[#This Row],[Date]])&amp;" "&amp;MONTH(data_KPI[[#This Row],[Date]])</f>
        <v>2024 7</v>
      </c>
    </row>
    <row r="2865" spans="2:9" x14ac:dyDescent="0.25">
      <c r="B2865" t="s">
        <v>34</v>
      </c>
      <c r="C2865">
        <v>9.6000000000000014</v>
      </c>
      <c r="D2865">
        <v>1000</v>
      </c>
      <c r="E2865" s="27">
        <v>45499</v>
      </c>
      <c r="F2865">
        <v>2500.02</v>
      </c>
      <c r="G2865" t="s">
        <v>91</v>
      </c>
      <c r="H2865">
        <v>0</v>
      </c>
      <c r="I2865" t="str">
        <f>YEAR(data_KPI[[#This Row],[Date]])&amp;" "&amp;MONTH(data_KPI[[#This Row],[Date]])</f>
        <v>2024 7</v>
      </c>
    </row>
    <row r="2866" spans="2:9" x14ac:dyDescent="0.25">
      <c r="B2866" t="s">
        <v>35</v>
      </c>
      <c r="C2866">
        <v>9.6000000000000014</v>
      </c>
      <c r="D2866">
        <v>700</v>
      </c>
      <c r="E2866" s="27">
        <v>45499</v>
      </c>
      <c r="F2866">
        <v>715.23</v>
      </c>
      <c r="G2866" t="s">
        <v>91</v>
      </c>
      <c r="H2866">
        <v>0</v>
      </c>
      <c r="I2866" t="str">
        <f>YEAR(data_KPI[[#This Row],[Date]])&amp;" "&amp;MONTH(data_KPI[[#This Row],[Date]])</f>
        <v>2024 7</v>
      </c>
    </row>
    <row r="2867" spans="2:9" x14ac:dyDescent="0.25">
      <c r="B2867" t="s">
        <v>68</v>
      </c>
      <c r="C2867">
        <v>4</v>
      </c>
      <c r="D2867">
        <v>880</v>
      </c>
      <c r="E2867" s="27">
        <v>45499</v>
      </c>
      <c r="F2867">
        <v>521.13</v>
      </c>
      <c r="G2867" t="s">
        <v>90</v>
      </c>
      <c r="H2867">
        <v>0</v>
      </c>
      <c r="I2867" t="str">
        <f>YEAR(data_KPI[[#This Row],[Date]])&amp;" "&amp;MONTH(data_KPI[[#This Row],[Date]])</f>
        <v>2024 7</v>
      </c>
    </row>
    <row r="2868" spans="2:9" x14ac:dyDescent="0.25">
      <c r="B2868" t="s">
        <v>32</v>
      </c>
      <c r="C2868">
        <v>8</v>
      </c>
      <c r="D2868">
        <v>1270</v>
      </c>
      <c r="E2868" s="27">
        <v>45499</v>
      </c>
      <c r="F2868">
        <v>2334.09</v>
      </c>
      <c r="G2868" t="s">
        <v>91</v>
      </c>
      <c r="H2868">
        <v>0</v>
      </c>
      <c r="I2868" t="str">
        <f>YEAR(data_KPI[[#This Row],[Date]])&amp;" "&amp;MONTH(data_KPI[[#This Row],[Date]])</f>
        <v>2024 7</v>
      </c>
    </row>
    <row r="2869" spans="2:9" x14ac:dyDescent="0.25">
      <c r="B2869" t="s">
        <v>33</v>
      </c>
      <c r="C2869">
        <v>4.8000000000000007</v>
      </c>
      <c r="D2869">
        <v>1050</v>
      </c>
      <c r="E2869" s="27">
        <v>45500</v>
      </c>
      <c r="F2869">
        <v>1968.06</v>
      </c>
      <c r="G2869" t="s">
        <v>90</v>
      </c>
      <c r="H2869">
        <v>0</v>
      </c>
      <c r="I2869" t="str">
        <f>YEAR(data_KPI[[#This Row],[Date]])&amp;" "&amp;MONTH(data_KPI[[#This Row],[Date]])</f>
        <v>2024 7</v>
      </c>
    </row>
    <row r="2870" spans="2:9" x14ac:dyDescent="0.25">
      <c r="B2870" t="s">
        <v>34</v>
      </c>
      <c r="C2870">
        <v>6.4</v>
      </c>
      <c r="D2870">
        <v>1410</v>
      </c>
      <c r="E2870" s="27">
        <v>45500</v>
      </c>
      <c r="F2870">
        <v>240.99</v>
      </c>
      <c r="G2870" t="s">
        <v>91</v>
      </c>
      <c r="H2870">
        <v>0</v>
      </c>
      <c r="I2870" t="str">
        <f>YEAR(data_KPI[[#This Row],[Date]])&amp;" "&amp;MONTH(data_KPI[[#This Row],[Date]])</f>
        <v>2024 7</v>
      </c>
    </row>
    <row r="2871" spans="2:9" x14ac:dyDescent="0.25">
      <c r="B2871" t="s">
        <v>35</v>
      </c>
      <c r="C2871">
        <v>8.8000000000000007</v>
      </c>
      <c r="D2871">
        <v>520</v>
      </c>
      <c r="E2871" s="27">
        <v>45500</v>
      </c>
      <c r="F2871">
        <v>2372.0099999999998</v>
      </c>
      <c r="G2871" t="s">
        <v>91</v>
      </c>
      <c r="H2871">
        <v>0</v>
      </c>
      <c r="I2871" t="str">
        <f>YEAR(data_KPI[[#This Row],[Date]])&amp;" "&amp;MONTH(data_KPI[[#This Row],[Date]])</f>
        <v>2024 7</v>
      </c>
    </row>
    <row r="2872" spans="2:9" x14ac:dyDescent="0.25">
      <c r="B2872" t="s">
        <v>68</v>
      </c>
      <c r="C2872">
        <v>4</v>
      </c>
      <c r="D2872">
        <v>1130</v>
      </c>
      <c r="E2872" s="27">
        <v>45500</v>
      </c>
      <c r="F2872">
        <v>115.68</v>
      </c>
      <c r="G2872" t="s">
        <v>90</v>
      </c>
      <c r="H2872">
        <v>0</v>
      </c>
      <c r="I2872" t="str">
        <f>YEAR(data_KPI[[#This Row],[Date]])&amp;" "&amp;MONTH(data_KPI[[#This Row],[Date]])</f>
        <v>2024 7</v>
      </c>
    </row>
    <row r="2873" spans="2:9" x14ac:dyDescent="0.25">
      <c r="B2873" t="s">
        <v>32</v>
      </c>
      <c r="C2873">
        <v>9.6000000000000014</v>
      </c>
      <c r="D2873">
        <v>1350</v>
      </c>
      <c r="E2873" s="27">
        <v>45500</v>
      </c>
      <c r="F2873">
        <v>2028.42</v>
      </c>
      <c r="G2873" t="s">
        <v>91</v>
      </c>
      <c r="H2873">
        <v>0</v>
      </c>
      <c r="I2873" t="str">
        <f>YEAR(data_KPI[[#This Row],[Date]])&amp;" "&amp;MONTH(data_KPI[[#This Row],[Date]])</f>
        <v>2024 7</v>
      </c>
    </row>
    <row r="2874" spans="2:9" x14ac:dyDescent="0.25">
      <c r="B2874" t="s">
        <v>33</v>
      </c>
      <c r="C2874">
        <v>9.6000000000000014</v>
      </c>
      <c r="D2874">
        <v>1240</v>
      </c>
      <c r="E2874" s="27">
        <v>45501</v>
      </c>
      <c r="F2874">
        <v>2990.82</v>
      </c>
      <c r="G2874" t="s">
        <v>90</v>
      </c>
      <c r="H2874">
        <v>0</v>
      </c>
      <c r="I2874" t="str">
        <f>YEAR(data_KPI[[#This Row],[Date]])&amp;" "&amp;MONTH(data_KPI[[#This Row],[Date]])</f>
        <v>2024 7</v>
      </c>
    </row>
    <row r="2875" spans="2:9" x14ac:dyDescent="0.25">
      <c r="B2875" t="s">
        <v>34</v>
      </c>
      <c r="C2875">
        <v>4</v>
      </c>
      <c r="D2875">
        <v>1320</v>
      </c>
      <c r="E2875" s="27">
        <v>45501</v>
      </c>
      <c r="F2875">
        <v>379.38</v>
      </c>
      <c r="G2875" t="s">
        <v>91</v>
      </c>
      <c r="H2875">
        <v>0</v>
      </c>
      <c r="I2875" t="str">
        <f>YEAR(data_KPI[[#This Row],[Date]])&amp;" "&amp;MONTH(data_KPI[[#This Row],[Date]])</f>
        <v>2024 7</v>
      </c>
    </row>
    <row r="2876" spans="2:9" x14ac:dyDescent="0.25">
      <c r="B2876" t="s">
        <v>35</v>
      </c>
      <c r="C2876">
        <v>11.200000000000001</v>
      </c>
      <c r="D2876">
        <v>1480</v>
      </c>
      <c r="E2876" s="27">
        <v>45501</v>
      </c>
      <c r="F2876">
        <v>2265.81</v>
      </c>
      <c r="G2876" t="s">
        <v>91</v>
      </c>
      <c r="H2876">
        <v>0</v>
      </c>
      <c r="I2876" t="str">
        <f>YEAR(data_KPI[[#This Row],[Date]])&amp;" "&amp;MONTH(data_KPI[[#This Row],[Date]])</f>
        <v>2024 7</v>
      </c>
    </row>
    <row r="2877" spans="2:9" x14ac:dyDescent="0.25">
      <c r="B2877" t="s">
        <v>68</v>
      </c>
      <c r="C2877">
        <v>10.4</v>
      </c>
      <c r="D2877">
        <v>1260</v>
      </c>
      <c r="E2877" s="27">
        <v>45501</v>
      </c>
      <c r="F2877">
        <v>2179.1999999999998</v>
      </c>
      <c r="G2877" t="s">
        <v>90</v>
      </c>
      <c r="H2877">
        <v>0</v>
      </c>
      <c r="I2877" t="str">
        <f>YEAR(data_KPI[[#This Row],[Date]])&amp;" "&amp;MONTH(data_KPI[[#This Row],[Date]])</f>
        <v>2024 7</v>
      </c>
    </row>
    <row r="2878" spans="2:9" x14ac:dyDescent="0.25">
      <c r="B2878" t="s">
        <v>32</v>
      </c>
      <c r="C2878">
        <v>10.4</v>
      </c>
      <c r="D2878">
        <v>1150</v>
      </c>
      <c r="E2878" s="27">
        <v>45501</v>
      </c>
      <c r="F2878">
        <v>1741.1999999999998</v>
      </c>
      <c r="G2878" t="s">
        <v>91</v>
      </c>
      <c r="H2878">
        <v>0</v>
      </c>
      <c r="I2878" t="str">
        <f>YEAR(data_KPI[[#This Row],[Date]])&amp;" "&amp;MONTH(data_KPI[[#This Row],[Date]])</f>
        <v>2024 7</v>
      </c>
    </row>
    <row r="2879" spans="2:9" x14ac:dyDescent="0.25">
      <c r="B2879" t="s">
        <v>33</v>
      </c>
      <c r="C2879">
        <v>6.4</v>
      </c>
      <c r="D2879">
        <v>620</v>
      </c>
      <c r="E2879" s="27">
        <v>45502</v>
      </c>
      <c r="F2879">
        <v>1510.74</v>
      </c>
      <c r="G2879" t="s">
        <v>90</v>
      </c>
      <c r="H2879">
        <v>0</v>
      </c>
      <c r="I2879" t="str">
        <f>YEAR(data_KPI[[#This Row],[Date]])&amp;" "&amp;MONTH(data_KPI[[#This Row],[Date]])</f>
        <v>2024 7</v>
      </c>
    </row>
    <row r="2880" spans="2:9" x14ac:dyDescent="0.25">
      <c r="B2880" t="s">
        <v>34</v>
      </c>
      <c r="C2880">
        <v>12</v>
      </c>
      <c r="D2880">
        <v>1060</v>
      </c>
      <c r="E2880" s="27">
        <v>45502</v>
      </c>
      <c r="F2880">
        <v>1277.49</v>
      </c>
      <c r="G2880" t="s">
        <v>91</v>
      </c>
      <c r="H2880">
        <v>0</v>
      </c>
      <c r="I2880" t="str">
        <f>YEAR(data_KPI[[#This Row],[Date]])&amp;" "&amp;MONTH(data_KPI[[#This Row],[Date]])</f>
        <v>2024 7</v>
      </c>
    </row>
    <row r="2881" spans="2:9" x14ac:dyDescent="0.25">
      <c r="B2881" t="s">
        <v>35</v>
      </c>
      <c r="C2881">
        <v>8.8000000000000007</v>
      </c>
      <c r="D2881">
        <v>810</v>
      </c>
      <c r="E2881" s="27">
        <v>45502</v>
      </c>
      <c r="F2881">
        <v>1663.29</v>
      </c>
      <c r="G2881" t="s">
        <v>91</v>
      </c>
      <c r="H2881">
        <v>0</v>
      </c>
      <c r="I2881" t="str">
        <f>YEAR(data_KPI[[#This Row],[Date]])&amp;" "&amp;MONTH(data_KPI[[#This Row],[Date]])</f>
        <v>2024 7</v>
      </c>
    </row>
    <row r="2882" spans="2:9" x14ac:dyDescent="0.25">
      <c r="B2882" t="s">
        <v>68</v>
      </c>
      <c r="C2882">
        <v>8</v>
      </c>
      <c r="D2882">
        <v>700</v>
      </c>
      <c r="E2882" s="27">
        <v>45502</v>
      </c>
      <c r="F2882">
        <v>1558.29</v>
      </c>
      <c r="G2882" t="s">
        <v>90</v>
      </c>
      <c r="H2882">
        <v>0</v>
      </c>
      <c r="I2882" t="str">
        <f>YEAR(data_KPI[[#This Row],[Date]])&amp;" "&amp;MONTH(data_KPI[[#This Row],[Date]])</f>
        <v>2024 7</v>
      </c>
    </row>
    <row r="2883" spans="2:9" x14ac:dyDescent="0.25">
      <c r="B2883" t="s">
        <v>32</v>
      </c>
      <c r="C2883">
        <v>5.6000000000000005</v>
      </c>
      <c r="D2883">
        <v>1030</v>
      </c>
      <c r="E2883" s="27">
        <v>45502</v>
      </c>
      <c r="F2883">
        <v>1740.3600000000001</v>
      </c>
      <c r="G2883" t="s">
        <v>91</v>
      </c>
      <c r="H2883">
        <v>0</v>
      </c>
      <c r="I2883" t="str">
        <f>YEAR(data_KPI[[#This Row],[Date]])&amp;" "&amp;MONTH(data_KPI[[#This Row],[Date]])</f>
        <v>2024 7</v>
      </c>
    </row>
    <row r="2884" spans="2:9" x14ac:dyDescent="0.25">
      <c r="B2884" t="s">
        <v>33</v>
      </c>
      <c r="C2884">
        <v>6.4</v>
      </c>
      <c r="D2884">
        <v>1110</v>
      </c>
      <c r="E2884" s="27">
        <v>45503</v>
      </c>
      <c r="F2884">
        <v>1622.46</v>
      </c>
      <c r="G2884" t="s">
        <v>90</v>
      </c>
      <c r="H2884">
        <v>0</v>
      </c>
      <c r="I2884" t="str">
        <f>YEAR(data_KPI[[#This Row],[Date]])&amp;" "&amp;MONTH(data_KPI[[#This Row],[Date]])</f>
        <v>2024 7</v>
      </c>
    </row>
    <row r="2885" spans="2:9" x14ac:dyDescent="0.25">
      <c r="B2885" t="s">
        <v>34</v>
      </c>
      <c r="C2885">
        <v>12</v>
      </c>
      <c r="D2885">
        <v>860</v>
      </c>
      <c r="E2885" s="27">
        <v>45503</v>
      </c>
      <c r="F2885">
        <v>2535.84</v>
      </c>
      <c r="G2885" t="s">
        <v>91</v>
      </c>
      <c r="H2885">
        <v>0</v>
      </c>
      <c r="I2885" t="str">
        <f>YEAR(data_KPI[[#This Row],[Date]])&amp;" "&amp;MONTH(data_KPI[[#This Row],[Date]])</f>
        <v>2024 7</v>
      </c>
    </row>
    <row r="2886" spans="2:9" x14ac:dyDescent="0.25">
      <c r="B2886" t="s">
        <v>35</v>
      </c>
      <c r="C2886">
        <v>7.2</v>
      </c>
      <c r="D2886">
        <v>500</v>
      </c>
      <c r="E2886" s="27">
        <v>45503</v>
      </c>
      <c r="F2886">
        <v>2137.17</v>
      </c>
      <c r="G2886" t="s">
        <v>91</v>
      </c>
      <c r="H2886">
        <v>0</v>
      </c>
      <c r="I2886" t="str">
        <f>YEAR(data_KPI[[#This Row],[Date]])&amp;" "&amp;MONTH(data_KPI[[#This Row],[Date]])</f>
        <v>2024 7</v>
      </c>
    </row>
    <row r="2887" spans="2:9" x14ac:dyDescent="0.25">
      <c r="B2887" t="s">
        <v>68</v>
      </c>
      <c r="C2887">
        <v>6.4</v>
      </c>
      <c r="D2887">
        <v>1350</v>
      </c>
      <c r="E2887" s="27">
        <v>45503</v>
      </c>
      <c r="F2887">
        <v>876.93000000000006</v>
      </c>
      <c r="G2887" t="s">
        <v>90</v>
      </c>
      <c r="H2887">
        <v>0</v>
      </c>
      <c r="I2887" t="str">
        <f>YEAR(data_KPI[[#This Row],[Date]])&amp;" "&amp;MONTH(data_KPI[[#This Row],[Date]])</f>
        <v>2024 7</v>
      </c>
    </row>
    <row r="2888" spans="2:9" x14ac:dyDescent="0.25">
      <c r="B2888" t="s">
        <v>32</v>
      </c>
      <c r="C2888">
        <v>8.8000000000000007</v>
      </c>
      <c r="D2888">
        <v>640</v>
      </c>
      <c r="E2888" s="27">
        <v>45503</v>
      </c>
      <c r="F2888">
        <v>2007.72</v>
      </c>
      <c r="G2888" t="s">
        <v>91</v>
      </c>
      <c r="H2888">
        <v>0</v>
      </c>
      <c r="I2888" t="str">
        <f>YEAR(data_KPI[[#This Row],[Date]])&amp;" "&amp;MONTH(data_KPI[[#This Row],[Date]])</f>
        <v>2024 7</v>
      </c>
    </row>
    <row r="2889" spans="2:9" x14ac:dyDescent="0.25">
      <c r="B2889" t="s">
        <v>33</v>
      </c>
      <c r="C2889">
        <v>7.2</v>
      </c>
      <c r="D2889">
        <v>610</v>
      </c>
      <c r="E2889" s="27">
        <v>45504</v>
      </c>
      <c r="F2889">
        <v>788.37000000000012</v>
      </c>
      <c r="G2889" t="s">
        <v>90</v>
      </c>
      <c r="H2889">
        <v>0</v>
      </c>
      <c r="I2889" t="str">
        <f>YEAR(data_KPI[[#This Row],[Date]])&amp;" "&amp;MONTH(data_KPI[[#This Row],[Date]])</f>
        <v>2024 7</v>
      </c>
    </row>
    <row r="2890" spans="2:9" x14ac:dyDescent="0.25">
      <c r="B2890" t="s">
        <v>34</v>
      </c>
      <c r="C2890">
        <v>10.4</v>
      </c>
      <c r="D2890">
        <v>1500</v>
      </c>
      <c r="E2890" s="27">
        <v>45504</v>
      </c>
      <c r="F2890">
        <v>2943.39</v>
      </c>
      <c r="G2890" t="s">
        <v>91</v>
      </c>
      <c r="H2890">
        <v>0</v>
      </c>
      <c r="I2890" t="str">
        <f>YEAR(data_KPI[[#This Row],[Date]])&amp;" "&amp;MONTH(data_KPI[[#This Row],[Date]])</f>
        <v>2024 7</v>
      </c>
    </row>
    <row r="2891" spans="2:9" x14ac:dyDescent="0.25">
      <c r="B2891" t="s">
        <v>35</v>
      </c>
      <c r="C2891">
        <v>9.6000000000000014</v>
      </c>
      <c r="D2891">
        <v>1090</v>
      </c>
      <c r="E2891" s="27">
        <v>45504</v>
      </c>
      <c r="F2891">
        <v>807.59999999999991</v>
      </c>
      <c r="G2891" t="s">
        <v>91</v>
      </c>
      <c r="H2891">
        <v>0</v>
      </c>
      <c r="I2891" t="str">
        <f>YEAR(data_KPI[[#This Row],[Date]])&amp;" "&amp;MONTH(data_KPI[[#This Row],[Date]])</f>
        <v>2024 7</v>
      </c>
    </row>
    <row r="2892" spans="2:9" x14ac:dyDescent="0.25">
      <c r="B2892" t="s">
        <v>68</v>
      </c>
      <c r="C2892">
        <v>9.6000000000000014</v>
      </c>
      <c r="D2892">
        <v>560</v>
      </c>
      <c r="E2892" s="27">
        <v>45504</v>
      </c>
      <c r="F2892">
        <v>1906.92</v>
      </c>
      <c r="G2892" t="s">
        <v>90</v>
      </c>
      <c r="H2892">
        <v>0</v>
      </c>
      <c r="I2892" t="str">
        <f>YEAR(data_KPI[[#This Row],[Date]])&amp;" "&amp;MONTH(data_KPI[[#This Row],[Date]])</f>
        <v>2024 7</v>
      </c>
    </row>
    <row r="2893" spans="2:9" x14ac:dyDescent="0.25">
      <c r="B2893" t="s">
        <v>32</v>
      </c>
      <c r="C2893">
        <v>4</v>
      </c>
      <c r="D2893">
        <v>970</v>
      </c>
      <c r="E2893" s="27">
        <v>45504</v>
      </c>
      <c r="F2893">
        <v>2121.8999999999996</v>
      </c>
      <c r="G2893" t="s">
        <v>91</v>
      </c>
      <c r="H2893">
        <v>0</v>
      </c>
      <c r="I2893" t="str">
        <f>YEAR(data_KPI[[#This Row],[Date]])&amp;" "&amp;MONTH(data_KPI[[#This Row],[Date]])</f>
        <v>2024 7</v>
      </c>
    </row>
    <row r="2894" spans="2:9" x14ac:dyDescent="0.25">
      <c r="B2894" t="s">
        <v>33</v>
      </c>
      <c r="C2894">
        <v>4.8000000000000007</v>
      </c>
      <c r="D2894">
        <v>950</v>
      </c>
      <c r="E2894" s="27">
        <v>45505</v>
      </c>
      <c r="F2894">
        <v>568.29</v>
      </c>
      <c r="G2894" t="s">
        <v>90</v>
      </c>
      <c r="H2894">
        <v>0</v>
      </c>
      <c r="I2894" t="str">
        <f>YEAR(data_KPI[[#This Row],[Date]])&amp;" "&amp;MONTH(data_KPI[[#This Row],[Date]])</f>
        <v>2024 8</v>
      </c>
    </row>
    <row r="2895" spans="2:9" x14ac:dyDescent="0.25">
      <c r="B2895" t="s">
        <v>34</v>
      </c>
      <c r="C2895">
        <v>4.8000000000000007</v>
      </c>
      <c r="D2895">
        <v>640</v>
      </c>
      <c r="E2895" s="27">
        <v>45505</v>
      </c>
      <c r="F2895">
        <v>2057.0099999999998</v>
      </c>
      <c r="G2895" t="s">
        <v>91</v>
      </c>
      <c r="H2895">
        <v>0</v>
      </c>
      <c r="I2895" t="str">
        <f>YEAR(data_KPI[[#This Row],[Date]])&amp;" "&amp;MONTH(data_KPI[[#This Row],[Date]])</f>
        <v>2024 8</v>
      </c>
    </row>
    <row r="2896" spans="2:9" x14ac:dyDescent="0.25">
      <c r="B2896" t="s">
        <v>35</v>
      </c>
      <c r="C2896">
        <v>8.8000000000000007</v>
      </c>
      <c r="D2896">
        <v>780</v>
      </c>
      <c r="E2896" s="27">
        <v>45505</v>
      </c>
      <c r="F2896">
        <v>1994.6399999999999</v>
      </c>
      <c r="G2896" t="s">
        <v>91</v>
      </c>
      <c r="H2896">
        <v>0</v>
      </c>
      <c r="I2896" t="str">
        <f>YEAR(data_KPI[[#This Row],[Date]])&amp;" "&amp;MONTH(data_KPI[[#This Row],[Date]])</f>
        <v>2024 8</v>
      </c>
    </row>
    <row r="2897" spans="2:9" x14ac:dyDescent="0.25">
      <c r="B2897" t="s">
        <v>68</v>
      </c>
      <c r="C2897">
        <v>4</v>
      </c>
      <c r="D2897">
        <v>670</v>
      </c>
      <c r="E2897" s="27">
        <v>45505</v>
      </c>
      <c r="F2897">
        <v>2011.38</v>
      </c>
      <c r="G2897" t="s">
        <v>90</v>
      </c>
      <c r="H2897">
        <v>0</v>
      </c>
      <c r="I2897" t="str">
        <f>YEAR(data_KPI[[#This Row],[Date]])&amp;" "&amp;MONTH(data_KPI[[#This Row],[Date]])</f>
        <v>2024 8</v>
      </c>
    </row>
    <row r="2898" spans="2:9" x14ac:dyDescent="0.25">
      <c r="B2898" t="s">
        <v>32</v>
      </c>
      <c r="C2898">
        <v>10.4</v>
      </c>
      <c r="D2898">
        <v>640</v>
      </c>
      <c r="E2898" s="27">
        <v>45505</v>
      </c>
      <c r="F2898">
        <v>1743.5700000000002</v>
      </c>
      <c r="G2898" t="s">
        <v>91</v>
      </c>
      <c r="H2898">
        <v>0</v>
      </c>
      <c r="I2898" t="str">
        <f>YEAR(data_KPI[[#This Row],[Date]])&amp;" "&amp;MONTH(data_KPI[[#This Row],[Date]])</f>
        <v>2024 8</v>
      </c>
    </row>
    <row r="2899" spans="2:9" x14ac:dyDescent="0.25">
      <c r="B2899" t="s">
        <v>33</v>
      </c>
      <c r="C2899">
        <v>8</v>
      </c>
      <c r="D2899">
        <v>520</v>
      </c>
      <c r="E2899" s="27">
        <v>45506</v>
      </c>
      <c r="F2899">
        <v>1681.3200000000002</v>
      </c>
      <c r="G2899" t="s">
        <v>90</v>
      </c>
      <c r="H2899">
        <v>0</v>
      </c>
      <c r="I2899" t="str">
        <f>YEAR(data_KPI[[#This Row],[Date]])&amp;" "&amp;MONTH(data_KPI[[#This Row],[Date]])</f>
        <v>2024 8</v>
      </c>
    </row>
    <row r="2900" spans="2:9" x14ac:dyDescent="0.25">
      <c r="B2900" t="s">
        <v>34</v>
      </c>
      <c r="C2900">
        <v>11.200000000000001</v>
      </c>
      <c r="D2900">
        <v>1470</v>
      </c>
      <c r="E2900" s="27">
        <v>45506</v>
      </c>
      <c r="F2900">
        <v>2470.2599999999998</v>
      </c>
      <c r="G2900" t="s">
        <v>91</v>
      </c>
      <c r="H2900">
        <v>0</v>
      </c>
      <c r="I2900" t="str">
        <f>YEAR(data_KPI[[#This Row],[Date]])&amp;" "&amp;MONTH(data_KPI[[#This Row],[Date]])</f>
        <v>2024 8</v>
      </c>
    </row>
    <row r="2901" spans="2:9" x14ac:dyDescent="0.25">
      <c r="B2901" t="s">
        <v>35</v>
      </c>
      <c r="C2901">
        <v>10.4</v>
      </c>
      <c r="D2901">
        <v>870</v>
      </c>
      <c r="E2901" s="27">
        <v>45506</v>
      </c>
      <c r="F2901">
        <v>874.86</v>
      </c>
      <c r="G2901" t="s">
        <v>91</v>
      </c>
      <c r="H2901">
        <v>0</v>
      </c>
      <c r="I2901" t="str">
        <f>YEAR(data_KPI[[#This Row],[Date]])&amp;" "&amp;MONTH(data_KPI[[#This Row],[Date]])</f>
        <v>2024 8</v>
      </c>
    </row>
    <row r="2902" spans="2:9" x14ac:dyDescent="0.25">
      <c r="B2902" t="s">
        <v>68</v>
      </c>
      <c r="C2902">
        <v>6.4</v>
      </c>
      <c r="D2902">
        <v>1020</v>
      </c>
      <c r="E2902" s="27">
        <v>45506</v>
      </c>
      <c r="F2902">
        <v>1878.03</v>
      </c>
      <c r="G2902" t="s">
        <v>90</v>
      </c>
      <c r="H2902">
        <v>0</v>
      </c>
      <c r="I2902" t="str">
        <f>YEAR(data_KPI[[#This Row],[Date]])&amp;" "&amp;MONTH(data_KPI[[#This Row],[Date]])</f>
        <v>2024 8</v>
      </c>
    </row>
    <row r="2903" spans="2:9" x14ac:dyDescent="0.25">
      <c r="B2903" t="s">
        <v>32</v>
      </c>
      <c r="C2903">
        <v>5.6000000000000005</v>
      </c>
      <c r="D2903">
        <v>1170</v>
      </c>
      <c r="E2903" s="27">
        <v>45506</v>
      </c>
      <c r="F2903">
        <v>2603.94</v>
      </c>
      <c r="G2903" t="s">
        <v>91</v>
      </c>
      <c r="H2903">
        <v>0</v>
      </c>
      <c r="I2903" t="str">
        <f>YEAR(data_KPI[[#This Row],[Date]])&amp;" "&amp;MONTH(data_KPI[[#This Row],[Date]])</f>
        <v>2024 8</v>
      </c>
    </row>
    <row r="2904" spans="2:9" x14ac:dyDescent="0.25">
      <c r="B2904" t="s">
        <v>33</v>
      </c>
      <c r="C2904">
        <v>8</v>
      </c>
      <c r="D2904">
        <v>1100</v>
      </c>
      <c r="E2904" s="27">
        <v>45507</v>
      </c>
      <c r="F2904">
        <v>2720.55</v>
      </c>
      <c r="G2904" t="s">
        <v>90</v>
      </c>
      <c r="H2904">
        <v>0</v>
      </c>
      <c r="I2904" t="str">
        <f>YEAR(data_KPI[[#This Row],[Date]])&amp;" "&amp;MONTH(data_KPI[[#This Row],[Date]])</f>
        <v>2024 8</v>
      </c>
    </row>
    <row r="2905" spans="2:9" x14ac:dyDescent="0.25">
      <c r="B2905" t="s">
        <v>34</v>
      </c>
      <c r="C2905">
        <v>10.4</v>
      </c>
      <c r="D2905">
        <v>880</v>
      </c>
      <c r="E2905" s="27">
        <v>45507</v>
      </c>
      <c r="F2905">
        <v>138.18</v>
      </c>
      <c r="G2905" t="s">
        <v>91</v>
      </c>
      <c r="H2905">
        <v>0</v>
      </c>
      <c r="I2905" t="str">
        <f>YEAR(data_KPI[[#This Row],[Date]])&amp;" "&amp;MONTH(data_KPI[[#This Row],[Date]])</f>
        <v>2024 8</v>
      </c>
    </row>
    <row r="2906" spans="2:9" x14ac:dyDescent="0.25">
      <c r="B2906" t="s">
        <v>35</v>
      </c>
      <c r="C2906">
        <v>7.2</v>
      </c>
      <c r="D2906">
        <v>1290</v>
      </c>
      <c r="E2906" s="27">
        <v>45507</v>
      </c>
      <c r="F2906">
        <v>2112.84</v>
      </c>
      <c r="G2906" t="s">
        <v>91</v>
      </c>
      <c r="H2906">
        <v>0</v>
      </c>
      <c r="I2906" t="str">
        <f>YEAR(data_KPI[[#This Row],[Date]])&amp;" "&amp;MONTH(data_KPI[[#This Row],[Date]])</f>
        <v>2024 8</v>
      </c>
    </row>
    <row r="2907" spans="2:9" x14ac:dyDescent="0.25">
      <c r="B2907" t="s">
        <v>68</v>
      </c>
      <c r="C2907">
        <v>11.200000000000001</v>
      </c>
      <c r="D2907">
        <v>1300</v>
      </c>
      <c r="E2907" s="27">
        <v>45507</v>
      </c>
      <c r="F2907">
        <v>806.79</v>
      </c>
      <c r="G2907" t="s">
        <v>90</v>
      </c>
      <c r="H2907">
        <v>0</v>
      </c>
      <c r="I2907" t="str">
        <f>YEAR(data_KPI[[#This Row],[Date]])&amp;" "&amp;MONTH(data_KPI[[#This Row],[Date]])</f>
        <v>2024 8</v>
      </c>
    </row>
    <row r="2908" spans="2:9" x14ac:dyDescent="0.25">
      <c r="B2908" t="s">
        <v>32</v>
      </c>
      <c r="C2908">
        <v>9.6000000000000014</v>
      </c>
      <c r="D2908">
        <v>1070</v>
      </c>
      <c r="E2908" s="27">
        <v>45507</v>
      </c>
      <c r="F2908">
        <v>861.42</v>
      </c>
      <c r="G2908" t="s">
        <v>91</v>
      </c>
      <c r="H2908">
        <v>0</v>
      </c>
      <c r="I2908" t="str">
        <f>YEAR(data_KPI[[#This Row],[Date]])&amp;" "&amp;MONTH(data_KPI[[#This Row],[Date]])</f>
        <v>2024 8</v>
      </c>
    </row>
    <row r="2909" spans="2:9" x14ac:dyDescent="0.25">
      <c r="B2909" t="s">
        <v>33</v>
      </c>
      <c r="C2909">
        <v>6.4</v>
      </c>
      <c r="D2909">
        <v>680</v>
      </c>
      <c r="E2909" s="27">
        <v>45508</v>
      </c>
      <c r="F2909">
        <v>1489.41</v>
      </c>
      <c r="G2909" t="s">
        <v>90</v>
      </c>
      <c r="H2909">
        <v>0</v>
      </c>
      <c r="I2909" t="str">
        <f>YEAR(data_KPI[[#This Row],[Date]])&amp;" "&amp;MONTH(data_KPI[[#This Row],[Date]])</f>
        <v>2024 8</v>
      </c>
    </row>
    <row r="2910" spans="2:9" x14ac:dyDescent="0.25">
      <c r="B2910" t="s">
        <v>34</v>
      </c>
      <c r="C2910">
        <v>8.8000000000000007</v>
      </c>
      <c r="D2910">
        <v>720</v>
      </c>
      <c r="E2910" s="27">
        <v>45508</v>
      </c>
      <c r="F2910">
        <v>2969.25</v>
      </c>
      <c r="G2910" t="s">
        <v>91</v>
      </c>
      <c r="H2910">
        <v>0</v>
      </c>
      <c r="I2910" t="str">
        <f>YEAR(data_KPI[[#This Row],[Date]])&amp;" "&amp;MONTH(data_KPI[[#This Row],[Date]])</f>
        <v>2024 8</v>
      </c>
    </row>
    <row r="2911" spans="2:9" x14ac:dyDescent="0.25">
      <c r="B2911" t="s">
        <v>35</v>
      </c>
      <c r="C2911">
        <v>5.6000000000000005</v>
      </c>
      <c r="D2911">
        <v>1050</v>
      </c>
      <c r="E2911" s="27">
        <v>45508</v>
      </c>
      <c r="F2911">
        <v>2576.6999999999998</v>
      </c>
      <c r="G2911" t="s">
        <v>91</v>
      </c>
      <c r="H2911">
        <v>0</v>
      </c>
      <c r="I2911" t="str">
        <f>YEAR(data_KPI[[#This Row],[Date]])&amp;" "&amp;MONTH(data_KPI[[#This Row],[Date]])</f>
        <v>2024 8</v>
      </c>
    </row>
    <row r="2912" spans="2:9" x14ac:dyDescent="0.25">
      <c r="B2912" t="s">
        <v>68</v>
      </c>
      <c r="C2912">
        <v>5.6000000000000005</v>
      </c>
      <c r="D2912">
        <v>750</v>
      </c>
      <c r="E2912" s="27">
        <v>45508</v>
      </c>
      <c r="F2912">
        <v>1640.67</v>
      </c>
      <c r="G2912" t="s">
        <v>90</v>
      </c>
      <c r="H2912">
        <v>0</v>
      </c>
      <c r="I2912" t="str">
        <f>YEAR(data_KPI[[#This Row],[Date]])&amp;" "&amp;MONTH(data_KPI[[#This Row],[Date]])</f>
        <v>2024 8</v>
      </c>
    </row>
    <row r="2913" spans="2:9" x14ac:dyDescent="0.25">
      <c r="B2913" t="s">
        <v>32</v>
      </c>
      <c r="C2913">
        <v>4.8000000000000007</v>
      </c>
      <c r="D2913">
        <v>870</v>
      </c>
      <c r="E2913" s="27">
        <v>45508</v>
      </c>
      <c r="F2913">
        <v>2062.17</v>
      </c>
      <c r="G2913" t="s">
        <v>91</v>
      </c>
      <c r="H2913">
        <v>0</v>
      </c>
      <c r="I2913" t="str">
        <f>YEAR(data_KPI[[#This Row],[Date]])&amp;" "&amp;MONTH(data_KPI[[#This Row],[Date]])</f>
        <v>2024 8</v>
      </c>
    </row>
    <row r="2914" spans="2:9" x14ac:dyDescent="0.25">
      <c r="B2914" t="s">
        <v>33</v>
      </c>
      <c r="C2914">
        <v>8</v>
      </c>
      <c r="D2914">
        <v>1120</v>
      </c>
      <c r="E2914" s="27">
        <v>45509</v>
      </c>
      <c r="F2914">
        <v>1483.23</v>
      </c>
      <c r="G2914" t="s">
        <v>90</v>
      </c>
      <c r="H2914">
        <v>0</v>
      </c>
      <c r="I2914" t="str">
        <f>YEAR(data_KPI[[#This Row],[Date]])&amp;" "&amp;MONTH(data_KPI[[#This Row],[Date]])</f>
        <v>2024 8</v>
      </c>
    </row>
    <row r="2915" spans="2:9" x14ac:dyDescent="0.25">
      <c r="B2915" t="s">
        <v>34</v>
      </c>
      <c r="C2915">
        <v>10.4</v>
      </c>
      <c r="D2915">
        <v>650</v>
      </c>
      <c r="E2915" s="27">
        <v>45509</v>
      </c>
      <c r="F2915">
        <v>1347.6</v>
      </c>
      <c r="G2915" t="s">
        <v>91</v>
      </c>
      <c r="H2915">
        <v>0</v>
      </c>
      <c r="I2915" t="str">
        <f>YEAR(data_KPI[[#This Row],[Date]])&amp;" "&amp;MONTH(data_KPI[[#This Row],[Date]])</f>
        <v>2024 8</v>
      </c>
    </row>
    <row r="2916" spans="2:9" x14ac:dyDescent="0.25">
      <c r="B2916" t="s">
        <v>35</v>
      </c>
      <c r="C2916">
        <v>9.6000000000000014</v>
      </c>
      <c r="D2916">
        <v>650</v>
      </c>
      <c r="E2916" s="27">
        <v>45509</v>
      </c>
      <c r="F2916">
        <v>1913.1000000000001</v>
      </c>
      <c r="G2916" t="s">
        <v>91</v>
      </c>
      <c r="H2916">
        <v>0</v>
      </c>
      <c r="I2916" t="str">
        <f>YEAR(data_KPI[[#This Row],[Date]])&amp;" "&amp;MONTH(data_KPI[[#This Row],[Date]])</f>
        <v>2024 8</v>
      </c>
    </row>
    <row r="2917" spans="2:9" x14ac:dyDescent="0.25">
      <c r="B2917" t="s">
        <v>68</v>
      </c>
      <c r="C2917">
        <v>9.6000000000000014</v>
      </c>
      <c r="D2917">
        <v>870</v>
      </c>
      <c r="E2917" s="27">
        <v>45509</v>
      </c>
      <c r="F2917">
        <v>913.58999999999992</v>
      </c>
      <c r="G2917" t="s">
        <v>90</v>
      </c>
      <c r="H2917">
        <v>0</v>
      </c>
      <c r="I2917" t="str">
        <f>YEAR(data_KPI[[#This Row],[Date]])&amp;" "&amp;MONTH(data_KPI[[#This Row],[Date]])</f>
        <v>2024 8</v>
      </c>
    </row>
    <row r="2918" spans="2:9" x14ac:dyDescent="0.25">
      <c r="B2918" t="s">
        <v>32</v>
      </c>
      <c r="C2918">
        <v>8</v>
      </c>
      <c r="D2918">
        <v>530</v>
      </c>
      <c r="E2918" s="27">
        <v>45509</v>
      </c>
      <c r="F2918">
        <v>1563.1799999999998</v>
      </c>
      <c r="G2918" t="s">
        <v>91</v>
      </c>
      <c r="H2918">
        <v>0</v>
      </c>
      <c r="I2918" t="str">
        <f>YEAR(data_KPI[[#This Row],[Date]])&amp;" "&amp;MONTH(data_KPI[[#This Row],[Date]])</f>
        <v>2024 8</v>
      </c>
    </row>
    <row r="2919" spans="2:9" x14ac:dyDescent="0.25">
      <c r="B2919" t="s">
        <v>33</v>
      </c>
      <c r="C2919">
        <v>4.8000000000000007</v>
      </c>
      <c r="D2919">
        <v>1380</v>
      </c>
      <c r="E2919" s="27">
        <v>45510</v>
      </c>
      <c r="F2919">
        <v>351.6</v>
      </c>
      <c r="G2919" t="s">
        <v>90</v>
      </c>
      <c r="H2919">
        <v>0</v>
      </c>
      <c r="I2919" t="str">
        <f>YEAR(data_KPI[[#This Row],[Date]])&amp;" "&amp;MONTH(data_KPI[[#This Row],[Date]])</f>
        <v>2024 8</v>
      </c>
    </row>
    <row r="2920" spans="2:9" x14ac:dyDescent="0.25">
      <c r="B2920" t="s">
        <v>34</v>
      </c>
      <c r="C2920">
        <v>12</v>
      </c>
      <c r="D2920">
        <v>670</v>
      </c>
      <c r="E2920" s="27">
        <v>45510</v>
      </c>
      <c r="F2920">
        <v>810.33</v>
      </c>
      <c r="G2920" t="s">
        <v>91</v>
      </c>
      <c r="H2920">
        <v>0</v>
      </c>
      <c r="I2920" t="str">
        <f>YEAR(data_KPI[[#This Row],[Date]])&amp;" "&amp;MONTH(data_KPI[[#This Row],[Date]])</f>
        <v>2024 8</v>
      </c>
    </row>
    <row r="2921" spans="2:9" x14ac:dyDescent="0.25">
      <c r="B2921" t="s">
        <v>35</v>
      </c>
      <c r="C2921">
        <v>7.2</v>
      </c>
      <c r="D2921">
        <v>1470</v>
      </c>
      <c r="E2921" s="27">
        <v>45510</v>
      </c>
      <c r="F2921">
        <v>418.79999999999995</v>
      </c>
      <c r="G2921" t="s">
        <v>91</v>
      </c>
      <c r="H2921">
        <v>0</v>
      </c>
      <c r="I2921" t="str">
        <f>YEAR(data_KPI[[#This Row],[Date]])&amp;" "&amp;MONTH(data_KPI[[#This Row],[Date]])</f>
        <v>2024 8</v>
      </c>
    </row>
    <row r="2922" spans="2:9" x14ac:dyDescent="0.25">
      <c r="B2922" t="s">
        <v>68</v>
      </c>
      <c r="C2922">
        <v>5.6000000000000005</v>
      </c>
      <c r="D2922">
        <v>1310</v>
      </c>
      <c r="E2922" s="27">
        <v>45510</v>
      </c>
      <c r="F2922">
        <v>2612.8200000000002</v>
      </c>
      <c r="G2922" t="s">
        <v>90</v>
      </c>
      <c r="H2922">
        <v>0</v>
      </c>
      <c r="I2922" t="str">
        <f>YEAR(data_KPI[[#This Row],[Date]])&amp;" "&amp;MONTH(data_KPI[[#This Row],[Date]])</f>
        <v>2024 8</v>
      </c>
    </row>
    <row r="2923" spans="2:9" x14ac:dyDescent="0.25">
      <c r="B2923" t="s">
        <v>32</v>
      </c>
      <c r="C2923">
        <v>4</v>
      </c>
      <c r="D2923">
        <v>1420</v>
      </c>
      <c r="E2923" s="27">
        <v>45510</v>
      </c>
      <c r="F2923">
        <v>948.96</v>
      </c>
      <c r="G2923" t="s">
        <v>91</v>
      </c>
      <c r="H2923">
        <v>0</v>
      </c>
      <c r="I2923" t="str">
        <f>YEAR(data_KPI[[#This Row],[Date]])&amp;" "&amp;MONTH(data_KPI[[#This Row],[Date]])</f>
        <v>2024 8</v>
      </c>
    </row>
    <row r="2924" spans="2:9" x14ac:dyDescent="0.25">
      <c r="B2924" t="s">
        <v>33</v>
      </c>
      <c r="C2924">
        <v>6.4</v>
      </c>
      <c r="D2924">
        <v>810</v>
      </c>
      <c r="E2924" s="27">
        <v>45511</v>
      </c>
      <c r="F2924">
        <v>2802.0299999999997</v>
      </c>
      <c r="G2924" t="s">
        <v>90</v>
      </c>
      <c r="H2924">
        <v>0</v>
      </c>
      <c r="I2924" t="str">
        <f>YEAR(data_KPI[[#This Row],[Date]])&amp;" "&amp;MONTH(data_KPI[[#This Row],[Date]])</f>
        <v>2024 8</v>
      </c>
    </row>
    <row r="2925" spans="2:9" x14ac:dyDescent="0.25">
      <c r="B2925" t="s">
        <v>34</v>
      </c>
      <c r="C2925">
        <v>8</v>
      </c>
      <c r="D2925">
        <v>810</v>
      </c>
      <c r="E2925" s="27">
        <v>45511</v>
      </c>
      <c r="F2925">
        <v>1309.8000000000002</v>
      </c>
      <c r="G2925" t="s">
        <v>91</v>
      </c>
      <c r="H2925">
        <v>0</v>
      </c>
      <c r="I2925" t="str">
        <f>YEAR(data_KPI[[#This Row],[Date]])&amp;" "&amp;MONTH(data_KPI[[#This Row],[Date]])</f>
        <v>2024 8</v>
      </c>
    </row>
    <row r="2926" spans="2:9" x14ac:dyDescent="0.25">
      <c r="B2926" t="s">
        <v>35</v>
      </c>
      <c r="C2926">
        <v>4.8000000000000007</v>
      </c>
      <c r="D2926">
        <v>1140</v>
      </c>
      <c r="E2926" s="27">
        <v>45511</v>
      </c>
      <c r="F2926">
        <v>1989.3000000000002</v>
      </c>
      <c r="G2926" t="s">
        <v>91</v>
      </c>
      <c r="H2926">
        <v>0</v>
      </c>
      <c r="I2926" t="str">
        <f>YEAR(data_KPI[[#This Row],[Date]])&amp;" "&amp;MONTH(data_KPI[[#This Row],[Date]])</f>
        <v>2024 8</v>
      </c>
    </row>
    <row r="2927" spans="2:9" x14ac:dyDescent="0.25">
      <c r="B2927" t="s">
        <v>68</v>
      </c>
      <c r="C2927">
        <v>6.4</v>
      </c>
      <c r="D2927">
        <v>540</v>
      </c>
      <c r="E2927" s="27">
        <v>45511</v>
      </c>
      <c r="F2927">
        <v>456.65999999999997</v>
      </c>
      <c r="G2927" t="s">
        <v>90</v>
      </c>
      <c r="H2927">
        <v>0</v>
      </c>
      <c r="I2927" t="str">
        <f>YEAR(data_KPI[[#This Row],[Date]])&amp;" "&amp;MONTH(data_KPI[[#This Row],[Date]])</f>
        <v>2024 8</v>
      </c>
    </row>
    <row r="2928" spans="2:9" x14ac:dyDescent="0.25">
      <c r="B2928" t="s">
        <v>32</v>
      </c>
      <c r="C2928">
        <v>11.200000000000001</v>
      </c>
      <c r="D2928">
        <v>1150</v>
      </c>
      <c r="E2928" s="27">
        <v>45511</v>
      </c>
      <c r="F2928">
        <v>322.92</v>
      </c>
      <c r="G2928" t="s">
        <v>91</v>
      </c>
      <c r="H2928">
        <v>0</v>
      </c>
      <c r="I2928" t="str">
        <f>YEAR(data_KPI[[#This Row],[Date]])&amp;" "&amp;MONTH(data_KPI[[#This Row],[Date]])</f>
        <v>2024 8</v>
      </c>
    </row>
    <row r="2929" spans="2:9" x14ac:dyDescent="0.25">
      <c r="B2929" t="s">
        <v>33</v>
      </c>
      <c r="C2929">
        <v>8</v>
      </c>
      <c r="D2929">
        <v>1160</v>
      </c>
      <c r="E2929" s="27">
        <v>45512</v>
      </c>
      <c r="F2929">
        <v>1499.6100000000001</v>
      </c>
      <c r="G2929" t="s">
        <v>90</v>
      </c>
      <c r="H2929">
        <v>0</v>
      </c>
      <c r="I2929" t="str">
        <f>YEAR(data_KPI[[#This Row],[Date]])&amp;" "&amp;MONTH(data_KPI[[#This Row],[Date]])</f>
        <v>2024 8</v>
      </c>
    </row>
    <row r="2930" spans="2:9" x14ac:dyDescent="0.25">
      <c r="B2930" t="s">
        <v>34</v>
      </c>
      <c r="C2930">
        <v>4.8000000000000007</v>
      </c>
      <c r="D2930">
        <v>890</v>
      </c>
      <c r="E2930" s="27">
        <v>45512</v>
      </c>
      <c r="F2930">
        <v>252.51</v>
      </c>
      <c r="G2930" t="s">
        <v>91</v>
      </c>
      <c r="H2930">
        <v>0</v>
      </c>
      <c r="I2930" t="str">
        <f>YEAR(data_KPI[[#This Row],[Date]])&amp;" "&amp;MONTH(data_KPI[[#This Row],[Date]])</f>
        <v>2024 8</v>
      </c>
    </row>
    <row r="2931" spans="2:9" x14ac:dyDescent="0.25">
      <c r="B2931" t="s">
        <v>35</v>
      </c>
      <c r="C2931">
        <v>12</v>
      </c>
      <c r="D2931">
        <v>510</v>
      </c>
      <c r="E2931" s="27">
        <v>45512</v>
      </c>
      <c r="F2931">
        <v>2230.92</v>
      </c>
      <c r="G2931" t="s">
        <v>91</v>
      </c>
      <c r="H2931">
        <v>0</v>
      </c>
      <c r="I2931" t="str">
        <f>YEAR(data_KPI[[#This Row],[Date]])&amp;" "&amp;MONTH(data_KPI[[#This Row],[Date]])</f>
        <v>2024 8</v>
      </c>
    </row>
    <row r="2932" spans="2:9" x14ac:dyDescent="0.25">
      <c r="B2932" t="s">
        <v>68</v>
      </c>
      <c r="C2932">
        <v>12</v>
      </c>
      <c r="D2932">
        <v>1270</v>
      </c>
      <c r="E2932" s="27">
        <v>45512</v>
      </c>
      <c r="F2932">
        <v>2936.1000000000004</v>
      </c>
      <c r="G2932" t="s">
        <v>90</v>
      </c>
      <c r="H2932">
        <v>0</v>
      </c>
      <c r="I2932" t="str">
        <f>YEAR(data_KPI[[#This Row],[Date]])&amp;" "&amp;MONTH(data_KPI[[#This Row],[Date]])</f>
        <v>2024 8</v>
      </c>
    </row>
    <row r="2933" spans="2:9" x14ac:dyDescent="0.25">
      <c r="B2933" t="s">
        <v>32</v>
      </c>
      <c r="C2933">
        <v>8</v>
      </c>
      <c r="D2933">
        <v>1000</v>
      </c>
      <c r="E2933" s="27">
        <v>45512</v>
      </c>
      <c r="F2933">
        <v>800.22</v>
      </c>
      <c r="G2933" t="s">
        <v>91</v>
      </c>
      <c r="H2933">
        <v>0</v>
      </c>
      <c r="I2933" t="str">
        <f>YEAR(data_KPI[[#This Row],[Date]])&amp;" "&amp;MONTH(data_KPI[[#This Row],[Date]])</f>
        <v>2024 8</v>
      </c>
    </row>
    <row r="2934" spans="2:9" x14ac:dyDescent="0.25">
      <c r="B2934" t="s">
        <v>33</v>
      </c>
      <c r="C2934">
        <v>5.6000000000000005</v>
      </c>
      <c r="D2934">
        <v>1420</v>
      </c>
      <c r="E2934" s="27">
        <v>45513</v>
      </c>
      <c r="F2934">
        <v>2280.66</v>
      </c>
      <c r="G2934" t="s">
        <v>90</v>
      </c>
      <c r="H2934">
        <v>0</v>
      </c>
      <c r="I2934" t="str">
        <f>YEAR(data_KPI[[#This Row],[Date]])&amp;" "&amp;MONTH(data_KPI[[#This Row],[Date]])</f>
        <v>2024 8</v>
      </c>
    </row>
    <row r="2935" spans="2:9" x14ac:dyDescent="0.25">
      <c r="B2935" t="s">
        <v>34</v>
      </c>
      <c r="C2935">
        <v>4.8000000000000007</v>
      </c>
      <c r="D2935">
        <v>580</v>
      </c>
      <c r="E2935" s="27">
        <v>45513</v>
      </c>
      <c r="F2935">
        <v>1074.48</v>
      </c>
      <c r="G2935" t="s">
        <v>91</v>
      </c>
      <c r="H2935">
        <v>0</v>
      </c>
      <c r="I2935" t="str">
        <f>YEAR(data_KPI[[#This Row],[Date]])&amp;" "&amp;MONTH(data_KPI[[#This Row],[Date]])</f>
        <v>2024 8</v>
      </c>
    </row>
    <row r="2936" spans="2:9" x14ac:dyDescent="0.25">
      <c r="B2936" t="s">
        <v>35</v>
      </c>
      <c r="C2936">
        <v>8.8000000000000007</v>
      </c>
      <c r="D2936">
        <v>1340</v>
      </c>
      <c r="E2936" s="27">
        <v>45513</v>
      </c>
      <c r="F2936">
        <v>893.69999999999993</v>
      </c>
      <c r="G2936" t="s">
        <v>91</v>
      </c>
      <c r="H2936">
        <v>0</v>
      </c>
      <c r="I2936" t="str">
        <f>YEAR(data_KPI[[#This Row],[Date]])&amp;" "&amp;MONTH(data_KPI[[#This Row],[Date]])</f>
        <v>2024 8</v>
      </c>
    </row>
    <row r="2937" spans="2:9" x14ac:dyDescent="0.25">
      <c r="B2937" t="s">
        <v>68</v>
      </c>
      <c r="C2937">
        <v>11.200000000000001</v>
      </c>
      <c r="D2937">
        <v>1480</v>
      </c>
      <c r="E2937" s="27">
        <v>45513</v>
      </c>
      <c r="F2937">
        <v>2607.2400000000002</v>
      </c>
      <c r="G2937" t="s">
        <v>90</v>
      </c>
      <c r="H2937">
        <v>0</v>
      </c>
      <c r="I2937" t="str">
        <f>YEAR(data_KPI[[#This Row],[Date]])&amp;" "&amp;MONTH(data_KPI[[#This Row],[Date]])</f>
        <v>2024 8</v>
      </c>
    </row>
    <row r="2938" spans="2:9" x14ac:dyDescent="0.25">
      <c r="B2938" t="s">
        <v>32</v>
      </c>
      <c r="C2938">
        <v>6.4</v>
      </c>
      <c r="D2938">
        <v>1180</v>
      </c>
      <c r="E2938" s="27">
        <v>45513</v>
      </c>
      <c r="F2938">
        <v>2623.89</v>
      </c>
      <c r="G2938" t="s">
        <v>91</v>
      </c>
      <c r="H2938">
        <v>0</v>
      </c>
      <c r="I2938" t="str">
        <f>YEAR(data_KPI[[#This Row],[Date]])&amp;" "&amp;MONTH(data_KPI[[#This Row],[Date]])</f>
        <v>2024 8</v>
      </c>
    </row>
    <row r="2939" spans="2:9" x14ac:dyDescent="0.25">
      <c r="B2939" t="s">
        <v>33</v>
      </c>
      <c r="C2939">
        <v>4</v>
      </c>
      <c r="D2939">
        <v>860</v>
      </c>
      <c r="E2939" s="27">
        <v>45514</v>
      </c>
      <c r="F2939">
        <v>1183.29</v>
      </c>
      <c r="G2939" t="s">
        <v>90</v>
      </c>
      <c r="H2939">
        <v>0</v>
      </c>
      <c r="I2939" t="str">
        <f>YEAR(data_KPI[[#This Row],[Date]])&amp;" "&amp;MONTH(data_KPI[[#This Row],[Date]])</f>
        <v>2024 8</v>
      </c>
    </row>
    <row r="2940" spans="2:9" x14ac:dyDescent="0.25">
      <c r="B2940" t="s">
        <v>34</v>
      </c>
      <c r="C2940">
        <v>4</v>
      </c>
      <c r="D2940">
        <v>540</v>
      </c>
      <c r="E2940" s="27">
        <v>45514</v>
      </c>
      <c r="F2940">
        <v>1617.63</v>
      </c>
      <c r="G2940" t="s">
        <v>91</v>
      </c>
      <c r="H2940">
        <v>0</v>
      </c>
      <c r="I2940" t="str">
        <f>YEAR(data_KPI[[#This Row],[Date]])&amp;" "&amp;MONTH(data_KPI[[#This Row],[Date]])</f>
        <v>2024 8</v>
      </c>
    </row>
    <row r="2941" spans="2:9" x14ac:dyDescent="0.25">
      <c r="B2941" t="s">
        <v>35</v>
      </c>
      <c r="C2941">
        <v>11.200000000000001</v>
      </c>
      <c r="D2941">
        <v>1370</v>
      </c>
      <c r="E2941" s="27">
        <v>45514</v>
      </c>
      <c r="F2941">
        <v>2011.17</v>
      </c>
      <c r="G2941" t="s">
        <v>91</v>
      </c>
      <c r="H2941">
        <v>0</v>
      </c>
      <c r="I2941" t="str">
        <f>YEAR(data_KPI[[#This Row],[Date]])&amp;" "&amp;MONTH(data_KPI[[#This Row],[Date]])</f>
        <v>2024 8</v>
      </c>
    </row>
    <row r="2942" spans="2:9" x14ac:dyDescent="0.25">
      <c r="B2942" t="s">
        <v>68</v>
      </c>
      <c r="C2942">
        <v>10.4</v>
      </c>
      <c r="D2942">
        <v>980</v>
      </c>
      <c r="E2942" s="27">
        <v>45514</v>
      </c>
      <c r="F2942">
        <v>1577.4299999999998</v>
      </c>
      <c r="G2942" t="s">
        <v>90</v>
      </c>
      <c r="H2942">
        <v>0</v>
      </c>
      <c r="I2942" t="str">
        <f>YEAR(data_KPI[[#This Row],[Date]])&amp;" "&amp;MONTH(data_KPI[[#This Row],[Date]])</f>
        <v>2024 8</v>
      </c>
    </row>
    <row r="2943" spans="2:9" x14ac:dyDescent="0.25">
      <c r="B2943" t="s">
        <v>32</v>
      </c>
      <c r="C2943">
        <v>7.2</v>
      </c>
      <c r="D2943">
        <v>870</v>
      </c>
      <c r="E2943" s="27">
        <v>45514</v>
      </c>
      <c r="F2943">
        <v>2153.6999999999998</v>
      </c>
      <c r="G2943" t="s">
        <v>91</v>
      </c>
      <c r="H2943">
        <v>0</v>
      </c>
      <c r="I2943" t="str">
        <f>YEAR(data_KPI[[#This Row],[Date]])&amp;" "&amp;MONTH(data_KPI[[#This Row],[Date]])</f>
        <v>2024 8</v>
      </c>
    </row>
    <row r="2944" spans="2:9" x14ac:dyDescent="0.25">
      <c r="B2944" t="s">
        <v>33</v>
      </c>
      <c r="C2944">
        <v>4.8000000000000007</v>
      </c>
      <c r="D2944">
        <v>800</v>
      </c>
      <c r="E2944" s="27">
        <v>45515</v>
      </c>
      <c r="F2944">
        <v>2881.68</v>
      </c>
      <c r="G2944" t="s">
        <v>90</v>
      </c>
      <c r="H2944">
        <v>0</v>
      </c>
      <c r="I2944" t="str">
        <f>YEAR(data_KPI[[#This Row],[Date]])&amp;" "&amp;MONTH(data_KPI[[#This Row],[Date]])</f>
        <v>2024 8</v>
      </c>
    </row>
    <row r="2945" spans="2:9" x14ac:dyDescent="0.25">
      <c r="B2945" t="s">
        <v>34</v>
      </c>
      <c r="C2945">
        <v>10.4</v>
      </c>
      <c r="D2945">
        <v>760</v>
      </c>
      <c r="E2945" s="27">
        <v>45515</v>
      </c>
      <c r="F2945">
        <v>914.87999999999988</v>
      </c>
      <c r="G2945" t="s">
        <v>91</v>
      </c>
      <c r="H2945">
        <v>0</v>
      </c>
      <c r="I2945" t="str">
        <f>YEAR(data_KPI[[#This Row],[Date]])&amp;" "&amp;MONTH(data_KPI[[#This Row],[Date]])</f>
        <v>2024 8</v>
      </c>
    </row>
    <row r="2946" spans="2:9" x14ac:dyDescent="0.25">
      <c r="B2946" t="s">
        <v>35</v>
      </c>
      <c r="C2946">
        <v>7.2</v>
      </c>
      <c r="D2946">
        <v>620</v>
      </c>
      <c r="E2946" s="27">
        <v>45515</v>
      </c>
      <c r="F2946">
        <v>358.83</v>
      </c>
      <c r="G2946" t="s">
        <v>91</v>
      </c>
      <c r="H2946">
        <v>0</v>
      </c>
      <c r="I2946" t="str">
        <f>YEAR(data_KPI[[#This Row],[Date]])&amp;" "&amp;MONTH(data_KPI[[#This Row],[Date]])</f>
        <v>2024 8</v>
      </c>
    </row>
    <row r="2947" spans="2:9" x14ac:dyDescent="0.25">
      <c r="B2947" t="s">
        <v>68</v>
      </c>
      <c r="C2947">
        <v>8</v>
      </c>
      <c r="D2947">
        <v>1320</v>
      </c>
      <c r="E2947" s="27">
        <v>45515</v>
      </c>
      <c r="F2947">
        <v>2789.4900000000002</v>
      </c>
      <c r="G2947" t="s">
        <v>90</v>
      </c>
      <c r="H2947">
        <v>0</v>
      </c>
      <c r="I2947" t="str">
        <f>YEAR(data_KPI[[#This Row],[Date]])&amp;" "&amp;MONTH(data_KPI[[#This Row],[Date]])</f>
        <v>2024 8</v>
      </c>
    </row>
    <row r="2948" spans="2:9" x14ac:dyDescent="0.25">
      <c r="B2948" t="s">
        <v>32</v>
      </c>
      <c r="C2948">
        <v>4.8000000000000007</v>
      </c>
      <c r="D2948">
        <v>1110</v>
      </c>
      <c r="E2948" s="27">
        <v>45515</v>
      </c>
      <c r="F2948">
        <v>993.42</v>
      </c>
      <c r="G2948" t="s">
        <v>91</v>
      </c>
      <c r="H2948">
        <v>0</v>
      </c>
      <c r="I2948" t="str">
        <f>YEAR(data_KPI[[#This Row],[Date]])&amp;" "&amp;MONTH(data_KPI[[#This Row],[Date]])</f>
        <v>2024 8</v>
      </c>
    </row>
    <row r="2949" spans="2:9" x14ac:dyDescent="0.25">
      <c r="B2949" t="s">
        <v>33</v>
      </c>
      <c r="C2949">
        <v>9.6000000000000014</v>
      </c>
      <c r="D2949">
        <v>1190</v>
      </c>
      <c r="E2949" s="27">
        <v>45516</v>
      </c>
      <c r="F2949">
        <v>2225.2799999999997</v>
      </c>
      <c r="G2949" t="s">
        <v>90</v>
      </c>
      <c r="H2949">
        <v>0</v>
      </c>
      <c r="I2949" t="str">
        <f>YEAR(data_KPI[[#This Row],[Date]])&amp;" "&amp;MONTH(data_KPI[[#This Row],[Date]])</f>
        <v>2024 8</v>
      </c>
    </row>
    <row r="2950" spans="2:9" x14ac:dyDescent="0.25">
      <c r="B2950" t="s">
        <v>34</v>
      </c>
      <c r="C2950">
        <v>7.2</v>
      </c>
      <c r="D2950">
        <v>1170</v>
      </c>
      <c r="E2950" s="27">
        <v>45516</v>
      </c>
      <c r="F2950">
        <v>2613.6000000000004</v>
      </c>
      <c r="G2950" t="s">
        <v>91</v>
      </c>
      <c r="H2950">
        <v>0</v>
      </c>
      <c r="I2950" t="str">
        <f>YEAR(data_KPI[[#This Row],[Date]])&amp;" "&amp;MONTH(data_KPI[[#This Row],[Date]])</f>
        <v>2024 8</v>
      </c>
    </row>
    <row r="2951" spans="2:9" x14ac:dyDescent="0.25">
      <c r="B2951" t="s">
        <v>35</v>
      </c>
      <c r="C2951">
        <v>11.200000000000001</v>
      </c>
      <c r="D2951">
        <v>510</v>
      </c>
      <c r="E2951" s="27">
        <v>45516</v>
      </c>
      <c r="F2951">
        <v>777.59999999999991</v>
      </c>
      <c r="G2951" t="s">
        <v>91</v>
      </c>
      <c r="H2951">
        <v>0</v>
      </c>
      <c r="I2951" t="str">
        <f>YEAR(data_KPI[[#This Row],[Date]])&amp;" "&amp;MONTH(data_KPI[[#This Row],[Date]])</f>
        <v>2024 8</v>
      </c>
    </row>
    <row r="2952" spans="2:9" x14ac:dyDescent="0.25">
      <c r="B2952" t="s">
        <v>68</v>
      </c>
      <c r="C2952">
        <v>12</v>
      </c>
      <c r="D2952">
        <v>1230</v>
      </c>
      <c r="E2952" s="27">
        <v>45516</v>
      </c>
      <c r="F2952">
        <v>2439.69</v>
      </c>
      <c r="G2952" t="s">
        <v>90</v>
      </c>
      <c r="H2952">
        <v>0</v>
      </c>
      <c r="I2952" t="str">
        <f>YEAR(data_KPI[[#This Row],[Date]])&amp;" "&amp;MONTH(data_KPI[[#This Row],[Date]])</f>
        <v>2024 8</v>
      </c>
    </row>
    <row r="2953" spans="2:9" x14ac:dyDescent="0.25">
      <c r="B2953" t="s">
        <v>32</v>
      </c>
      <c r="C2953">
        <v>7.2</v>
      </c>
      <c r="D2953">
        <v>760</v>
      </c>
      <c r="E2953" s="27">
        <v>45516</v>
      </c>
      <c r="F2953">
        <v>1954.0500000000002</v>
      </c>
      <c r="G2953" t="s">
        <v>91</v>
      </c>
      <c r="H2953">
        <v>0</v>
      </c>
      <c r="I2953" t="str">
        <f>YEAR(data_KPI[[#This Row],[Date]])&amp;" "&amp;MONTH(data_KPI[[#This Row],[Date]])</f>
        <v>2024 8</v>
      </c>
    </row>
    <row r="2954" spans="2:9" x14ac:dyDescent="0.25">
      <c r="B2954" t="s">
        <v>33</v>
      </c>
      <c r="C2954">
        <v>8.8000000000000007</v>
      </c>
      <c r="D2954">
        <v>990</v>
      </c>
      <c r="E2954" s="27">
        <v>45517</v>
      </c>
      <c r="F2954">
        <v>2235.39</v>
      </c>
      <c r="G2954" t="s">
        <v>90</v>
      </c>
      <c r="H2954">
        <v>0</v>
      </c>
      <c r="I2954" t="str">
        <f>YEAR(data_KPI[[#This Row],[Date]])&amp;" "&amp;MONTH(data_KPI[[#This Row],[Date]])</f>
        <v>2024 8</v>
      </c>
    </row>
    <row r="2955" spans="2:9" x14ac:dyDescent="0.25">
      <c r="B2955" t="s">
        <v>34</v>
      </c>
      <c r="C2955">
        <v>10.4</v>
      </c>
      <c r="D2955">
        <v>950</v>
      </c>
      <c r="E2955" s="27">
        <v>45517</v>
      </c>
      <c r="F2955">
        <v>277.23</v>
      </c>
      <c r="G2955" t="s">
        <v>91</v>
      </c>
      <c r="H2955">
        <v>0</v>
      </c>
      <c r="I2955" t="str">
        <f>YEAR(data_KPI[[#This Row],[Date]])&amp;" "&amp;MONTH(data_KPI[[#This Row],[Date]])</f>
        <v>2024 8</v>
      </c>
    </row>
    <row r="2956" spans="2:9" x14ac:dyDescent="0.25">
      <c r="B2956" t="s">
        <v>35</v>
      </c>
      <c r="C2956">
        <v>5.6000000000000005</v>
      </c>
      <c r="D2956">
        <v>1120</v>
      </c>
      <c r="E2956" s="27">
        <v>45517</v>
      </c>
      <c r="F2956">
        <v>1777.7400000000002</v>
      </c>
      <c r="G2956" t="s">
        <v>91</v>
      </c>
      <c r="H2956">
        <v>0</v>
      </c>
      <c r="I2956" t="str">
        <f>YEAR(data_KPI[[#This Row],[Date]])&amp;" "&amp;MONTH(data_KPI[[#This Row],[Date]])</f>
        <v>2024 8</v>
      </c>
    </row>
    <row r="2957" spans="2:9" x14ac:dyDescent="0.25">
      <c r="B2957" t="s">
        <v>68</v>
      </c>
      <c r="C2957">
        <v>9.6000000000000014</v>
      </c>
      <c r="D2957">
        <v>1310</v>
      </c>
      <c r="E2957" s="27">
        <v>45517</v>
      </c>
      <c r="F2957">
        <v>2083.5</v>
      </c>
      <c r="G2957" t="s">
        <v>90</v>
      </c>
      <c r="H2957">
        <v>0</v>
      </c>
      <c r="I2957" t="str">
        <f>YEAR(data_KPI[[#This Row],[Date]])&amp;" "&amp;MONTH(data_KPI[[#This Row],[Date]])</f>
        <v>2024 8</v>
      </c>
    </row>
    <row r="2958" spans="2:9" x14ac:dyDescent="0.25">
      <c r="B2958" t="s">
        <v>32</v>
      </c>
      <c r="C2958">
        <v>5.6000000000000005</v>
      </c>
      <c r="D2958">
        <v>520</v>
      </c>
      <c r="E2958" s="27">
        <v>45517</v>
      </c>
      <c r="F2958">
        <v>1240.8899999999999</v>
      </c>
      <c r="G2958" t="s">
        <v>91</v>
      </c>
      <c r="H2958">
        <v>0</v>
      </c>
      <c r="I2958" t="str">
        <f>YEAR(data_KPI[[#This Row],[Date]])&amp;" "&amp;MONTH(data_KPI[[#This Row],[Date]])</f>
        <v>2024 8</v>
      </c>
    </row>
    <row r="2959" spans="2:9" x14ac:dyDescent="0.25">
      <c r="B2959" t="s">
        <v>33</v>
      </c>
      <c r="C2959">
        <v>5.6000000000000005</v>
      </c>
      <c r="D2959">
        <v>620</v>
      </c>
      <c r="E2959" s="27">
        <v>45518</v>
      </c>
      <c r="F2959">
        <v>2073.1499999999996</v>
      </c>
      <c r="G2959" t="s">
        <v>90</v>
      </c>
      <c r="H2959">
        <v>0</v>
      </c>
      <c r="I2959" t="str">
        <f>YEAR(data_KPI[[#This Row],[Date]])&amp;" "&amp;MONTH(data_KPI[[#This Row],[Date]])</f>
        <v>2024 8</v>
      </c>
    </row>
    <row r="2960" spans="2:9" x14ac:dyDescent="0.25">
      <c r="B2960" t="s">
        <v>34</v>
      </c>
      <c r="C2960">
        <v>8.8000000000000007</v>
      </c>
      <c r="D2960">
        <v>1110</v>
      </c>
      <c r="E2960" s="27">
        <v>45518</v>
      </c>
      <c r="F2960">
        <v>997.29</v>
      </c>
      <c r="G2960" t="s">
        <v>91</v>
      </c>
      <c r="H2960">
        <v>0</v>
      </c>
      <c r="I2960" t="str">
        <f>YEAR(data_KPI[[#This Row],[Date]])&amp;" "&amp;MONTH(data_KPI[[#This Row],[Date]])</f>
        <v>2024 8</v>
      </c>
    </row>
    <row r="2961" spans="2:9" x14ac:dyDescent="0.25">
      <c r="B2961" t="s">
        <v>35</v>
      </c>
      <c r="C2961">
        <v>9.6000000000000014</v>
      </c>
      <c r="D2961">
        <v>1240</v>
      </c>
      <c r="E2961" s="27">
        <v>45518</v>
      </c>
      <c r="F2961">
        <v>2348.4900000000002</v>
      </c>
      <c r="G2961" t="s">
        <v>91</v>
      </c>
      <c r="H2961">
        <v>0</v>
      </c>
      <c r="I2961" t="str">
        <f>YEAR(data_KPI[[#This Row],[Date]])&amp;" "&amp;MONTH(data_KPI[[#This Row],[Date]])</f>
        <v>2024 8</v>
      </c>
    </row>
    <row r="2962" spans="2:9" x14ac:dyDescent="0.25">
      <c r="B2962" t="s">
        <v>68</v>
      </c>
      <c r="C2962">
        <v>8.8000000000000007</v>
      </c>
      <c r="D2962">
        <v>1050</v>
      </c>
      <c r="E2962" s="27">
        <v>45518</v>
      </c>
      <c r="F2962">
        <v>2052.63</v>
      </c>
      <c r="G2962" t="s">
        <v>90</v>
      </c>
      <c r="H2962">
        <v>0</v>
      </c>
      <c r="I2962" t="str">
        <f>YEAR(data_KPI[[#This Row],[Date]])&amp;" "&amp;MONTH(data_KPI[[#This Row],[Date]])</f>
        <v>2024 8</v>
      </c>
    </row>
    <row r="2963" spans="2:9" x14ac:dyDescent="0.25">
      <c r="B2963" t="s">
        <v>32</v>
      </c>
      <c r="C2963">
        <v>6.4</v>
      </c>
      <c r="D2963">
        <v>920</v>
      </c>
      <c r="E2963" s="27">
        <v>45518</v>
      </c>
      <c r="F2963">
        <v>789.81</v>
      </c>
      <c r="G2963" t="s">
        <v>91</v>
      </c>
      <c r="H2963">
        <v>0</v>
      </c>
      <c r="I2963" t="str">
        <f>YEAR(data_KPI[[#This Row],[Date]])&amp;" "&amp;MONTH(data_KPI[[#This Row],[Date]])</f>
        <v>2024 8</v>
      </c>
    </row>
    <row r="2964" spans="2:9" x14ac:dyDescent="0.25">
      <c r="B2964" t="s">
        <v>33</v>
      </c>
      <c r="C2964">
        <v>8.8000000000000007</v>
      </c>
      <c r="D2964">
        <v>1390</v>
      </c>
      <c r="E2964" s="27">
        <v>45519</v>
      </c>
      <c r="F2964">
        <v>1756.02</v>
      </c>
      <c r="G2964" t="s">
        <v>90</v>
      </c>
      <c r="H2964">
        <v>0</v>
      </c>
      <c r="I2964" t="str">
        <f>YEAR(data_KPI[[#This Row],[Date]])&amp;" "&amp;MONTH(data_KPI[[#This Row],[Date]])</f>
        <v>2024 8</v>
      </c>
    </row>
    <row r="2965" spans="2:9" x14ac:dyDescent="0.25">
      <c r="B2965" t="s">
        <v>34</v>
      </c>
      <c r="C2965">
        <v>11.200000000000001</v>
      </c>
      <c r="D2965">
        <v>820</v>
      </c>
      <c r="E2965" s="27">
        <v>45519</v>
      </c>
      <c r="F2965">
        <v>2210.31</v>
      </c>
      <c r="G2965" t="s">
        <v>91</v>
      </c>
      <c r="H2965">
        <v>0</v>
      </c>
      <c r="I2965" t="str">
        <f>YEAR(data_KPI[[#This Row],[Date]])&amp;" "&amp;MONTH(data_KPI[[#This Row],[Date]])</f>
        <v>2024 8</v>
      </c>
    </row>
    <row r="2966" spans="2:9" x14ac:dyDescent="0.25">
      <c r="B2966" t="s">
        <v>35</v>
      </c>
      <c r="C2966">
        <v>11.200000000000001</v>
      </c>
      <c r="D2966">
        <v>840</v>
      </c>
      <c r="E2966" s="27">
        <v>45519</v>
      </c>
      <c r="F2966">
        <v>2887.44</v>
      </c>
      <c r="G2966" t="s">
        <v>91</v>
      </c>
      <c r="H2966">
        <v>0</v>
      </c>
      <c r="I2966" t="str">
        <f>YEAR(data_KPI[[#This Row],[Date]])&amp;" "&amp;MONTH(data_KPI[[#This Row],[Date]])</f>
        <v>2024 8</v>
      </c>
    </row>
    <row r="2967" spans="2:9" x14ac:dyDescent="0.25">
      <c r="B2967" t="s">
        <v>68</v>
      </c>
      <c r="C2967">
        <v>4.8000000000000007</v>
      </c>
      <c r="D2967">
        <v>1110</v>
      </c>
      <c r="E2967" s="27">
        <v>45519</v>
      </c>
      <c r="F2967">
        <v>2303.4299999999998</v>
      </c>
      <c r="G2967" t="s">
        <v>90</v>
      </c>
      <c r="H2967">
        <v>0</v>
      </c>
      <c r="I2967" t="str">
        <f>YEAR(data_KPI[[#This Row],[Date]])&amp;" "&amp;MONTH(data_KPI[[#This Row],[Date]])</f>
        <v>2024 8</v>
      </c>
    </row>
    <row r="2968" spans="2:9" x14ac:dyDescent="0.25">
      <c r="B2968" t="s">
        <v>32</v>
      </c>
      <c r="C2968">
        <v>6.4</v>
      </c>
      <c r="D2968">
        <v>1360</v>
      </c>
      <c r="E2968" s="27">
        <v>45519</v>
      </c>
      <c r="F2968">
        <v>358.38</v>
      </c>
      <c r="G2968" t="s">
        <v>91</v>
      </c>
      <c r="H2968">
        <v>0</v>
      </c>
      <c r="I2968" t="str">
        <f>YEAR(data_KPI[[#This Row],[Date]])&amp;" "&amp;MONTH(data_KPI[[#This Row],[Date]])</f>
        <v>2024 8</v>
      </c>
    </row>
    <row r="2969" spans="2:9" x14ac:dyDescent="0.25">
      <c r="B2969" t="s">
        <v>33</v>
      </c>
      <c r="C2969">
        <v>9.6000000000000014</v>
      </c>
      <c r="D2969">
        <v>830</v>
      </c>
      <c r="E2969" s="27">
        <v>45520</v>
      </c>
      <c r="F2969">
        <v>715.34999999999991</v>
      </c>
      <c r="G2969" t="s">
        <v>90</v>
      </c>
      <c r="H2969">
        <v>0</v>
      </c>
      <c r="I2969" t="str">
        <f>YEAR(data_KPI[[#This Row],[Date]])&amp;" "&amp;MONTH(data_KPI[[#This Row],[Date]])</f>
        <v>2024 8</v>
      </c>
    </row>
    <row r="2970" spans="2:9" x14ac:dyDescent="0.25">
      <c r="B2970" t="s">
        <v>34</v>
      </c>
      <c r="C2970">
        <v>10.4</v>
      </c>
      <c r="D2970">
        <v>980</v>
      </c>
      <c r="E2970" s="27">
        <v>45520</v>
      </c>
      <c r="F2970">
        <v>2133.69</v>
      </c>
      <c r="G2970" t="s">
        <v>91</v>
      </c>
      <c r="H2970">
        <v>0</v>
      </c>
      <c r="I2970" t="str">
        <f>YEAR(data_KPI[[#This Row],[Date]])&amp;" "&amp;MONTH(data_KPI[[#This Row],[Date]])</f>
        <v>2024 8</v>
      </c>
    </row>
    <row r="2971" spans="2:9" x14ac:dyDescent="0.25">
      <c r="B2971" t="s">
        <v>35</v>
      </c>
      <c r="C2971">
        <v>4</v>
      </c>
      <c r="D2971">
        <v>760</v>
      </c>
      <c r="E2971" s="27">
        <v>45520</v>
      </c>
      <c r="F2971">
        <v>1078.83</v>
      </c>
      <c r="G2971" t="s">
        <v>91</v>
      </c>
      <c r="H2971">
        <v>0</v>
      </c>
      <c r="I2971" t="str">
        <f>YEAR(data_KPI[[#This Row],[Date]])&amp;" "&amp;MONTH(data_KPI[[#This Row],[Date]])</f>
        <v>2024 8</v>
      </c>
    </row>
    <row r="2972" spans="2:9" x14ac:dyDescent="0.25">
      <c r="B2972" t="s">
        <v>68</v>
      </c>
      <c r="C2972">
        <v>7.2</v>
      </c>
      <c r="D2972">
        <v>690</v>
      </c>
      <c r="E2972" s="27">
        <v>45520</v>
      </c>
      <c r="F2972">
        <v>1377.57</v>
      </c>
      <c r="G2972" t="s">
        <v>90</v>
      </c>
      <c r="H2972">
        <v>0</v>
      </c>
      <c r="I2972" t="str">
        <f>YEAR(data_KPI[[#This Row],[Date]])&amp;" "&amp;MONTH(data_KPI[[#This Row],[Date]])</f>
        <v>2024 8</v>
      </c>
    </row>
    <row r="2973" spans="2:9" x14ac:dyDescent="0.25">
      <c r="B2973" t="s">
        <v>32</v>
      </c>
      <c r="C2973">
        <v>9.6000000000000014</v>
      </c>
      <c r="D2973">
        <v>1370</v>
      </c>
      <c r="E2973" s="27">
        <v>45520</v>
      </c>
      <c r="F2973">
        <v>2773.98</v>
      </c>
      <c r="G2973" t="s">
        <v>91</v>
      </c>
      <c r="H2973">
        <v>0</v>
      </c>
      <c r="I2973" t="str">
        <f>YEAR(data_KPI[[#This Row],[Date]])&amp;" "&amp;MONTH(data_KPI[[#This Row],[Date]])</f>
        <v>2024 8</v>
      </c>
    </row>
    <row r="2974" spans="2:9" x14ac:dyDescent="0.25">
      <c r="B2974" t="s">
        <v>33</v>
      </c>
      <c r="C2974">
        <v>12</v>
      </c>
      <c r="D2974">
        <v>530</v>
      </c>
      <c r="E2974" s="27">
        <v>45521</v>
      </c>
      <c r="F2974">
        <v>1192.4100000000001</v>
      </c>
      <c r="G2974" t="s">
        <v>90</v>
      </c>
      <c r="H2974">
        <v>0</v>
      </c>
      <c r="I2974" t="str">
        <f>YEAR(data_KPI[[#This Row],[Date]])&amp;" "&amp;MONTH(data_KPI[[#This Row],[Date]])</f>
        <v>2024 8</v>
      </c>
    </row>
    <row r="2975" spans="2:9" x14ac:dyDescent="0.25">
      <c r="B2975" t="s">
        <v>34</v>
      </c>
      <c r="C2975">
        <v>9.6000000000000014</v>
      </c>
      <c r="D2975">
        <v>580</v>
      </c>
      <c r="E2975" s="27">
        <v>45521</v>
      </c>
      <c r="F2975">
        <v>2459.94</v>
      </c>
      <c r="G2975" t="s">
        <v>91</v>
      </c>
      <c r="H2975">
        <v>0</v>
      </c>
      <c r="I2975" t="str">
        <f>YEAR(data_KPI[[#This Row],[Date]])&amp;" "&amp;MONTH(data_KPI[[#This Row],[Date]])</f>
        <v>2024 8</v>
      </c>
    </row>
    <row r="2976" spans="2:9" x14ac:dyDescent="0.25">
      <c r="B2976" t="s">
        <v>35</v>
      </c>
      <c r="C2976">
        <v>5.6000000000000005</v>
      </c>
      <c r="D2976">
        <v>1020</v>
      </c>
      <c r="E2976" s="27">
        <v>45521</v>
      </c>
      <c r="F2976">
        <v>628.79999999999995</v>
      </c>
      <c r="G2976" t="s">
        <v>91</v>
      </c>
      <c r="H2976">
        <v>0</v>
      </c>
      <c r="I2976" t="str">
        <f>YEAR(data_KPI[[#This Row],[Date]])&amp;" "&amp;MONTH(data_KPI[[#This Row],[Date]])</f>
        <v>2024 8</v>
      </c>
    </row>
    <row r="2977" spans="2:9" x14ac:dyDescent="0.25">
      <c r="B2977" t="s">
        <v>68</v>
      </c>
      <c r="C2977">
        <v>8</v>
      </c>
      <c r="D2977">
        <v>950</v>
      </c>
      <c r="E2977" s="27">
        <v>45521</v>
      </c>
      <c r="F2977">
        <v>2245.77</v>
      </c>
      <c r="G2977" t="s">
        <v>90</v>
      </c>
      <c r="H2977">
        <v>0</v>
      </c>
      <c r="I2977" t="str">
        <f>YEAR(data_KPI[[#This Row],[Date]])&amp;" "&amp;MONTH(data_KPI[[#This Row],[Date]])</f>
        <v>2024 8</v>
      </c>
    </row>
    <row r="2978" spans="2:9" x14ac:dyDescent="0.25">
      <c r="B2978" t="s">
        <v>32</v>
      </c>
      <c r="C2978">
        <v>8</v>
      </c>
      <c r="D2978">
        <v>1330</v>
      </c>
      <c r="E2978" s="27">
        <v>45521</v>
      </c>
      <c r="F2978">
        <v>2655.5099999999998</v>
      </c>
      <c r="G2978" t="s">
        <v>91</v>
      </c>
      <c r="H2978">
        <v>0</v>
      </c>
      <c r="I2978" t="str">
        <f>YEAR(data_KPI[[#This Row],[Date]])&amp;" "&amp;MONTH(data_KPI[[#This Row],[Date]])</f>
        <v>2024 8</v>
      </c>
    </row>
    <row r="2979" spans="2:9" x14ac:dyDescent="0.25">
      <c r="B2979" t="s">
        <v>33</v>
      </c>
      <c r="C2979">
        <v>4.8000000000000007</v>
      </c>
      <c r="D2979">
        <v>610</v>
      </c>
      <c r="E2979" s="27">
        <v>45522</v>
      </c>
      <c r="F2979">
        <v>678.48</v>
      </c>
      <c r="G2979" t="s">
        <v>90</v>
      </c>
      <c r="H2979">
        <v>0</v>
      </c>
      <c r="I2979" t="str">
        <f>YEAR(data_KPI[[#This Row],[Date]])&amp;" "&amp;MONTH(data_KPI[[#This Row],[Date]])</f>
        <v>2024 8</v>
      </c>
    </row>
    <row r="2980" spans="2:9" x14ac:dyDescent="0.25">
      <c r="B2980" t="s">
        <v>34</v>
      </c>
      <c r="C2980">
        <v>4</v>
      </c>
      <c r="D2980">
        <v>1130</v>
      </c>
      <c r="E2980" s="27">
        <v>45522</v>
      </c>
      <c r="F2980">
        <v>2639.1000000000004</v>
      </c>
      <c r="G2980" t="s">
        <v>91</v>
      </c>
      <c r="H2980">
        <v>0</v>
      </c>
      <c r="I2980" t="str">
        <f>YEAR(data_KPI[[#This Row],[Date]])&amp;" "&amp;MONTH(data_KPI[[#This Row],[Date]])</f>
        <v>2024 8</v>
      </c>
    </row>
    <row r="2981" spans="2:9" x14ac:dyDescent="0.25">
      <c r="B2981" t="s">
        <v>35</v>
      </c>
      <c r="C2981">
        <v>8</v>
      </c>
      <c r="D2981">
        <v>1110</v>
      </c>
      <c r="E2981" s="27">
        <v>45522</v>
      </c>
      <c r="F2981">
        <v>1549.71</v>
      </c>
      <c r="G2981" t="s">
        <v>91</v>
      </c>
      <c r="H2981">
        <v>0</v>
      </c>
      <c r="I2981" t="str">
        <f>YEAR(data_KPI[[#This Row],[Date]])&amp;" "&amp;MONTH(data_KPI[[#This Row],[Date]])</f>
        <v>2024 8</v>
      </c>
    </row>
    <row r="2982" spans="2:9" x14ac:dyDescent="0.25">
      <c r="B2982" t="s">
        <v>68</v>
      </c>
      <c r="C2982">
        <v>9.6000000000000014</v>
      </c>
      <c r="D2982">
        <v>510</v>
      </c>
      <c r="E2982" s="27">
        <v>45522</v>
      </c>
      <c r="F2982">
        <v>695.37</v>
      </c>
      <c r="G2982" t="s">
        <v>90</v>
      </c>
      <c r="H2982">
        <v>0</v>
      </c>
      <c r="I2982" t="str">
        <f>YEAR(data_KPI[[#This Row],[Date]])&amp;" "&amp;MONTH(data_KPI[[#This Row],[Date]])</f>
        <v>2024 8</v>
      </c>
    </row>
    <row r="2983" spans="2:9" x14ac:dyDescent="0.25">
      <c r="B2983" t="s">
        <v>32</v>
      </c>
      <c r="C2983">
        <v>7.2</v>
      </c>
      <c r="D2983">
        <v>1350</v>
      </c>
      <c r="E2983" s="27">
        <v>45522</v>
      </c>
      <c r="F2983">
        <v>135.78</v>
      </c>
      <c r="G2983" t="s">
        <v>91</v>
      </c>
      <c r="H2983">
        <v>0</v>
      </c>
      <c r="I2983" t="str">
        <f>YEAR(data_KPI[[#This Row],[Date]])&amp;" "&amp;MONTH(data_KPI[[#This Row],[Date]])</f>
        <v>2024 8</v>
      </c>
    </row>
    <row r="2984" spans="2:9" x14ac:dyDescent="0.25">
      <c r="B2984" t="s">
        <v>33</v>
      </c>
      <c r="C2984">
        <v>12</v>
      </c>
      <c r="D2984">
        <v>1160</v>
      </c>
      <c r="E2984" s="27">
        <v>45523</v>
      </c>
      <c r="F2984">
        <v>1244.82</v>
      </c>
      <c r="G2984" t="s">
        <v>90</v>
      </c>
      <c r="H2984">
        <v>0</v>
      </c>
      <c r="I2984" t="str">
        <f>YEAR(data_KPI[[#This Row],[Date]])&amp;" "&amp;MONTH(data_KPI[[#This Row],[Date]])</f>
        <v>2024 8</v>
      </c>
    </row>
    <row r="2985" spans="2:9" x14ac:dyDescent="0.25">
      <c r="B2985" t="s">
        <v>34</v>
      </c>
      <c r="C2985">
        <v>10.4</v>
      </c>
      <c r="D2985">
        <v>790</v>
      </c>
      <c r="E2985" s="27">
        <v>45523</v>
      </c>
      <c r="F2985">
        <v>168.87</v>
      </c>
      <c r="G2985" t="s">
        <v>91</v>
      </c>
      <c r="H2985">
        <v>0</v>
      </c>
      <c r="I2985" t="str">
        <f>YEAR(data_KPI[[#This Row],[Date]])&amp;" "&amp;MONTH(data_KPI[[#This Row],[Date]])</f>
        <v>2024 8</v>
      </c>
    </row>
    <row r="2986" spans="2:9" x14ac:dyDescent="0.25">
      <c r="B2986" t="s">
        <v>35</v>
      </c>
      <c r="C2986">
        <v>12</v>
      </c>
      <c r="D2986">
        <v>910</v>
      </c>
      <c r="E2986" s="27">
        <v>45523</v>
      </c>
      <c r="F2986">
        <v>1139.19</v>
      </c>
      <c r="G2986" t="s">
        <v>91</v>
      </c>
      <c r="H2986">
        <v>0</v>
      </c>
      <c r="I2986" t="str">
        <f>YEAR(data_KPI[[#This Row],[Date]])&amp;" "&amp;MONTH(data_KPI[[#This Row],[Date]])</f>
        <v>2024 8</v>
      </c>
    </row>
    <row r="2987" spans="2:9" x14ac:dyDescent="0.25">
      <c r="B2987" t="s">
        <v>68</v>
      </c>
      <c r="C2987">
        <v>9.6000000000000014</v>
      </c>
      <c r="D2987">
        <v>910</v>
      </c>
      <c r="E2987" s="27">
        <v>45523</v>
      </c>
      <c r="F2987">
        <v>1902</v>
      </c>
      <c r="G2987" t="s">
        <v>90</v>
      </c>
      <c r="H2987">
        <v>0</v>
      </c>
      <c r="I2987" t="str">
        <f>YEAR(data_KPI[[#This Row],[Date]])&amp;" "&amp;MONTH(data_KPI[[#This Row],[Date]])</f>
        <v>2024 8</v>
      </c>
    </row>
    <row r="2988" spans="2:9" x14ac:dyDescent="0.25">
      <c r="B2988" t="s">
        <v>32</v>
      </c>
      <c r="C2988">
        <v>12</v>
      </c>
      <c r="D2988">
        <v>510</v>
      </c>
      <c r="E2988" s="27">
        <v>45523</v>
      </c>
      <c r="F2988">
        <v>1542.63</v>
      </c>
      <c r="G2988" t="s">
        <v>91</v>
      </c>
      <c r="H2988">
        <v>0</v>
      </c>
      <c r="I2988" t="str">
        <f>YEAR(data_KPI[[#This Row],[Date]])&amp;" "&amp;MONTH(data_KPI[[#This Row],[Date]])</f>
        <v>2024 8</v>
      </c>
    </row>
    <row r="2989" spans="2:9" x14ac:dyDescent="0.25">
      <c r="B2989" t="s">
        <v>33</v>
      </c>
      <c r="C2989">
        <v>8</v>
      </c>
      <c r="D2989">
        <v>720</v>
      </c>
      <c r="E2989" s="27">
        <v>45524</v>
      </c>
      <c r="F2989">
        <v>973.80000000000007</v>
      </c>
      <c r="G2989" t="s">
        <v>90</v>
      </c>
      <c r="H2989">
        <v>0</v>
      </c>
      <c r="I2989" t="str">
        <f>YEAR(data_KPI[[#This Row],[Date]])&amp;" "&amp;MONTH(data_KPI[[#This Row],[Date]])</f>
        <v>2024 8</v>
      </c>
    </row>
    <row r="2990" spans="2:9" x14ac:dyDescent="0.25">
      <c r="B2990" t="s">
        <v>34</v>
      </c>
      <c r="C2990">
        <v>11.200000000000001</v>
      </c>
      <c r="D2990">
        <v>810</v>
      </c>
      <c r="E2990" s="27">
        <v>45524</v>
      </c>
      <c r="F2990">
        <v>2551.11</v>
      </c>
      <c r="G2990" t="s">
        <v>91</v>
      </c>
      <c r="H2990">
        <v>0</v>
      </c>
      <c r="I2990" t="str">
        <f>YEAR(data_KPI[[#This Row],[Date]])&amp;" "&amp;MONTH(data_KPI[[#This Row],[Date]])</f>
        <v>2024 8</v>
      </c>
    </row>
    <row r="2991" spans="2:9" x14ac:dyDescent="0.25">
      <c r="B2991" t="s">
        <v>35</v>
      </c>
      <c r="C2991">
        <v>5.6000000000000005</v>
      </c>
      <c r="D2991">
        <v>780</v>
      </c>
      <c r="E2991" s="27">
        <v>45524</v>
      </c>
      <c r="F2991">
        <v>1353.4499999999998</v>
      </c>
      <c r="G2991" t="s">
        <v>91</v>
      </c>
      <c r="H2991">
        <v>0</v>
      </c>
      <c r="I2991" t="str">
        <f>YEAR(data_KPI[[#This Row],[Date]])&amp;" "&amp;MONTH(data_KPI[[#This Row],[Date]])</f>
        <v>2024 8</v>
      </c>
    </row>
    <row r="2992" spans="2:9" x14ac:dyDescent="0.25">
      <c r="B2992" t="s">
        <v>68</v>
      </c>
      <c r="C2992">
        <v>5.6000000000000005</v>
      </c>
      <c r="D2992">
        <v>850</v>
      </c>
      <c r="E2992" s="27">
        <v>45524</v>
      </c>
      <c r="F2992">
        <v>122.78999999999999</v>
      </c>
      <c r="G2992" t="s">
        <v>90</v>
      </c>
      <c r="H2992">
        <v>0</v>
      </c>
      <c r="I2992" t="str">
        <f>YEAR(data_KPI[[#This Row],[Date]])&amp;" "&amp;MONTH(data_KPI[[#This Row],[Date]])</f>
        <v>2024 8</v>
      </c>
    </row>
    <row r="2993" spans="2:9" x14ac:dyDescent="0.25">
      <c r="B2993" t="s">
        <v>32</v>
      </c>
      <c r="C2993">
        <v>4</v>
      </c>
      <c r="D2993">
        <v>1290</v>
      </c>
      <c r="E2993" s="27">
        <v>45524</v>
      </c>
      <c r="F2993">
        <v>1901.6100000000001</v>
      </c>
      <c r="G2993" t="s">
        <v>91</v>
      </c>
      <c r="H2993">
        <v>0</v>
      </c>
      <c r="I2993" t="str">
        <f>YEAR(data_KPI[[#This Row],[Date]])&amp;" "&amp;MONTH(data_KPI[[#This Row],[Date]])</f>
        <v>2024 8</v>
      </c>
    </row>
    <row r="2994" spans="2:9" x14ac:dyDescent="0.25">
      <c r="B2994" t="s">
        <v>33</v>
      </c>
      <c r="C2994">
        <v>8.8000000000000007</v>
      </c>
      <c r="D2994">
        <v>1020</v>
      </c>
      <c r="E2994" s="27">
        <v>45525</v>
      </c>
      <c r="F2994">
        <v>1517.19</v>
      </c>
      <c r="G2994" t="s">
        <v>90</v>
      </c>
      <c r="H2994">
        <v>0</v>
      </c>
      <c r="I2994" t="str">
        <f>YEAR(data_KPI[[#This Row],[Date]])&amp;" "&amp;MONTH(data_KPI[[#This Row],[Date]])</f>
        <v>2024 8</v>
      </c>
    </row>
    <row r="2995" spans="2:9" x14ac:dyDescent="0.25">
      <c r="B2995" t="s">
        <v>34</v>
      </c>
      <c r="C2995">
        <v>8.8000000000000007</v>
      </c>
      <c r="D2995">
        <v>740</v>
      </c>
      <c r="E2995" s="27">
        <v>45525</v>
      </c>
      <c r="F2995">
        <v>663.45</v>
      </c>
      <c r="G2995" t="s">
        <v>91</v>
      </c>
      <c r="H2995">
        <v>0</v>
      </c>
      <c r="I2995" t="str">
        <f>YEAR(data_KPI[[#This Row],[Date]])&amp;" "&amp;MONTH(data_KPI[[#This Row],[Date]])</f>
        <v>2024 8</v>
      </c>
    </row>
    <row r="2996" spans="2:9" x14ac:dyDescent="0.25">
      <c r="B2996" t="s">
        <v>35</v>
      </c>
      <c r="C2996">
        <v>8.8000000000000007</v>
      </c>
      <c r="D2996">
        <v>1230</v>
      </c>
      <c r="E2996" s="27">
        <v>45525</v>
      </c>
      <c r="F2996">
        <v>2064.1499999999996</v>
      </c>
      <c r="G2996" t="s">
        <v>91</v>
      </c>
      <c r="H2996">
        <v>0</v>
      </c>
      <c r="I2996" t="str">
        <f>YEAR(data_KPI[[#This Row],[Date]])&amp;" "&amp;MONTH(data_KPI[[#This Row],[Date]])</f>
        <v>2024 8</v>
      </c>
    </row>
    <row r="2997" spans="2:9" x14ac:dyDescent="0.25">
      <c r="B2997" t="s">
        <v>68</v>
      </c>
      <c r="C2997">
        <v>12</v>
      </c>
      <c r="D2997">
        <v>1290</v>
      </c>
      <c r="E2997" s="27">
        <v>45525</v>
      </c>
      <c r="F2997">
        <v>1581.78</v>
      </c>
      <c r="G2997" t="s">
        <v>90</v>
      </c>
      <c r="H2997">
        <v>0</v>
      </c>
      <c r="I2997" t="str">
        <f>YEAR(data_KPI[[#This Row],[Date]])&amp;" "&amp;MONTH(data_KPI[[#This Row],[Date]])</f>
        <v>2024 8</v>
      </c>
    </row>
    <row r="2998" spans="2:9" x14ac:dyDescent="0.25">
      <c r="B2998" t="s">
        <v>32</v>
      </c>
      <c r="C2998">
        <v>4.8000000000000007</v>
      </c>
      <c r="D2998">
        <v>740</v>
      </c>
      <c r="E2998" s="27">
        <v>45525</v>
      </c>
      <c r="F2998">
        <v>2290.5299999999997</v>
      </c>
      <c r="G2998" t="s">
        <v>91</v>
      </c>
      <c r="H2998">
        <v>0</v>
      </c>
      <c r="I2998" t="str">
        <f>YEAR(data_KPI[[#This Row],[Date]])&amp;" "&amp;MONTH(data_KPI[[#This Row],[Date]])</f>
        <v>2024 8</v>
      </c>
    </row>
    <row r="2999" spans="2:9" x14ac:dyDescent="0.25">
      <c r="B2999" t="s">
        <v>33</v>
      </c>
      <c r="C2999">
        <v>7.2</v>
      </c>
      <c r="D2999">
        <v>670</v>
      </c>
      <c r="E2999" s="27">
        <v>45526</v>
      </c>
      <c r="F2999">
        <v>2721.7200000000003</v>
      </c>
      <c r="G2999" t="s">
        <v>90</v>
      </c>
      <c r="H2999">
        <v>0</v>
      </c>
      <c r="I2999" t="str">
        <f>YEAR(data_KPI[[#This Row],[Date]])&amp;" "&amp;MONTH(data_KPI[[#This Row],[Date]])</f>
        <v>2024 8</v>
      </c>
    </row>
    <row r="3000" spans="2:9" x14ac:dyDescent="0.25">
      <c r="B3000" t="s">
        <v>34</v>
      </c>
      <c r="C3000">
        <v>4</v>
      </c>
      <c r="D3000">
        <v>1390</v>
      </c>
      <c r="E3000" s="27">
        <v>45526</v>
      </c>
      <c r="F3000">
        <v>1398.3000000000002</v>
      </c>
      <c r="G3000" t="s">
        <v>91</v>
      </c>
      <c r="H3000">
        <v>0</v>
      </c>
      <c r="I3000" t="str">
        <f>YEAR(data_KPI[[#This Row],[Date]])&amp;" "&amp;MONTH(data_KPI[[#This Row],[Date]])</f>
        <v>2024 8</v>
      </c>
    </row>
    <row r="3001" spans="2:9" x14ac:dyDescent="0.25">
      <c r="B3001" t="s">
        <v>35</v>
      </c>
      <c r="C3001">
        <v>4</v>
      </c>
      <c r="D3001">
        <v>920</v>
      </c>
      <c r="E3001" s="27">
        <v>45526</v>
      </c>
      <c r="F3001">
        <v>2374.2599999999998</v>
      </c>
      <c r="G3001" t="s">
        <v>91</v>
      </c>
      <c r="H3001">
        <v>0</v>
      </c>
      <c r="I3001" t="str">
        <f>YEAR(data_KPI[[#This Row],[Date]])&amp;" "&amp;MONTH(data_KPI[[#This Row],[Date]])</f>
        <v>2024 8</v>
      </c>
    </row>
    <row r="3002" spans="2:9" x14ac:dyDescent="0.25">
      <c r="B3002" t="s">
        <v>68</v>
      </c>
      <c r="C3002">
        <v>8.8000000000000007</v>
      </c>
      <c r="D3002">
        <v>1050</v>
      </c>
      <c r="E3002" s="27">
        <v>45526</v>
      </c>
      <c r="F3002">
        <v>2462.3999999999996</v>
      </c>
      <c r="G3002" t="s">
        <v>90</v>
      </c>
      <c r="H3002">
        <v>0</v>
      </c>
      <c r="I3002" t="str">
        <f>YEAR(data_KPI[[#This Row],[Date]])&amp;" "&amp;MONTH(data_KPI[[#This Row],[Date]])</f>
        <v>2024 8</v>
      </c>
    </row>
    <row r="3003" spans="2:9" x14ac:dyDescent="0.25">
      <c r="B3003" t="s">
        <v>32</v>
      </c>
      <c r="C3003">
        <v>6.4</v>
      </c>
      <c r="D3003">
        <v>660</v>
      </c>
      <c r="E3003" s="27">
        <v>45526</v>
      </c>
      <c r="F3003">
        <v>1582.17</v>
      </c>
      <c r="G3003" t="s">
        <v>91</v>
      </c>
      <c r="H3003">
        <v>0</v>
      </c>
      <c r="I3003" t="str">
        <f>YEAR(data_KPI[[#This Row],[Date]])&amp;" "&amp;MONTH(data_KPI[[#This Row],[Date]])</f>
        <v>2024 8</v>
      </c>
    </row>
    <row r="3004" spans="2:9" x14ac:dyDescent="0.25">
      <c r="B3004" t="s">
        <v>33</v>
      </c>
      <c r="C3004">
        <v>9.6000000000000014</v>
      </c>
      <c r="D3004">
        <v>720</v>
      </c>
      <c r="E3004" s="27">
        <v>45527</v>
      </c>
      <c r="F3004">
        <v>2885.2799999999997</v>
      </c>
      <c r="G3004" t="s">
        <v>90</v>
      </c>
      <c r="H3004">
        <v>0</v>
      </c>
      <c r="I3004" t="str">
        <f>YEAR(data_KPI[[#This Row],[Date]])&amp;" "&amp;MONTH(data_KPI[[#This Row],[Date]])</f>
        <v>2024 8</v>
      </c>
    </row>
    <row r="3005" spans="2:9" x14ac:dyDescent="0.25">
      <c r="B3005" t="s">
        <v>34</v>
      </c>
      <c r="C3005">
        <v>5.6000000000000005</v>
      </c>
      <c r="D3005">
        <v>1000</v>
      </c>
      <c r="E3005" s="27">
        <v>45527</v>
      </c>
      <c r="F3005">
        <v>702</v>
      </c>
      <c r="G3005" t="s">
        <v>91</v>
      </c>
      <c r="H3005">
        <v>0</v>
      </c>
      <c r="I3005" t="str">
        <f>YEAR(data_KPI[[#This Row],[Date]])&amp;" "&amp;MONTH(data_KPI[[#This Row],[Date]])</f>
        <v>2024 8</v>
      </c>
    </row>
    <row r="3006" spans="2:9" x14ac:dyDescent="0.25">
      <c r="B3006" t="s">
        <v>35</v>
      </c>
      <c r="C3006">
        <v>7.2</v>
      </c>
      <c r="D3006">
        <v>1500</v>
      </c>
      <c r="E3006" s="27">
        <v>45527</v>
      </c>
      <c r="F3006">
        <v>1419.24</v>
      </c>
      <c r="G3006" t="s">
        <v>91</v>
      </c>
      <c r="H3006">
        <v>0</v>
      </c>
      <c r="I3006" t="str">
        <f>YEAR(data_KPI[[#This Row],[Date]])&amp;" "&amp;MONTH(data_KPI[[#This Row],[Date]])</f>
        <v>2024 8</v>
      </c>
    </row>
    <row r="3007" spans="2:9" x14ac:dyDescent="0.25">
      <c r="B3007" t="s">
        <v>68</v>
      </c>
      <c r="C3007">
        <v>4</v>
      </c>
      <c r="D3007">
        <v>1490</v>
      </c>
      <c r="E3007" s="27">
        <v>45527</v>
      </c>
      <c r="F3007">
        <v>1211.07</v>
      </c>
      <c r="G3007" t="s">
        <v>90</v>
      </c>
      <c r="H3007">
        <v>0</v>
      </c>
      <c r="I3007" t="str">
        <f>YEAR(data_KPI[[#This Row],[Date]])&amp;" "&amp;MONTH(data_KPI[[#This Row],[Date]])</f>
        <v>2024 8</v>
      </c>
    </row>
    <row r="3008" spans="2:9" x14ac:dyDescent="0.25">
      <c r="B3008" t="s">
        <v>32</v>
      </c>
      <c r="C3008">
        <v>11.200000000000001</v>
      </c>
      <c r="D3008">
        <v>530</v>
      </c>
      <c r="E3008" s="27">
        <v>45527</v>
      </c>
      <c r="F3008">
        <v>598.38</v>
      </c>
      <c r="G3008" t="s">
        <v>91</v>
      </c>
      <c r="H3008">
        <v>0</v>
      </c>
      <c r="I3008" t="str">
        <f>YEAR(data_KPI[[#This Row],[Date]])&amp;" "&amp;MONTH(data_KPI[[#This Row],[Date]])</f>
        <v>2024 8</v>
      </c>
    </row>
    <row r="3009" spans="2:9" x14ac:dyDescent="0.25">
      <c r="B3009" t="s">
        <v>33</v>
      </c>
      <c r="C3009">
        <v>7.2</v>
      </c>
      <c r="D3009">
        <v>810</v>
      </c>
      <c r="E3009" s="27">
        <v>45528</v>
      </c>
      <c r="F3009">
        <v>1777.02</v>
      </c>
      <c r="G3009" t="s">
        <v>90</v>
      </c>
      <c r="H3009">
        <v>0</v>
      </c>
      <c r="I3009" t="str">
        <f>YEAR(data_KPI[[#This Row],[Date]])&amp;" "&amp;MONTH(data_KPI[[#This Row],[Date]])</f>
        <v>2024 8</v>
      </c>
    </row>
    <row r="3010" spans="2:9" x14ac:dyDescent="0.25">
      <c r="B3010" t="s">
        <v>34</v>
      </c>
      <c r="C3010">
        <v>5.6000000000000005</v>
      </c>
      <c r="D3010">
        <v>1420</v>
      </c>
      <c r="E3010" s="27">
        <v>45528</v>
      </c>
      <c r="F3010">
        <v>1575.75</v>
      </c>
      <c r="G3010" t="s">
        <v>91</v>
      </c>
      <c r="H3010">
        <v>0</v>
      </c>
      <c r="I3010" t="str">
        <f>YEAR(data_KPI[[#This Row],[Date]])&amp;" "&amp;MONTH(data_KPI[[#This Row],[Date]])</f>
        <v>2024 8</v>
      </c>
    </row>
    <row r="3011" spans="2:9" x14ac:dyDescent="0.25">
      <c r="B3011" t="s">
        <v>35</v>
      </c>
      <c r="C3011">
        <v>9.6000000000000014</v>
      </c>
      <c r="D3011">
        <v>1390</v>
      </c>
      <c r="E3011" s="27">
        <v>45528</v>
      </c>
      <c r="F3011">
        <v>2857.32</v>
      </c>
      <c r="G3011" t="s">
        <v>91</v>
      </c>
      <c r="H3011">
        <v>0</v>
      </c>
      <c r="I3011" t="str">
        <f>YEAR(data_KPI[[#This Row],[Date]])&amp;" "&amp;MONTH(data_KPI[[#This Row],[Date]])</f>
        <v>2024 8</v>
      </c>
    </row>
    <row r="3012" spans="2:9" x14ac:dyDescent="0.25">
      <c r="B3012" t="s">
        <v>68</v>
      </c>
      <c r="C3012">
        <v>10.4</v>
      </c>
      <c r="D3012">
        <v>530</v>
      </c>
      <c r="E3012" s="27">
        <v>45528</v>
      </c>
      <c r="F3012">
        <v>975.27</v>
      </c>
      <c r="G3012" t="s">
        <v>90</v>
      </c>
      <c r="H3012">
        <v>0</v>
      </c>
      <c r="I3012" t="str">
        <f>YEAR(data_KPI[[#This Row],[Date]])&amp;" "&amp;MONTH(data_KPI[[#This Row],[Date]])</f>
        <v>2024 8</v>
      </c>
    </row>
    <row r="3013" spans="2:9" x14ac:dyDescent="0.25">
      <c r="B3013" t="s">
        <v>32</v>
      </c>
      <c r="C3013">
        <v>9.6000000000000014</v>
      </c>
      <c r="D3013">
        <v>960</v>
      </c>
      <c r="E3013" s="27">
        <v>45528</v>
      </c>
      <c r="F3013">
        <v>2015.16</v>
      </c>
      <c r="G3013" t="s">
        <v>91</v>
      </c>
      <c r="H3013">
        <v>0</v>
      </c>
      <c r="I3013" t="str">
        <f>YEAR(data_KPI[[#This Row],[Date]])&amp;" "&amp;MONTH(data_KPI[[#This Row],[Date]])</f>
        <v>2024 8</v>
      </c>
    </row>
    <row r="3014" spans="2:9" x14ac:dyDescent="0.25">
      <c r="B3014" t="s">
        <v>33</v>
      </c>
      <c r="C3014">
        <v>9.6000000000000014</v>
      </c>
      <c r="D3014">
        <v>840</v>
      </c>
      <c r="E3014" s="27">
        <v>45529</v>
      </c>
      <c r="F3014">
        <v>537.21</v>
      </c>
      <c r="G3014" t="s">
        <v>90</v>
      </c>
      <c r="H3014">
        <v>0</v>
      </c>
      <c r="I3014" t="str">
        <f>YEAR(data_KPI[[#This Row],[Date]])&amp;" "&amp;MONTH(data_KPI[[#This Row],[Date]])</f>
        <v>2024 8</v>
      </c>
    </row>
    <row r="3015" spans="2:9" x14ac:dyDescent="0.25">
      <c r="B3015" t="s">
        <v>34</v>
      </c>
      <c r="C3015">
        <v>6.4</v>
      </c>
      <c r="D3015">
        <v>1260</v>
      </c>
      <c r="E3015" s="27">
        <v>45529</v>
      </c>
      <c r="F3015">
        <v>2568.84</v>
      </c>
      <c r="G3015" t="s">
        <v>91</v>
      </c>
      <c r="H3015">
        <v>0</v>
      </c>
      <c r="I3015" t="str">
        <f>YEAR(data_KPI[[#This Row],[Date]])&amp;" "&amp;MONTH(data_KPI[[#This Row],[Date]])</f>
        <v>2024 8</v>
      </c>
    </row>
    <row r="3016" spans="2:9" x14ac:dyDescent="0.25">
      <c r="B3016" t="s">
        <v>35</v>
      </c>
      <c r="C3016">
        <v>11.200000000000001</v>
      </c>
      <c r="D3016">
        <v>1320</v>
      </c>
      <c r="E3016" s="27">
        <v>45529</v>
      </c>
      <c r="F3016">
        <v>216.87</v>
      </c>
      <c r="G3016" t="s">
        <v>91</v>
      </c>
      <c r="H3016">
        <v>0</v>
      </c>
      <c r="I3016" t="str">
        <f>YEAR(data_KPI[[#This Row],[Date]])&amp;" "&amp;MONTH(data_KPI[[#This Row],[Date]])</f>
        <v>2024 8</v>
      </c>
    </row>
    <row r="3017" spans="2:9" x14ac:dyDescent="0.25">
      <c r="B3017" t="s">
        <v>68</v>
      </c>
      <c r="C3017">
        <v>9.6000000000000014</v>
      </c>
      <c r="D3017">
        <v>1190</v>
      </c>
      <c r="E3017" s="27">
        <v>45529</v>
      </c>
      <c r="F3017">
        <v>1415.6100000000001</v>
      </c>
      <c r="G3017" t="s">
        <v>90</v>
      </c>
      <c r="H3017">
        <v>0</v>
      </c>
      <c r="I3017" t="str">
        <f>YEAR(data_KPI[[#This Row],[Date]])&amp;" "&amp;MONTH(data_KPI[[#This Row],[Date]])</f>
        <v>2024 8</v>
      </c>
    </row>
    <row r="3018" spans="2:9" x14ac:dyDescent="0.25">
      <c r="B3018" t="s">
        <v>32</v>
      </c>
      <c r="C3018">
        <v>7.2</v>
      </c>
      <c r="D3018">
        <v>1230</v>
      </c>
      <c r="E3018" s="27">
        <v>45529</v>
      </c>
      <c r="F3018">
        <v>2901</v>
      </c>
      <c r="G3018" t="s">
        <v>91</v>
      </c>
      <c r="H3018">
        <v>0</v>
      </c>
      <c r="I3018" t="str">
        <f>YEAR(data_KPI[[#This Row],[Date]])&amp;" "&amp;MONTH(data_KPI[[#This Row],[Date]])</f>
        <v>2024 8</v>
      </c>
    </row>
    <row r="3019" spans="2:9" x14ac:dyDescent="0.25">
      <c r="B3019" t="s">
        <v>33</v>
      </c>
      <c r="C3019">
        <v>4.8000000000000007</v>
      </c>
      <c r="D3019">
        <v>760</v>
      </c>
      <c r="E3019" s="27">
        <v>45530</v>
      </c>
      <c r="F3019">
        <v>1948.38</v>
      </c>
      <c r="G3019" t="s">
        <v>90</v>
      </c>
      <c r="H3019">
        <v>0</v>
      </c>
      <c r="I3019" t="str">
        <f>YEAR(data_KPI[[#This Row],[Date]])&amp;" "&amp;MONTH(data_KPI[[#This Row],[Date]])</f>
        <v>2024 8</v>
      </c>
    </row>
    <row r="3020" spans="2:9" x14ac:dyDescent="0.25">
      <c r="B3020" t="s">
        <v>34</v>
      </c>
      <c r="C3020">
        <v>4.8000000000000007</v>
      </c>
      <c r="D3020">
        <v>1310</v>
      </c>
      <c r="E3020" s="27">
        <v>45530</v>
      </c>
      <c r="F3020">
        <v>2537.0700000000002</v>
      </c>
      <c r="G3020" t="s">
        <v>91</v>
      </c>
      <c r="H3020">
        <v>0</v>
      </c>
      <c r="I3020" t="str">
        <f>YEAR(data_KPI[[#This Row],[Date]])&amp;" "&amp;MONTH(data_KPI[[#This Row],[Date]])</f>
        <v>2024 8</v>
      </c>
    </row>
    <row r="3021" spans="2:9" x14ac:dyDescent="0.25">
      <c r="B3021" t="s">
        <v>35</v>
      </c>
      <c r="C3021">
        <v>9.6000000000000014</v>
      </c>
      <c r="D3021">
        <v>860</v>
      </c>
      <c r="E3021" s="27">
        <v>45530</v>
      </c>
      <c r="F3021">
        <v>417.96</v>
      </c>
      <c r="G3021" t="s">
        <v>91</v>
      </c>
      <c r="H3021">
        <v>0</v>
      </c>
      <c r="I3021" t="str">
        <f>YEAR(data_KPI[[#This Row],[Date]])&amp;" "&amp;MONTH(data_KPI[[#This Row],[Date]])</f>
        <v>2024 8</v>
      </c>
    </row>
    <row r="3022" spans="2:9" x14ac:dyDescent="0.25">
      <c r="B3022" t="s">
        <v>68</v>
      </c>
      <c r="C3022">
        <v>10.4</v>
      </c>
      <c r="D3022">
        <v>1360</v>
      </c>
      <c r="E3022" s="27">
        <v>45530</v>
      </c>
      <c r="F3022">
        <v>2966.13</v>
      </c>
      <c r="G3022" t="s">
        <v>90</v>
      </c>
      <c r="H3022">
        <v>0</v>
      </c>
      <c r="I3022" t="str">
        <f>YEAR(data_KPI[[#This Row],[Date]])&amp;" "&amp;MONTH(data_KPI[[#This Row],[Date]])</f>
        <v>2024 8</v>
      </c>
    </row>
    <row r="3023" spans="2:9" x14ac:dyDescent="0.25">
      <c r="B3023" t="s">
        <v>32</v>
      </c>
      <c r="C3023">
        <v>12</v>
      </c>
      <c r="D3023">
        <v>890</v>
      </c>
      <c r="E3023" s="27">
        <v>45530</v>
      </c>
      <c r="F3023">
        <v>2657.67</v>
      </c>
      <c r="G3023" t="s">
        <v>91</v>
      </c>
      <c r="H3023">
        <v>0</v>
      </c>
      <c r="I3023" t="str">
        <f>YEAR(data_KPI[[#This Row],[Date]])&amp;" "&amp;MONTH(data_KPI[[#This Row],[Date]])</f>
        <v>2024 8</v>
      </c>
    </row>
    <row r="3024" spans="2:9" x14ac:dyDescent="0.25">
      <c r="B3024" t="s">
        <v>33</v>
      </c>
      <c r="C3024">
        <v>9.6000000000000014</v>
      </c>
      <c r="D3024">
        <v>550</v>
      </c>
      <c r="E3024" s="27">
        <v>45531</v>
      </c>
      <c r="F3024">
        <v>1576.8600000000001</v>
      </c>
      <c r="G3024" t="s">
        <v>90</v>
      </c>
      <c r="H3024">
        <v>0</v>
      </c>
      <c r="I3024" t="str">
        <f>YEAR(data_KPI[[#This Row],[Date]])&amp;" "&amp;MONTH(data_KPI[[#This Row],[Date]])</f>
        <v>2024 8</v>
      </c>
    </row>
    <row r="3025" spans="2:9" x14ac:dyDescent="0.25">
      <c r="B3025" t="s">
        <v>34</v>
      </c>
      <c r="C3025">
        <v>4.8000000000000007</v>
      </c>
      <c r="D3025">
        <v>860</v>
      </c>
      <c r="E3025" s="27">
        <v>45531</v>
      </c>
      <c r="F3025">
        <v>1685.0099999999998</v>
      </c>
      <c r="G3025" t="s">
        <v>91</v>
      </c>
      <c r="H3025">
        <v>0</v>
      </c>
      <c r="I3025" t="str">
        <f>YEAR(data_KPI[[#This Row],[Date]])&amp;" "&amp;MONTH(data_KPI[[#This Row],[Date]])</f>
        <v>2024 8</v>
      </c>
    </row>
    <row r="3026" spans="2:9" x14ac:dyDescent="0.25">
      <c r="B3026" t="s">
        <v>35</v>
      </c>
      <c r="C3026">
        <v>8.8000000000000007</v>
      </c>
      <c r="D3026">
        <v>780</v>
      </c>
      <c r="E3026" s="27">
        <v>45531</v>
      </c>
      <c r="F3026">
        <v>1538.5500000000002</v>
      </c>
      <c r="G3026" t="s">
        <v>91</v>
      </c>
      <c r="H3026">
        <v>0</v>
      </c>
      <c r="I3026" t="str">
        <f>YEAR(data_KPI[[#This Row],[Date]])&amp;" "&amp;MONTH(data_KPI[[#This Row],[Date]])</f>
        <v>2024 8</v>
      </c>
    </row>
    <row r="3027" spans="2:9" x14ac:dyDescent="0.25">
      <c r="B3027" t="s">
        <v>68</v>
      </c>
      <c r="C3027">
        <v>9.6000000000000014</v>
      </c>
      <c r="D3027">
        <v>950</v>
      </c>
      <c r="E3027" s="27">
        <v>45531</v>
      </c>
      <c r="F3027">
        <v>1436.6399999999999</v>
      </c>
      <c r="G3027" t="s">
        <v>90</v>
      </c>
      <c r="H3027">
        <v>0</v>
      </c>
      <c r="I3027" t="str">
        <f>YEAR(data_KPI[[#This Row],[Date]])&amp;" "&amp;MONTH(data_KPI[[#This Row],[Date]])</f>
        <v>2024 8</v>
      </c>
    </row>
    <row r="3028" spans="2:9" x14ac:dyDescent="0.25">
      <c r="B3028" t="s">
        <v>32</v>
      </c>
      <c r="C3028">
        <v>11.200000000000001</v>
      </c>
      <c r="D3028">
        <v>1300</v>
      </c>
      <c r="E3028" s="27">
        <v>45531</v>
      </c>
      <c r="F3028">
        <v>1976.6999999999998</v>
      </c>
      <c r="G3028" t="s">
        <v>91</v>
      </c>
      <c r="H3028">
        <v>0</v>
      </c>
      <c r="I3028" t="str">
        <f>YEAR(data_KPI[[#This Row],[Date]])&amp;" "&amp;MONTH(data_KPI[[#This Row],[Date]])</f>
        <v>2024 8</v>
      </c>
    </row>
    <row r="3029" spans="2:9" x14ac:dyDescent="0.25">
      <c r="B3029" t="s">
        <v>33</v>
      </c>
      <c r="C3029">
        <v>6.4</v>
      </c>
      <c r="D3029">
        <v>1040</v>
      </c>
      <c r="E3029" s="27">
        <v>45532</v>
      </c>
      <c r="F3029">
        <v>1915.1999999999998</v>
      </c>
      <c r="G3029" t="s">
        <v>90</v>
      </c>
      <c r="H3029">
        <v>0</v>
      </c>
      <c r="I3029" t="str">
        <f>YEAR(data_KPI[[#This Row],[Date]])&amp;" "&amp;MONTH(data_KPI[[#This Row],[Date]])</f>
        <v>2024 8</v>
      </c>
    </row>
    <row r="3030" spans="2:9" x14ac:dyDescent="0.25">
      <c r="B3030" t="s">
        <v>34</v>
      </c>
      <c r="C3030">
        <v>12</v>
      </c>
      <c r="D3030">
        <v>1060</v>
      </c>
      <c r="E3030" s="27">
        <v>45532</v>
      </c>
      <c r="F3030">
        <v>664.68000000000006</v>
      </c>
      <c r="G3030" t="s">
        <v>91</v>
      </c>
      <c r="H3030">
        <v>0</v>
      </c>
      <c r="I3030" t="str">
        <f>YEAR(data_KPI[[#This Row],[Date]])&amp;" "&amp;MONTH(data_KPI[[#This Row],[Date]])</f>
        <v>2024 8</v>
      </c>
    </row>
    <row r="3031" spans="2:9" x14ac:dyDescent="0.25">
      <c r="B3031" t="s">
        <v>35</v>
      </c>
      <c r="C3031">
        <v>6.4</v>
      </c>
      <c r="D3031">
        <v>1000</v>
      </c>
      <c r="E3031" s="27">
        <v>45532</v>
      </c>
      <c r="F3031">
        <v>856.47</v>
      </c>
      <c r="G3031" t="s">
        <v>91</v>
      </c>
      <c r="H3031">
        <v>0</v>
      </c>
      <c r="I3031" t="str">
        <f>YEAR(data_KPI[[#This Row],[Date]])&amp;" "&amp;MONTH(data_KPI[[#This Row],[Date]])</f>
        <v>2024 8</v>
      </c>
    </row>
    <row r="3032" spans="2:9" x14ac:dyDescent="0.25">
      <c r="B3032" t="s">
        <v>68</v>
      </c>
      <c r="C3032">
        <v>6.4</v>
      </c>
      <c r="D3032">
        <v>690</v>
      </c>
      <c r="E3032" s="27">
        <v>45532</v>
      </c>
      <c r="F3032">
        <v>2614.62</v>
      </c>
      <c r="G3032" t="s">
        <v>90</v>
      </c>
      <c r="H3032">
        <v>0</v>
      </c>
      <c r="I3032" t="str">
        <f>YEAR(data_KPI[[#This Row],[Date]])&amp;" "&amp;MONTH(data_KPI[[#This Row],[Date]])</f>
        <v>2024 8</v>
      </c>
    </row>
    <row r="3033" spans="2:9" x14ac:dyDescent="0.25">
      <c r="B3033" t="s">
        <v>32</v>
      </c>
      <c r="C3033">
        <v>12</v>
      </c>
      <c r="D3033">
        <v>770</v>
      </c>
      <c r="E3033" s="27">
        <v>45532</v>
      </c>
      <c r="F3033">
        <v>2521.98</v>
      </c>
      <c r="G3033" t="s">
        <v>91</v>
      </c>
      <c r="H3033">
        <v>0</v>
      </c>
      <c r="I3033" t="str">
        <f>YEAR(data_KPI[[#This Row],[Date]])&amp;" "&amp;MONTH(data_KPI[[#This Row],[Date]])</f>
        <v>2024 8</v>
      </c>
    </row>
    <row r="3034" spans="2:9" x14ac:dyDescent="0.25">
      <c r="B3034" t="s">
        <v>33</v>
      </c>
      <c r="C3034">
        <v>9.6000000000000014</v>
      </c>
      <c r="D3034">
        <v>710</v>
      </c>
      <c r="E3034" s="27">
        <v>45533</v>
      </c>
      <c r="F3034">
        <v>776.31</v>
      </c>
      <c r="G3034" t="s">
        <v>90</v>
      </c>
      <c r="H3034">
        <v>0</v>
      </c>
      <c r="I3034" t="str">
        <f>YEAR(data_KPI[[#This Row],[Date]])&amp;" "&amp;MONTH(data_KPI[[#This Row],[Date]])</f>
        <v>2024 8</v>
      </c>
    </row>
    <row r="3035" spans="2:9" x14ac:dyDescent="0.25">
      <c r="B3035" t="s">
        <v>34</v>
      </c>
      <c r="C3035">
        <v>4.8000000000000007</v>
      </c>
      <c r="D3035">
        <v>1200</v>
      </c>
      <c r="E3035" s="27">
        <v>45533</v>
      </c>
      <c r="F3035">
        <v>2928.39</v>
      </c>
      <c r="G3035" t="s">
        <v>91</v>
      </c>
      <c r="H3035">
        <v>0</v>
      </c>
      <c r="I3035" t="str">
        <f>YEAR(data_KPI[[#This Row],[Date]])&amp;" "&amp;MONTH(data_KPI[[#This Row],[Date]])</f>
        <v>2024 8</v>
      </c>
    </row>
    <row r="3036" spans="2:9" x14ac:dyDescent="0.25">
      <c r="B3036" t="s">
        <v>35</v>
      </c>
      <c r="C3036">
        <v>4.8000000000000007</v>
      </c>
      <c r="D3036">
        <v>1230</v>
      </c>
      <c r="E3036" s="27">
        <v>45533</v>
      </c>
      <c r="F3036">
        <v>542.88</v>
      </c>
      <c r="G3036" t="s">
        <v>91</v>
      </c>
      <c r="H3036">
        <v>0</v>
      </c>
      <c r="I3036" t="str">
        <f>YEAR(data_KPI[[#This Row],[Date]])&amp;" "&amp;MONTH(data_KPI[[#This Row],[Date]])</f>
        <v>2024 8</v>
      </c>
    </row>
    <row r="3037" spans="2:9" x14ac:dyDescent="0.25">
      <c r="B3037" t="s">
        <v>68</v>
      </c>
      <c r="C3037">
        <v>12</v>
      </c>
      <c r="D3037">
        <v>850</v>
      </c>
      <c r="E3037" s="27">
        <v>45533</v>
      </c>
      <c r="F3037">
        <v>2499.1499999999996</v>
      </c>
      <c r="G3037" t="s">
        <v>90</v>
      </c>
      <c r="H3037">
        <v>0</v>
      </c>
      <c r="I3037" t="str">
        <f>YEAR(data_KPI[[#This Row],[Date]])&amp;" "&amp;MONTH(data_KPI[[#This Row],[Date]])</f>
        <v>2024 8</v>
      </c>
    </row>
    <row r="3038" spans="2:9" x14ac:dyDescent="0.25">
      <c r="B3038" t="s">
        <v>32</v>
      </c>
      <c r="C3038">
        <v>8.8000000000000007</v>
      </c>
      <c r="D3038">
        <v>1440</v>
      </c>
      <c r="E3038" s="27">
        <v>45533</v>
      </c>
      <c r="F3038">
        <v>1299.48</v>
      </c>
      <c r="G3038" t="s">
        <v>91</v>
      </c>
      <c r="H3038">
        <v>0</v>
      </c>
      <c r="I3038" t="str">
        <f>YEAR(data_KPI[[#This Row],[Date]])&amp;" "&amp;MONTH(data_KPI[[#This Row],[Date]])</f>
        <v>2024 8</v>
      </c>
    </row>
    <row r="3039" spans="2:9" x14ac:dyDescent="0.25">
      <c r="B3039" t="s">
        <v>33</v>
      </c>
      <c r="C3039">
        <v>6.4</v>
      </c>
      <c r="D3039">
        <v>560</v>
      </c>
      <c r="E3039" s="27">
        <v>45534</v>
      </c>
      <c r="F3039">
        <v>1810.2599999999998</v>
      </c>
      <c r="G3039" t="s">
        <v>90</v>
      </c>
      <c r="H3039">
        <v>0</v>
      </c>
      <c r="I3039" t="str">
        <f>YEAR(data_KPI[[#This Row],[Date]])&amp;" "&amp;MONTH(data_KPI[[#This Row],[Date]])</f>
        <v>2024 8</v>
      </c>
    </row>
    <row r="3040" spans="2:9" x14ac:dyDescent="0.25">
      <c r="B3040" t="s">
        <v>34</v>
      </c>
      <c r="C3040">
        <v>8</v>
      </c>
      <c r="D3040">
        <v>660</v>
      </c>
      <c r="E3040" s="27">
        <v>45534</v>
      </c>
      <c r="F3040">
        <v>1225.98</v>
      </c>
      <c r="G3040" t="s">
        <v>91</v>
      </c>
      <c r="H3040">
        <v>0</v>
      </c>
      <c r="I3040" t="str">
        <f>YEAR(data_KPI[[#This Row],[Date]])&amp;" "&amp;MONTH(data_KPI[[#This Row],[Date]])</f>
        <v>2024 8</v>
      </c>
    </row>
    <row r="3041" spans="2:9" x14ac:dyDescent="0.25">
      <c r="B3041" t="s">
        <v>35</v>
      </c>
      <c r="C3041">
        <v>4.8000000000000007</v>
      </c>
      <c r="D3041">
        <v>870</v>
      </c>
      <c r="E3041" s="27">
        <v>45534</v>
      </c>
      <c r="F3041">
        <v>946.14</v>
      </c>
      <c r="G3041" t="s">
        <v>91</v>
      </c>
      <c r="H3041">
        <v>0</v>
      </c>
      <c r="I3041" t="str">
        <f>YEAR(data_KPI[[#This Row],[Date]])&amp;" "&amp;MONTH(data_KPI[[#This Row],[Date]])</f>
        <v>2024 8</v>
      </c>
    </row>
    <row r="3042" spans="2:9" x14ac:dyDescent="0.25">
      <c r="B3042" t="s">
        <v>68</v>
      </c>
      <c r="C3042">
        <v>4</v>
      </c>
      <c r="D3042">
        <v>790</v>
      </c>
      <c r="E3042" s="27">
        <v>45534</v>
      </c>
      <c r="F3042">
        <v>2796.09</v>
      </c>
      <c r="G3042" t="s">
        <v>90</v>
      </c>
      <c r="H3042">
        <v>0</v>
      </c>
      <c r="I3042" t="str">
        <f>YEAR(data_KPI[[#This Row],[Date]])&amp;" "&amp;MONTH(data_KPI[[#This Row],[Date]])</f>
        <v>2024 8</v>
      </c>
    </row>
    <row r="3043" spans="2:9" x14ac:dyDescent="0.25">
      <c r="B3043" t="s">
        <v>32</v>
      </c>
      <c r="C3043">
        <v>9.6000000000000014</v>
      </c>
      <c r="D3043">
        <v>640</v>
      </c>
      <c r="E3043" s="27">
        <v>45534</v>
      </c>
      <c r="F3043">
        <v>1485.81</v>
      </c>
      <c r="G3043" t="s">
        <v>91</v>
      </c>
      <c r="H3043">
        <v>0</v>
      </c>
      <c r="I3043" t="str">
        <f>YEAR(data_KPI[[#This Row],[Date]])&amp;" "&amp;MONTH(data_KPI[[#This Row],[Date]])</f>
        <v>2024 8</v>
      </c>
    </row>
    <row r="3044" spans="2:9" x14ac:dyDescent="0.25">
      <c r="B3044" t="s">
        <v>33</v>
      </c>
      <c r="C3044">
        <v>12</v>
      </c>
      <c r="D3044">
        <v>1360</v>
      </c>
      <c r="E3044" s="27">
        <v>45535</v>
      </c>
      <c r="F3044">
        <v>2067.1499999999996</v>
      </c>
      <c r="G3044" t="s">
        <v>90</v>
      </c>
      <c r="H3044">
        <v>0</v>
      </c>
      <c r="I3044" t="str">
        <f>YEAR(data_KPI[[#This Row],[Date]])&amp;" "&amp;MONTH(data_KPI[[#This Row],[Date]])</f>
        <v>2024 8</v>
      </c>
    </row>
    <row r="3045" spans="2:9" x14ac:dyDescent="0.25">
      <c r="B3045" t="s">
        <v>34</v>
      </c>
      <c r="C3045">
        <v>10.4</v>
      </c>
      <c r="D3045">
        <v>690</v>
      </c>
      <c r="E3045" s="27">
        <v>45535</v>
      </c>
      <c r="F3045">
        <v>2083.5299999999997</v>
      </c>
      <c r="G3045" t="s">
        <v>91</v>
      </c>
      <c r="H3045">
        <v>0</v>
      </c>
      <c r="I3045" t="str">
        <f>YEAR(data_KPI[[#This Row],[Date]])&amp;" "&amp;MONTH(data_KPI[[#This Row],[Date]])</f>
        <v>2024 8</v>
      </c>
    </row>
    <row r="3046" spans="2:9" x14ac:dyDescent="0.25">
      <c r="B3046" t="s">
        <v>35</v>
      </c>
      <c r="C3046">
        <v>6.4</v>
      </c>
      <c r="D3046">
        <v>1170</v>
      </c>
      <c r="E3046" s="27">
        <v>45535</v>
      </c>
      <c r="F3046">
        <v>2095.02</v>
      </c>
      <c r="G3046" t="s">
        <v>91</v>
      </c>
      <c r="H3046">
        <v>0</v>
      </c>
      <c r="I3046" t="str">
        <f>YEAR(data_KPI[[#This Row],[Date]])&amp;" "&amp;MONTH(data_KPI[[#This Row],[Date]])</f>
        <v>2024 8</v>
      </c>
    </row>
    <row r="3047" spans="2:9" x14ac:dyDescent="0.25">
      <c r="B3047" t="s">
        <v>68</v>
      </c>
      <c r="C3047">
        <v>8.8000000000000007</v>
      </c>
      <c r="D3047">
        <v>610</v>
      </c>
      <c r="E3047" s="27">
        <v>45535</v>
      </c>
      <c r="F3047">
        <v>2523.69</v>
      </c>
      <c r="G3047" t="s">
        <v>90</v>
      </c>
      <c r="H3047">
        <v>0</v>
      </c>
      <c r="I3047" t="str">
        <f>YEAR(data_KPI[[#This Row],[Date]])&amp;" "&amp;MONTH(data_KPI[[#This Row],[Date]])</f>
        <v>2024 8</v>
      </c>
    </row>
    <row r="3048" spans="2:9" x14ac:dyDescent="0.25">
      <c r="B3048" t="s">
        <v>32</v>
      </c>
      <c r="C3048">
        <v>8.8000000000000007</v>
      </c>
      <c r="D3048">
        <v>1160</v>
      </c>
      <c r="E3048" s="27">
        <v>45535</v>
      </c>
      <c r="F3048">
        <v>1910.0099999999998</v>
      </c>
      <c r="G3048" t="s">
        <v>91</v>
      </c>
      <c r="H3048">
        <v>0</v>
      </c>
      <c r="I3048" t="str">
        <f>YEAR(data_KPI[[#This Row],[Date]])&amp;" "&amp;MONTH(data_KPI[[#This Row],[Date]])</f>
        <v>2024 8</v>
      </c>
    </row>
    <row r="3049" spans="2:9" x14ac:dyDescent="0.25">
      <c r="B3049" t="s">
        <v>33</v>
      </c>
      <c r="C3049">
        <v>7.2</v>
      </c>
      <c r="D3049">
        <v>1270</v>
      </c>
      <c r="E3049" s="27">
        <v>45536</v>
      </c>
      <c r="F3049">
        <v>688.26</v>
      </c>
      <c r="G3049" t="s">
        <v>90</v>
      </c>
      <c r="H3049">
        <v>0</v>
      </c>
      <c r="I3049" t="str">
        <f>YEAR(data_KPI[[#This Row],[Date]])&amp;" "&amp;MONTH(data_KPI[[#This Row],[Date]])</f>
        <v>2024 9</v>
      </c>
    </row>
    <row r="3050" spans="2:9" x14ac:dyDescent="0.25">
      <c r="B3050" t="s">
        <v>34</v>
      </c>
      <c r="C3050">
        <v>9.6000000000000014</v>
      </c>
      <c r="D3050">
        <v>560</v>
      </c>
      <c r="E3050" s="27">
        <v>45536</v>
      </c>
      <c r="F3050">
        <v>1194.33</v>
      </c>
      <c r="G3050" t="s">
        <v>91</v>
      </c>
      <c r="H3050">
        <v>0</v>
      </c>
      <c r="I3050" t="str">
        <f>YEAR(data_KPI[[#This Row],[Date]])&amp;" "&amp;MONTH(data_KPI[[#This Row],[Date]])</f>
        <v>2024 9</v>
      </c>
    </row>
    <row r="3051" spans="2:9" x14ac:dyDescent="0.25">
      <c r="B3051" t="s">
        <v>35</v>
      </c>
      <c r="C3051">
        <v>5.6000000000000005</v>
      </c>
      <c r="D3051">
        <v>1270</v>
      </c>
      <c r="E3051" s="27">
        <v>45536</v>
      </c>
      <c r="F3051">
        <v>1814.04</v>
      </c>
      <c r="G3051" t="s">
        <v>91</v>
      </c>
      <c r="H3051">
        <v>0</v>
      </c>
      <c r="I3051" t="str">
        <f>YEAR(data_KPI[[#This Row],[Date]])&amp;" "&amp;MONTH(data_KPI[[#This Row],[Date]])</f>
        <v>2024 9</v>
      </c>
    </row>
    <row r="3052" spans="2:9" x14ac:dyDescent="0.25">
      <c r="B3052" t="s">
        <v>68</v>
      </c>
      <c r="C3052">
        <v>8</v>
      </c>
      <c r="D3052">
        <v>840</v>
      </c>
      <c r="E3052" s="27">
        <v>45536</v>
      </c>
      <c r="F3052">
        <v>2729.4900000000002</v>
      </c>
      <c r="G3052" t="s">
        <v>90</v>
      </c>
      <c r="H3052">
        <v>0</v>
      </c>
      <c r="I3052" t="str">
        <f>YEAR(data_KPI[[#This Row],[Date]])&amp;" "&amp;MONTH(data_KPI[[#This Row],[Date]])</f>
        <v>2024 9</v>
      </c>
    </row>
    <row r="3053" spans="2:9" x14ac:dyDescent="0.25">
      <c r="B3053" t="s">
        <v>32</v>
      </c>
      <c r="C3053">
        <v>8</v>
      </c>
      <c r="D3053">
        <v>790</v>
      </c>
      <c r="E3053" s="27">
        <v>45536</v>
      </c>
      <c r="F3053">
        <v>1536.72</v>
      </c>
      <c r="G3053" t="s">
        <v>91</v>
      </c>
      <c r="H3053">
        <v>0</v>
      </c>
      <c r="I3053" t="str">
        <f>YEAR(data_KPI[[#This Row],[Date]])&amp;" "&amp;MONTH(data_KPI[[#This Row],[Date]])</f>
        <v>2024 9</v>
      </c>
    </row>
    <row r="3054" spans="2:9" x14ac:dyDescent="0.25">
      <c r="B3054" t="s">
        <v>33</v>
      </c>
      <c r="C3054">
        <v>10.4</v>
      </c>
      <c r="D3054">
        <v>1030</v>
      </c>
      <c r="E3054" s="27">
        <v>45537</v>
      </c>
      <c r="F3054">
        <v>2264.88</v>
      </c>
      <c r="G3054" t="s">
        <v>90</v>
      </c>
      <c r="H3054">
        <v>0</v>
      </c>
      <c r="I3054" t="str">
        <f>YEAR(data_KPI[[#This Row],[Date]])&amp;" "&amp;MONTH(data_KPI[[#This Row],[Date]])</f>
        <v>2024 9</v>
      </c>
    </row>
    <row r="3055" spans="2:9" x14ac:dyDescent="0.25">
      <c r="B3055" t="s">
        <v>34</v>
      </c>
      <c r="C3055">
        <v>8</v>
      </c>
      <c r="D3055">
        <v>900</v>
      </c>
      <c r="E3055" s="27">
        <v>45537</v>
      </c>
      <c r="F3055">
        <v>903.36</v>
      </c>
      <c r="G3055" t="s">
        <v>91</v>
      </c>
      <c r="H3055">
        <v>0</v>
      </c>
      <c r="I3055" t="str">
        <f>YEAR(data_KPI[[#This Row],[Date]])&amp;" "&amp;MONTH(data_KPI[[#This Row],[Date]])</f>
        <v>2024 9</v>
      </c>
    </row>
    <row r="3056" spans="2:9" x14ac:dyDescent="0.25">
      <c r="B3056" t="s">
        <v>35</v>
      </c>
      <c r="C3056">
        <v>6.4</v>
      </c>
      <c r="D3056">
        <v>1210</v>
      </c>
      <c r="E3056" s="27">
        <v>45537</v>
      </c>
      <c r="F3056">
        <v>989.64</v>
      </c>
      <c r="G3056" t="s">
        <v>91</v>
      </c>
      <c r="H3056">
        <v>0</v>
      </c>
      <c r="I3056" t="str">
        <f>YEAR(data_KPI[[#This Row],[Date]])&amp;" "&amp;MONTH(data_KPI[[#This Row],[Date]])</f>
        <v>2024 9</v>
      </c>
    </row>
    <row r="3057" spans="2:9" x14ac:dyDescent="0.25">
      <c r="B3057" t="s">
        <v>68</v>
      </c>
      <c r="C3057">
        <v>12</v>
      </c>
      <c r="D3057">
        <v>610</v>
      </c>
      <c r="E3057" s="27">
        <v>45537</v>
      </c>
      <c r="F3057">
        <v>378.48</v>
      </c>
      <c r="G3057" t="s">
        <v>90</v>
      </c>
      <c r="H3057">
        <v>0</v>
      </c>
      <c r="I3057" t="str">
        <f>YEAR(data_KPI[[#This Row],[Date]])&amp;" "&amp;MONTH(data_KPI[[#This Row],[Date]])</f>
        <v>2024 9</v>
      </c>
    </row>
    <row r="3058" spans="2:9" x14ac:dyDescent="0.25">
      <c r="B3058" t="s">
        <v>32</v>
      </c>
      <c r="C3058">
        <v>9.6000000000000014</v>
      </c>
      <c r="D3058">
        <v>540</v>
      </c>
      <c r="E3058" s="27">
        <v>45537</v>
      </c>
      <c r="F3058">
        <v>1965.2400000000002</v>
      </c>
      <c r="G3058" t="s">
        <v>91</v>
      </c>
      <c r="H3058">
        <v>0</v>
      </c>
      <c r="I3058" t="str">
        <f>YEAR(data_KPI[[#This Row],[Date]])&amp;" "&amp;MONTH(data_KPI[[#This Row],[Date]])</f>
        <v>2024 9</v>
      </c>
    </row>
    <row r="3059" spans="2:9" x14ac:dyDescent="0.25">
      <c r="B3059" t="s">
        <v>33</v>
      </c>
      <c r="C3059">
        <v>8.8000000000000007</v>
      </c>
      <c r="D3059">
        <v>1170</v>
      </c>
      <c r="E3059" s="27">
        <v>45538</v>
      </c>
      <c r="F3059">
        <v>711</v>
      </c>
      <c r="G3059" t="s">
        <v>90</v>
      </c>
      <c r="H3059">
        <v>0</v>
      </c>
      <c r="I3059" t="str">
        <f>YEAR(data_KPI[[#This Row],[Date]])&amp;" "&amp;MONTH(data_KPI[[#This Row],[Date]])</f>
        <v>2024 9</v>
      </c>
    </row>
    <row r="3060" spans="2:9" x14ac:dyDescent="0.25">
      <c r="B3060" t="s">
        <v>34</v>
      </c>
      <c r="C3060">
        <v>10.4</v>
      </c>
      <c r="D3060">
        <v>910</v>
      </c>
      <c r="E3060" s="27">
        <v>45538</v>
      </c>
      <c r="F3060">
        <v>1569.96</v>
      </c>
      <c r="G3060" t="s">
        <v>91</v>
      </c>
      <c r="H3060">
        <v>0</v>
      </c>
      <c r="I3060" t="str">
        <f>YEAR(data_KPI[[#This Row],[Date]])&amp;" "&amp;MONTH(data_KPI[[#This Row],[Date]])</f>
        <v>2024 9</v>
      </c>
    </row>
    <row r="3061" spans="2:9" x14ac:dyDescent="0.25">
      <c r="B3061" t="s">
        <v>35</v>
      </c>
      <c r="C3061">
        <v>7.2</v>
      </c>
      <c r="D3061">
        <v>850</v>
      </c>
      <c r="E3061" s="27">
        <v>45538</v>
      </c>
      <c r="F3061">
        <v>1359.72</v>
      </c>
      <c r="G3061" t="s">
        <v>91</v>
      </c>
      <c r="H3061">
        <v>0</v>
      </c>
      <c r="I3061" t="str">
        <f>YEAR(data_KPI[[#This Row],[Date]])&amp;" "&amp;MONTH(data_KPI[[#This Row],[Date]])</f>
        <v>2024 9</v>
      </c>
    </row>
    <row r="3062" spans="2:9" x14ac:dyDescent="0.25">
      <c r="B3062" t="s">
        <v>68</v>
      </c>
      <c r="C3062">
        <v>5.6000000000000005</v>
      </c>
      <c r="D3062">
        <v>1220</v>
      </c>
      <c r="E3062" s="27">
        <v>45538</v>
      </c>
      <c r="F3062">
        <v>1819.1999999999998</v>
      </c>
      <c r="G3062" t="s">
        <v>90</v>
      </c>
      <c r="H3062">
        <v>0</v>
      </c>
      <c r="I3062" t="str">
        <f>YEAR(data_KPI[[#This Row],[Date]])&amp;" "&amp;MONTH(data_KPI[[#This Row],[Date]])</f>
        <v>2024 9</v>
      </c>
    </row>
    <row r="3063" spans="2:9" x14ac:dyDescent="0.25">
      <c r="B3063" t="s">
        <v>32</v>
      </c>
      <c r="C3063">
        <v>4.8000000000000007</v>
      </c>
      <c r="D3063">
        <v>1250</v>
      </c>
      <c r="E3063" s="27">
        <v>45538</v>
      </c>
      <c r="F3063">
        <v>821.73</v>
      </c>
      <c r="G3063" t="s">
        <v>91</v>
      </c>
      <c r="H3063">
        <v>0</v>
      </c>
      <c r="I3063" t="str">
        <f>YEAR(data_KPI[[#This Row],[Date]])&amp;" "&amp;MONTH(data_KPI[[#This Row],[Date]])</f>
        <v>2024 9</v>
      </c>
    </row>
    <row r="3064" spans="2:9" x14ac:dyDescent="0.25">
      <c r="B3064" t="s">
        <v>33</v>
      </c>
      <c r="C3064">
        <v>8.8000000000000007</v>
      </c>
      <c r="D3064">
        <v>630</v>
      </c>
      <c r="E3064" s="27">
        <v>45539</v>
      </c>
      <c r="F3064">
        <v>790.19999999999993</v>
      </c>
      <c r="G3064" t="s">
        <v>90</v>
      </c>
      <c r="H3064">
        <v>0</v>
      </c>
      <c r="I3064" t="str">
        <f>YEAR(data_KPI[[#This Row],[Date]])&amp;" "&amp;MONTH(data_KPI[[#This Row],[Date]])</f>
        <v>2024 9</v>
      </c>
    </row>
    <row r="3065" spans="2:9" x14ac:dyDescent="0.25">
      <c r="B3065" t="s">
        <v>34</v>
      </c>
      <c r="C3065">
        <v>8.8000000000000007</v>
      </c>
      <c r="D3065">
        <v>590</v>
      </c>
      <c r="E3065" s="27">
        <v>45539</v>
      </c>
      <c r="F3065">
        <v>1034.97</v>
      </c>
      <c r="G3065" t="s">
        <v>91</v>
      </c>
      <c r="H3065">
        <v>0</v>
      </c>
      <c r="I3065" t="str">
        <f>YEAR(data_KPI[[#This Row],[Date]])&amp;" "&amp;MONTH(data_KPI[[#This Row],[Date]])</f>
        <v>2024 9</v>
      </c>
    </row>
    <row r="3066" spans="2:9" x14ac:dyDescent="0.25">
      <c r="B3066" t="s">
        <v>35</v>
      </c>
      <c r="C3066">
        <v>12</v>
      </c>
      <c r="D3066">
        <v>690</v>
      </c>
      <c r="E3066" s="27">
        <v>45539</v>
      </c>
      <c r="F3066">
        <v>2596.44</v>
      </c>
      <c r="G3066" t="s">
        <v>91</v>
      </c>
      <c r="H3066">
        <v>0</v>
      </c>
      <c r="I3066" t="str">
        <f>YEAR(data_KPI[[#This Row],[Date]])&amp;" "&amp;MONTH(data_KPI[[#This Row],[Date]])</f>
        <v>2024 9</v>
      </c>
    </row>
    <row r="3067" spans="2:9" x14ac:dyDescent="0.25">
      <c r="B3067" t="s">
        <v>68</v>
      </c>
      <c r="C3067">
        <v>8.8000000000000007</v>
      </c>
      <c r="D3067">
        <v>510</v>
      </c>
      <c r="E3067" s="27">
        <v>45539</v>
      </c>
      <c r="F3067">
        <v>1715.6100000000001</v>
      </c>
      <c r="G3067" t="s">
        <v>90</v>
      </c>
      <c r="H3067">
        <v>0</v>
      </c>
      <c r="I3067" t="str">
        <f>YEAR(data_KPI[[#This Row],[Date]])&amp;" "&amp;MONTH(data_KPI[[#This Row],[Date]])</f>
        <v>2024 9</v>
      </c>
    </row>
    <row r="3068" spans="2:9" x14ac:dyDescent="0.25">
      <c r="B3068" t="s">
        <v>32</v>
      </c>
      <c r="C3068">
        <v>5.6000000000000005</v>
      </c>
      <c r="D3068">
        <v>1300</v>
      </c>
      <c r="E3068" s="27">
        <v>45539</v>
      </c>
      <c r="F3068">
        <v>1572.42</v>
      </c>
      <c r="G3068" t="s">
        <v>91</v>
      </c>
      <c r="H3068">
        <v>0</v>
      </c>
      <c r="I3068" t="str">
        <f>YEAR(data_KPI[[#This Row],[Date]])&amp;" "&amp;MONTH(data_KPI[[#This Row],[Date]])</f>
        <v>2024 9</v>
      </c>
    </row>
    <row r="3069" spans="2:9" x14ac:dyDescent="0.25">
      <c r="B3069" t="s">
        <v>33</v>
      </c>
      <c r="C3069">
        <v>12</v>
      </c>
      <c r="D3069">
        <v>850</v>
      </c>
      <c r="E3069" s="27">
        <v>45540</v>
      </c>
      <c r="F3069">
        <v>116.03999999999999</v>
      </c>
      <c r="G3069" t="s">
        <v>90</v>
      </c>
      <c r="H3069">
        <v>0</v>
      </c>
      <c r="I3069" t="str">
        <f>YEAR(data_KPI[[#This Row],[Date]])&amp;" "&amp;MONTH(data_KPI[[#This Row],[Date]])</f>
        <v>2024 9</v>
      </c>
    </row>
    <row r="3070" spans="2:9" x14ac:dyDescent="0.25">
      <c r="B3070" t="s">
        <v>34</v>
      </c>
      <c r="C3070">
        <v>12</v>
      </c>
      <c r="D3070">
        <v>940</v>
      </c>
      <c r="E3070" s="27">
        <v>45540</v>
      </c>
      <c r="F3070">
        <v>1101.0899999999999</v>
      </c>
      <c r="G3070" t="s">
        <v>91</v>
      </c>
      <c r="H3070">
        <v>0</v>
      </c>
      <c r="I3070" t="str">
        <f>YEAR(data_KPI[[#This Row],[Date]])&amp;" "&amp;MONTH(data_KPI[[#This Row],[Date]])</f>
        <v>2024 9</v>
      </c>
    </row>
    <row r="3071" spans="2:9" x14ac:dyDescent="0.25">
      <c r="B3071" t="s">
        <v>35</v>
      </c>
      <c r="C3071">
        <v>8</v>
      </c>
      <c r="D3071">
        <v>950</v>
      </c>
      <c r="E3071" s="27">
        <v>45540</v>
      </c>
      <c r="F3071">
        <v>1850.6399999999999</v>
      </c>
      <c r="G3071" t="s">
        <v>91</v>
      </c>
      <c r="H3071">
        <v>0</v>
      </c>
      <c r="I3071" t="str">
        <f>YEAR(data_KPI[[#This Row],[Date]])&amp;" "&amp;MONTH(data_KPI[[#This Row],[Date]])</f>
        <v>2024 9</v>
      </c>
    </row>
    <row r="3072" spans="2:9" x14ac:dyDescent="0.25">
      <c r="B3072" t="s">
        <v>68</v>
      </c>
      <c r="C3072">
        <v>5.6000000000000005</v>
      </c>
      <c r="D3072">
        <v>520</v>
      </c>
      <c r="E3072" s="27">
        <v>45540</v>
      </c>
      <c r="F3072">
        <v>278.45999999999998</v>
      </c>
      <c r="G3072" t="s">
        <v>90</v>
      </c>
      <c r="H3072">
        <v>0</v>
      </c>
      <c r="I3072" t="str">
        <f>YEAR(data_KPI[[#This Row],[Date]])&amp;" "&amp;MONTH(data_KPI[[#This Row],[Date]])</f>
        <v>2024 9</v>
      </c>
    </row>
    <row r="3073" spans="2:9" x14ac:dyDescent="0.25">
      <c r="B3073" t="s">
        <v>32</v>
      </c>
      <c r="C3073">
        <v>5.6000000000000005</v>
      </c>
      <c r="D3073">
        <v>1390</v>
      </c>
      <c r="E3073" s="27">
        <v>45540</v>
      </c>
      <c r="F3073">
        <v>2169.7200000000003</v>
      </c>
      <c r="G3073" t="s">
        <v>91</v>
      </c>
      <c r="H3073">
        <v>0</v>
      </c>
      <c r="I3073" t="str">
        <f>YEAR(data_KPI[[#This Row],[Date]])&amp;" "&amp;MONTH(data_KPI[[#This Row],[Date]])</f>
        <v>2024 9</v>
      </c>
    </row>
    <row r="3074" spans="2:9" x14ac:dyDescent="0.25">
      <c r="B3074" t="s">
        <v>33</v>
      </c>
      <c r="C3074">
        <v>6.4</v>
      </c>
      <c r="D3074">
        <v>620</v>
      </c>
      <c r="E3074" s="27">
        <v>45541</v>
      </c>
      <c r="F3074">
        <v>1343.97</v>
      </c>
      <c r="G3074" t="s">
        <v>90</v>
      </c>
      <c r="H3074">
        <v>0</v>
      </c>
      <c r="I3074" t="str">
        <f>YEAR(data_KPI[[#This Row],[Date]])&amp;" "&amp;MONTH(data_KPI[[#This Row],[Date]])</f>
        <v>2024 9</v>
      </c>
    </row>
    <row r="3075" spans="2:9" x14ac:dyDescent="0.25">
      <c r="B3075" t="s">
        <v>34</v>
      </c>
      <c r="C3075">
        <v>8.8000000000000007</v>
      </c>
      <c r="D3075">
        <v>1340</v>
      </c>
      <c r="E3075" s="27">
        <v>45541</v>
      </c>
      <c r="F3075">
        <v>454.53</v>
      </c>
      <c r="G3075" t="s">
        <v>91</v>
      </c>
      <c r="H3075">
        <v>0</v>
      </c>
      <c r="I3075" t="str">
        <f>YEAR(data_KPI[[#This Row],[Date]])&amp;" "&amp;MONTH(data_KPI[[#This Row],[Date]])</f>
        <v>2024 9</v>
      </c>
    </row>
    <row r="3076" spans="2:9" x14ac:dyDescent="0.25">
      <c r="B3076" t="s">
        <v>35</v>
      </c>
      <c r="C3076">
        <v>5.6000000000000005</v>
      </c>
      <c r="D3076">
        <v>1110</v>
      </c>
      <c r="E3076" s="27">
        <v>45541</v>
      </c>
      <c r="F3076">
        <v>1097.79</v>
      </c>
      <c r="G3076" t="s">
        <v>91</v>
      </c>
      <c r="H3076">
        <v>0</v>
      </c>
      <c r="I3076" t="str">
        <f>YEAR(data_KPI[[#This Row],[Date]])&amp;" "&amp;MONTH(data_KPI[[#This Row],[Date]])</f>
        <v>2024 9</v>
      </c>
    </row>
    <row r="3077" spans="2:9" x14ac:dyDescent="0.25">
      <c r="B3077" t="s">
        <v>68</v>
      </c>
      <c r="C3077">
        <v>8</v>
      </c>
      <c r="D3077">
        <v>520</v>
      </c>
      <c r="E3077" s="27">
        <v>45541</v>
      </c>
      <c r="F3077">
        <v>2560.83</v>
      </c>
      <c r="G3077" t="s">
        <v>90</v>
      </c>
      <c r="H3077">
        <v>0</v>
      </c>
      <c r="I3077" t="str">
        <f>YEAR(data_KPI[[#This Row],[Date]])&amp;" "&amp;MONTH(data_KPI[[#This Row],[Date]])</f>
        <v>2024 9</v>
      </c>
    </row>
    <row r="3078" spans="2:9" x14ac:dyDescent="0.25">
      <c r="B3078" t="s">
        <v>32</v>
      </c>
      <c r="C3078">
        <v>6.4</v>
      </c>
      <c r="D3078">
        <v>1490</v>
      </c>
      <c r="E3078" s="27">
        <v>45541</v>
      </c>
      <c r="F3078">
        <v>1734.66</v>
      </c>
      <c r="G3078" t="s">
        <v>91</v>
      </c>
      <c r="H3078">
        <v>0</v>
      </c>
      <c r="I3078" t="str">
        <f>YEAR(data_KPI[[#This Row],[Date]])&amp;" "&amp;MONTH(data_KPI[[#This Row],[Date]])</f>
        <v>2024 9</v>
      </c>
    </row>
    <row r="3079" spans="2:9" x14ac:dyDescent="0.25">
      <c r="B3079" t="s">
        <v>33</v>
      </c>
      <c r="C3079">
        <v>11.200000000000001</v>
      </c>
      <c r="D3079">
        <v>1300</v>
      </c>
      <c r="E3079" s="27">
        <v>45542</v>
      </c>
      <c r="F3079">
        <v>220.56</v>
      </c>
      <c r="G3079" t="s">
        <v>90</v>
      </c>
      <c r="H3079">
        <v>0</v>
      </c>
      <c r="I3079" t="str">
        <f>YEAR(data_KPI[[#This Row],[Date]])&amp;" "&amp;MONTH(data_KPI[[#This Row],[Date]])</f>
        <v>2024 9</v>
      </c>
    </row>
    <row r="3080" spans="2:9" x14ac:dyDescent="0.25">
      <c r="B3080" t="s">
        <v>34</v>
      </c>
      <c r="C3080">
        <v>4.8000000000000007</v>
      </c>
      <c r="D3080">
        <v>1390</v>
      </c>
      <c r="E3080" s="27">
        <v>45542</v>
      </c>
      <c r="F3080">
        <v>528.78</v>
      </c>
      <c r="G3080" t="s">
        <v>91</v>
      </c>
      <c r="H3080">
        <v>0</v>
      </c>
      <c r="I3080" t="str">
        <f>YEAR(data_KPI[[#This Row],[Date]])&amp;" "&amp;MONTH(data_KPI[[#This Row],[Date]])</f>
        <v>2024 9</v>
      </c>
    </row>
    <row r="3081" spans="2:9" x14ac:dyDescent="0.25">
      <c r="B3081" t="s">
        <v>35</v>
      </c>
      <c r="C3081">
        <v>8</v>
      </c>
      <c r="D3081">
        <v>1110</v>
      </c>
      <c r="E3081" s="27">
        <v>45542</v>
      </c>
      <c r="F3081">
        <v>1640.13</v>
      </c>
      <c r="G3081" t="s">
        <v>91</v>
      </c>
      <c r="H3081">
        <v>0</v>
      </c>
      <c r="I3081" t="str">
        <f>YEAR(data_KPI[[#This Row],[Date]])&amp;" "&amp;MONTH(data_KPI[[#This Row],[Date]])</f>
        <v>2024 9</v>
      </c>
    </row>
    <row r="3082" spans="2:9" x14ac:dyDescent="0.25">
      <c r="B3082" t="s">
        <v>68</v>
      </c>
      <c r="C3082">
        <v>11.200000000000001</v>
      </c>
      <c r="D3082">
        <v>1250</v>
      </c>
      <c r="E3082" s="27">
        <v>45542</v>
      </c>
      <c r="F3082">
        <v>1562.6100000000001</v>
      </c>
      <c r="G3082" t="s">
        <v>90</v>
      </c>
      <c r="H3082">
        <v>0</v>
      </c>
      <c r="I3082" t="str">
        <f>YEAR(data_KPI[[#This Row],[Date]])&amp;" "&amp;MONTH(data_KPI[[#This Row],[Date]])</f>
        <v>2024 9</v>
      </c>
    </row>
    <row r="3083" spans="2:9" x14ac:dyDescent="0.25">
      <c r="B3083" t="s">
        <v>32</v>
      </c>
      <c r="C3083">
        <v>6.4</v>
      </c>
      <c r="D3083">
        <v>680</v>
      </c>
      <c r="E3083" s="27">
        <v>45542</v>
      </c>
      <c r="F3083">
        <v>1267.0500000000002</v>
      </c>
      <c r="G3083" t="s">
        <v>91</v>
      </c>
      <c r="H3083">
        <v>0</v>
      </c>
      <c r="I3083" t="str">
        <f>YEAR(data_KPI[[#This Row],[Date]])&amp;" "&amp;MONTH(data_KPI[[#This Row],[Date]])</f>
        <v>2024 9</v>
      </c>
    </row>
    <row r="3084" spans="2:9" x14ac:dyDescent="0.25">
      <c r="B3084" t="s">
        <v>33</v>
      </c>
      <c r="C3084">
        <v>4.8000000000000007</v>
      </c>
      <c r="D3084">
        <v>1290</v>
      </c>
      <c r="E3084" s="27">
        <v>45543</v>
      </c>
      <c r="F3084">
        <v>2826.5099999999998</v>
      </c>
      <c r="G3084" t="s">
        <v>90</v>
      </c>
      <c r="H3084">
        <v>0</v>
      </c>
      <c r="I3084" t="str">
        <f>YEAR(data_KPI[[#This Row],[Date]])&amp;" "&amp;MONTH(data_KPI[[#This Row],[Date]])</f>
        <v>2024 9</v>
      </c>
    </row>
    <row r="3085" spans="2:9" x14ac:dyDescent="0.25">
      <c r="B3085" t="s">
        <v>34</v>
      </c>
      <c r="C3085">
        <v>4</v>
      </c>
      <c r="D3085">
        <v>620</v>
      </c>
      <c r="E3085" s="27">
        <v>45543</v>
      </c>
      <c r="F3085">
        <v>480.18</v>
      </c>
      <c r="G3085" t="s">
        <v>91</v>
      </c>
      <c r="H3085">
        <v>0</v>
      </c>
      <c r="I3085" t="str">
        <f>YEAR(data_KPI[[#This Row],[Date]])&amp;" "&amp;MONTH(data_KPI[[#This Row],[Date]])</f>
        <v>2024 9</v>
      </c>
    </row>
    <row r="3086" spans="2:9" x14ac:dyDescent="0.25">
      <c r="B3086" t="s">
        <v>35</v>
      </c>
      <c r="C3086">
        <v>5.6000000000000005</v>
      </c>
      <c r="D3086">
        <v>880</v>
      </c>
      <c r="E3086" s="27">
        <v>45543</v>
      </c>
      <c r="F3086">
        <v>218.73</v>
      </c>
      <c r="G3086" t="s">
        <v>91</v>
      </c>
      <c r="H3086">
        <v>0</v>
      </c>
      <c r="I3086" t="str">
        <f>YEAR(data_KPI[[#This Row],[Date]])&amp;" "&amp;MONTH(data_KPI[[#This Row],[Date]])</f>
        <v>2024 9</v>
      </c>
    </row>
    <row r="3087" spans="2:9" x14ac:dyDescent="0.25">
      <c r="B3087" t="s">
        <v>68</v>
      </c>
      <c r="C3087">
        <v>4.8000000000000007</v>
      </c>
      <c r="D3087">
        <v>1410</v>
      </c>
      <c r="E3087" s="27">
        <v>45543</v>
      </c>
      <c r="F3087">
        <v>2271.7200000000003</v>
      </c>
      <c r="G3087" t="s">
        <v>90</v>
      </c>
      <c r="H3087">
        <v>0</v>
      </c>
      <c r="I3087" t="str">
        <f>YEAR(data_KPI[[#This Row],[Date]])&amp;" "&amp;MONTH(data_KPI[[#This Row],[Date]])</f>
        <v>2024 9</v>
      </c>
    </row>
    <row r="3088" spans="2:9" x14ac:dyDescent="0.25">
      <c r="B3088" t="s">
        <v>32</v>
      </c>
      <c r="C3088">
        <v>6.4</v>
      </c>
      <c r="D3088">
        <v>1430</v>
      </c>
      <c r="E3088" s="27">
        <v>45543</v>
      </c>
      <c r="F3088">
        <v>1716.81</v>
      </c>
      <c r="G3088" t="s">
        <v>91</v>
      </c>
      <c r="H3088">
        <v>0</v>
      </c>
      <c r="I3088" t="str">
        <f>YEAR(data_KPI[[#This Row],[Date]])&amp;" "&amp;MONTH(data_KPI[[#This Row],[Date]])</f>
        <v>2024 9</v>
      </c>
    </row>
    <row r="3089" spans="2:9" x14ac:dyDescent="0.25">
      <c r="B3089" t="s">
        <v>33</v>
      </c>
      <c r="C3089">
        <v>6.4</v>
      </c>
      <c r="D3089">
        <v>750</v>
      </c>
      <c r="E3089" s="27">
        <v>45544</v>
      </c>
      <c r="F3089">
        <v>1739.04</v>
      </c>
      <c r="G3089" t="s">
        <v>90</v>
      </c>
      <c r="H3089">
        <v>0</v>
      </c>
      <c r="I3089" t="str">
        <f>YEAR(data_KPI[[#This Row],[Date]])&amp;" "&amp;MONTH(data_KPI[[#This Row],[Date]])</f>
        <v>2024 9</v>
      </c>
    </row>
    <row r="3090" spans="2:9" x14ac:dyDescent="0.25">
      <c r="B3090" t="s">
        <v>34</v>
      </c>
      <c r="C3090">
        <v>10.4</v>
      </c>
      <c r="D3090">
        <v>1240</v>
      </c>
      <c r="E3090" s="27">
        <v>45544</v>
      </c>
      <c r="F3090">
        <v>1789.3200000000002</v>
      </c>
      <c r="G3090" t="s">
        <v>91</v>
      </c>
      <c r="H3090">
        <v>0</v>
      </c>
      <c r="I3090" t="str">
        <f>YEAR(data_KPI[[#This Row],[Date]])&amp;" "&amp;MONTH(data_KPI[[#This Row],[Date]])</f>
        <v>2024 9</v>
      </c>
    </row>
    <row r="3091" spans="2:9" x14ac:dyDescent="0.25">
      <c r="B3091" t="s">
        <v>35</v>
      </c>
      <c r="C3091">
        <v>10.4</v>
      </c>
      <c r="D3091">
        <v>1360</v>
      </c>
      <c r="E3091" s="27">
        <v>45544</v>
      </c>
      <c r="F3091">
        <v>1344.1200000000001</v>
      </c>
      <c r="G3091" t="s">
        <v>91</v>
      </c>
      <c r="H3091">
        <v>0</v>
      </c>
      <c r="I3091" t="str">
        <f>YEAR(data_KPI[[#This Row],[Date]])&amp;" "&amp;MONTH(data_KPI[[#This Row],[Date]])</f>
        <v>2024 9</v>
      </c>
    </row>
    <row r="3092" spans="2:9" x14ac:dyDescent="0.25">
      <c r="B3092" t="s">
        <v>68</v>
      </c>
      <c r="C3092">
        <v>12</v>
      </c>
      <c r="D3092">
        <v>570</v>
      </c>
      <c r="E3092" s="27">
        <v>45544</v>
      </c>
      <c r="F3092">
        <v>1983.54</v>
      </c>
      <c r="G3092" t="s">
        <v>90</v>
      </c>
      <c r="H3092">
        <v>0</v>
      </c>
      <c r="I3092" t="str">
        <f>YEAR(data_KPI[[#This Row],[Date]])&amp;" "&amp;MONTH(data_KPI[[#This Row],[Date]])</f>
        <v>2024 9</v>
      </c>
    </row>
    <row r="3093" spans="2:9" x14ac:dyDescent="0.25">
      <c r="B3093" t="s">
        <v>32</v>
      </c>
      <c r="C3093">
        <v>8.8000000000000007</v>
      </c>
      <c r="D3093">
        <v>1200</v>
      </c>
      <c r="E3093" s="27">
        <v>45544</v>
      </c>
      <c r="F3093">
        <v>990.66000000000008</v>
      </c>
      <c r="G3093" t="s">
        <v>91</v>
      </c>
      <c r="H3093">
        <v>0</v>
      </c>
      <c r="I3093" t="str">
        <f>YEAR(data_KPI[[#This Row],[Date]])&amp;" "&amp;MONTH(data_KPI[[#This Row],[Date]])</f>
        <v>2024 9</v>
      </c>
    </row>
    <row r="3094" spans="2:9" x14ac:dyDescent="0.25">
      <c r="B3094" t="s">
        <v>33</v>
      </c>
      <c r="C3094">
        <v>4.8000000000000007</v>
      </c>
      <c r="D3094">
        <v>670</v>
      </c>
      <c r="E3094" s="27">
        <v>45545</v>
      </c>
      <c r="F3094">
        <v>986.64</v>
      </c>
      <c r="G3094" t="s">
        <v>90</v>
      </c>
      <c r="H3094">
        <v>0</v>
      </c>
      <c r="I3094" t="str">
        <f>YEAR(data_KPI[[#This Row],[Date]])&amp;" "&amp;MONTH(data_KPI[[#This Row],[Date]])</f>
        <v>2024 9</v>
      </c>
    </row>
    <row r="3095" spans="2:9" x14ac:dyDescent="0.25">
      <c r="B3095" t="s">
        <v>34</v>
      </c>
      <c r="C3095">
        <v>11.200000000000001</v>
      </c>
      <c r="D3095">
        <v>1130</v>
      </c>
      <c r="E3095" s="27">
        <v>45545</v>
      </c>
      <c r="F3095">
        <v>530.25</v>
      </c>
      <c r="G3095" t="s">
        <v>91</v>
      </c>
      <c r="H3095">
        <v>0</v>
      </c>
      <c r="I3095" t="str">
        <f>YEAR(data_KPI[[#This Row],[Date]])&amp;" "&amp;MONTH(data_KPI[[#This Row],[Date]])</f>
        <v>2024 9</v>
      </c>
    </row>
    <row r="3096" spans="2:9" x14ac:dyDescent="0.25">
      <c r="B3096" t="s">
        <v>35</v>
      </c>
      <c r="C3096">
        <v>9.6000000000000014</v>
      </c>
      <c r="D3096">
        <v>1040</v>
      </c>
      <c r="E3096" s="27">
        <v>45545</v>
      </c>
      <c r="F3096">
        <v>2503.5</v>
      </c>
      <c r="G3096" t="s">
        <v>91</v>
      </c>
      <c r="H3096">
        <v>0</v>
      </c>
      <c r="I3096" t="str">
        <f>YEAR(data_KPI[[#This Row],[Date]])&amp;" "&amp;MONTH(data_KPI[[#This Row],[Date]])</f>
        <v>2024 9</v>
      </c>
    </row>
    <row r="3097" spans="2:9" x14ac:dyDescent="0.25">
      <c r="B3097" t="s">
        <v>68</v>
      </c>
      <c r="C3097">
        <v>11.200000000000001</v>
      </c>
      <c r="D3097">
        <v>1030</v>
      </c>
      <c r="E3097" s="27">
        <v>45545</v>
      </c>
      <c r="F3097">
        <v>2412.42</v>
      </c>
      <c r="G3097" t="s">
        <v>90</v>
      </c>
      <c r="H3097">
        <v>0</v>
      </c>
      <c r="I3097" t="str">
        <f>YEAR(data_KPI[[#This Row],[Date]])&amp;" "&amp;MONTH(data_KPI[[#This Row],[Date]])</f>
        <v>2024 9</v>
      </c>
    </row>
    <row r="3098" spans="2:9" x14ac:dyDescent="0.25">
      <c r="B3098" t="s">
        <v>32</v>
      </c>
      <c r="C3098">
        <v>11.200000000000001</v>
      </c>
      <c r="D3098">
        <v>820</v>
      </c>
      <c r="E3098" s="27">
        <v>45545</v>
      </c>
      <c r="F3098">
        <v>387.68999999999994</v>
      </c>
      <c r="G3098" t="s">
        <v>91</v>
      </c>
      <c r="H3098">
        <v>0</v>
      </c>
      <c r="I3098" t="str">
        <f>YEAR(data_KPI[[#This Row],[Date]])&amp;" "&amp;MONTH(data_KPI[[#This Row],[Date]])</f>
        <v>2024 9</v>
      </c>
    </row>
    <row r="3099" spans="2:9" x14ac:dyDescent="0.25">
      <c r="B3099" t="s">
        <v>33</v>
      </c>
      <c r="C3099">
        <v>4.8000000000000007</v>
      </c>
      <c r="D3099">
        <v>1180</v>
      </c>
      <c r="E3099" s="27">
        <v>45546</v>
      </c>
      <c r="F3099">
        <v>1197.21</v>
      </c>
      <c r="G3099" t="s">
        <v>90</v>
      </c>
      <c r="H3099">
        <v>0</v>
      </c>
      <c r="I3099" t="str">
        <f>YEAR(data_KPI[[#This Row],[Date]])&amp;" "&amp;MONTH(data_KPI[[#This Row],[Date]])</f>
        <v>2024 9</v>
      </c>
    </row>
    <row r="3100" spans="2:9" x14ac:dyDescent="0.25">
      <c r="B3100" t="s">
        <v>34</v>
      </c>
      <c r="C3100">
        <v>7.2</v>
      </c>
      <c r="D3100">
        <v>1400</v>
      </c>
      <c r="E3100" s="27">
        <v>45546</v>
      </c>
      <c r="F3100">
        <v>1619.3999999999999</v>
      </c>
      <c r="G3100" t="s">
        <v>91</v>
      </c>
      <c r="H3100">
        <v>0</v>
      </c>
      <c r="I3100" t="str">
        <f>YEAR(data_KPI[[#This Row],[Date]])&amp;" "&amp;MONTH(data_KPI[[#This Row],[Date]])</f>
        <v>2024 9</v>
      </c>
    </row>
    <row r="3101" spans="2:9" x14ac:dyDescent="0.25">
      <c r="B3101" t="s">
        <v>35</v>
      </c>
      <c r="C3101">
        <v>4</v>
      </c>
      <c r="D3101">
        <v>1240</v>
      </c>
      <c r="E3101" s="27">
        <v>45546</v>
      </c>
      <c r="F3101">
        <v>1731.1799999999998</v>
      </c>
      <c r="G3101" t="s">
        <v>91</v>
      </c>
      <c r="H3101">
        <v>0</v>
      </c>
      <c r="I3101" t="str">
        <f>YEAR(data_KPI[[#This Row],[Date]])&amp;" "&amp;MONTH(data_KPI[[#This Row],[Date]])</f>
        <v>2024 9</v>
      </c>
    </row>
    <row r="3102" spans="2:9" x14ac:dyDescent="0.25">
      <c r="B3102" t="s">
        <v>68</v>
      </c>
      <c r="C3102">
        <v>12</v>
      </c>
      <c r="D3102">
        <v>900</v>
      </c>
      <c r="E3102" s="27">
        <v>45546</v>
      </c>
      <c r="F3102">
        <v>1581.06</v>
      </c>
      <c r="G3102" t="s">
        <v>90</v>
      </c>
      <c r="H3102">
        <v>0</v>
      </c>
      <c r="I3102" t="str">
        <f>YEAR(data_KPI[[#This Row],[Date]])&amp;" "&amp;MONTH(data_KPI[[#This Row],[Date]])</f>
        <v>2024 9</v>
      </c>
    </row>
    <row r="3103" spans="2:9" x14ac:dyDescent="0.25">
      <c r="B3103" t="s">
        <v>32</v>
      </c>
      <c r="C3103">
        <v>4</v>
      </c>
      <c r="D3103">
        <v>500</v>
      </c>
      <c r="E3103" s="27">
        <v>45546</v>
      </c>
      <c r="F3103">
        <v>356.64</v>
      </c>
      <c r="G3103" t="s">
        <v>91</v>
      </c>
      <c r="H3103">
        <v>0</v>
      </c>
      <c r="I3103" t="str">
        <f>YEAR(data_KPI[[#This Row],[Date]])&amp;" "&amp;MONTH(data_KPI[[#This Row],[Date]])</f>
        <v>2024 9</v>
      </c>
    </row>
    <row r="3104" spans="2:9" x14ac:dyDescent="0.25">
      <c r="B3104" t="s">
        <v>33</v>
      </c>
      <c r="C3104">
        <v>10.4</v>
      </c>
      <c r="D3104">
        <v>500</v>
      </c>
      <c r="E3104" s="27">
        <v>45547</v>
      </c>
      <c r="F3104">
        <v>2596.14</v>
      </c>
      <c r="G3104" t="s">
        <v>90</v>
      </c>
      <c r="H3104">
        <v>0</v>
      </c>
      <c r="I3104" t="str">
        <f>YEAR(data_KPI[[#This Row],[Date]])&amp;" "&amp;MONTH(data_KPI[[#This Row],[Date]])</f>
        <v>2024 9</v>
      </c>
    </row>
    <row r="3105" spans="2:9" x14ac:dyDescent="0.25">
      <c r="B3105" t="s">
        <v>34</v>
      </c>
      <c r="C3105">
        <v>6.4</v>
      </c>
      <c r="D3105">
        <v>660</v>
      </c>
      <c r="E3105" s="27">
        <v>45547</v>
      </c>
      <c r="F3105">
        <v>349.79999999999995</v>
      </c>
      <c r="G3105" t="s">
        <v>91</v>
      </c>
      <c r="H3105">
        <v>0</v>
      </c>
      <c r="I3105" t="str">
        <f>YEAR(data_KPI[[#This Row],[Date]])&amp;" "&amp;MONTH(data_KPI[[#This Row],[Date]])</f>
        <v>2024 9</v>
      </c>
    </row>
    <row r="3106" spans="2:9" x14ac:dyDescent="0.25">
      <c r="B3106" t="s">
        <v>35</v>
      </c>
      <c r="C3106">
        <v>4.8000000000000007</v>
      </c>
      <c r="D3106">
        <v>510</v>
      </c>
      <c r="E3106" s="27">
        <v>45547</v>
      </c>
      <c r="F3106">
        <v>2432.4299999999998</v>
      </c>
      <c r="G3106" t="s">
        <v>91</v>
      </c>
      <c r="H3106">
        <v>0</v>
      </c>
      <c r="I3106" t="str">
        <f>YEAR(data_KPI[[#This Row],[Date]])&amp;" "&amp;MONTH(data_KPI[[#This Row],[Date]])</f>
        <v>2024 9</v>
      </c>
    </row>
    <row r="3107" spans="2:9" x14ac:dyDescent="0.25">
      <c r="B3107" t="s">
        <v>68</v>
      </c>
      <c r="C3107">
        <v>4.8000000000000007</v>
      </c>
      <c r="D3107">
        <v>1370</v>
      </c>
      <c r="E3107" s="27">
        <v>45547</v>
      </c>
      <c r="F3107">
        <v>1487.82</v>
      </c>
      <c r="G3107" t="s">
        <v>90</v>
      </c>
      <c r="H3107">
        <v>0</v>
      </c>
      <c r="I3107" t="str">
        <f>YEAR(data_KPI[[#This Row],[Date]])&amp;" "&amp;MONTH(data_KPI[[#This Row],[Date]])</f>
        <v>2024 9</v>
      </c>
    </row>
    <row r="3108" spans="2:9" x14ac:dyDescent="0.25">
      <c r="B3108" t="s">
        <v>32</v>
      </c>
      <c r="C3108">
        <v>8</v>
      </c>
      <c r="D3108">
        <v>980</v>
      </c>
      <c r="E3108" s="27">
        <v>45547</v>
      </c>
      <c r="F3108">
        <v>589.23</v>
      </c>
      <c r="G3108" t="s">
        <v>91</v>
      </c>
      <c r="H3108">
        <v>0</v>
      </c>
      <c r="I3108" t="str">
        <f>YEAR(data_KPI[[#This Row],[Date]])&amp;" "&amp;MONTH(data_KPI[[#This Row],[Date]])</f>
        <v>2024 9</v>
      </c>
    </row>
    <row r="3109" spans="2:9" x14ac:dyDescent="0.25">
      <c r="B3109" t="s">
        <v>33</v>
      </c>
      <c r="C3109">
        <v>7.2</v>
      </c>
      <c r="D3109">
        <v>950</v>
      </c>
      <c r="E3109" s="27">
        <v>45548</v>
      </c>
      <c r="F3109">
        <v>2078.16</v>
      </c>
      <c r="G3109" t="s">
        <v>90</v>
      </c>
      <c r="H3109">
        <v>0</v>
      </c>
      <c r="I3109" t="str">
        <f>YEAR(data_KPI[[#This Row],[Date]])&amp;" "&amp;MONTH(data_KPI[[#This Row],[Date]])</f>
        <v>2024 9</v>
      </c>
    </row>
    <row r="3110" spans="2:9" x14ac:dyDescent="0.25">
      <c r="B3110" t="s">
        <v>34</v>
      </c>
      <c r="C3110">
        <v>4.8000000000000007</v>
      </c>
      <c r="D3110">
        <v>1460</v>
      </c>
      <c r="E3110" s="27">
        <v>45548</v>
      </c>
      <c r="F3110">
        <v>2313.75</v>
      </c>
      <c r="G3110" t="s">
        <v>91</v>
      </c>
      <c r="H3110">
        <v>0</v>
      </c>
      <c r="I3110" t="str">
        <f>YEAR(data_KPI[[#This Row],[Date]])&amp;" "&amp;MONTH(data_KPI[[#This Row],[Date]])</f>
        <v>2024 9</v>
      </c>
    </row>
    <row r="3111" spans="2:9" x14ac:dyDescent="0.25">
      <c r="B3111" t="s">
        <v>35</v>
      </c>
      <c r="C3111">
        <v>12</v>
      </c>
      <c r="D3111">
        <v>1260</v>
      </c>
      <c r="E3111" s="27">
        <v>45548</v>
      </c>
      <c r="F3111">
        <v>643.89</v>
      </c>
      <c r="G3111" t="s">
        <v>91</v>
      </c>
      <c r="H3111">
        <v>0</v>
      </c>
      <c r="I3111" t="str">
        <f>YEAR(data_KPI[[#This Row],[Date]])&amp;" "&amp;MONTH(data_KPI[[#This Row],[Date]])</f>
        <v>2024 9</v>
      </c>
    </row>
    <row r="3112" spans="2:9" x14ac:dyDescent="0.25">
      <c r="B3112" t="s">
        <v>68</v>
      </c>
      <c r="C3112">
        <v>10.4</v>
      </c>
      <c r="D3112">
        <v>530</v>
      </c>
      <c r="E3112" s="27">
        <v>45548</v>
      </c>
      <c r="F3112">
        <v>2397.12</v>
      </c>
      <c r="G3112" t="s">
        <v>90</v>
      </c>
      <c r="H3112">
        <v>0</v>
      </c>
      <c r="I3112" t="str">
        <f>YEAR(data_KPI[[#This Row],[Date]])&amp;" "&amp;MONTH(data_KPI[[#This Row],[Date]])</f>
        <v>2024 9</v>
      </c>
    </row>
    <row r="3113" spans="2:9" x14ac:dyDescent="0.25">
      <c r="B3113" t="s">
        <v>32</v>
      </c>
      <c r="C3113">
        <v>9.6000000000000014</v>
      </c>
      <c r="D3113">
        <v>700</v>
      </c>
      <c r="E3113" s="27">
        <v>45548</v>
      </c>
      <c r="F3113">
        <v>1353.75</v>
      </c>
      <c r="G3113" t="s">
        <v>91</v>
      </c>
      <c r="H3113">
        <v>0</v>
      </c>
      <c r="I3113" t="str">
        <f>YEAR(data_KPI[[#This Row],[Date]])&amp;" "&amp;MONTH(data_KPI[[#This Row],[Date]])</f>
        <v>2024 9</v>
      </c>
    </row>
    <row r="3114" spans="2:9" x14ac:dyDescent="0.25">
      <c r="B3114" t="s">
        <v>33</v>
      </c>
      <c r="C3114">
        <v>8</v>
      </c>
      <c r="D3114">
        <v>770</v>
      </c>
      <c r="E3114" s="27">
        <v>45549</v>
      </c>
      <c r="F3114">
        <v>887.84999999999991</v>
      </c>
      <c r="G3114" t="s">
        <v>90</v>
      </c>
      <c r="H3114">
        <v>0</v>
      </c>
      <c r="I3114" t="str">
        <f>YEAR(data_KPI[[#This Row],[Date]])&amp;" "&amp;MONTH(data_KPI[[#This Row],[Date]])</f>
        <v>2024 9</v>
      </c>
    </row>
    <row r="3115" spans="2:9" x14ac:dyDescent="0.25">
      <c r="B3115" t="s">
        <v>34</v>
      </c>
      <c r="C3115">
        <v>11.200000000000001</v>
      </c>
      <c r="D3115">
        <v>920</v>
      </c>
      <c r="E3115" s="27">
        <v>45549</v>
      </c>
      <c r="F3115">
        <v>2427.7799999999997</v>
      </c>
      <c r="G3115" t="s">
        <v>91</v>
      </c>
      <c r="H3115">
        <v>0</v>
      </c>
      <c r="I3115" t="str">
        <f>YEAR(data_KPI[[#This Row],[Date]])&amp;" "&amp;MONTH(data_KPI[[#This Row],[Date]])</f>
        <v>2024 9</v>
      </c>
    </row>
    <row r="3116" spans="2:9" x14ac:dyDescent="0.25">
      <c r="B3116" t="s">
        <v>35</v>
      </c>
      <c r="C3116">
        <v>11.200000000000001</v>
      </c>
      <c r="D3116">
        <v>1490</v>
      </c>
      <c r="E3116" s="27">
        <v>45549</v>
      </c>
      <c r="F3116">
        <v>1853.31</v>
      </c>
      <c r="G3116" t="s">
        <v>91</v>
      </c>
      <c r="H3116">
        <v>0</v>
      </c>
      <c r="I3116" t="str">
        <f>YEAR(data_KPI[[#This Row],[Date]])&amp;" "&amp;MONTH(data_KPI[[#This Row],[Date]])</f>
        <v>2024 9</v>
      </c>
    </row>
    <row r="3117" spans="2:9" x14ac:dyDescent="0.25">
      <c r="B3117" t="s">
        <v>68</v>
      </c>
      <c r="C3117">
        <v>5.6000000000000005</v>
      </c>
      <c r="D3117">
        <v>1410</v>
      </c>
      <c r="E3117" s="27">
        <v>45549</v>
      </c>
      <c r="F3117">
        <v>2699.8500000000004</v>
      </c>
      <c r="G3117" t="s">
        <v>90</v>
      </c>
      <c r="H3117">
        <v>0</v>
      </c>
      <c r="I3117" t="str">
        <f>YEAR(data_KPI[[#This Row],[Date]])&amp;" "&amp;MONTH(data_KPI[[#This Row],[Date]])</f>
        <v>2024 9</v>
      </c>
    </row>
    <row r="3118" spans="2:9" x14ac:dyDescent="0.25">
      <c r="B3118" t="s">
        <v>32</v>
      </c>
      <c r="C3118">
        <v>6.4</v>
      </c>
      <c r="D3118">
        <v>800</v>
      </c>
      <c r="E3118" s="27">
        <v>45549</v>
      </c>
      <c r="F3118">
        <v>1918.3500000000001</v>
      </c>
      <c r="G3118" t="s">
        <v>91</v>
      </c>
      <c r="H3118">
        <v>0</v>
      </c>
      <c r="I3118" t="str">
        <f>YEAR(data_KPI[[#This Row],[Date]])&amp;" "&amp;MONTH(data_KPI[[#This Row],[Date]])</f>
        <v>2024 9</v>
      </c>
    </row>
    <row r="3119" spans="2:9" x14ac:dyDescent="0.25">
      <c r="B3119" t="s">
        <v>33</v>
      </c>
      <c r="C3119">
        <v>8</v>
      </c>
      <c r="D3119">
        <v>770</v>
      </c>
      <c r="E3119" s="27">
        <v>45550</v>
      </c>
      <c r="F3119">
        <v>2223</v>
      </c>
      <c r="G3119" t="s">
        <v>90</v>
      </c>
      <c r="H3119">
        <v>0</v>
      </c>
      <c r="I3119" t="str">
        <f>YEAR(data_KPI[[#This Row],[Date]])&amp;" "&amp;MONTH(data_KPI[[#This Row],[Date]])</f>
        <v>2024 9</v>
      </c>
    </row>
    <row r="3120" spans="2:9" x14ac:dyDescent="0.25">
      <c r="B3120" t="s">
        <v>34</v>
      </c>
      <c r="C3120">
        <v>11.200000000000001</v>
      </c>
      <c r="D3120">
        <v>1360</v>
      </c>
      <c r="E3120" s="27">
        <v>45550</v>
      </c>
      <c r="F3120">
        <v>1018.6800000000001</v>
      </c>
      <c r="G3120" t="s">
        <v>91</v>
      </c>
      <c r="H3120">
        <v>0</v>
      </c>
      <c r="I3120" t="str">
        <f>YEAR(data_KPI[[#This Row],[Date]])&amp;" "&amp;MONTH(data_KPI[[#This Row],[Date]])</f>
        <v>2024 9</v>
      </c>
    </row>
    <row r="3121" spans="2:9" x14ac:dyDescent="0.25">
      <c r="B3121" t="s">
        <v>35</v>
      </c>
      <c r="C3121">
        <v>5.6000000000000005</v>
      </c>
      <c r="D3121">
        <v>1280</v>
      </c>
      <c r="E3121" s="27">
        <v>45550</v>
      </c>
      <c r="F3121">
        <v>768.93000000000006</v>
      </c>
      <c r="G3121" t="s">
        <v>91</v>
      </c>
      <c r="H3121">
        <v>0</v>
      </c>
      <c r="I3121" t="str">
        <f>YEAR(data_KPI[[#This Row],[Date]])&amp;" "&amp;MONTH(data_KPI[[#This Row],[Date]])</f>
        <v>2024 9</v>
      </c>
    </row>
    <row r="3122" spans="2:9" x14ac:dyDescent="0.25">
      <c r="B3122" t="s">
        <v>68</v>
      </c>
      <c r="C3122">
        <v>4.8000000000000007</v>
      </c>
      <c r="D3122">
        <v>1290</v>
      </c>
      <c r="E3122" s="27">
        <v>45550</v>
      </c>
      <c r="F3122">
        <v>845.61</v>
      </c>
      <c r="G3122" t="s">
        <v>90</v>
      </c>
      <c r="H3122">
        <v>0</v>
      </c>
      <c r="I3122" t="str">
        <f>YEAR(data_KPI[[#This Row],[Date]])&amp;" "&amp;MONTH(data_KPI[[#This Row],[Date]])</f>
        <v>2024 9</v>
      </c>
    </row>
    <row r="3123" spans="2:9" x14ac:dyDescent="0.25">
      <c r="B3123" t="s">
        <v>32</v>
      </c>
      <c r="C3123">
        <v>4.8000000000000007</v>
      </c>
      <c r="D3123">
        <v>830</v>
      </c>
      <c r="E3123" s="27">
        <v>45550</v>
      </c>
      <c r="F3123">
        <v>2180.19</v>
      </c>
      <c r="G3123" t="s">
        <v>91</v>
      </c>
      <c r="H3123">
        <v>0</v>
      </c>
      <c r="I3123" t="str">
        <f>YEAR(data_KPI[[#This Row],[Date]])&amp;" "&amp;MONTH(data_KPI[[#This Row],[Date]])</f>
        <v>2024 9</v>
      </c>
    </row>
    <row r="3124" spans="2:9" x14ac:dyDescent="0.25">
      <c r="B3124" t="s">
        <v>33</v>
      </c>
      <c r="C3124">
        <v>4.8000000000000007</v>
      </c>
      <c r="D3124">
        <v>850</v>
      </c>
      <c r="E3124" s="27">
        <v>45551</v>
      </c>
      <c r="F3124">
        <v>1674.84</v>
      </c>
      <c r="G3124" t="s">
        <v>90</v>
      </c>
      <c r="H3124">
        <v>0</v>
      </c>
      <c r="I3124" t="str">
        <f>YEAR(data_KPI[[#This Row],[Date]])&amp;" "&amp;MONTH(data_KPI[[#This Row],[Date]])</f>
        <v>2024 9</v>
      </c>
    </row>
    <row r="3125" spans="2:9" x14ac:dyDescent="0.25">
      <c r="B3125" t="s">
        <v>34</v>
      </c>
      <c r="C3125">
        <v>4.8000000000000007</v>
      </c>
      <c r="D3125">
        <v>990</v>
      </c>
      <c r="E3125" s="27">
        <v>45551</v>
      </c>
      <c r="F3125">
        <v>2899.92</v>
      </c>
      <c r="G3125" t="s">
        <v>91</v>
      </c>
      <c r="H3125">
        <v>0</v>
      </c>
      <c r="I3125" t="str">
        <f>YEAR(data_KPI[[#This Row],[Date]])&amp;" "&amp;MONTH(data_KPI[[#This Row],[Date]])</f>
        <v>2024 9</v>
      </c>
    </row>
    <row r="3126" spans="2:9" x14ac:dyDescent="0.25">
      <c r="B3126" t="s">
        <v>35</v>
      </c>
      <c r="C3126">
        <v>12</v>
      </c>
      <c r="D3126">
        <v>840</v>
      </c>
      <c r="E3126" s="27">
        <v>45551</v>
      </c>
      <c r="F3126">
        <v>2430.27</v>
      </c>
      <c r="G3126" t="s">
        <v>91</v>
      </c>
      <c r="H3126">
        <v>0</v>
      </c>
      <c r="I3126" t="str">
        <f>YEAR(data_KPI[[#This Row],[Date]])&amp;" "&amp;MONTH(data_KPI[[#This Row],[Date]])</f>
        <v>2024 9</v>
      </c>
    </row>
    <row r="3127" spans="2:9" x14ac:dyDescent="0.25">
      <c r="B3127" t="s">
        <v>68</v>
      </c>
      <c r="C3127">
        <v>5.6000000000000005</v>
      </c>
      <c r="D3127">
        <v>960</v>
      </c>
      <c r="E3127" s="27">
        <v>45551</v>
      </c>
      <c r="F3127">
        <v>70.41</v>
      </c>
      <c r="G3127" t="s">
        <v>90</v>
      </c>
      <c r="H3127">
        <v>0</v>
      </c>
      <c r="I3127" t="str">
        <f>YEAR(data_KPI[[#This Row],[Date]])&amp;" "&amp;MONTH(data_KPI[[#This Row],[Date]])</f>
        <v>2024 9</v>
      </c>
    </row>
    <row r="3128" spans="2:9" x14ac:dyDescent="0.25">
      <c r="B3128" t="s">
        <v>32</v>
      </c>
      <c r="C3128">
        <v>7.2</v>
      </c>
      <c r="D3128">
        <v>890</v>
      </c>
      <c r="E3128" s="27">
        <v>45551</v>
      </c>
      <c r="F3128">
        <v>426.41999999999996</v>
      </c>
      <c r="G3128" t="s">
        <v>91</v>
      </c>
      <c r="H3128">
        <v>0</v>
      </c>
      <c r="I3128" t="str">
        <f>YEAR(data_KPI[[#This Row],[Date]])&amp;" "&amp;MONTH(data_KPI[[#This Row],[Date]])</f>
        <v>2024 9</v>
      </c>
    </row>
    <row r="3129" spans="2:9" x14ac:dyDescent="0.25">
      <c r="B3129" t="s">
        <v>33</v>
      </c>
      <c r="C3129">
        <v>10.4</v>
      </c>
      <c r="D3129">
        <v>500</v>
      </c>
      <c r="E3129" s="27">
        <v>45552</v>
      </c>
      <c r="F3129">
        <v>152.82</v>
      </c>
      <c r="G3129" t="s">
        <v>90</v>
      </c>
      <c r="H3129">
        <v>0</v>
      </c>
      <c r="I3129" t="str">
        <f>YEAR(data_KPI[[#This Row],[Date]])&amp;" "&amp;MONTH(data_KPI[[#This Row],[Date]])</f>
        <v>2024 9</v>
      </c>
    </row>
    <row r="3130" spans="2:9" x14ac:dyDescent="0.25">
      <c r="B3130" t="s">
        <v>34</v>
      </c>
      <c r="C3130">
        <v>6.4</v>
      </c>
      <c r="D3130">
        <v>740</v>
      </c>
      <c r="E3130" s="27">
        <v>45552</v>
      </c>
      <c r="F3130">
        <v>2703.9900000000002</v>
      </c>
      <c r="G3130" t="s">
        <v>91</v>
      </c>
      <c r="H3130">
        <v>0</v>
      </c>
      <c r="I3130" t="str">
        <f>YEAR(data_KPI[[#This Row],[Date]])&amp;" "&amp;MONTH(data_KPI[[#This Row],[Date]])</f>
        <v>2024 9</v>
      </c>
    </row>
    <row r="3131" spans="2:9" x14ac:dyDescent="0.25">
      <c r="B3131" t="s">
        <v>35</v>
      </c>
      <c r="C3131">
        <v>5.6000000000000005</v>
      </c>
      <c r="D3131">
        <v>900</v>
      </c>
      <c r="E3131" s="27">
        <v>45552</v>
      </c>
      <c r="F3131">
        <v>648.27</v>
      </c>
      <c r="G3131" t="s">
        <v>91</v>
      </c>
      <c r="H3131">
        <v>0</v>
      </c>
      <c r="I3131" t="str">
        <f>YEAR(data_KPI[[#This Row],[Date]])&amp;" "&amp;MONTH(data_KPI[[#This Row],[Date]])</f>
        <v>2024 9</v>
      </c>
    </row>
    <row r="3132" spans="2:9" x14ac:dyDescent="0.25">
      <c r="B3132" t="s">
        <v>68</v>
      </c>
      <c r="C3132">
        <v>4.8000000000000007</v>
      </c>
      <c r="D3132">
        <v>500</v>
      </c>
      <c r="E3132" s="27">
        <v>45552</v>
      </c>
      <c r="F3132">
        <v>405.72</v>
      </c>
      <c r="G3132" t="s">
        <v>90</v>
      </c>
      <c r="H3132">
        <v>0</v>
      </c>
      <c r="I3132" t="str">
        <f>YEAR(data_KPI[[#This Row],[Date]])&amp;" "&amp;MONTH(data_KPI[[#This Row],[Date]])</f>
        <v>2024 9</v>
      </c>
    </row>
    <row r="3133" spans="2:9" x14ac:dyDescent="0.25">
      <c r="B3133" t="s">
        <v>32</v>
      </c>
      <c r="C3133">
        <v>7.2</v>
      </c>
      <c r="D3133">
        <v>1190</v>
      </c>
      <c r="E3133" s="27">
        <v>45552</v>
      </c>
      <c r="F3133">
        <v>2216.94</v>
      </c>
      <c r="G3133" t="s">
        <v>91</v>
      </c>
      <c r="H3133">
        <v>0</v>
      </c>
      <c r="I3133" t="str">
        <f>YEAR(data_KPI[[#This Row],[Date]])&amp;" "&amp;MONTH(data_KPI[[#This Row],[Date]])</f>
        <v>2024 9</v>
      </c>
    </row>
    <row r="3134" spans="2:9" x14ac:dyDescent="0.25">
      <c r="B3134" t="s">
        <v>33</v>
      </c>
      <c r="C3134">
        <v>8</v>
      </c>
      <c r="D3134">
        <v>810</v>
      </c>
      <c r="E3134" s="27">
        <v>45553</v>
      </c>
      <c r="F3134">
        <v>1568.79</v>
      </c>
      <c r="G3134" t="s">
        <v>90</v>
      </c>
      <c r="H3134">
        <v>0</v>
      </c>
      <c r="I3134" t="str">
        <f>YEAR(data_KPI[[#This Row],[Date]])&amp;" "&amp;MONTH(data_KPI[[#This Row],[Date]])</f>
        <v>2024 9</v>
      </c>
    </row>
    <row r="3135" spans="2:9" x14ac:dyDescent="0.25">
      <c r="B3135" t="s">
        <v>34</v>
      </c>
      <c r="C3135">
        <v>4.8000000000000007</v>
      </c>
      <c r="D3135">
        <v>670</v>
      </c>
      <c r="E3135" s="27">
        <v>45553</v>
      </c>
      <c r="F3135">
        <v>1148.0999999999999</v>
      </c>
      <c r="G3135" t="s">
        <v>91</v>
      </c>
      <c r="H3135">
        <v>0</v>
      </c>
      <c r="I3135" t="str">
        <f>YEAR(data_KPI[[#This Row],[Date]])&amp;" "&amp;MONTH(data_KPI[[#This Row],[Date]])</f>
        <v>2024 9</v>
      </c>
    </row>
    <row r="3136" spans="2:9" x14ac:dyDescent="0.25">
      <c r="B3136" t="s">
        <v>35</v>
      </c>
      <c r="C3136">
        <v>5.6000000000000005</v>
      </c>
      <c r="D3136">
        <v>560</v>
      </c>
      <c r="E3136" s="27">
        <v>45553</v>
      </c>
      <c r="F3136">
        <v>2933.64</v>
      </c>
      <c r="G3136" t="s">
        <v>91</v>
      </c>
      <c r="H3136">
        <v>0</v>
      </c>
      <c r="I3136" t="str">
        <f>YEAR(data_KPI[[#This Row],[Date]])&amp;" "&amp;MONTH(data_KPI[[#This Row],[Date]])</f>
        <v>2024 9</v>
      </c>
    </row>
    <row r="3137" spans="2:9" x14ac:dyDescent="0.25">
      <c r="B3137" t="s">
        <v>68</v>
      </c>
      <c r="C3137">
        <v>4.8000000000000007</v>
      </c>
      <c r="D3137">
        <v>1000</v>
      </c>
      <c r="E3137" s="27">
        <v>45553</v>
      </c>
      <c r="F3137">
        <v>923.81999999999994</v>
      </c>
      <c r="G3137" t="s">
        <v>90</v>
      </c>
      <c r="H3137">
        <v>0</v>
      </c>
      <c r="I3137" t="str">
        <f>YEAR(data_KPI[[#This Row],[Date]])&amp;" "&amp;MONTH(data_KPI[[#This Row],[Date]])</f>
        <v>2024 9</v>
      </c>
    </row>
    <row r="3138" spans="2:9" x14ac:dyDescent="0.25">
      <c r="B3138" t="s">
        <v>32</v>
      </c>
      <c r="C3138">
        <v>8</v>
      </c>
      <c r="D3138">
        <v>1460</v>
      </c>
      <c r="E3138" s="27">
        <v>45553</v>
      </c>
      <c r="F3138">
        <v>2742</v>
      </c>
      <c r="G3138" t="s">
        <v>91</v>
      </c>
      <c r="H3138">
        <v>0</v>
      </c>
      <c r="I3138" t="str">
        <f>YEAR(data_KPI[[#This Row],[Date]])&amp;" "&amp;MONTH(data_KPI[[#This Row],[Date]])</f>
        <v>2024 9</v>
      </c>
    </row>
    <row r="3139" spans="2:9" x14ac:dyDescent="0.25">
      <c r="B3139" t="s">
        <v>33</v>
      </c>
      <c r="C3139">
        <v>8.8000000000000007</v>
      </c>
      <c r="D3139">
        <v>1240</v>
      </c>
      <c r="E3139" s="27">
        <v>45554</v>
      </c>
      <c r="F3139">
        <v>600.78</v>
      </c>
      <c r="G3139" t="s">
        <v>90</v>
      </c>
      <c r="H3139">
        <v>0</v>
      </c>
      <c r="I3139" t="str">
        <f>YEAR(data_KPI[[#This Row],[Date]])&amp;" "&amp;MONTH(data_KPI[[#This Row],[Date]])</f>
        <v>2024 9</v>
      </c>
    </row>
    <row r="3140" spans="2:9" x14ac:dyDescent="0.25">
      <c r="B3140" t="s">
        <v>34</v>
      </c>
      <c r="C3140">
        <v>4</v>
      </c>
      <c r="D3140">
        <v>860</v>
      </c>
      <c r="E3140" s="27">
        <v>45554</v>
      </c>
      <c r="F3140">
        <v>2789.4900000000002</v>
      </c>
      <c r="G3140" t="s">
        <v>91</v>
      </c>
      <c r="H3140">
        <v>0</v>
      </c>
      <c r="I3140" t="str">
        <f>YEAR(data_KPI[[#This Row],[Date]])&amp;" "&amp;MONTH(data_KPI[[#This Row],[Date]])</f>
        <v>2024 9</v>
      </c>
    </row>
    <row r="3141" spans="2:9" x14ac:dyDescent="0.25">
      <c r="B3141" t="s">
        <v>35</v>
      </c>
      <c r="C3141">
        <v>9.6000000000000014</v>
      </c>
      <c r="D3141">
        <v>1290</v>
      </c>
      <c r="E3141" s="27">
        <v>45554</v>
      </c>
      <c r="F3141">
        <v>2896.62</v>
      </c>
      <c r="G3141" t="s">
        <v>91</v>
      </c>
      <c r="H3141">
        <v>0</v>
      </c>
      <c r="I3141" t="str">
        <f>YEAR(data_KPI[[#This Row],[Date]])&amp;" "&amp;MONTH(data_KPI[[#This Row],[Date]])</f>
        <v>2024 9</v>
      </c>
    </row>
    <row r="3142" spans="2:9" x14ac:dyDescent="0.25">
      <c r="B3142" t="s">
        <v>68</v>
      </c>
      <c r="C3142">
        <v>4.8000000000000007</v>
      </c>
      <c r="D3142">
        <v>970</v>
      </c>
      <c r="E3142" s="27">
        <v>45554</v>
      </c>
      <c r="F3142">
        <v>1954.53</v>
      </c>
      <c r="G3142" t="s">
        <v>90</v>
      </c>
      <c r="H3142">
        <v>0</v>
      </c>
      <c r="I3142" t="str">
        <f>YEAR(data_KPI[[#This Row],[Date]])&amp;" "&amp;MONTH(data_KPI[[#This Row],[Date]])</f>
        <v>2024 9</v>
      </c>
    </row>
    <row r="3143" spans="2:9" x14ac:dyDescent="0.25">
      <c r="B3143" t="s">
        <v>32</v>
      </c>
      <c r="C3143">
        <v>8</v>
      </c>
      <c r="D3143">
        <v>1160</v>
      </c>
      <c r="E3143" s="27">
        <v>45554</v>
      </c>
      <c r="F3143">
        <v>1488.93</v>
      </c>
      <c r="G3143" t="s">
        <v>91</v>
      </c>
      <c r="H3143">
        <v>0</v>
      </c>
      <c r="I3143" t="str">
        <f>YEAR(data_KPI[[#This Row],[Date]])&amp;" "&amp;MONTH(data_KPI[[#This Row],[Date]])</f>
        <v>2024 9</v>
      </c>
    </row>
    <row r="3144" spans="2:9" x14ac:dyDescent="0.25">
      <c r="B3144" t="s">
        <v>33</v>
      </c>
      <c r="C3144">
        <v>6.4</v>
      </c>
      <c r="D3144">
        <v>780</v>
      </c>
      <c r="E3144" s="27">
        <v>45555</v>
      </c>
      <c r="F3144">
        <v>2042.79</v>
      </c>
      <c r="G3144" t="s">
        <v>90</v>
      </c>
      <c r="H3144">
        <v>0</v>
      </c>
      <c r="I3144" t="str">
        <f>YEAR(data_KPI[[#This Row],[Date]])&amp;" "&amp;MONTH(data_KPI[[#This Row],[Date]])</f>
        <v>2024 9</v>
      </c>
    </row>
    <row r="3145" spans="2:9" x14ac:dyDescent="0.25">
      <c r="B3145" t="s">
        <v>34</v>
      </c>
      <c r="C3145">
        <v>5.6000000000000005</v>
      </c>
      <c r="D3145">
        <v>1270</v>
      </c>
      <c r="E3145" s="27">
        <v>45555</v>
      </c>
      <c r="F3145">
        <v>2947.6499999999996</v>
      </c>
      <c r="G3145" t="s">
        <v>91</v>
      </c>
      <c r="H3145">
        <v>0</v>
      </c>
      <c r="I3145" t="str">
        <f>YEAR(data_KPI[[#This Row],[Date]])&amp;" "&amp;MONTH(data_KPI[[#This Row],[Date]])</f>
        <v>2024 9</v>
      </c>
    </row>
    <row r="3146" spans="2:9" x14ac:dyDescent="0.25">
      <c r="B3146" t="s">
        <v>35</v>
      </c>
      <c r="C3146">
        <v>6.4</v>
      </c>
      <c r="D3146">
        <v>1430</v>
      </c>
      <c r="E3146" s="27">
        <v>45555</v>
      </c>
      <c r="F3146">
        <v>518.70000000000005</v>
      </c>
      <c r="G3146" t="s">
        <v>91</v>
      </c>
      <c r="H3146">
        <v>0</v>
      </c>
      <c r="I3146" t="str">
        <f>YEAR(data_KPI[[#This Row],[Date]])&amp;" "&amp;MONTH(data_KPI[[#This Row],[Date]])</f>
        <v>2024 9</v>
      </c>
    </row>
    <row r="3147" spans="2:9" x14ac:dyDescent="0.25">
      <c r="B3147" t="s">
        <v>68</v>
      </c>
      <c r="C3147">
        <v>8</v>
      </c>
      <c r="D3147">
        <v>1090</v>
      </c>
      <c r="E3147" s="27">
        <v>45555</v>
      </c>
      <c r="F3147">
        <v>1377.4499999999998</v>
      </c>
      <c r="G3147" t="s">
        <v>90</v>
      </c>
      <c r="H3147">
        <v>0</v>
      </c>
      <c r="I3147" t="str">
        <f>YEAR(data_KPI[[#This Row],[Date]])&amp;" "&amp;MONTH(data_KPI[[#This Row],[Date]])</f>
        <v>2024 9</v>
      </c>
    </row>
    <row r="3148" spans="2:9" x14ac:dyDescent="0.25">
      <c r="B3148" t="s">
        <v>32</v>
      </c>
      <c r="C3148">
        <v>8.8000000000000007</v>
      </c>
      <c r="D3148">
        <v>950</v>
      </c>
      <c r="E3148" s="27">
        <v>45555</v>
      </c>
      <c r="F3148">
        <v>2751.42</v>
      </c>
      <c r="G3148" t="s">
        <v>91</v>
      </c>
      <c r="H3148">
        <v>0</v>
      </c>
      <c r="I3148" t="str">
        <f>YEAR(data_KPI[[#This Row],[Date]])&amp;" "&amp;MONTH(data_KPI[[#This Row],[Date]])</f>
        <v>2024 9</v>
      </c>
    </row>
    <row r="3149" spans="2:9" x14ac:dyDescent="0.25">
      <c r="B3149" t="s">
        <v>33</v>
      </c>
      <c r="C3149">
        <v>4.8000000000000007</v>
      </c>
      <c r="D3149">
        <v>680</v>
      </c>
      <c r="E3149" s="27">
        <v>45556</v>
      </c>
      <c r="F3149">
        <v>2779.14</v>
      </c>
      <c r="G3149" t="s">
        <v>90</v>
      </c>
      <c r="H3149">
        <v>0</v>
      </c>
      <c r="I3149" t="str">
        <f>YEAR(data_KPI[[#This Row],[Date]])&amp;" "&amp;MONTH(data_KPI[[#This Row],[Date]])</f>
        <v>2024 9</v>
      </c>
    </row>
    <row r="3150" spans="2:9" x14ac:dyDescent="0.25">
      <c r="B3150" t="s">
        <v>34</v>
      </c>
      <c r="C3150">
        <v>4</v>
      </c>
      <c r="D3150">
        <v>730</v>
      </c>
      <c r="E3150" s="27">
        <v>45556</v>
      </c>
      <c r="F3150">
        <v>2719.4700000000003</v>
      </c>
      <c r="G3150" t="s">
        <v>91</v>
      </c>
      <c r="H3150">
        <v>0</v>
      </c>
      <c r="I3150" t="str">
        <f>YEAR(data_KPI[[#This Row],[Date]])&amp;" "&amp;MONTH(data_KPI[[#This Row],[Date]])</f>
        <v>2024 9</v>
      </c>
    </row>
    <row r="3151" spans="2:9" x14ac:dyDescent="0.25">
      <c r="B3151" t="s">
        <v>35</v>
      </c>
      <c r="C3151">
        <v>10.4</v>
      </c>
      <c r="D3151">
        <v>1090</v>
      </c>
      <c r="E3151" s="27">
        <v>45556</v>
      </c>
      <c r="F3151">
        <v>2296.1999999999998</v>
      </c>
      <c r="G3151" t="s">
        <v>91</v>
      </c>
      <c r="H3151">
        <v>0</v>
      </c>
      <c r="I3151" t="str">
        <f>YEAR(data_KPI[[#This Row],[Date]])&amp;" "&amp;MONTH(data_KPI[[#This Row],[Date]])</f>
        <v>2024 9</v>
      </c>
    </row>
    <row r="3152" spans="2:9" x14ac:dyDescent="0.25">
      <c r="B3152" t="s">
        <v>68</v>
      </c>
      <c r="C3152">
        <v>5.6000000000000005</v>
      </c>
      <c r="D3152">
        <v>960</v>
      </c>
      <c r="E3152" s="27">
        <v>45556</v>
      </c>
      <c r="F3152">
        <v>1097.31</v>
      </c>
      <c r="G3152" t="s">
        <v>90</v>
      </c>
      <c r="H3152">
        <v>0</v>
      </c>
      <c r="I3152" t="str">
        <f>YEAR(data_KPI[[#This Row],[Date]])&amp;" "&amp;MONTH(data_KPI[[#This Row],[Date]])</f>
        <v>2024 9</v>
      </c>
    </row>
    <row r="3153" spans="2:9" x14ac:dyDescent="0.25">
      <c r="B3153" t="s">
        <v>32</v>
      </c>
      <c r="C3153">
        <v>4</v>
      </c>
      <c r="D3153">
        <v>980</v>
      </c>
      <c r="E3153" s="27">
        <v>45556</v>
      </c>
      <c r="F3153">
        <v>1862.46</v>
      </c>
      <c r="G3153" t="s">
        <v>91</v>
      </c>
      <c r="H3153">
        <v>0</v>
      </c>
      <c r="I3153" t="str">
        <f>YEAR(data_KPI[[#This Row],[Date]])&amp;" "&amp;MONTH(data_KPI[[#This Row],[Date]])</f>
        <v>2024 9</v>
      </c>
    </row>
    <row r="3154" spans="2:9" x14ac:dyDescent="0.25">
      <c r="B3154" t="s">
        <v>33</v>
      </c>
      <c r="C3154">
        <v>4</v>
      </c>
      <c r="D3154">
        <v>500</v>
      </c>
      <c r="E3154" s="27">
        <v>45557</v>
      </c>
      <c r="F3154">
        <v>1227.6600000000001</v>
      </c>
      <c r="G3154" t="s">
        <v>90</v>
      </c>
      <c r="H3154">
        <v>0</v>
      </c>
      <c r="I3154" t="str">
        <f>YEAR(data_KPI[[#This Row],[Date]])&amp;" "&amp;MONTH(data_KPI[[#This Row],[Date]])</f>
        <v>2024 9</v>
      </c>
    </row>
    <row r="3155" spans="2:9" x14ac:dyDescent="0.25">
      <c r="B3155" t="s">
        <v>34</v>
      </c>
      <c r="C3155">
        <v>8</v>
      </c>
      <c r="D3155">
        <v>860</v>
      </c>
      <c r="E3155" s="27">
        <v>45557</v>
      </c>
      <c r="F3155">
        <v>1953.81</v>
      </c>
      <c r="G3155" t="s">
        <v>91</v>
      </c>
      <c r="H3155">
        <v>0</v>
      </c>
      <c r="I3155" t="str">
        <f>YEAR(data_KPI[[#This Row],[Date]])&amp;" "&amp;MONTH(data_KPI[[#This Row],[Date]])</f>
        <v>2024 9</v>
      </c>
    </row>
    <row r="3156" spans="2:9" x14ac:dyDescent="0.25">
      <c r="B3156" t="s">
        <v>35</v>
      </c>
      <c r="C3156">
        <v>8.8000000000000007</v>
      </c>
      <c r="D3156">
        <v>1410</v>
      </c>
      <c r="E3156" s="27">
        <v>45557</v>
      </c>
      <c r="F3156">
        <v>1102.3799999999999</v>
      </c>
      <c r="G3156" t="s">
        <v>91</v>
      </c>
      <c r="H3156">
        <v>0</v>
      </c>
      <c r="I3156" t="str">
        <f>YEAR(data_KPI[[#This Row],[Date]])&amp;" "&amp;MONTH(data_KPI[[#This Row],[Date]])</f>
        <v>2024 9</v>
      </c>
    </row>
    <row r="3157" spans="2:9" x14ac:dyDescent="0.25">
      <c r="B3157" t="s">
        <v>68</v>
      </c>
      <c r="C3157">
        <v>9.6000000000000014</v>
      </c>
      <c r="D3157">
        <v>1390</v>
      </c>
      <c r="E3157" s="27">
        <v>45557</v>
      </c>
      <c r="F3157">
        <v>2041.2599999999998</v>
      </c>
      <c r="G3157" t="s">
        <v>90</v>
      </c>
      <c r="H3157">
        <v>0</v>
      </c>
      <c r="I3157" t="str">
        <f>YEAR(data_KPI[[#This Row],[Date]])&amp;" "&amp;MONTH(data_KPI[[#This Row],[Date]])</f>
        <v>2024 9</v>
      </c>
    </row>
    <row r="3158" spans="2:9" x14ac:dyDescent="0.25">
      <c r="B3158" t="s">
        <v>32</v>
      </c>
      <c r="C3158">
        <v>8.8000000000000007</v>
      </c>
      <c r="D3158">
        <v>1350</v>
      </c>
      <c r="E3158" s="27">
        <v>45557</v>
      </c>
      <c r="F3158">
        <v>2727.66</v>
      </c>
      <c r="G3158" t="s">
        <v>91</v>
      </c>
      <c r="H3158">
        <v>0</v>
      </c>
      <c r="I3158" t="str">
        <f>YEAR(data_KPI[[#This Row],[Date]])&amp;" "&amp;MONTH(data_KPI[[#This Row],[Date]])</f>
        <v>2024 9</v>
      </c>
    </row>
    <row r="3159" spans="2:9" x14ac:dyDescent="0.25">
      <c r="B3159" t="s">
        <v>33</v>
      </c>
      <c r="C3159">
        <v>5.6000000000000005</v>
      </c>
      <c r="D3159">
        <v>1330</v>
      </c>
      <c r="E3159" s="27">
        <v>45558</v>
      </c>
      <c r="F3159">
        <v>2971.38</v>
      </c>
      <c r="G3159" t="s">
        <v>90</v>
      </c>
      <c r="H3159">
        <v>0</v>
      </c>
      <c r="I3159" t="str">
        <f>YEAR(data_KPI[[#This Row],[Date]])&amp;" "&amp;MONTH(data_KPI[[#This Row],[Date]])</f>
        <v>2024 9</v>
      </c>
    </row>
    <row r="3160" spans="2:9" x14ac:dyDescent="0.25">
      <c r="B3160" t="s">
        <v>34</v>
      </c>
      <c r="C3160">
        <v>4.8000000000000007</v>
      </c>
      <c r="D3160">
        <v>1410</v>
      </c>
      <c r="E3160" s="27">
        <v>45558</v>
      </c>
      <c r="F3160">
        <v>1579.1999999999998</v>
      </c>
      <c r="G3160" t="s">
        <v>91</v>
      </c>
      <c r="H3160">
        <v>0</v>
      </c>
      <c r="I3160" t="str">
        <f>YEAR(data_KPI[[#This Row],[Date]])&amp;" "&amp;MONTH(data_KPI[[#This Row],[Date]])</f>
        <v>2024 9</v>
      </c>
    </row>
    <row r="3161" spans="2:9" x14ac:dyDescent="0.25">
      <c r="B3161" t="s">
        <v>35</v>
      </c>
      <c r="C3161">
        <v>11.200000000000001</v>
      </c>
      <c r="D3161">
        <v>1180</v>
      </c>
      <c r="E3161" s="27">
        <v>45558</v>
      </c>
      <c r="F3161">
        <v>344.46</v>
      </c>
      <c r="G3161" t="s">
        <v>91</v>
      </c>
      <c r="H3161">
        <v>0</v>
      </c>
      <c r="I3161" t="str">
        <f>YEAR(data_KPI[[#This Row],[Date]])&amp;" "&amp;MONTH(data_KPI[[#This Row],[Date]])</f>
        <v>2024 9</v>
      </c>
    </row>
    <row r="3162" spans="2:9" x14ac:dyDescent="0.25">
      <c r="B3162" t="s">
        <v>68</v>
      </c>
      <c r="C3162">
        <v>9.6000000000000014</v>
      </c>
      <c r="D3162">
        <v>680</v>
      </c>
      <c r="E3162" s="27">
        <v>45558</v>
      </c>
      <c r="F3162">
        <v>2402.1000000000004</v>
      </c>
      <c r="G3162" t="s">
        <v>90</v>
      </c>
      <c r="H3162">
        <v>0</v>
      </c>
      <c r="I3162" t="str">
        <f>YEAR(data_KPI[[#This Row],[Date]])&amp;" "&amp;MONTH(data_KPI[[#This Row],[Date]])</f>
        <v>2024 9</v>
      </c>
    </row>
    <row r="3163" spans="2:9" x14ac:dyDescent="0.25">
      <c r="B3163" t="s">
        <v>32</v>
      </c>
      <c r="C3163">
        <v>4.8000000000000007</v>
      </c>
      <c r="D3163">
        <v>1050</v>
      </c>
      <c r="E3163" s="27">
        <v>45558</v>
      </c>
      <c r="F3163">
        <v>246.66</v>
      </c>
      <c r="G3163" t="s">
        <v>91</v>
      </c>
      <c r="H3163">
        <v>0</v>
      </c>
      <c r="I3163" t="str">
        <f>YEAR(data_KPI[[#This Row],[Date]])&amp;" "&amp;MONTH(data_KPI[[#This Row],[Date]])</f>
        <v>2024 9</v>
      </c>
    </row>
    <row r="3164" spans="2:9" x14ac:dyDescent="0.25">
      <c r="B3164" t="s">
        <v>33</v>
      </c>
      <c r="C3164">
        <v>5.6000000000000005</v>
      </c>
      <c r="D3164">
        <v>1130</v>
      </c>
      <c r="E3164" s="27">
        <v>45559</v>
      </c>
      <c r="F3164">
        <v>2110.41</v>
      </c>
      <c r="G3164" t="s">
        <v>90</v>
      </c>
      <c r="H3164">
        <v>0</v>
      </c>
      <c r="I3164" t="str">
        <f>YEAR(data_KPI[[#This Row],[Date]])&amp;" "&amp;MONTH(data_KPI[[#This Row],[Date]])</f>
        <v>2024 9</v>
      </c>
    </row>
    <row r="3165" spans="2:9" x14ac:dyDescent="0.25">
      <c r="B3165" t="s">
        <v>34</v>
      </c>
      <c r="C3165">
        <v>11.200000000000001</v>
      </c>
      <c r="D3165">
        <v>1310</v>
      </c>
      <c r="E3165" s="27">
        <v>45559</v>
      </c>
      <c r="F3165">
        <v>1259.9100000000001</v>
      </c>
      <c r="G3165" t="s">
        <v>91</v>
      </c>
      <c r="H3165">
        <v>0</v>
      </c>
      <c r="I3165" t="str">
        <f>YEAR(data_KPI[[#This Row],[Date]])&amp;" "&amp;MONTH(data_KPI[[#This Row],[Date]])</f>
        <v>2024 9</v>
      </c>
    </row>
    <row r="3166" spans="2:9" x14ac:dyDescent="0.25">
      <c r="B3166" t="s">
        <v>35</v>
      </c>
      <c r="C3166">
        <v>10.4</v>
      </c>
      <c r="D3166">
        <v>790</v>
      </c>
      <c r="E3166" s="27">
        <v>45559</v>
      </c>
      <c r="F3166">
        <v>536.49</v>
      </c>
      <c r="G3166" t="s">
        <v>91</v>
      </c>
      <c r="H3166">
        <v>0</v>
      </c>
      <c r="I3166" t="str">
        <f>YEAR(data_KPI[[#This Row],[Date]])&amp;" "&amp;MONTH(data_KPI[[#This Row],[Date]])</f>
        <v>2024 9</v>
      </c>
    </row>
    <row r="3167" spans="2:9" x14ac:dyDescent="0.25">
      <c r="B3167" t="s">
        <v>68</v>
      </c>
      <c r="C3167">
        <v>11.200000000000001</v>
      </c>
      <c r="D3167">
        <v>930</v>
      </c>
      <c r="E3167" s="27">
        <v>45559</v>
      </c>
      <c r="F3167">
        <v>2583</v>
      </c>
      <c r="G3167" t="s">
        <v>90</v>
      </c>
      <c r="H3167">
        <v>0</v>
      </c>
      <c r="I3167" t="str">
        <f>YEAR(data_KPI[[#This Row],[Date]])&amp;" "&amp;MONTH(data_KPI[[#This Row],[Date]])</f>
        <v>2024 9</v>
      </c>
    </row>
    <row r="3168" spans="2:9" x14ac:dyDescent="0.25">
      <c r="B3168" t="s">
        <v>32</v>
      </c>
      <c r="C3168">
        <v>5.6000000000000005</v>
      </c>
      <c r="D3168">
        <v>1030</v>
      </c>
      <c r="E3168" s="27">
        <v>45559</v>
      </c>
      <c r="F3168">
        <v>2639.19</v>
      </c>
      <c r="G3168" t="s">
        <v>91</v>
      </c>
      <c r="H3168">
        <v>0</v>
      </c>
      <c r="I3168" t="str">
        <f>YEAR(data_KPI[[#This Row],[Date]])&amp;" "&amp;MONTH(data_KPI[[#This Row],[Date]])</f>
        <v>2024 9</v>
      </c>
    </row>
    <row r="3169" spans="2:9" x14ac:dyDescent="0.25">
      <c r="B3169" t="s">
        <v>33</v>
      </c>
      <c r="C3169">
        <v>4</v>
      </c>
      <c r="D3169">
        <v>810</v>
      </c>
      <c r="E3169" s="27">
        <v>45560</v>
      </c>
      <c r="F3169">
        <v>2819.1000000000004</v>
      </c>
      <c r="G3169" t="s">
        <v>90</v>
      </c>
      <c r="H3169">
        <v>0</v>
      </c>
      <c r="I3169" t="str">
        <f>YEAR(data_KPI[[#This Row],[Date]])&amp;" "&amp;MONTH(data_KPI[[#This Row],[Date]])</f>
        <v>2024 9</v>
      </c>
    </row>
    <row r="3170" spans="2:9" x14ac:dyDescent="0.25">
      <c r="B3170" t="s">
        <v>34</v>
      </c>
      <c r="C3170">
        <v>12</v>
      </c>
      <c r="D3170">
        <v>1190</v>
      </c>
      <c r="E3170" s="27">
        <v>45560</v>
      </c>
      <c r="F3170">
        <v>1782.2400000000002</v>
      </c>
      <c r="G3170" t="s">
        <v>91</v>
      </c>
      <c r="H3170">
        <v>0</v>
      </c>
      <c r="I3170" t="str">
        <f>YEAR(data_KPI[[#This Row],[Date]])&amp;" "&amp;MONTH(data_KPI[[#This Row],[Date]])</f>
        <v>2024 9</v>
      </c>
    </row>
    <row r="3171" spans="2:9" x14ac:dyDescent="0.25">
      <c r="B3171" t="s">
        <v>35</v>
      </c>
      <c r="C3171">
        <v>5.6000000000000005</v>
      </c>
      <c r="D3171">
        <v>790</v>
      </c>
      <c r="E3171" s="27">
        <v>45560</v>
      </c>
      <c r="F3171">
        <v>2238.21</v>
      </c>
      <c r="G3171" t="s">
        <v>91</v>
      </c>
      <c r="H3171">
        <v>0</v>
      </c>
      <c r="I3171" t="str">
        <f>YEAR(data_KPI[[#This Row],[Date]])&amp;" "&amp;MONTH(data_KPI[[#This Row],[Date]])</f>
        <v>2024 9</v>
      </c>
    </row>
    <row r="3172" spans="2:9" x14ac:dyDescent="0.25">
      <c r="B3172" t="s">
        <v>68</v>
      </c>
      <c r="C3172">
        <v>11.200000000000001</v>
      </c>
      <c r="D3172">
        <v>1290</v>
      </c>
      <c r="E3172" s="27">
        <v>45560</v>
      </c>
      <c r="F3172">
        <v>513.63</v>
      </c>
      <c r="G3172" t="s">
        <v>90</v>
      </c>
      <c r="H3172">
        <v>0</v>
      </c>
      <c r="I3172" t="str">
        <f>YEAR(data_KPI[[#This Row],[Date]])&amp;" "&amp;MONTH(data_KPI[[#This Row],[Date]])</f>
        <v>2024 9</v>
      </c>
    </row>
    <row r="3173" spans="2:9" x14ac:dyDescent="0.25">
      <c r="B3173" t="s">
        <v>32</v>
      </c>
      <c r="C3173">
        <v>9.6000000000000014</v>
      </c>
      <c r="D3173">
        <v>620</v>
      </c>
      <c r="E3173" s="27">
        <v>45560</v>
      </c>
      <c r="F3173">
        <v>192.24</v>
      </c>
      <c r="G3173" t="s">
        <v>91</v>
      </c>
      <c r="H3173">
        <v>0</v>
      </c>
      <c r="I3173" t="str">
        <f>YEAR(data_KPI[[#This Row],[Date]])&amp;" "&amp;MONTH(data_KPI[[#This Row],[Date]])</f>
        <v>2024 9</v>
      </c>
    </row>
    <row r="3174" spans="2:9" x14ac:dyDescent="0.25">
      <c r="B3174" t="s">
        <v>33</v>
      </c>
      <c r="C3174">
        <v>12</v>
      </c>
      <c r="D3174">
        <v>610</v>
      </c>
      <c r="E3174" s="27">
        <v>45561</v>
      </c>
      <c r="F3174">
        <v>1118.3700000000001</v>
      </c>
      <c r="G3174" t="s">
        <v>90</v>
      </c>
      <c r="H3174">
        <v>0</v>
      </c>
      <c r="I3174" t="str">
        <f>YEAR(data_KPI[[#This Row],[Date]])&amp;" "&amp;MONTH(data_KPI[[#This Row],[Date]])</f>
        <v>2024 9</v>
      </c>
    </row>
    <row r="3175" spans="2:9" x14ac:dyDescent="0.25">
      <c r="B3175" t="s">
        <v>34</v>
      </c>
      <c r="C3175">
        <v>5.6000000000000005</v>
      </c>
      <c r="D3175">
        <v>870</v>
      </c>
      <c r="E3175" s="27">
        <v>45561</v>
      </c>
      <c r="F3175">
        <v>2795.43</v>
      </c>
      <c r="G3175" t="s">
        <v>91</v>
      </c>
      <c r="H3175">
        <v>0</v>
      </c>
      <c r="I3175" t="str">
        <f>YEAR(data_KPI[[#This Row],[Date]])&amp;" "&amp;MONTH(data_KPI[[#This Row],[Date]])</f>
        <v>2024 9</v>
      </c>
    </row>
    <row r="3176" spans="2:9" x14ac:dyDescent="0.25">
      <c r="B3176" t="s">
        <v>35</v>
      </c>
      <c r="C3176">
        <v>9.6000000000000014</v>
      </c>
      <c r="D3176">
        <v>690</v>
      </c>
      <c r="E3176" s="27">
        <v>45561</v>
      </c>
      <c r="F3176">
        <v>1849.1399999999999</v>
      </c>
      <c r="G3176" t="s">
        <v>91</v>
      </c>
      <c r="H3176">
        <v>0</v>
      </c>
      <c r="I3176" t="str">
        <f>YEAR(data_KPI[[#This Row],[Date]])&amp;" "&amp;MONTH(data_KPI[[#This Row],[Date]])</f>
        <v>2024 9</v>
      </c>
    </row>
    <row r="3177" spans="2:9" x14ac:dyDescent="0.25">
      <c r="B3177" t="s">
        <v>68</v>
      </c>
      <c r="C3177">
        <v>4.8000000000000007</v>
      </c>
      <c r="D3177">
        <v>1490</v>
      </c>
      <c r="E3177" s="27">
        <v>45561</v>
      </c>
      <c r="F3177">
        <v>1530</v>
      </c>
      <c r="G3177" t="s">
        <v>90</v>
      </c>
      <c r="H3177">
        <v>0</v>
      </c>
      <c r="I3177" t="str">
        <f>YEAR(data_KPI[[#This Row],[Date]])&amp;" "&amp;MONTH(data_KPI[[#This Row],[Date]])</f>
        <v>2024 9</v>
      </c>
    </row>
    <row r="3178" spans="2:9" x14ac:dyDescent="0.25">
      <c r="B3178" t="s">
        <v>32</v>
      </c>
      <c r="C3178">
        <v>8</v>
      </c>
      <c r="D3178">
        <v>1100</v>
      </c>
      <c r="E3178" s="27">
        <v>45561</v>
      </c>
      <c r="F3178">
        <v>777.78</v>
      </c>
      <c r="G3178" t="s">
        <v>91</v>
      </c>
      <c r="H3178">
        <v>0</v>
      </c>
      <c r="I3178" t="str">
        <f>YEAR(data_KPI[[#This Row],[Date]])&amp;" "&amp;MONTH(data_KPI[[#This Row],[Date]])</f>
        <v>2024 9</v>
      </c>
    </row>
    <row r="3179" spans="2:9" x14ac:dyDescent="0.25">
      <c r="B3179" t="s">
        <v>33</v>
      </c>
      <c r="C3179">
        <v>6.4</v>
      </c>
      <c r="D3179">
        <v>780</v>
      </c>
      <c r="E3179" s="27">
        <v>45562</v>
      </c>
      <c r="F3179">
        <v>2608.11</v>
      </c>
      <c r="G3179" t="s">
        <v>90</v>
      </c>
      <c r="H3179">
        <v>0</v>
      </c>
      <c r="I3179" t="str">
        <f>YEAR(data_KPI[[#This Row],[Date]])&amp;" "&amp;MONTH(data_KPI[[#This Row],[Date]])</f>
        <v>2024 9</v>
      </c>
    </row>
    <row r="3180" spans="2:9" x14ac:dyDescent="0.25">
      <c r="B3180" t="s">
        <v>34</v>
      </c>
      <c r="C3180">
        <v>8</v>
      </c>
      <c r="D3180">
        <v>630</v>
      </c>
      <c r="E3180" s="27">
        <v>45562</v>
      </c>
      <c r="F3180">
        <v>2104.29</v>
      </c>
      <c r="G3180" t="s">
        <v>91</v>
      </c>
      <c r="H3180">
        <v>0</v>
      </c>
      <c r="I3180" t="str">
        <f>YEAR(data_KPI[[#This Row],[Date]])&amp;" "&amp;MONTH(data_KPI[[#This Row],[Date]])</f>
        <v>2024 9</v>
      </c>
    </row>
    <row r="3181" spans="2:9" x14ac:dyDescent="0.25">
      <c r="B3181" t="s">
        <v>35</v>
      </c>
      <c r="C3181">
        <v>6.4</v>
      </c>
      <c r="D3181">
        <v>1190</v>
      </c>
      <c r="E3181" s="27">
        <v>45562</v>
      </c>
      <c r="F3181">
        <v>272.96999999999997</v>
      </c>
      <c r="G3181" t="s">
        <v>91</v>
      </c>
      <c r="H3181">
        <v>0</v>
      </c>
      <c r="I3181" t="str">
        <f>YEAR(data_KPI[[#This Row],[Date]])&amp;" "&amp;MONTH(data_KPI[[#This Row],[Date]])</f>
        <v>2024 9</v>
      </c>
    </row>
    <row r="3182" spans="2:9" x14ac:dyDescent="0.25">
      <c r="B3182" t="s">
        <v>68</v>
      </c>
      <c r="C3182">
        <v>12</v>
      </c>
      <c r="D3182">
        <v>1040</v>
      </c>
      <c r="E3182" s="27">
        <v>45562</v>
      </c>
      <c r="F3182">
        <v>2253.54</v>
      </c>
      <c r="G3182" t="s">
        <v>90</v>
      </c>
      <c r="H3182">
        <v>0</v>
      </c>
      <c r="I3182" t="str">
        <f>YEAR(data_KPI[[#This Row],[Date]])&amp;" "&amp;MONTH(data_KPI[[#This Row],[Date]])</f>
        <v>2024 9</v>
      </c>
    </row>
    <row r="3183" spans="2:9" x14ac:dyDescent="0.25">
      <c r="B3183" t="s">
        <v>32</v>
      </c>
      <c r="C3183">
        <v>8.8000000000000007</v>
      </c>
      <c r="D3183">
        <v>1230</v>
      </c>
      <c r="E3183" s="27">
        <v>45562</v>
      </c>
      <c r="F3183">
        <v>2783.55</v>
      </c>
      <c r="G3183" t="s">
        <v>91</v>
      </c>
      <c r="H3183">
        <v>0</v>
      </c>
      <c r="I3183" t="str">
        <f>YEAR(data_KPI[[#This Row],[Date]])&amp;" "&amp;MONTH(data_KPI[[#This Row],[Date]])</f>
        <v>2024 9</v>
      </c>
    </row>
    <row r="3184" spans="2:9" x14ac:dyDescent="0.25">
      <c r="B3184" t="s">
        <v>33</v>
      </c>
      <c r="C3184">
        <v>4</v>
      </c>
      <c r="D3184">
        <v>750</v>
      </c>
      <c r="E3184" s="27">
        <v>45563</v>
      </c>
      <c r="F3184">
        <v>472.08000000000004</v>
      </c>
      <c r="G3184" t="s">
        <v>90</v>
      </c>
      <c r="H3184">
        <v>0</v>
      </c>
      <c r="I3184" t="str">
        <f>YEAR(data_KPI[[#This Row],[Date]])&amp;" "&amp;MONTH(data_KPI[[#This Row],[Date]])</f>
        <v>2024 9</v>
      </c>
    </row>
    <row r="3185" spans="2:9" x14ac:dyDescent="0.25">
      <c r="B3185" t="s">
        <v>34</v>
      </c>
      <c r="C3185">
        <v>5.6000000000000005</v>
      </c>
      <c r="D3185">
        <v>1120</v>
      </c>
      <c r="E3185" s="27">
        <v>45563</v>
      </c>
      <c r="F3185">
        <v>1994.3999999999999</v>
      </c>
      <c r="G3185" t="s">
        <v>91</v>
      </c>
      <c r="H3185">
        <v>0</v>
      </c>
      <c r="I3185" t="str">
        <f>YEAR(data_KPI[[#This Row],[Date]])&amp;" "&amp;MONTH(data_KPI[[#This Row],[Date]])</f>
        <v>2024 9</v>
      </c>
    </row>
    <row r="3186" spans="2:9" x14ac:dyDescent="0.25">
      <c r="B3186" t="s">
        <v>35</v>
      </c>
      <c r="C3186">
        <v>7.2</v>
      </c>
      <c r="D3186">
        <v>1080</v>
      </c>
      <c r="E3186" s="27">
        <v>45563</v>
      </c>
      <c r="F3186">
        <v>683.09999999999991</v>
      </c>
      <c r="G3186" t="s">
        <v>91</v>
      </c>
      <c r="H3186">
        <v>0</v>
      </c>
      <c r="I3186" t="str">
        <f>YEAR(data_KPI[[#This Row],[Date]])&amp;" "&amp;MONTH(data_KPI[[#This Row],[Date]])</f>
        <v>2024 9</v>
      </c>
    </row>
    <row r="3187" spans="2:9" x14ac:dyDescent="0.25">
      <c r="B3187" t="s">
        <v>68</v>
      </c>
      <c r="C3187">
        <v>4</v>
      </c>
      <c r="D3187">
        <v>1320</v>
      </c>
      <c r="E3187" s="27">
        <v>45563</v>
      </c>
      <c r="F3187">
        <v>2044.1399999999999</v>
      </c>
      <c r="G3187" t="s">
        <v>90</v>
      </c>
      <c r="H3187">
        <v>0</v>
      </c>
      <c r="I3187" t="str">
        <f>YEAR(data_KPI[[#This Row],[Date]])&amp;" "&amp;MONTH(data_KPI[[#This Row],[Date]])</f>
        <v>2024 9</v>
      </c>
    </row>
    <row r="3188" spans="2:9" x14ac:dyDescent="0.25">
      <c r="B3188" t="s">
        <v>32</v>
      </c>
      <c r="C3188">
        <v>4</v>
      </c>
      <c r="D3188">
        <v>1330</v>
      </c>
      <c r="E3188" s="27">
        <v>45563</v>
      </c>
      <c r="F3188">
        <v>2101.14</v>
      </c>
      <c r="G3188" t="s">
        <v>91</v>
      </c>
      <c r="H3188">
        <v>0</v>
      </c>
      <c r="I3188" t="str">
        <f>YEAR(data_KPI[[#This Row],[Date]])&amp;" "&amp;MONTH(data_KPI[[#This Row],[Date]])</f>
        <v>2024 9</v>
      </c>
    </row>
    <row r="3189" spans="2:9" x14ac:dyDescent="0.25">
      <c r="B3189" t="s">
        <v>33</v>
      </c>
      <c r="C3189">
        <v>12</v>
      </c>
      <c r="D3189">
        <v>620</v>
      </c>
      <c r="E3189" s="27">
        <v>45564</v>
      </c>
      <c r="F3189">
        <v>327.48</v>
      </c>
      <c r="G3189" t="s">
        <v>90</v>
      </c>
      <c r="H3189">
        <v>0</v>
      </c>
      <c r="I3189" t="str">
        <f>YEAR(data_KPI[[#This Row],[Date]])&amp;" "&amp;MONTH(data_KPI[[#This Row],[Date]])</f>
        <v>2024 9</v>
      </c>
    </row>
    <row r="3190" spans="2:9" x14ac:dyDescent="0.25">
      <c r="B3190" t="s">
        <v>34</v>
      </c>
      <c r="C3190">
        <v>12</v>
      </c>
      <c r="D3190">
        <v>840</v>
      </c>
      <c r="E3190" s="27">
        <v>45564</v>
      </c>
      <c r="F3190">
        <v>2192.0700000000002</v>
      </c>
      <c r="G3190" t="s">
        <v>91</v>
      </c>
      <c r="H3190">
        <v>0</v>
      </c>
      <c r="I3190" t="str">
        <f>YEAR(data_KPI[[#This Row],[Date]])&amp;" "&amp;MONTH(data_KPI[[#This Row],[Date]])</f>
        <v>2024 9</v>
      </c>
    </row>
    <row r="3191" spans="2:9" x14ac:dyDescent="0.25">
      <c r="B3191" t="s">
        <v>35</v>
      </c>
      <c r="C3191">
        <v>11.200000000000001</v>
      </c>
      <c r="D3191">
        <v>1300</v>
      </c>
      <c r="E3191" s="27">
        <v>45564</v>
      </c>
      <c r="F3191">
        <v>973.83</v>
      </c>
      <c r="G3191" t="s">
        <v>91</v>
      </c>
      <c r="H3191">
        <v>0</v>
      </c>
      <c r="I3191" t="str">
        <f>YEAR(data_KPI[[#This Row],[Date]])&amp;" "&amp;MONTH(data_KPI[[#This Row],[Date]])</f>
        <v>2024 9</v>
      </c>
    </row>
    <row r="3192" spans="2:9" x14ac:dyDescent="0.25">
      <c r="B3192" t="s">
        <v>68</v>
      </c>
      <c r="C3192">
        <v>6.4</v>
      </c>
      <c r="D3192">
        <v>870</v>
      </c>
      <c r="E3192" s="27">
        <v>45564</v>
      </c>
      <c r="F3192">
        <v>658.41</v>
      </c>
      <c r="G3192" t="s">
        <v>90</v>
      </c>
      <c r="H3192">
        <v>0</v>
      </c>
      <c r="I3192" t="str">
        <f>YEAR(data_KPI[[#This Row],[Date]])&amp;" "&amp;MONTH(data_KPI[[#This Row],[Date]])</f>
        <v>2024 9</v>
      </c>
    </row>
    <row r="3193" spans="2:9" x14ac:dyDescent="0.25">
      <c r="B3193" t="s">
        <v>32</v>
      </c>
      <c r="C3193">
        <v>8.8000000000000007</v>
      </c>
      <c r="D3193">
        <v>730</v>
      </c>
      <c r="E3193" s="27">
        <v>45564</v>
      </c>
      <c r="F3193">
        <v>940.34999999999991</v>
      </c>
      <c r="G3193" t="s">
        <v>91</v>
      </c>
      <c r="H3193">
        <v>0</v>
      </c>
      <c r="I3193" t="str">
        <f>YEAR(data_KPI[[#This Row],[Date]])&amp;" "&amp;MONTH(data_KPI[[#This Row],[Date]])</f>
        <v>2024 9</v>
      </c>
    </row>
    <row r="3194" spans="2:9" x14ac:dyDescent="0.25">
      <c r="B3194" t="s">
        <v>33</v>
      </c>
      <c r="C3194">
        <v>4</v>
      </c>
      <c r="D3194">
        <v>750</v>
      </c>
      <c r="E3194" s="27">
        <v>45565</v>
      </c>
      <c r="F3194">
        <v>1630.56</v>
      </c>
      <c r="G3194" t="s">
        <v>90</v>
      </c>
      <c r="H3194">
        <v>0</v>
      </c>
      <c r="I3194" t="str">
        <f>YEAR(data_KPI[[#This Row],[Date]])&amp;" "&amp;MONTH(data_KPI[[#This Row],[Date]])</f>
        <v>2024 9</v>
      </c>
    </row>
    <row r="3195" spans="2:9" x14ac:dyDescent="0.25">
      <c r="B3195" t="s">
        <v>34</v>
      </c>
      <c r="C3195">
        <v>5.6000000000000005</v>
      </c>
      <c r="D3195">
        <v>710</v>
      </c>
      <c r="E3195" s="27">
        <v>45565</v>
      </c>
      <c r="F3195">
        <v>105.81</v>
      </c>
      <c r="G3195" t="s">
        <v>91</v>
      </c>
      <c r="H3195">
        <v>0</v>
      </c>
      <c r="I3195" t="str">
        <f>YEAR(data_KPI[[#This Row],[Date]])&amp;" "&amp;MONTH(data_KPI[[#This Row],[Date]])</f>
        <v>2024 9</v>
      </c>
    </row>
    <row r="3196" spans="2:9" x14ac:dyDescent="0.25">
      <c r="B3196" t="s">
        <v>35</v>
      </c>
      <c r="C3196">
        <v>9.6000000000000014</v>
      </c>
      <c r="D3196">
        <v>770</v>
      </c>
      <c r="E3196" s="27">
        <v>45565</v>
      </c>
      <c r="F3196">
        <v>2912.73</v>
      </c>
      <c r="G3196" t="s">
        <v>91</v>
      </c>
      <c r="H3196">
        <v>0</v>
      </c>
      <c r="I3196" t="str">
        <f>YEAR(data_KPI[[#This Row],[Date]])&amp;" "&amp;MONTH(data_KPI[[#This Row],[Date]])</f>
        <v>2024 9</v>
      </c>
    </row>
    <row r="3197" spans="2:9" x14ac:dyDescent="0.25">
      <c r="B3197" t="s">
        <v>68</v>
      </c>
      <c r="C3197">
        <v>11.200000000000001</v>
      </c>
      <c r="D3197">
        <v>1450</v>
      </c>
      <c r="E3197" s="27">
        <v>45565</v>
      </c>
      <c r="F3197">
        <v>2605.92</v>
      </c>
      <c r="G3197" t="s">
        <v>90</v>
      </c>
      <c r="H3197">
        <v>0</v>
      </c>
      <c r="I3197" t="str">
        <f>YEAR(data_KPI[[#This Row],[Date]])&amp;" "&amp;MONTH(data_KPI[[#This Row],[Date]])</f>
        <v>2024 9</v>
      </c>
    </row>
    <row r="3198" spans="2:9" x14ac:dyDescent="0.25">
      <c r="B3198" t="s">
        <v>32</v>
      </c>
      <c r="C3198">
        <v>10.4</v>
      </c>
      <c r="D3198">
        <v>1260</v>
      </c>
      <c r="E3198" s="27">
        <v>45565</v>
      </c>
      <c r="F3198">
        <v>2989.77</v>
      </c>
      <c r="G3198" t="s">
        <v>91</v>
      </c>
      <c r="H3198">
        <v>0</v>
      </c>
      <c r="I3198" t="str">
        <f>YEAR(data_KPI[[#This Row],[Date]])&amp;" "&amp;MONTH(data_KPI[[#This Row],[Date]])</f>
        <v>2024 9</v>
      </c>
    </row>
    <row r="3199" spans="2:9" x14ac:dyDescent="0.25">
      <c r="B3199" t="s">
        <v>33</v>
      </c>
      <c r="C3199">
        <v>8</v>
      </c>
      <c r="D3199">
        <v>770</v>
      </c>
      <c r="E3199" s="27">
        <v>45566</v>
      </c>
      <c r="F3199">
        <v>1714.62</v>
      </c>
      <c r="G3199" t="s">
        <v>90</v>
      </c>
      <c r="H3199">
        <v>0</v>
      </c>
      <c r="I3199" t="str">
        <f>YEAR(data_KPI[[#This Row],[Date]])&amp;" "&amp;MONTH(data_KPI[[#This Row],[Date]])</f>
        <v>2024 10</v>
      </c>
    </row>
    <row r="3200" spans="2:9" x14ac:dyDescent="0.25">
      <c r="B3200" t="s">
        <v>34</v>
      </c>
      <c r="C3200">
        <v>12</v>
      </c>
      <c r="D3200">
        <v>1160</v>
      </c>
      <c r="E3200" s="27">
        <v>45566</v>
      </c>
      <c r="F3200">
        <v>2186.91</v>
      </c>
      <c r="G3200" t="s">
        <v>91</v>
      </c>
      <c r="H3200">
        <v>0</v>
      </c>
      <c r="I3200" t="str">
        <f>YEAR(data_KPI[[#This Row],[Date]])&amp;" "&amp;MONTH(data_KPI[[#This Row],[Date]])</f>
        <v>2024 10</v>
      </c>
    </row>
    <row r="3201" spans="2:9" x14ac:dyDescent="0.25">
      <c r="B3201" t="s">
        <v>35</v>
      </c>
      <c r="C3201">
        <v>4.8000000000000007</v>
      </c>
      <c r="D3201">
        <v>1430</v>
      </c>
      <c r="E3201" s="27">
        <v>45566</v>
      </c>
      <c r="F3201">
        <v>2016.1799999999998</v>
      </c>
      <c r="G3201" t="s">
        <v>91</v>
      </c>
      <c r="H3201">
        <v>0</v>
      </c>
      <c r="I3201" t="str">
        <f>YEAR(data_KPI[[#This Row],[Date]])&amp;" "&amp;MONTH(data_KPI[[#This Row],[Date]])</f>
        <v>2024 10</v>
      </c>
    </row>
    <row r="3202" spans="2:9" x14ac:dyDescent="0.25">
      <c r="B3202" t="s">
        <v>68</v>
      </c>
      <c r="C3202">
        <v>4</v>
      </c>
      <c r="D3202">
        <v>870</v>
      </c>
      <c r="E3202" s="27">
        <v>45566</v>
      </c>
      <c r="F3202">
        <v>1620.48</v>
      </c>
      <c r="G3202" t="s">
        <v>90</v>
      </c>
      <c r="H3202">
        <v>0</v>
      </c>
      <c r="I3202" t="str">
        <f>YEAR(data_KPI[[#This Row],[Date]])&amp;" "&amp;MONTH(data_KPI[[#This Row],[Date]])</f>
        <v>2024 10</v>
      </c>
    </row>
    <row r="3203" spans="2:9" x14ac:dyDescent="0.25">
      <c r="B3203" t="s">
        <v>32</v>
      </c>
      <c r="C3203">
        <v>4.8000000000000007</v>
      </c>
      <c r="D3203">
        <v>1480</v>
      </c>
      <c r="E3203" s="27">
        <v>45566</v>
      </c>
      <c r="F3203">
        <v>2519.8200000000002</v>
      </c>
      <c r="G3203" t="s">
        <v>91</v>
      </c>
      <c r="H3203">
        <v>0</v>
      </c>
      <c r="I3203" t="str">
        <f>YEAR(data_KPI[[#This Row],[Date]])&amp;" "&amp;MONTH(data_KPI[[#This Row],[Date]])</f>
        <v>2024 10</v>
      </c>
    </row>
    <row r="3204" spans="2:9" x14ac:dyDescent="0.25">
      <c r="B3204" t="s">
        <v>33</v>
      </c>
      <c r="C3204">
        <v>11.200000000000001</v>
      </c>
      <c r="D3204">
        <v>1260</v>
      </c>
      <c r="E3204" s="27">
        <v>45567</v>
      </c>
      <c r="F3204">
        <v>2394.2400000000002</v>
      </c>
      <c r="G3204" t="s">
        <v>90</v>
      </c>
      <c r="H3204">
        <v>0</v>
      </c>
      <c r="I3204" t="str">
        <f>YEAR(data_KPI[[#This Row],[Date]])&amp;" "&amp;MONTH(data_KPI[[#This Row],[Date]])</f>
        <v>2024 10</v>
      </c>
    </row>
    <row r="3205" spans="2:9" x14ac:dyDescent="0.25">
      <c r="B3205" t="s">
        <v>34</v>
      </c>
      <c r="C3205">
        <v>6.4</v>
      </c>
      <c r="D3205">
        <v>560</v>
      </c>
      <c r="E3205" s="27">
        <v>45567</v>
      </c>
      <c r="F3205">
        <v>2117.19</v>
      </c>
      <c r="G3205" t="s">
        <v>91</v>
      </c>
      <c r="H3205">
        <v>0</v>
      </c>
      <c r="I3205" t="str">
        <f>YEAR(data_KPI[[#This Row],[Date]])&amp;" "&amp;MONTH(data_KPI[[#This Row],[Date]])</f>
        <v>2024 10</v>
      </c>
    </row>
    <row r="3206" spans="2:9" x14ac:dyDescent="0.25">
      <c r="B3206" t="s">
        <v>35</v>
      </c>
      <c r="C3206">
        <v>5.6000000000000005</v>
      </c>
      <c r="D3206">
        <v>1020</v>
      </c>
      <c r="E3206" s="27">
        <v>45567</v>
      </c>
      <c r="F3206">
        <v>1825.5</v>
      </c>
      <c r="G3206" t="s">
        <v>91</v>
      </c>
      <c r="H3206">
        <v>0</v>
      </c>
      <c r="I3206" t="str">
        <f>YEAR(data_KPI[[#This Row],[Date]])&amp;" "&amp;MONTH(data_KPI[[#This Row],[Date]])</f>
        <v>2024 10</v>
      </c>
    </row>
    <row r="3207" spans="2:9" x14ac:dyDescent="0.25">
      <c r="B3207" t="s">
        <v>68</v>
      </c>
      <c r="C3207">
        <v>12</v>
      </c>
      <c r="D3207">
        <v>840</v>
      </c>
      <c r="E3207" s="27">
        <v>45567</v>
      </c>
      <c r="F3207">
        <v>136.47</v>
      </c>
      <c r="G3207" t="s">
        <v>90</v>
      </c>
      <c r="H3207">
        <v>0</v>
      </c>
      <c r="I3207" t="str">
        <f>YEAR(data_KPI[[#This Row],[Date]])&amp;" "&amp;MONTH(data_KPI[[#This Row],[Date]])</f>
        <v>2024 10</v>
      </c>
    </row>
    <row r="3208" spans="2:9" x14ac:dyDescent="0.25">
      <c r="B3208" t="s">
        <v>32</v>
      </c>
      <c r="C3208">
        <v>7.2</v>
      </c>
      <c r="D3208">
        <v>770</v>
      </c>
      <c r="E3208" s="27">
        <v>45567</v>
      </c>
      <c r="F3208">
        <v>2014.8600000000001</v>
      </c>
      <c r="G3208" t="s">
        <v>91</v>
      </c>
      <c r="H3208">
        <v>0</v>
      </c>
      <c r="I3208" t="str">
        <f>YEAR(data_KPI[[#This Row],[Date]])&amp;" "&amp;MONTH(data_KPI[[#This Row],[Date]])</f>
        <v>2024 10</v>
      </c>
    </row>
    <row r="3209" spans="2:9" x14ac:dyDescent="0.25">
      <c r="B3209" t="s">
        <v>33</v>
      </c>
      <c r="C3209">
        <v>8</v>
      </c>
      <c r="D3209">
        <v>840</v>
      </c>
      <c r="E3209" s="27">
        <v>45568</v>
      </c>
      <c r="F3209">
        <v>2386.83</v>
      </c>
      <c r="G3209" t="s">
        <v>90</v>
      </c>
      <c r="H3209">
        <v>0</v>
      </c>
      <c r="I3209" t="str">
        <f>YEAR(data_KPI[[#This Row],[Date]])&amp;" "&amp;MONTH(data_KPI[[#This Row],[Date]])</f>
        <v>2024 10</v>
      </c>
    </row>
    <row r="3210" spans="2:9" x14ac:dyDescent="0.25">
      <c r="B3210" t="s">
        <v>34</v>
      </c>
      <c r="C3210">
        <v>10.4</v>
      </c>
      <c r="D3210">
        <v>1190</v>
      </c>
      <c r="E3210" s="27">
        <v>45568</v>
      </c>
      <c r="F3210">
        <v>2951.2200000000003</v>
      </c>
      <c r="G3210" t="s">
        <v>91</v>
      </c>
      <c r="H3210">
        <v>0</v>
      </c>
      <c r="I3210" t="str">
        <f>YEAR(data_KPI[[#This Row],[Date]])&amp;" "&amp;MONTH(data_KPI[[#This Row],[Date]])</f>
        <v>2024 10</v>
      </c>
    </row>
    <row r="3211" spans="2:9" x14ac:dyDescent="0.25">
      <c r="B3211" t="s">
        <v>35</v>
      </c>
      <c r="C3211">
        <v>8.8000000000000007</v>
      </c>
      <c r="D3211">
        <v>1050</v>
      </c>
      <c r="E3211" s="27">
        <v>45568</v>
      </c>
      <c r="F3211">
        <v>1416.6</v>
      </c>
      <c r="G3211" t="s">
        <v>91</v>
      </c>
      <c r="H3211">
        <v>0</v>
      </c>
      <c r="I3211" t="str">
        <f>YEAR(data_KPI[[#This Row],[Date]])&amp;" "&amp;MONTH(data_KPI[[#This Row],[Date]])</f>
        <v>2024 10</v>
      </c>
    </row>
    <row r="3212" spans="2:9" x14ac:dyDescent="0.25">
      <c r="B3212" t="s">
        <v>68</v>
      </c>
      <c r="C3212">
        <v>4.8000000000000007</v>
      </c>
      <c r="D3212">
        <v>520</v>
      </c>
      <c r="E3212" s="27">
        <v>45568</v>
      </c>
      <c r="F3212">
        <v>2775.18</v>
      </c>
      <c r="G3212" t="s">
        <v>90</v>
      </c>
      <c r="H3212">
        <v>0</v>
      </c>
      <c r="I3212" t="str">
        <f>YEAR(data_KPI[[#This Row],[Date]])&amp;" "&amp;MONTH(data_KPI[[#This Row],[Date]])</f>
        <v>2024 10</v>
      </c>
    </row>
    <row r="3213" spans="2:9" x14ac:dyDescent="0.25">
      <c r="B3213" t="s">
        <v>32</v>
      </c>
      <c r="C3213">
        <v>11.200000000000001</v>
      </c>
      <c r="D3213">
        <v>560</v>
      </c>
      <c r="E3213" s="27">
        <v>45568</v>
      </c>
      <c r="F3213">
        <v>2596.83</v>
      </c>
      <c r="G3213" t="s">
        <v>91</v>
      </c>
      <c r="H3213">
        <v>0</v>
      </c>
      <c r="I3213" t="str">
        <f>YEAR(data_KPI[[#This Row],[Date]])&amp;" "&amp;MONTH(data_KPI[[#This Row],[Date]])</f>
        <v>2024 10</v>
      </c>
    </row>
    <row r="3214" spans="2:9" x14ac:dyDescent="0.25">
      <c r="B3214" t="s">
        <v>33</v>
      </c>
      <c r="C3214">
        <v>8</v>
      </c>
      <c r="D3214">
        <v>860</v>
      </c>
      <c r="E3214" s="27">
        <v>45569</v>
      </c>
      <c r="F3214">
        <v>122.07</v>
      </c>
      <c r="G3214" t="s">
        <v>90</v>
      </c>
      <c r="H3214">
        <v>0</v>
      </c>
      <c r="I3214" t="str">
        <f>YEAR(data_KPI[[#This Row],[Date]])&amp;" "&amp;MONTH(data_KPI[[#This Row],[Date]])</f>
        <v>2024 10</v>
      </c>
    </row>
    <row r="3215" spans="2:9" x14ac:dyDescent="0.25">
      <c r="B3215" t="s">
        <v>34</v>
      </c>
      <c r="C3215">
        <v>6.4</v>
      </c>
      <c r="D3215">
        <v>670</v>
      </c>
      <c r="E3215" s="27">
        <v>45569</v>
      </c>
      <c r="F3215">
        <v>923.61</v>
      </c>
      <c r="G3215" t="s">
        <v>91</v>
      </c>
      <c r="H3215">
        <v>0</v>
      </c>
      <c r="I3215" t="str">
        <f>YEAR(data_KPI[[#This Row],[Date]])&amp;" "&amp;MONTH(data_KPI[[#This Row],[Date]])</f>
        <v>2024 10</v>
      </c>
    </row>
    <row r="3216" spans="2:9" x14ac:dyDescent="0.25">
      <c r="B3216" t="s">
        <v>35</v>
      </c>
      <c r="C3216">
        <v>8</v>
      </c>
      <c r="D3216">
        <v>670</v>
      </c>
      <c r="E3216" s="27">
        <v>45569</v>
      </c>
      <c r="F3216">
        <v>1928.6100000000001</v>
      </c>
      <c r="G3216" t="s">
        <v>91</v>
      </c>
      <c r="H3216">
        <v>0</v>
      </c>
      <c r="I3216" t="str">
        <f>YEAR(data_KPI[[#This Row],[Date]])&amp;" "&amp;MONTH(data_KPI[[#This Row],[Date]])</f>
        <v>2024 10</v>
      </c>
    </row>
    <row r="3217" spans="2:9" x14ac:dyDescent="0.25">
      <c r="B3217" t="s">
        <v>68</v>
      </c>
      <c r="C3217">
        <v>9.6000000000000014</v>
      </c>
      <c r="D3217">
        <v>1380</v>
      </c>
      <c r="E3217" s="27">
        <v>45569</v>
      </c>
      <c r="F3217">
        <v>2383.44</v>
      </c>
      <c r="G3217" t="s">
        <v>90</v>
      </c>
      <c r="H3217">
        <v>0</v>
      </c>
      <c r="I3217" t="str">
        <f>YEAR(data_KPI[[#This Row],[Date]])&amp;" "&amp;MONTH(data_KPI[[#This Row],[Date]])</f>
        <v>2024 10</v>
      </c>
    </row>
    <row r="3218" spans="2:9" x14ac:dyDescent="0.25">
      <c r="B3218" t="s">
        <v>32</v>
      </c>
      <c r="C3218">
        <v>12</v>
      </c>
      <c r="D3218">
        <v>1460</v>
      </c>
      <c r="E3218" s="27">
        <v>45569</v>
      </c>
      <c r="F3218">
        <v>870.78</v>
      </c>
      <c r="G3218" t="s">
        <v>91</v>
      </c>
      <c r="H3218">
        <v>0</v>
      </c>
      <c r="I3218" t="str">
        <f>YEAR(data_KPI[[#This Row],[Date]])&amp;" "&amp;MONTH(data_KPI[[#This Row],[Date]])</f>
        <v>2024 10</v>
      </c>
    </row>
    <row r="3219" spans="2:9" x14ac:dyDescent="0.25">
      <c r="B3219" t="s">
        <v>33</v>
      </c>
      <c r="C3219">
        <v>7.2</v>
      </c>
      <c r="D3219">
        <v>790</v>
      </c>
      <c r="E3219" s="27">
        <v>45570</v>
      </c>
      <c r="F3219">
        <v>2728.77</v>
      </c>
      <c r="G3219" t="s">
        <v>90</v>
      </c>
      <c r="H3219">
        <v>0</v>
      </c>
      <c r="I3219" t="str">
        <f>YEAR(data_KPI[[#This Row],[Date]])&amp;" "&amp;MONTH(data_KPI[[#This Row],[Date]])</f>
        <v>2024 10</v>
      </c>
    </row>
    <row r="3220" spans="2:9" x14ac:dyDescent="0.25">
      <c r="B3220" t="s">
        <v>34</v>
      </c>
      <c r="C3220">
        <v>11.200000000000001</v>
      </c>
      <c r="D3220">
        <v>1410</v>
      </c>
      <c r="E3220" s="27">
        <v>45570</v>
      </c>
      <c r="F3220">
        <v>241.26</v>
      </c>
      <c r="G3220" t="s">
        <v>91</v>
      </c>
      <c r="H3220">
        <v>0</v>
      </c>
      <c r="I3220" t="str">
        <f>YEAR(data_KPI[[#This Row],[Date]])&amp;" "&amp;MONTH(data_KPI[[#This Row],[Date]])</f>
        <v>2024 10</v>
      </c>
    </row>
    <row r="3221" spans="2:9" x14ac:dyDescent="0.25">
      <c r="B3221" t="s">
        <v>35</v>
      </c>
      <c r="C3221">
        <v>8.8000000000000007</v>
      </c>
      <c r="D3221">
        <v>1160</v>
      </c>
      <c r="E3221" s="27">
        <v>45570</v>
      </c>
      <c r="F3221">
        <v>281.67</v>
      </c>
      <c r="G3221" t="s">
        <v>91</v>
      </c>
      <c r="H3221">
        <v>0</v>
      </c>
      <c r="I3221" t="str">
        <f>YEAR(data_KPI[[#This Row],[Date]])&amp;" "&amp;MONTH(data_KPI[[#This Row],[Date]])</f>
        <v>2024 10</v>
      </c>
    </row>
    <row r="3222" spans="2:9" x14ac:dyDescent="0.25">
      <c r="B3222" t="s">
        <v>68</v>
      </c>
      <c r="C3222">
        <v>7.2</v>
      </c>
      <c r="D3222">
        <v>1250</v>
      </c>
      <c r="E3222" s="27">
        <v>45570</v>
      </c>
      <c r="F3222">
        <v>2142.96</v>
      </c>
      <c r="G3222" t="s">
        <v>90</v>
      </c>
      <c r="H3222">
        <v>0</v>
      </c>
      <c r="I3222" t="str">
        <f>YEAR(data_KPI[[#This Row],[Date]])&amp;" "&amp;MONTH(data_KPI[[#This Row],[Date]])</f>
        <v>2024 10</v>
      </c>
    </row>
    <row r="3223" spans="2:9" x14ac:dyDescent="0.25">
      <c r="B3223" t="s">
        <v>32</v>
      </c>
      <c r="C3223">
        <v>7.2</v>
      </c>
      <c r="D3223">
        <v>1070</v>
      </c>
      <c r="E3223" s="27">
        <v>45570</v>
      </c>
      <c r="F3223">
        <v>1589.13</v>
      </c>
      <c r="G3223" t="s">
        <v>91</v>
      </c>
      <c r="H3223">
        <v>0</v>
      </c>
      <c r="I3223" t="str">
        <f>YEAR(data_KPI[[#This Row],[Date]])&amp;" "&amp;MONTH(data_KPI[[#This Row],[Date]])</f>
        <v>2024 10</v>
      </c>
    </row>
    <row r="3224" spans="2:9" x14ac:dyDescent="0.25">
      <c r="B3224" t="s">
        <v>33</v>
      </c>
      <c r="C3224">
        <v>10.4</v>
      </c>
      <c r="D3224">
        <v>790</v>
      </c>
      <c r="E3224" s="27">
        <v>45571</v>
      </c>
      <c r="F3224">
        <v>306.36</v>
      </c>
      <c r="G3224" t="s">
        <v>90</v>
      </c>
      <c r="H3224">
        <v>0</v>
      </c>
      <c r="I3224" t="str">
        <f>YEAR(data_KPI[[#This Row],[Date]])&amp;" "&amp;MONTH(data_KPI[[#This Row],[Date]])</f>
        <v>2024 10</v>
      </c>
    </row>
    <row r="3225" spans="2:9" x14ac:dyDescent="0.25">
      <c r="B3225" t="s">
        <v>34</v>
      </c>
      <c r="C3225">
        <v>7.2</v>
      </c>
      <c r="D3225">
        <v>840</v>
      </c>
      <c r="E3225" s="27">
        <v>45571</v>
      </c>
      <c r="F3225">
        <v>1499.58</v>
      </c>
      <c r="G3225" t="s">
        <v>91</v>
      </c>
      <c r="H3225">
        <v>0</v>
      </c>
      <c r="I3225" t="str">
        <f>YEAR(data_KPI[[#This Row],[Date]])&amp;" "&amp;MONTH(data_KPI[[#This Row],[Date]])</f>
        <v>2024 10</v>
      </c>
    </row>
    <row r="3226" spans="2:9" x14ac:dyDescent="0.25">
      <c r="B3226" t="s">
        <v>35</v>
      </c>
      <c r="C3226">
        <v>9.6000000000000014</v>
      </c>
      <c r="D3226">
        <v>1240</v>
      </c>
      <c r="E3226" s="27">
        <v>45571</v>
      </c>
      <c r="F3226">
        <v>676.05</v>
      </c>
      <c r="G3226" t="s">
        <v>91</v>
      </c>
      <c r="H3226">
        <v>0</v>
      </c>
      <c r="I3226" t="str">
        <f>YEAR(data_KPI[[#This Row],[Date]])&amp;" "&amp;MONTH(data_KPI[[#This Row],[Date]])</f>
        <v>2024 10</v>
      </c>
    </row>
    <row r="3227" spans="2:9" x14ac:dyDescent="0.25">
      <c r="B3227" t="s">
        <v>68</v>
      </c>
      <c r="C3227">
        <v>10.4</v>
      </c>
      <c r="D3227">
        <v>1220</v>
      </c>
      <c r="E3227" s="27">
        <v>45571</v>
      </c>
      <c r="F3227">
        <v>1747.77</v>
      </c>
      <c r="G3227" t="s">
        <v>90</v>
      </c>
      <c r="H3227">
        <v>0</v>
      </c>
      <c r="I3227" t="str">
        <f>YEAR(data_KPI[[#This Row],[Date]])&amp;" "&amp;MONTH(data_KPI[[#This Row],[Date]])</f>
        <v>2024 10</v>
      </c>
    </row>
    <row r="3228" spans="2:9" x14ac:dyDescent="0.25">
      <c r="B3228" t="s">
        <v>32</v>
      </c>
      <c r="C3228">
        <v>11.200000000000001</v>
      </c>
      <c r="D3228">
        <v>1380</v>
      </c>
      <c r="E3228" s="27">
        <v>45571</v>
      </c>
      <c r="F3228">
        <v>1043.0999999999999</v>
      </c>
      <c r="G3228" t="s">
        <v>91</v>
      </c>
      <c r="H3228">
        <v>0</v>
      </c>
      <c r="I3228" t="str">
        <f>YEAR(data_KPI[[#This Row],[Date]])&amp;" "&amp;MONTH(data_KPI[[#This Row],[Date]])</f>
        <v>2024 10</v>
      </c>
    </row>
    <row r="3229" spans="2:9" x14ac:dyDescent="0.25">
      <c r="B3229" t="s">
        <v>33</v>
      </c>
      <c r="C3229">
        <v>11.200000000000001</v>
      </c>
      <c r="D3229">
        <v>640</v>
      </c>
      <c r="E3229" s="27">
        <v>45572</v>
      </c>
      <c r="F3229">
        <v>1428.48</v>
      </c>
      <c r="G3229" t="s">
        <v>90</v>
      </c>
      <c r="H3229">
        <v>0</v>
      </c>
      <c r="I3229" t="str">
        <f>YEAR(data_KPI[[#This Row],[Date]])&amp;" "&amp;MONTH(data_KPI[[#This Row],[Date]])</f>
        <v>2024 10</v>
      </c>
    </row>
    <row r="3230" spans="2:9" x14ac:dyDescent="0.25">
      <c r="B3230" t="s">
        <v>34</v>
      </c>
      <c r="C3230">
        <v>12</v>
      </c>
      <c r="D3230">
        <v>840</v>
      </c>
      <c r="E3230" s="27">
        <v>45572</v>
      </c>
      <c r="F3230">
        <v>1146.21</v>
      </c>
      <c r="G3230" t="s">
        <v>91</v>
      </c>
      <c r="H3230">
        <v>0</v>
      </c>
      <c r="I3230" t="str">
        <f>YEAR(data_KPI[[#This Row],[Date]])&amp;" "&amp;MONTH(data_KPI[[#This Row],[Date]])</f>
        <v>2024 10</v>
      </c>
    </row>
    <row r="3231" spans="2:9" x14ac:dyDescent="0.25">
      <c r="B3231" t="s">
        <v>35</v>
      </c>
      <c r="C3231">
        <v>4.8000000000000007</v>
      </c>
      <c r="D3231">
        <v>1340</v>
      </c>
      <c r="E3231" s="27">
        <v>45572</v>
      </c>
      <c r="F3231">
        <v>372</v>
      </c>
      <c r="G3231" t="s">
        <v>91</v>
      </c>
      <c r="H3231">
        <v>0</v>
      </c>
      <c r="I3231" t="str">
        <f>YEAR(data_KPI[[#This Row],[Date]])&amp;" "&amp;MONTH(data_KPI[[#This Row],[Date]])</f>
        <v>2024 10</v>
      </c>
    </row>
    <row r="3232" spans="2:9" x14ac:dyDescent="0.25">
      <c r="B3232" t="s">
        <v>68</v>
      </c>
      <c r="C3232">
        <v>10.4</v>
      </c>
      <c r="D3232">
        <v>660</v>
      </c>
      <c r="E3232" s="27">
        <v>45572</v>
      </c>
      <c r="F3232">
        <v>2041.5</v>
      </c>
      <c r="G3232" t="s">
        <v>90</v>
      </c>
      <c r="H3232">
        <v>0</v>
      </c>
      <c r="I3232" t="str">
        <f>YEAR(data_KPI[[#This Row],[Date]])&amp;" "&amp;MONTH(data_KPI[[#This Row],[Date]])</f>
        <v>2024 10</v>
      </c>
    </row>
    <row r="3233" spans="2:9" x14ac:dyDescent="0.25">
      <c r="B3233" t="s">
        <v>32</v>
      </c>
      <c r="C3233">
        <v>5.6000000000000005</v>
      </c>
      <c r="D3233">
        <v>1330</v>
      </c>
      <c r="E3233" s="27">
        <v>45572</v>
      </c>
      <c r="F3233">
        <v>2762.16</v>
      </c>
      <c r="G3233" t="s">
        <v>91</v>
      </c>
      <c r="H3233">
        <v>0</v>
      </c>
      <c r="I3233" t="str">
        <f>YEAR(data_KPI[[#This Row],[Date]])&amp;" "&amp;MONTH(data_KPI[[#This Row],[Date]])</f>
        <v>2024 10</v>
      </c>
    </row>
    <row r="3234" spans="2:9" x14ac:dyDescent="0.25">
      <c r="B3234" t="s">
        <v>33</v>
      </c>
      <c r="C3234">
        <v>9.6000000000000014</v>
      </c>
      <c r="D3234">
        <v>770</v>
      </c>
      <c r="E3234" s="27">
        <v>45573</v>
      </c>
      <c r="F3234">
        <v>1168.32</v>
      </c>
      <c r="G3234" t="s">
        <v>90</v>
      </c>
      <c r="H3234">
        <v>0</v>
      </c>
      <c r="I3234" t="str">
        <f>YEAR(data_KPI[[#This Row],[Date]])&amp;" "&amp;MONTH(data_KPI[[#This Row],[Date]])</f>
        <v>2024 10</v>
      </c>
    </row>
    <row r="3235" spans="2:9" x14ac:dyDescent="0.25">
      <c r="B3235" t="s">
        <v>34</v>
      </c>
      <c r="C3235">
        <v>4</v>
      </c>
      <c r="D3235">
        <v>1200</v>
      </c>
      <c r="E3235" s="27">
        <v>45573</v>
      </c>
      <c r="F3235">
        <v>2888.25</v>
      </c>
      <c r="G3235" t="s">
        <v>91</v>
      </c>
      <c r="H3235">
        <v>0</v>
      </c>
      <c r="I3235" t="str">
        <f>YEAR(data_KPI[[#This Row],[Date]])&amp;" "&amp;MONTH(data_KPI[[#This Row],[Date]])</f>
        <v>2024 10</v>
      </c>
    </row>
    <row r="3236" spans="2:9" x14ac:dyDescent="0.25">
      <c r="B3236" t="s">
        <v>35</v>
      </c>
      <c r="C3236">
        <v>6.4</v>
      </c>
      <c r="D3236">
        <v>1020</v>
      </c>
      <c r="E3236" s="27">
        <v>45573</v>
      </c>
      <c r="F3236">
        <v>1816.8000000000002</v>
      </c>
      <c r="G3236" t="s">
        <v>91</v>
      </c>
      <c r="H3236">
        <v>0</v>
      </c>
      <c r="I3236" t="str">
        <f>YEAR(data_KPI[[#This Row],[Date]])&amp;" "&amp;MONTH(data_KPI[[#This Row],[Date]])</f>
        <v>2024 10</v>
      </c>
    </row>
    <row r="3237" spans="2:9" x14ac:dyDescent="0.25">
      <c r="B3237" t="s">
        <v>68</v>
      </c>
      <c r="C3237">
        <v>9.6000000000000014</v>
      </c>
      <c r="D3237">
        <v>830</v>
      </c>
      <c r="E3237" s="27">
        <v>45573</v>
      </c>
      <c r="F3237">
        <v>739.34999999999991</v>
      </c>
      <c r="G3237" t="s">
        <v>90</v>
      </c>
      <c r="H3237">
        <v>0</v>
      </c>
      <c r="I3237" t="str">
        <f>YEAR(data_KPI[[#This Row],[Date]])&amp;" "&amp;MONTH(data_KPI[[#This Row],[Date]])</f>
        <v>2024 10</v>
      </c>
    </row>
    <row r="3238" spans="2:9" x14ac:dyDescent="0.25">
      <c r="B3238" t="s">
        <v>32</v>
      </c>
      <c r="C3238">
        <v>6.4</v>
      </c>
      <c r="D3238">
        <v>1410</v>
      </c>
      <c r="E3238" s="27">
        <v>45573</v>
      </c>
      <c r="F3238">
        <v>878.76</v>
      </c>
      <c r="G3238" t="s">
        <v>91</v>
      </c>
      <c r="H3238">
        <v>0</v>
      </c>
      <c r="I3238" t="str">
        <f>YEAR(data_KPI[[#This Row],[Date]])&amp;" "&amp;MONTH(data_KPI[[#This Row],[Date]])</f>
        <v>2024 10</v>
      </c>
    </row>
    <row r="3239" spans="2:9" x14ac:dyDescent="0.25">
      <c r="B3239" t="s">
        <v>33</v>
      </c>
      <c r="C3239">
        <v>12</v>
      </c>
      <c r="D3239">
        <v>910</v>
      </c>
      <c r="E3239" s="27">
        <v>45574</v>
      </c>
      <c r="F3239">
        <v>2952.57</v>
      </c>
      <c r="G3239" t="s">
        <v>90</v>
      </c>
      <c r="H3239">
        <v>0</v>
      </c>
      <c r="I3239" t="str">
        <f>YEAR(data_KPI[[#This Row],[Date]])&amp;" "&amp;MONTH(data_KPI[[#This Row],[Date]])</f>
        <v>2024 10</v>
      </c>
    </row>
    <row r="3240" spans="2:9" x14ac:dyDescent="0.25">
      <c r="B3240" t="s">
        <v>34</v>
      </c>
      <c r="C3240">
        <v>9.6000000000000014</v>
      </c>
      <c r="D3240">
        <v>820</v>
      </c>
      <c r="E3240" s="27">
        <v>45574</v>
      </c>
      <c r="F3240">
        <v>925.71</v>
      </c>
      <c r="G3240" t="s">
        <v>91</v>
      </c>
      <c r="H3240">
        <v>0</v>
      </c>
      <c r="I3240" t="str">
        <f>YEAR(data_KPI[[#This Row],[Date]])&amp;" "&amp;MONTH(data_KPI[[#This Row],[Date]])</f>
        <v>2024 10</v>
      </c>
    </row>
    <row r="3241" spans="2:9" x14ac:dyDescent="0.25">
      <c r="B3241" t="s">
        <v>35</v>
      </c>
      <c r="C3241">
        <v>12</v>
      </c>
      <c r="D3241">
        <v>960</v>
      </c>
      <c r="E3241" s="27">
        <v>45574</v>
      </c>
      <c r="F3241">
        <v>1174.02</v>
      </c>
      <c r="G3241" t="s">
        <v>91</v>
      </c>
      <c r="H3241">
        <v>0</v>
      </c>
      <c r="I3241" t="str">
        <f>YEAR(data_KPI[[#This Row],[Date]])&amp;" "&amp;MONTH(data_KPI[[#This Row],[Date]])</f>
        <v>2024 10</v>
      </c>
    </row>
    <row r="3242" spans="2:9" x14ac:dyDescent="0.25">
      <c r="B3242" t="s">
        <v>68</v>
      </c>
      <c r="C3242">
        <v>4.8000000000000007</v>
      </c>
      <c r="D3242">
        <v>740</v>
      </c>
      <c r="E3242" s="27">
        <v>45574</v>
      </c>
      <c r="F3242">
        <v>1646.73</v>
      </c>
      <c r="G3242" t="s">
        <v>90</v>
      </c>
      <c r="H3242">
        <v>0</v>
      </c>
      <c r="I3242" t="str">
        <f>YEAR(data_KPI[[#This Row],[Date]])&amp;" "&amp;MONTH(data_KPI[[#This Row],[Date]])</f>
        <v>2024 10</v>
      </c>
    </row>
    <row r="3243" spans="2:9" x14ac:dyDescent="0.25">
      <c r="B3243" t="s">
        <v>32</v>
      </c>
      <c r="C3243">
        <v>12</v>
      </c>
      <c r="D3243">
        <v>1310</v>
      </c>
      <c r="E3243" s="27">
        <v>45574</v>
      </c>
      <c r="F3243">
        <v>2446.17</v>
      </c>
      <c r="G3243" t="s">
        <v>91</v>
      </c>
      <c r="H3243">
        <v>0</v>
      </c>
      <c r="I3243" t="str">
        <f>YEAR(data_KPI[[#This Row],[Date]])&amp;" "&amp;MONTH(data_KPI[[#This Row],[Date]])</f>
        <v>2024 10</v>
      </c>
    </row>
    <row r="3244" spans="2:9" x14ac:dyDescent="0.25">
      <c r="B3244" t="s">
        <v>33</v>
      </c>
      <c r="C3244">
        <v>9.6000000000000014</v>
      </c>
      <c r="D3244">
        <v>1430</v>
      </c>
      <c r="E3244" s="27">
        <v>45575</v>
      </c>
      <c r="F3244">
        <v>2726.64</v>
      </c>
      <c r="G3244" t="s">
        <v>90</v>
      </c>
      <c r="H3244">
        <v>0</v>
      </c>
      <c r="I3244" t="str">
        <f>YEAR(data_KPI[[#This Row],[Date]])&amp;" "&amp;MONTH(data_KPI[[#This Row],[Date]])</f>
        <v>2024 10</v>
      </c>
    </row>
    <row r="3245" spans="2:9" x14ac:dyDescent="0.25">
      <c r="B3245" t="s">
        <v>34</v>
      </c>
      <c r="C3245">
        <v>8</v>
      </c>
      <c r="D3245">
        <v>1460</v>
      </c>
      <c r="E3245" s="27">
        <v>45575</v>
      </c>
      <c r="F3245">
        <v>1624.53</v>
      </c>
      <c r="G3245" t="s">
        <v>91</v>
      </c>
      <c r="H3245">
        <v>0</v>
      </c>
      <c r="I3245" t="str">
        <f>YEAR(data_KPI[[#This Row],[Date]])&amp;" "&amp;MONTH(data_KPI[[#This Row],[Date]])</f>
        <v>2024 10</v>
      </c>
    </row>
    <row r="3246" spans="2:9" x14ac:dyDescent="0.25">
      <c r="B3246" t="s">
        <v>35</v>
      </c>
      <c r="C3246">
        <v>10.4</v>
      </c>
      <c r="D3246">
        <v>1160</v>
      </c>
      <c r="E3246" s="27">
        <v>45575</v>
      </c>
      <c r="F3246">
        <v>1757.67</v>
      </c>
      <c r="G3246" t="s">
        <v>91</v>
      </c>
      <c r="H3246">
        <v>0</v>
      </c>
      <c r="I3246" t="str">
        <f>YEAR(data_KPI[[#This Row],[Date]])&amp;" "&amp;MONTH(data_KPI[[#This Row],[Date]])</f>
        <v>2024 10</v>
      </c>
    </row>
    <row r="3247" spans="2:9" x14ac:dyDescent="0.25">
      <c r="B3247" t="s">
        <v>68</v>
      </c>
      <c r="C3247">
        <v>4.8000000000000007</v>
      </c>
      <c r="D3247">
        <v>790</v>
      </c>
      <c r="E3247" s="27">
        <v>45575</v>
      </c>
      <c r="F3247">
        <v>2458.6499999999996</v>
      </c>
      <c r="G3247" t="s">
        <v>90</v>
      </c>
      <c r="H3247">
        <v>0</v>
      </c>
      <c r="I3247" t="str">
        <f>YEAR(data_KPI[[#This Row],[Date]])&amp;" "&amp;MONTH(data_KPI[[#This Row],[Date]])</f>
        <v>2024 10</v>
      </c>
    </row>
    <row r="3248" spans="2:9" x14ac:dyDescent="0.25">
      <c r="B3248" t="s">
        <v>32</v>
      </c>
      <c r="C3248">
        <v>11.200000000000001</v>
      </c>
      <c r="D3248">
        <v>1120</v>
      </c>
      <c r="E3248" s="27">
        <v>45575</v>
      </c>
      <c r="F3248">
        <v>2421.48</v>
      </c>
      <c r="G3248" t="s">
        <v>91</v>
      </c>
      <c r="H3248">
        <v>0</v>
      </c>
      <c r="I3248" t="str">
        <f>YEAR(data_KPI[[#This Row],[Date]])&amp;" "&amp;MONTH(data_KPI[[#This Row],[Date]])</f>
        <v>2024 10</v>
      </c>
    </row>
    <row r="3249" spans="2:9" x14ac:dyDescent="0.25">
      <c r="B3249" t="s">
        <v>33</v>
      </c>
      <c r="C3249">
        <v>5.6000000000000005</v>
      </c>
      <c r="D3249">
        <v>1290</v>
      </c>
      <c r="E3249" s="27">
        <v>45576</v>
      </c>
      <c r="F3249">
        <v>1131.72</v>
      </c>
      <c r="G3249" t="s">
        <v>90</v>
      </c>
      <c r="H3249">
        <v>0</v>
      </c>
      <c r="I3249" t="str">
        <f>YEAR(data_KPI[[#This Row],[Date]])&amp;" "&amp;MONTH(data_KPI[[#This Row],[Date]])</f>
        <v>2024 10</v>
      </c>
    </row>
    <row r="3250" spans="2:9" x14ac:dyDescent="0.25">
      <c r="B3250" t="s">
        <v>34</v>
      </c>
      <c r="C3250">
        <v>6.4</v>
      </c>
      <c r="D3250">
        <v>1460</v>
      </c>
      <c r="E3250" s="27">
        <v>45576</v>
      </c>
      <c r="F3250">
        <v>1963.1100000000001</v>
      </c>
      <c r="G3250" t="s">
        <v>91</v>
      </c>
      <c r="H3250">
        <v>0</v>
      </c>
      <c r="I3250" t="str">
        <f>YEAR(data_KPI[[#This Row],[Date]])&amp;" "&amp;MONTH(data_KPI[[#This Row],[Date]])</f>
        <v>2024 10</v>
      </c>
    </row>
    <row r="3251" spans="2:9" x14ac:dyDescent="0.25">
      <c r="B3251" t="s">
        <v>35</v>
      </c>
      <c r="C3251">
        <v>8</v>
      </c>
      <c r="D3251">
        <v>950</v>
      </c>
      <c r="E3251" s="27">
        <v>45576</v>
      </c>
      <c r="F3251">
        <v>334.83</v>
      </c>
      <c r="G3251" t="s">
        <v>91</v>
      </c>
      <c r="H3251">
        <v>0</v>
      </c>
      <c r="I3251" t="str">
        <f>YEAR(data_KPI[[#This Row],[Date]])&amp;" "&amp;MONTH(data_KPI[[#This Row],[Date]])</f>
        <v>2024 10</v>
      </c>
    </row>
    <row r="3252" spans="2:9" x14ac:dyDescent="0.25">
      <c r="B3252" t="s">
        <v>68</v>
      </c>
      <c r="C3252">
        <v>12</v>
      </c>
      <c r="D3252">
        <v>1190</v>
      </c>
      <c r="E3252" s="27">
        <v>45576</v>
      </c>
      <c r="F3252">
        <v>1198.3499999999999</v>
      </c>
      <c r="G3252" t="s">
        <v>90</v>
      </c>
      <c r="H3252">
        <v>0</v>
      </c>
      <c r="I3252" t="str">
        <f>YEAR(data_KPI[[#This Row],[Date]])&amp;" "&amp;MONTH(data_KPI[[#This Row],[Date]])</f>
        <v>2024 10</v>
      </c>
    </row>
    <row r="3253" spans="2:9" x14ac:dyDescent="0.25">
      <c r="B3253" t="s">
        <v>32</v>
      </c>
      <c r="C3253">
        <v>6.4</v>
      </c>
      <c r="D3253">
        <v>1080</v>
      </c>
      <c r="E3253" s="27">
        <v>45576</v>
      </c>
      <c r="F3253">
        <v>1297.68</v>
      </c>
      <c r="G3253" t="s">
        <v>91</v>
      </c>
      <c r="H3253">
        <v>0</v>
      </c>
      <c r="I3253" t="str">
        <f>YEAR(data_KPI[[#This Row],[Date]])&amp;" "&amp;MONTH(data_KPI[[#This Row],[Date]])</f>
        <v>2024 10</v>
      </c>
    </row>
    <row r="3254" spans="2:9" x14ac:dyDescent="0.25">
      <c r="B3254" t="s">
        <v>33</v>
      </c>
      <c r="C3254">
        <v>5.6000000000000005</v>
      </c>
      <c r="D3254">
        <v>1020</v>
      </c>
      <c r="E3254" s="27">
        <v>45577</v>
      </c>
      <c r="F3254">
        <v>649.11</v>
      </c>
      <c r="G3254" t="s">
        <v>90</v>
      </c>
      <c r="H3254">
        <v>0</v>
      </c>
      <c r="I3254" t="str">
        <f>YEAR(data_KPI[[#This Row],[Date]])&amp;" "&amp;MONTH(data_KPI[[#This Row],[Date]])</f>
        <v>2024 10</v>
      </c>
    </row>
    <row r="3255" spans="2:9" x14ac:dyDescent="0.25">
      <c r="B3255" t="s">
        <v>34</v>
      </c>
      <c r="C3255">
        <v>8</v>
      </c>
      <c r="D3255">
        <v>840</v>
      </c>
      <c r="E3255" s="27">
        <v>45577</v>
      </c>
      <c r="F3255">
        <v>1878.66</v>
      </c>
      <c r="G3255" t="s">
        <v>91</v>
      </c>
      <c r="H3255">
        <v>0</v>
      </c>
      <c r="I3255" t="str">
        <f>YEAR(data_KPI[[#This Row],[Date]])&amp;" "&amp;MONTH(data_KPI[[#This Row],[Date]])</f>
        <v>2024 10</v>
      </c>
    </row>
    <row r="3256" spans="2:9" x14ac:dyDescent="0.25">
      <c r="B3256" t="s">
        <v>35</v>
      </c>
      <c r="C3256">
        <v>8</v>
      </c>
      <c r="D3256">
        <v>1370</v>
      </c>
      <c r="E3256" s="27">
        <v>45577</v>
      </c>
      <c r="F3256">
        <v>2892.93</v>
      </c>
      <c r="G3256" t="s">
        <v>91</v>
      </c>
      <c r="H3256">
        <v>0</v>
      </c>
      <c r="I3256" t="str">
        <f>YEAR(data_KPI[[#This Row],[Date]])&amp;" "&amp;MONTH(data_KPI[[#This Row],[Date]])</f>
        <v>2024 10</v>
      </c>
    </row>
    <row r="3257" spans="2:9" x14ac:dyDescent="0.25">
      <c r="B3257" t="s">
        <v>68</v>
      </c>
      <c r="C3257">
        <v>5.6000000000000005</v>
      </c>
      <c r="D3257">
        <v>980</v>
      </c>
      <c r="E3257" s="27">
        <v>45577</v>
      </c>
      <c r="F3257">
        <v>67.260000000000005</v>
      </c>
      <c r="G3257" t="s">
        <v>90</v>
      </c>
      <c r="H3257">
        <v>0</v>
      </c>
      <c r="I3257" t="str">
        <f>YEAR(data_KPI[[#This Row],[Date]])&amp;" "&amp;MONTH(data_KPI[[#This Row],[Date]])</f>
        <v>2024 10</v>
      </c>
    </row>
    <row r="3258" spans="2:9" x14ac:dyDescent="0.25">
      <c r="B3258" t="s">
        <v>32</v>
      </c>
      <c r="C3258">
        <v>12</v>
      </c>
      <c r="D3258">
        <v>1100</v>
      </c>
      <c r="E3258" s="27">
        <v>45577</v>
      </c>
      <c r="F3258">
        <v>453.39</v>
      </c>
      <c r="G3258" t="s">
        <v>91</v>
      </c>
      <c r="H3258">
        <v>0</v>
      </c>
      <c r="I3258" t="str">
        <f>YEAR(data_KPI[[#This Row],[Date]])&amp;" "&amp;MONTH(data_KPI[[#This Row],[Date]])</f>
        <v>2024 10</v>
      </c>
    </row>
    <row r="3259" spans="2:9" x14ac:dyDescent="0.25">
      <c r="B3259" t="s">
        <v>33</v>
      </c>
      <c r="C3259">
        <v>5.6000000000000005</v>
      </c>
      <c r="D3259">
        <v>1350</v>
      </c>
      <c r="E3259" s="27">
        <v>45578</v>
      </c>
      <c r="F3259">
        <v>320.39999999999998</v>
      </c>
      <c r="G3259" t="s">
        <v>90</v>
      </c>
      <c r="H3259">
        <v>0</v>
      </c>
      <c r="I3259" t="str">
        <f>YEAR(data_KPI[[#This Row],[Date]])&amp;" "&amp;MONTH(data_KPI[[#This Row],[Date]])</f>
        <v>2024 10</v>
      </c>
    </row>
    <row r="3260" spans="2:9" x14ac:dyDescent="0.25">
      <c r="B3260" t="s">
        <v>34</v>
      </c>
      <c r="C3260">
        <v>6.4</v>
      </c>
      <c r="D3260">
        <v>850</v>
      </c>
      <c r="E3260" s="27">
        <v>45578</v>
      </c>
      <c r="F3260">
        <v>1665.5099999999998</v>
      </c>
      <c r="G3260" t="s">
        <v>91</v>
      </c>
      <c r="H3260">
        <v>0</v>
      </c>
      <c r="I3260" t="str">
        <f>YEAR(data_KPI[[#This Row],[Date]])&amp;" "&amp;MONTH(data_KPI[[#This Row],[Date]])</f>
        <v>2024 10</v>
      </c>
    </row>
    <row r="3261" spans="2:9" x14ac:dyDescent="0.25">
      <c r="B3261" t="s">
        <v>35</v>
      </c>
      <c r="C3261">
        <v>4.8000000000000007</v>
      </c>
      <c r="D3261">
        <v>1380</v>
      </c>
      <c r="E3261" s="27">
        <v>45578</v>
      </c>
      <c r="F3261">
        <v>1166.73</v>
      </c>
      <c r="G3261" t="s">
        <v>91</v>
      </c>
      <c r="H3261">
        <v>0</v>
      </c>
      <c r="I3261" t="str">
        <f>YEAR(data_KPI[[#This Row],[Date]])&amp;" "&amp;MONTH(data_KPI[[#This Row],[Date]])</f>
        <v>2024 10</v>
      </c>
    </row>
    <row r="3262" spans="2:9" x14ac:dyDescent="0.25">
      <c r="B3262" t="s">
        <v>68</v>
      </c>
      <c r="C3262">
        <v>6.4</v>
      </c>
      <c r="D3262">
        <v>570</v>
      </c>
      <c r="E3262" s="27">
        <v>45578</v>
      </c>
      <c r="F3262">
        <v>1656.06</v>
      </c>
      <c r="G3262" t="s">
        <v>90</v>
      </c>
      <c r="H3262">
        <v>0</v>
      </c>
      <c r="I3262" t="str">
        <f>YEAR(data_KPI[[#This Row],[Date]])&amp;" "&amp;MONTH(data_KPI[[#This Row],[Date]])</f>
        <v>2024 10</v>
      </c>
    </row>
    <row r="3263" spans="2:9" x14ac:dyDescent="0.25">
      <c r="B3263" t="s">
        <v>32</v>
      </c>
      <c r="C3263">
        <v>8</v>
      </c>
      <c r="D3263">
        <v>1490</v>
      </c>
      <c r="E3263" s="27">
        <v>45578</v>
      </c>
      <c r="F3263">
        <v>276.18</v>
      </c>
      <c r="G3263" t="s">
        <v>91</v>
      </c>
      <c r="H3263">
        <v>0</v>
      </c>
      <c r="I3263" t="str">
        <f>YEAR(data_KPI[[#This Row],[Date]])&amp;" "&amp;MONTH(data_KPI[[#This Row],[Date]])</f>
        <v>2024 10</v>
      </c>
    </row>
    <row r="3264" spans="2:9" x14ac:dyDescent="0.25">
      <c r="B3264" t="s">
        <v>33</v>
      </c>
      <c r="C3264">
        <v>4.8000000000000007</v>
      </c>
      <c r="D3264">
        <v>820</v>
      </c>
      <c r="E3264" s="27">
        <v>45579</v>
      </c>
      <c r="F3264">
        <v>741.36</v>
      </c>
      <c r="G3264" t="s">
        <v>90</v>
      </c>
      <c r="H3264">
        <v>0</v>
      </c>
      <c r="I3264" t="str">
        <f>YEAR(data_KPI[[#This Row],[Date]])&amp;" "&amp;MONTH(data_KPI[[#This Row],[Date]])</f>
        <v>2024 10</v>
      </c>
    </row>
    <row r="3265" spans="2:9" x14ac:dyDescent="0.25">
      <c r="B3265" t="s">
        <v>34</v>
      </c>
      <c r="C3265">
        <v>8</v>
      </c>
      <c r="D3265">
        <v>1060</v>
      </c>
      <c r="E3265" s="27">
        <v>45579</v>
      </c>
      <c r="F3265">
        <v>1018.8000000000001</v>
      </c>
      <c r="G3265" t="s">
        <v>91</v>
      </c>
      <c r="H3265">
        <v>0</v>
      </c>
      <c r="I3265" t="str">
        <f>YEAR(data_KPI[[#This Row],[Date]])&amp;" "&amp;MONTH(data_KPI[[#This Row],[Date]])</f>
        <v>2024 10</v>
      </c>
    </row>
    <row r="3266" spans="2:9" x14ac:dyDescent="0.25">
      <c r="B3266" t="s">
        <v>35</v>
      </c>
      <c r="C3266">
        <v>11.200000000000001</v>
      </c>
      <c r="D3266">
        <v>1140</v>
      </c>
      <c r="E3266" s="27">
        <v>45579</v>
      </c>
      <c r="F3266">
        <v>1839.3600000000001</v>
      </c>
      <c r="G3266" t="s">
        <v>91</v>
      </c>
      <c r="H3266">
        <v>0</v>
      </c>
      <c r="I3266" t="str">
        <f>YEAR(data_KPI[[#This Row],[Date]])&amp;" "&amp;MONTH(data_KPI[[#This Row],[Date]])</f>
        <v>2024 10</v>
      </c>
    </row>
    <row r="3267" spans="2:9" x14ac:dyDescent="0.25">
      <c r="B3267" t="s">
        <v>68</v>
      </c>
      <c r="C3267">
        <v>4</v>
      </c>
      <c r="D3267">
        <v>860</v>
      </c>
      <c r="E3267" s="27">
        <v>45579</v>
      </c>
      <c r="F3267">
        <v>2349.75</v>
      </c>
      <c r="G3267" t="s">
        <v>90</v>
      </c>
      <c r="H3267">
        <v>0</v>
      </c>
      <c r="I3267" t="str">
        <f>YEAR(data_KPI[[#This Row],[Date]])&amp;" "&amp;MONTH(data_KPI[[#This Row],[Date]])</f>
        <v>2024 10</v>
      </c>
    </row>
    <row r="3268" spans="2:9" x14ac:dyDescent="0.25">
      <c r="B3268" t="s">
        <v>32</v>
      </c>
      <c r="C3268">
        <v>5.6000000000000005</v>
      </c>
      <c r="D3268">
        <v>1500</v>
      </c>
      <c r="E3268" s="27">
        <v>45579</v>
      </c>
      <c r="F3268">
        <v>2066.9700000000003</v>
      </c>
      <c r="G3268" t="s">
        <v>91</v>
      </c>
      <c r="H3268">
        <v>0</v>
      </c>
      <c r="I3268" t="str">
        <f>YEAR(data_KPI[[#This Row],[Date]])&amp;" "&amp;MONTH(data_KPI[[#This Row],[Date]])</f>
        <v>2024 10</v>
      </c>
    </row>
    <row r="3269" spans="2:9" x14ac:dyDescent="0.25">
      <c r="B3269" t="s">
        <v>33</v>
      </c>
      <c r="C3269">
        <v>6.4</v>
      </c>
      <c r="D3269">
        <v>1380</v>
      </c>
      <c r="E3269" s="27">
        <v>45580</v>
      </c>
      <c r="F3269">
        <v>1747.47</v>
      </c>
      <c r="G3269" t="s">
        <v>90</v>
      </c>
      <c r="H3269">
        <v>0</v>
      </c>
      <c r="I3269" t="str">
        <f>YEAR(data_KPI[[#This Row],[Date]])&amp;" "&amp;MONTH(data_KPI[[#This Row],[Date]])</f>
        <v>2024 10</v>
      </c>
    </row>
    <row r="3270" spans="2:9" x14ac:dyDescent="0.25">
      <c r="B3270" t="s">
        <v>34</v>
      </c>
      <c r="C3270">
        <v>10.4</v>
      </c>
      <c r="D3270">
        <v>1240</v>
      </c>
      <c r="E3270" s="27">
        <v>45580</v>
      </c>
      <c r="F3270">
        <v>307.53000000000003</v>
      </c>
      <c r="G3270" t="s">
        <v>91</v>
      </c>
      <c r="H3270">
        <v>0</v>
      </c>
      <c r="I3270" t="str">
        <f>YEAR(data_KPI[[#This Row],[Date]])&amp;" "&amp;MONTH(data_KPI[[#This Row],[Date]])</f>
        <v>2024 10</v>
      </c>
    </row>
    <row r="3271" spans="2:9" x14ac:dyDescent="0.25">
      <c r="B3271" t="s">
        <v>35</v>
      </c>
      <c r="C3271">
        <v>6.4</v>
      </c>
      <c r="D3271">
        <v>1440</v>
      </c>
      <c r="E3271" s="27">
        <v>45580</v>
      </c>
      <c r="F3271">
        <v>1731.75</v>
      </c>
      <c r="G3271" t="s">
        <v>91</v>
      </c>
      <c r="H3271">
        <v>0</v>
      </c>
      <c r="I3271" t="str">
        <f>YEAR(data_KPI[[#This Row],[Date]])&amp;" "&amp;MONTH(data_KPI[[#This Row],[Date]])</f>
        <v>2024 10</v>
      </c>
    </row>
    <row r="3272" spans="2:9" x14ac:dyDescent="0.25">
      <c r="B3272" t="s">
        <v>68</v>
      </c>
      <c r="C3272">
        <v>11.200000000000001</v>
      </c>
      <c r="D3272">
        <v>1340</v>
      </c>
      <c r="E3272" s="27">
        <v>45580</v>
      </c>
      <c r="F3272">
        <v>2219.91</v>
      </c>
      <c r="G3272" t="s">
        <v>90</v>
      </c>
      <c r="H3272">
        <v>0</v>
      </c>
      <c r="I3272" t="str">
        <f>YEAR(data_KPI[[#This Row],[Date]])&amp;" "&amp;MONTH(data_KPI[[#This Row],[Date]])</f>
        <v>2024 10</v>
      </c>
    </row>
    <row r="3273" spans="2:9" x14ac:dyDescent="0.25">
      <c r="B3273" t="s">
        <v>32</v>
      </c>
      <c r="C3273">
        <v>8.8000000000000007</v>
      </c>
      <c r="D3273">
        <v>1100</v>
      </c>
      <c r="E3273" s="27">
        <v>45580</v>
      </c>
      <c r="F3273">
        <v>416.40000000000003</v>
      </c>
      <c r="G3273" t="s">
        <v>91</v>
      </c>
      <c r="H3273">
        <v>0</v>
      </c>
      <c r="I3273" t="str">
        <f>YEAR(data_KPI[[#This Row],[Date]])&amp;" "&amp;MONTH(data_KPI[[#This Row],[Date]])</f>
        <v>2024 10</v>
      </c>
    </row>
    <row r="3274" spans="2:9" x14ac:dyDescent="0.25">
      <c r="B3274" t="s">
        <v>33</v>
      </c>
      <c r="C3274">
        <v>12</v>
      </c>
      <c r="D3274">
        <v>1080</v>
      </c>
      <c r="E3274" s="27">
        <v>45581</v>
      </c>
      <c r="F3274">
        <v>1933.9499999999998</v>
      </c>
      <c r="G3274" t="s">
        <v>90</v>
      </c>
      <c r="H3274">
        <v>0</v>
      </c>
      <c r="I3274" t="str">
        <f>YEAR(data_KPI[[#This Row],[Date]])&amp;" "&amp;MONTH(data_KPI[[#This Row],[Date]])</f>
        <v>2024 10</v>
      </c>
    </row>
    <row r="3275" spans="2:9" x14ac:dyDescent="0.25">
      <c r="B3275" t="s">
        <v>34</v>
      </c>
      <c r="C3275">
        <v>8.8000000000000007</v>
      </c>
      <c r="D3275">
        <v>1230</v>
      </c>
      <c r="E3275" s="27">
        <v>45581</v>
      </c>
      <c r="F3275">
        <v>2382</v>
      </c>
      <c r="G3275" t="s">
        <v>91</v>
      </c>
      <c r="H3275">
        <v>0</v>
      </c>
      <c r="I3275" t="str">
        <f>YEAR(data_KPI[[#This Row],[Date]])&amp;" "&amp;MONTH(data_KPI[[#This Row],[Date]])</f>
        <v>2024 10</v>
      </c>
    </row>
    <row r="3276" spans="2:9" x14ac:dyDescent="0.25">
      <c r="B3276" t="s">
        <v>35</v>
      </c>
      <c r="C3276">
        <v>9.6000000000000014</v>
      </c>
      <c r="D3276">
        <v>760</v>
      </c>
      <c r="E3276" s="27">
        <v>45581</v>
      </c>
      <c r="F3276">
        <v>970.05000000000007</v>
      </c>
      <c r="G3276" t="s">
        <v>91</v>
      </c>
      <c r="H3276">
        <v>0</v>
      </c>
      <c r="I3276" t="str">
        <f>YEAR(data_KPI[[#This Row],[Date]])&amp;" "&amp;MONTH(data_KPI[[#This Row],[Date]])</f>
        <v>2024 10</v>
      </c>
    </row>
    <row r="3277" spans="2:9" x14ac:dyDescent="0.25">
      <c r="B3277" t="s">
        <v>68</v>
      </c>
      <c r="C3277">
        <v>8.8000000000000007</v>
      </c>
      <c r="D3277">
        <v>660</v>
      </c>
      <c r="E3277" s="27">
        <v>45581</v>
      </c>
      <c r="F3277">
        <v>2996.2200000000003</v>
      </c>
      <c r="G3277" t="s">
        <v>90</v>
      </c>
      <c r="H3277">
        <v>0</v>
      </c>
      <c r="I3277" t="str">
        <f>YEAR(data_KPI[[#This Row],[Date]])&amp;" "&amp;MONTH(data_KPI[[#This Row],[Date]])</f>
        <v>2024 10</v>
      </c>
    </row>
    <row r="3278" spans="2:9" x14ac:dyDescent="0.25">
      <c r="B3278" t="s">
        <v>32</v>
      </c>
      <c r="C3278">
        <v>7.2</v>
      </c>
      <c r="D3278">
        <v>1160</v>
      </c>
      <c r="E3278" s="27">
        <v>45581</v>
      </c>
      <c r="F3278">
        <v>1318.77</v>
      </c>
      <c r="G3278" t="s">
        <v>91</v>
      </c>
      <c r="H3278">
        <v>0</v>
      </c>
      <c r="I3278" t="str">
        <f>YEAR(data_KPI[[#This Row],[Date]])&amp;" "&amp;MONTH(data_KPI[[#This Row],[Date]])</f>
        <v>2024 10</v>
      </c>
    </row>
    <row r="3279" spans="2:9" x14ac:dyDescent="0.25">
      <c r="B3279" t="s">
        <v>33</v>
      </c>
      <c r="C3279">
        <v>5.6000000000000005</v>
      </c>
      <c r="D3279">
        <v>1450</v>
      </c>
      <c r="E3279" s="27">
        <v>45582</v>
      </c>
      <c r="F3279">
        <v>980.33999999999992</v>
      </c>
      <c r="G3279" t="s">
        <v>90</v>
      </c>
      <c r="H3279">
        <v>0</v>
      </c>
      <c r="I3279" t="str">
        <f>YEAR(data_KPI[[#This Row],[Date]])&amp;" "&amp;MONTH(data_KPI[[#This Row],[Date]])</f>
        <v>2024 10</v>
      </c>
    </row>
    <row r="3280" spans="2:9" x14ac:dyDescent="0.25">
      <c r="B3280" t="s">
        <v>34</v>
      </c>
      <c r="C3280">
        <v>6.4</v>
      </c>
      <c r="D3280">
        <v>770</v>
      </c>
      <c r="E3280" s="27">
        <v>45582</v>
      </c>
      <c r="F3280">
        <v>264.51</v>
      </c>
      <c r="G3280" t="s">
        <v>91</v>
      </c>
      <c r="H3280">
        <v>0</v>
      </c>
      <c r="I3280" t="str">
        <f>YEAR(data_KPI[[#This Row],[Date]])&amp;" "&amp;MONTH(data_KPI[[#This Row],[Date]])</f>
        <v>2024 10</v>
      </c>
    </row>
    <row r="3281" spans="2:9" x14ac:dyDescent="0.25">
      <c r="B3281" t="s">
        <v>35</v>
      </c>
      <c r="C3281">
        <v>4.8000000000000007</v>
      </c>
      <c r="D3281">
        <v>680</v>
      </c>
      <c r="E3281" s="27">
        <v>45582</v>
      </c>
      <c r="F3281">
        <v>54.54</v>
      </c>
      <c r="G3281" t="s">
        <v>91</v>
      </c>
      <c r="H3281">
        <v>0</v>
      </c>
      <c r="I3281" t="str">
        <f>YEAR(data_KPI[[#This Row],[Date]])&amp;" "&amp;MONTH(data_KPI[[#This Row],[Date]])</f>
        <v>2024 10</v>
      </c>
    </row>
    <row r="3282" spans="2:9" x14ac:dyDescent="0.25">
      <c r="B3282" t="s">
        <v>68</v>
      </c>
      <c r="C3282">
        <v>9.6000000000000014</v>
      </c>
      <c r="D3282">
        <v>590</v>
      </c>
      <c r="E3282" s="27">
        <v>45582</v>
      </c>
      <c r="F3282">
        <v>2091.9299999999998</v>
      </c>
      <c r="G3282" t="s">
        <v>90</v>
      </c>
      <c r="H3282">
        <v>0</v>
      </c>
      <c r="I3282" t="str">
        <f>YEAR(data_KPI[[#This Row],[Date]])&amp;" "&amp;MONTH(data_KPI[[#This Row],[Date]])</f>
        <v>2024 10</v>
      </c>
    </row>
    <row r="3283" spans="2:9" x14ac:dyDescent="0.25">
      <c r="B3283" t="s">
        <v>32</v>
      </c>
      <c r="C3283">
        <v>8</v>
      </c>
      <c r="D3283">
        <v>1420</v>
      </c>
      <c r="E3283" s="27">
        <v>45582</v>
      </c>
      <c r="F3283">
        <v>366</v>
      </c>
      <c r="G3283" t="s">
        <v>91</v>
      </c>
      <c r="H3283">
        <v>0</v>
      </c>
      <c r="I3283" t="str">
        <f>YEAR(data_KPI[[#This Row],[Date]])&amp;" "&amp;MONTH(data_KPI[[#This Row],[Date]])</f>
        <v>2024 10</v>
      </c>
    </row>
    <row r="3284" spans="2:9" x14ac:dyDescent="0.25">
      <c r="B3284" t="s">
        <v>33</v>
      </c>
      <c r="C3284">
        <v>5.6000000000000005</v>
      </c>
      <c r="D3284">
        <v>1240</v>
      </c>
      <c r="E3284" s="27">
        <v>45583</v>
      </c>
      <c r="F3284">
        <v>2883.18</v>
      </c>
      <c r="G3284" t="s">
        <v>90</v>
      </c>
      <c r="H3284">
        <v>0</v>
      </c>
      <c r="I3284" t="str">
        <f>YEAR(data_KPI[[#This Row],[Date]])&amp;" "&amp;MONTH(data_KPI[[#This Row],[Date]])</f>
        <v>2024 10</v>
      </c>
    </row>
    <row r="3285" spans="2:9" x14ac:dyDescent="0.25">
      <c r="B3285" t="s">
        <v>34</v>
      </c>
      <c r="C3285">
        <v>12</v>
      </c>
      <c r="D3285">
        <v>1070</v>
      </c>
      <c r="E3285" s="27">
        <v>45583</v>
      </c>
      <c r="F3285">
        <v>686.58</v>
      </c>
      <c r="G3285" t="s">
        <v>91</v>
      </c>
      <c r="H3285">
        <v>0</v>
      </c>
      <c r="I3285" t="str">
        <f>YEAR(data_KPI[[#This Row],[Date]])&amp;" "&amp;MONTH(data_KPI[[#This Row],[Date]])</f>
        <v>2024 10</v>
      </c>
    </row>
    <row r="3286" spans="2:9" x14ac:dyDescent="0.25">
      <c r="B3286" t="s">
        <v>35</v>
      </c>
      <c r="C3286">
        <v>8.8000000000000007</v>
      </c>
      <c r="D3286">
        <v>570</v>
      </c>
      <c r="E3286" s="27">
        <v>45583</v>
      </c>
      <c r="F3286">
        <v>2578.3200000000002</v>
      </c>
      <c r="G3286" t="s">
        <v>91</v>
      </c>
      <c r="H3286">
        <v>0</v>
      </c>
      <c r="I3286" t="str">
        <f>YEAR(data_KPI[[#This Row],[Date]])&amp;" "&amp;MONTH(data_KPI[[#This Row],[Date]])</f>
        <v>2024 10</v>
      </c>
    </row>
    <row r="3287" spans="2:9" x14ac:dyDescent="0.25">
      <c r="B3287" t="s">
        <v>68</v>
      </c>
      <c r="C3287">
        <v>6.4</v>
      </c>
      <c r="D3287">
        <v>530</v>
      </c>
      <c r="E3287" s="27">
        <v>45583</v>
      </c>
      <c r="F3287">
        <v>1386</v>
      </c>
      <c r="G3287" t="s">
        <v>90</v>
      </c>
      <c r="H3287">
        <v>0</v>
      </c>
      <c r="I3287" t="str">
        <f>YEAR(data_KPI[[#This Row],[Date]])&amp;" "&amp;MONTH(data_KPI[[#This Row],[Date]])</f>
        <v>2024 10</v>
      </c>
    </row>
    <row r="3288" spans="2:9" x14ac:dyDescent="0.25">
      <c r="B3288" t="s">
        <v>32</v>
      </c>
      <c r="C3288">
        <v>12</v>
      </c>
      <c r="D3288">
        <v>1010</v>
      </c>
      <c r="E3288" s="27">
        <v>45583</v>
      </c>
      <c r="F3288">
        <v>607.86</v>
      </c>
      <c r="G3288" t="s">
        <v>91</v>
      </c>
      <c r="H3288">
        <v>0</v>
      </c>
      <c r="I3288" t="str">
        <f>YEAR(data_KPI[[#This Row],[Date]])&amp;" "&amp;MONTH(data_KPI[[#This Row],[Date]])</f>
        <v>2024 10</v>
      </c>
    </row>
    <row r="3289" spans="2:9" x14ac:dyDescent="0.25">
      <c r="B3289" t="s">
        <v>33</v>
      </c>
      <c r="C3289">
        <v>8</v>
      </c>
      <c r="D3289">
        <v>500</v>
      </c>
      <c r="E3289" s="27">
        <v>45584</v>
      </c>
      <c r="F3289">
        <v>422.54999999999995</v>
      </c>
      <c r="G3289" t="s">
        <v>90</v>
      </c>
      <c r="H3289">
        <v>0</v>
      </c>
      <c r="I3289" t="str">
        <f>YEAR(data_KPI[[#This Row],[Date]])&amp;" "&amp;MONTH(data_KPI[[#This Row],[Date]])</f>
        <v>2024 10</v>
      </c>
    </row>
    <row r="3290" spans="2:9" x14ac:dyDescent="0.25">
      <c r="B3290" t="s">
        <v>34</v>
      </c>
      <c r="C3290">
        <v>5.6000000000000005</v>
      </c>
      <c r="D3290">
        <v>930</v>
      </c>
      <c r="E3290" s="27">
        <v>45584</v>
      </c>
      <c r="F3290">
        <v>2469.81</v>
      </c>
      <c r="G3290" t="s">
        <v>91</v>
      </c>
      <c r="H3290">
        <v>0</v>
      </c>
      <c r="I3290" t="str">
        <f>YEAR(data_KPI[[#This Row],[Date]])&amp;" "&amp;MONTH(data_KPI[[#This Row],[Date]])</f>
        <v>2024 10</v>
      </c>
    </row>
    <row r="3291" spans="2:9" x14ac:dyDescent="0.25">
      <c r="B3291" t="s">
        <v>35</v>
      </c>
      <c r="C3291">
        <v>7.2</v>
      </c>
      <c r="D3291">
        <v>920</v>
      </c>
      <c r="E3291" s="27">
        <v>45584</v>
      </c>
      <c r="F3291">
        <v>2520.42</v>
      </c>
      <c r="G3291" t="s">
        <v>91</v>
      </c>
      <c r="H3291">
        <v>0</v>
      </c>
      <c r="I3291" t="str">
        <f>YEAR(data_KPI[[#This Row],[Date]])&amp;" "&amp;MONTH(data_KPI[[#This Row],[Date]])</f>
        <v>2024 10</v>
      </c>
    </row>
    <row r="3292" spans="2:9" x14ac:dyDescent="0.25">
      <c r="B3292" t="s">
        <v>68</v>
      </c>
      <c r="C3292">
        <v>10.4</v>
      </c>
      <c r="D3292">
        <v>680</v>
      </c>
      <c r="E3292" s="27">
        <v>45584</v>
      </c>
      <c r="F3292">
        <v>2283.7200000000003</v>
      </c>
      <c r="G3292" t="s">
        <v>90</v>
      </c>
      <c r="H3292">
        <v>0</v>
      </c>
      <c r="I3292" t="str">
        <f>YEAR(data_KPI[[#This Row],[Date]])&amp;" "&amp;MONTH(data_KPI[[#This Row],[Date]])</f>
        <v>2024 10</v>
      </c>
    </row>
    <row r="3293" spans="2:9" x14ac:dyDescent="0.25">
      <c r="B3293" t="s">
        <v>32</v>
      </c>
      <c r="C3293">
        <v>4</v>
      </c>
      <c r="D3293">
        <v>1050</v>
      </c>
      <c r="E3293" s="27">
        <v>45584</v>
      </c>
      <c r="F3293">
        <v>197.49</v>
      </c>
      <c r="G3293" t="s">
        <v>91</v>
      </c>
      <c r="H3293">
        <v>0</v>
      </c>
      <c r="I3293" t="str">
        <f>YEAR(data_KPI[[#This Row],[Date]])&amp;" "&amp;MONTH(data_KPI[[#This Row],[Date]])</f>
        <v>2024 10</v>
      </c>
    </row>
    <row r="3294" spans="2:9" x14ac:dyDescent="0.25">
      <c r="B3294" t="s">
        <v>33</v>
      </c>
      <c r="C3294">
        <v>12</v>
      </c>
      <c r="D3294">
        <v>1110</v>
      </c>
      <c r="E3294" s="27">
        <v>45585</v>
      </c>
      <c r="F3294">
        <v>2004.5700000000002</v>
      </c>
      <c r="G3294" t="s">
        <v>90</v>
      </c>
      <c r="H3294">
        <v>0</v>
      </c>
      <c r="I3294" t="str">
        <f>YEAR(data_KPI[[#This Row],[Date]])&amp;" "&amp;MONTH(data_KPI[[#This Row],[Date]])</f>
        <v>2024 10</v>
      </c>
    </row>
    <row r="3295" spans="2:9" x14ac:dyDescent="0.25">
      <c r="B3295" t="s">
        <v>34</v>
      </c>
      <c r="C3295">
        <v>11.200000000000001</v>
      </c>
      <c r="D3295">
        <v>1090</v>
      </c>
      <c r="E3295" s="27">
        <v>45585</v>
      </c>
      <c r="F3295">
        <v>355.77</v>
      </c>
      <c r="G3295" t="s">
        <v>91</v>
      </c>
      <c r="H3295">
        <v>0</v>
      </c>
      <c r="I3295" t="str">
        <f>YEAR(data_KPI[[#This Row],[Date]])&amp;" "&amp;MONTH(data_KPI[[#This Row],[Date]])</f>
        <v>2024 10</v>
      </c>
    </row>
    <row r="3296" spans="2:9" x14ac:dyDescent="0.25">
      <c r="B3296" t="s">
        <v>35</v>
      </c>
      <c r="C3296">
        <v>9.6000000000000014</v>
      </c>
      <c r="D3296">
        <v>1350</v>
      </c>
      <c r="E3296" s="27">
        <v>45585</v>
      </c>
      <c r="F3296">
        <v>579.84</v>
      </c>
      <c r="G3296" t="s">
        <v>91</v>
      </c>
      <c r="H3296">
        <v>0</v>
      </c>
      <c r="I3296" t="str">
        <f>YEAR(data_KPI[[#This Row],[Date]])&amp;" "&amp;MONTH(data_KPI[[#This Row],[Date]])</f>
        <v>2024 10</v>
      </c>
    </row>
    <row r="3297" spans="2:9" x14ac:dyDescent="0.25">
      <c r="B3297" t="s">
        <v>68</v>
      </c>
      <c r="C3297">
        <v>12</v>
      </c>
      <c r="D3297">
        <v>890</v>
      </c>
      <c r="E3297" s="27">
        <v>45585</v>
      </c>
      <c r="F3297">
        <v>1051.44</v>
      </c>
      <c r="G3297" t="s">
        <v>90</v>
      </c>
      <c r="H3297">
        <v>0</v>
      </c>
      <c r="I3297" t="str">
        <f>YEAR(data_KPI[[#This Row],[Date]])&amp;" "&amp;MONTH(data_KPI[[#This Row],[Date]])</f>
        <v>2024 10</v>
      </c>
    </row>
    <row r="3298" spans="2:9" x14ac:dyDescent="0.25">
      <c r="B3298" t="s">
        <v>32</v>
      </c>
      <c r="C3298">
        <v>9.6000000000000014</v>
      </c>
      <c r="D3298">
        <v>1210</v>
      </c>
      <c r="E3298" s="27">
        <v>45585</v>
      </c>
      <c r="F3298">
        <v>1851.81</v>
      </c>
      <c r="G3298" t="s">
        <v>91</v>
      </c>
      <c r="H3298">
        <v>0</v>
      </c>
      <c r="I3298" t="str">
        <f>YEAR(data_KPI[[#This Row],[Date]])&amp;" "&amp;MONTH(data_KPI[[#This Row],[Date]])</f>
        <v>2024 10</v>
      </c>
    </row>
    <row r="3299" spans="2:9" x14ac:dyDescent="0.25">
      <c r="B3299" t="s">
        <v>33</v>
      </c>
      <c r="C3299">
        <v>5.6000000000000005</v>
      </c>
      <c r="D3299">
        <v>520</v>
      </c>
      <c r="E3299" s="27">
        <v>45586</v>
      </c>
      <c r="F3299">
        <v>1009.4100000000001</v>
      </c>
      <c r="G3299" t="s">
        <v>90</v>
      </c>
      <c r="H3299">
        <v>0</v>
      </c>
      <c r="I3299" t="str">
        <f>YEAR(data_KPI[[#This Row],[Date]])&amp;" "&amp;MONTH(data_KPI[[#This Row],[Date]])</f>
        <v>2024 10</v>
      </c>
    </row>
    <row r="3300" spans="2:9" x14ac:dyDescent="0.25">
      <c r="B3300" t="s">
        <v>34</v>
      </c>
      <c r="C3300">
        <v>9.6000000000000014</v>
      </c>
      <c r="D3300">
        <v>870</v>
      </c>
      <c r="E3300" s="27">
        <v>45586</v>
      </c>
      <c r="F3300">
        <v>581.49</v>
      </c>
      <c r="G3300" t="s">
        <v>91</v>
      </c>
      <c r="H3300">
        <v>0</v>
      </c>
      <c r="I3300" t="str">
        <f>YEAR(data_KPI[[#This Row],[Date]])&amp;" "&amp;MONTH(data_KPI[[#This Row],[Date]])</f>
        <v>2024 10</v>
      </c>
    </row>
    <row r="3301" spans="2:9" x14ac:dyDescent="0.25">
      <c r="B3301" t="s">
        <v>35</v>
      </c>
      <c r="C3301">
        <v>6.4</v>
      </c>
      <c r="D3301">
        <v>1450</v>
      </c>
      <c r="E3301" s="27">
        <v>45586</v>
      </c>
      <c r="F3301">
        <v>1562.52</v>
      </c>
      <c r="G3301" t="s">
        <v>91</v>
      </c>
      <c r="H3301">
        <v>0</v>
      </c>
      <c r="I3301" t="str">
        <f>YEAR(data_KPI[[#This Row],[Date]])&amp;" "&amp;MONTH(data_KPI[[#This Row],[Date]])</f>
        <v>2024 10</v>
      </c>
    </row>
    <row r="3302" spans="2:9" x14ac:dyDescent="0.25">
      <c r="B3302" t="s">
        <v>68</v>
      </c>
      <c r="C3302">
        <v>4.8000000000000007</v>
      </c>
      <c r="D3302">
        <v>820</v>
      </c>
      <c r="E3302" s="27">
        <v>45586</v>
      </c>
      <c r="F3302">
        <v>2616.1799999999998</v>
      </c>
      <c r="G3302" t="s">
        <v>90</v>
      </c>
      <c r="H3302">
        <v>0</v>
      </c>
      <c r="I3302" t="str">
        <f>YEAR(data_KPI[[#This Row],[Date]])&amp;" "&amp;MONTH(data_KPI[[#This Row],[Date]])</f>
        <v>2024 10</v>
      </c>
    </row>
    <row r="3303" spans="2:9" x14ac:dyDescent="0.25">
      <c r="B3303" t="s">
        <v>32</v>
      </c>
      <c r="C3303">
        <v>9.6000000000000014</v>
      </c>
      <c r="D3303">
        <v>870</v>
      </c>
      <c r="E3303" s="27">
        <v>45586</v>
      </c>
      <c r="F3303">
        <v>1466.67</v>
      </c>
      <c r="G3303" t="s">
        <v>91</v>
      </c>
      <c r="H3303">
        <v>0</v>
      </c>
      <c r="I3303" t="str">
        <f>YEAR(data_KPI[[#This Row],[Date]])&amp;" "&amp;MONTH(data_KPI[[#This Row],[Date]])</f>
        <v>2024 10</v>
      </c>
    </row>
    <row r="3304" spans="2:9" x14ac:dyDescent="0.25">
      <c r="B3304" t="s">
        <v>33</v>
      </c>
      <c r="C3304">
        <v>5.6000000000000005</v>
      </c>
      <c r="D3304">
        <v>820</v>
      </c>
      <c r="E3304" s="27">
        <v>45587</v>
      </c>
      <c r="F3304">
        <v>2546.13</v>
      </c>
      <c r="G3304" t="s">
        <v>90</v>
      </c>
      <c r="H3304">
        <v>0</v>
      </c>
      <c r="I3304" t="str">
        <f>YEAR(data_KPI[[#This Row],[Date]])&amp;" "&amp;MONTH(data_KPI[[#This Row],[Date]])</f>
        <v>2024 10</v>
      </c>
    </row>
    <row r="3305" spans="2:9" x14ac:dyDescent="0.25">
      <c r="B3305" t="s">
        <v>34</v>
      </c>
      <c r="C3305">
        <v>6.4</v>
      </c>
      <c r="D3305">
        <v>910</v>
      </c>
      <c r="E3305" s="27">
        <v>45587</v>
      </c>
      <c r="F3305">
        <v>2109.54</v>
      </c>
      <c r="G3305" t="s">
        <v>91</v>
      </c>
      <c r="H3305">
        <v>0</v>
      </c>
      <c r="I3305" t="str">
        <f>YEAR(data_KPI[[#This Row],[Date]])&amp;" "&amp;MONTH(data_KPI[[#This Row],[Date]])</f>
        <v>2024 10</v>
      </c>
    </row>
    <row r="3306" spans="2:9" x14ac:dyDescent="0.25">
      <c r="B3306" t="s">
        <v>35</v>
      </c>
      <c r="C3306">
        <v>10.4</v>
      </c>
      <c r="D3306">
        <v>1360</v>
      </c>
      <c r="E3306" s="27">
        <v>45587</v>
      </c>
      <c r="F3306">
        <v>1855.38</v>
      </c>
      <c r="G3306" t="s">
        <v>91</v>
      </c>
      <c r="H3306">
        <v>0</v>
      </c>
      <c r="I3306" t="str">
        <f>YEAR(data_KPI[[#This Row],[Date]])&amp;" "&amp;MONTH(data_KPI[[#This Row],[Date]])</f>
        <v>2024 10</v>
      </c>
    </row>
    <row r="3307" spans="2:9" x14ac:dyDescent="0.25">
      <c r="B3307" t="s">
        <v>68</v>
      </c>
      <c r="C3307">
        <v>4.8000000000000007</v>
      </c>
      <c r="D3307">
        <v>1040</v>
      </c>
      <c r="E3307" s="27">
        <v>45587</v>
      </c>
      <c r="F3307">
        <v>1417.32</v>
      </c>
      <c r="G3307" t="s">
        <v>90</v>
      </c>
      <c r="H3307">
        <v>0</v>
      </c>
      <c r="I3307" t="str">
        <f>YEAR(data_KPI[[#This Row],[Date]])&amp;" "&amp;MONTH(data_KPI[[#This Row],[Date]])</f>
        <v>2024 10</v>
      </c>
    </row>
    <row r="3308" spans="2:9" x14ac:dyDescent="0.25">
      <c r="B3308" t="s">
        <v>32</v>
      </c>
      <c r="C3308">
        <v>4</v>
      </c>
      <c r="D3308">
        <v>560</v>
      </c>
      <c r="E3308" s="27">
        <v>45587</v>
      </c>
      <c r="F3308">
        <v>2746.2</v>
      </c>
      <c r="G3308" t="s">
        <v>91</v>
      </c>
      <c r="H3308">
        <v>0</v>
      </c>
      <c r="I3308" t="str">
        <f>YEAR(data_KPI[[#This Row],[Date]])&amp;" "&amp;MONTH(data_KPI[[#This Row],[Date]])</f>
        <v>2024 10</v>
      </c>
    </row>
    <row r="3309" spans="2:9" x14ac:dyDescent="0.25">
      <c r="B3309" t="s">
        <v>33</v>
      </c>
      <c r="C3309">
        <v>5.6000000000000005</v>
      </c>
      <c r="D3309">
        <v>1200</v>
      </c>
      <c r="E3309" s="27">
        <v>45588</v>
      </c>
      <c r="F3309">
        <v>886.92</v>
      </c>
      <c r="G3309" t="s">
        <v>90</v>
      </c>
      <c r="H3309">
        <v>0</v>
      </c>
      <c r="I3309" t="str">
        <f>YEAR(data_KPI[[#This Row],[Date]])&amp;" "&amp;MONTH(data_KPI[[#This Row],[Date]])</f>
        <v>2024 10</v>
      </c>
    </row>
    <row r="3310" spans="2:9" x14ac:dyDescent="0.25">
      <c r="B3310" t="s">
        <v>34</v>
      </c>
      <c r="C3310">
        <v>7.2</v>
      </c>
      <c r="D3310">
        <v>1070</v>
      </c>
      <c r="E3310" s="27">
        <v>45588</v>
      </c>
      <c r="F3310">
        <v>2724.45</v>
      </c>
      <c r="G3310" t="s">
        <v>91</v>
      </c>
      <c r="H3310">
        <v>0</v>
      </c>
      <c r="I3310" t="str">
        <f>YEAR(data_KPI[[#This Row],[Date]])&amp;" "&amp;MONTH(data_KPI[[#This Row],[Date]])</f>
        <v>2024 10</v>
      </c>
    </row>
    <row r="3311" spans="2:9" x14ac:dyDescent="0.25">
      <c r="B3311" t="s">
        <v>35</v>
      </c>
      <c r="C3311">
        <v>4.8000000000000007</v>
      </c>
      <c r="D3311">
        <v>1010</v>
      </c>
      <c r="E3311" s="27">
        <v>45588</v>
      </c>
      <c r="F3311">
        <v>2452.23</v>
      </c>
      <c r="G3311" t="s">
        <v>91</v>
      </c>
      <c r="H3311">
        <v>0</v>
      </c>
      <c r="I3311" t="str">
        <f>YEAR(data_KPI[[#This Row],[Date]])&amp;" "&amp;MONTH(data_KPI[[#This Row],[Date]])</f>
        <v>2024 10</v>
      </c>
    </row>
    <row r="3312" spans="2:9" x14ac:dyDescent="0.25">
      <c r="B3312" t="s">
        <v>68</v>
      </c>
      <c r="C3312">
        <v>4.8000000000000007</v>
      </c>
      <c r="D3312">
        <v>940</v>
      </c>
      <c r="E3312" s="27">
        <v>45588</v>
      </c>
      <c r="F3312">
        <v>949.68000000000006</v>
      </c>
      <c r="G3312" t="s">
        <v>90</v>
      </c>
      <c r="H3312">
        <v>0</v>
      </c>
      <c r="I3312" t="str">
        <f>YEAR(data_KPI[[#This Row],[Date]])&amp;" "&amp;MONTH(data_KPI[[#This Row],[Date]])</f>
        <v>2024 10</v>
      </c>
    </row>
    <row r="3313" spans="2:9" x14ac:dyDescent="0.25">
      <c r="B3313" t="s">
        <v>32</v>
      </c>
      <c r="C3313">
        <v>4</v>
      </c>
      <c r="D3313">
        <v>690</v>
      </c>
      <c r="E3313" s="27">
        <v>45588</v>
      </c>
      <c r="F3313">
        <v>1212.57</v>
      </c>
      <c r="G3313" t="s">
        <v>91</v>
      </c>
      <c r="H3313">
        <v>0</v>
      </c>
      <c r="I3313" t="str">
        <f>YEAR(data_KPI[[#This Row],[Date]])&amp;" "&amp;MONTH(data_KPI[[#This Row],[Date]])</f>
        <v>2024 10</v>
      </c>
    </row>
    <row r="3314" spans="2:9" x14ac:dyDescent="0.25">
      <c r="B3314" t="s">
        <v>33</v>
      </c>
      <c r="C3314">
        <v>9.6000000000000014</v>
      </c>
      <c r="D3314">
        <v>1390</v>
      </c>
      <c r="E3314" s="27">
        <v>45589</v>
      </c>
      <c r="F3314">
        <v>1650</v>
      </c>
      <c r="G3314" t="s">
        <v>90</v>
      </c>
      <c r="H3314">
        <v>0</v>
      </c>
      <c r="I3314" t="str">
        <f>YEAR(data_KPI[[#This Row],[Date]])&amp;" "&amp;MONTH(data_KPI[[#This Row],[Date]])</f>
        <v>2024 10</v>
      </c>
    </row>
    <row r="3315" spans="2:9" x14ac:dyDescent="0.25">
      <c r="B3315" t="s">
        <v>34</v>
      </c>
      <c r="C3315">
        <v>4</v>
      </c>
      <c r="D3315">
        <v>840</v>
      </c>
      <c r="E3315" s="27">
        <v>45589</v>
      </c>
      <c r="F3315">
        <v>1944.75</v>
      </c>
      <c r="G3315" t="s">
        <v>91</v>
      </c>
      <c r="H3315">
        <v>0</v>
      </c>
      <c r="I3315" t="str">
        <f>YEAR(data_KPI[[#This Row],[Date]])&amp;" "&amp;MONTH(data_KPI[[#This Row],[Date]])</f>
        <v>2024 10</v>
      </c>
    </row>
    <row r="3316" spans="2:9" x14ac:dyDescent="0.25">
      <c r="B3316" t="s">
        <v>35</v>
      </c>
      <c r="C3316">
        <v>5.6000000000000005</v>
      </c>
      <c r="D3316">
        <v>1080</v>
      </c>
      <c r="E3316" s="27">
        <v>45589</v>
      </c>
      <c r="F3316">
        <v>605.93999999999994</v>
      </c>
      <c r="G3316" t="s">
        <v>91</v>
      </c>
      <c r="H3316">
        <v>0</v>
      </c>
      <c r="I3316" t="str">
        <f>YEAR(data_KPI[[#This Row],[Date]])&amp;" "&amp;MONTH(data_KPI[[#This Row],[Date]])</f>
        <v>2024 10</v>
      </c>
    </row>
    <row r="3317" spans="2:9" x14ac:dyDescent="0.25">
      <c r="B3317" t="s">
        <v>68</v>
      </c>
      <c r="C3317">
        <v>4.8000000000000007</v>
      </c>
      <c r="D3317">
        <v>840</v>
      </c>
      <c r="E3317" s="27">
        <v>45589</v>
      </c>
      <c r="F3317">
        <v>2245.38</v>
      </c>
      <c r="G3317" t="s">
        <v>90</v>
      </c>
      <c r="H3317">
        <v>0</v>
      </c>
      <c r="I3317" t="str">
        <f>YEAR(data_KPI[[#This Row],[Date]])&amp;" "&amp;MONTH(data_KPI[[#This Row],[Date]])</f>
        <v>2024 10</v>
      </c>
    </row>
    <row r="3318" spans="2:9" x14ac:dyDescent="0.25">
      <c r="B3318" t="s">
        <v>32</v>
      </c>
      <c r="C3318">
        <v>8.8000000000000007</v>
      </c>
      <c r="D3318">
        <v>1180</v>
      </c>
      <c r="E3318" s="27">
        <v>45589</v>
      </c>
      <c r="F3318">
        <v>581.93999999999994</v>
      </c>
      <c r="G3318" t="s">
        <v>91</v>
      </c>
      <c r="H3318">
        <v>0</v>
      </c>
      <c r="I3318" t="str">
        <f>YEAR(data_KPI[[#This Row],[Date]])&amp;" "&amp;MONTH(data_KPI[[#This Row],[Date]])</f>
        <v>2024 10</v>
      </c>
    </row>
    <row r="3319" spans="2:9" x14ac:dyDescent="0.25">
      <c r="B3319" t="s">
        <v>33</v>
      </c>
      <c r="C3319">
        <v>10.4</v>
      </c>
      <c r="D3319">
        <v>730</v>
      </c>
      <c r="E3319" s="27">
        <v>45590</v>
      </c>
      <c r="F3319">
        <v>1599.5700000000002</v>
      </c>
      <c r="G3319" t="s">
        <v>90</v>
      </c>
      <c r="H3319">
        <v>0</v>
      </c>
      <c r="I3319" t="str">
        <f>YEAR(data_KPI[[#This Row],[Date]])&amp;" "&amp;MONTH(data_KPI[[#This Row],[Date]])</f>
        <v>2024 10</v>
      </c>
    </row>
    <row r="3320" spans="2:9" x14ac:dyDescent="0.25">
      <c r="B3320" t="s">
        <v>34</v>
      </c>
      <c r="C3320">
        <v>8</v>
      </c>
      <c r="D3320">
        <v>1150</v>
      </c>
      <c r="E3320" s="27">
        <v>45590</v>
      </c>
      <c r="F3320">
        <v>811.65000000000009</v>
      </c>
      <c r="G3320" t="s">
        <v>91</v>
      </c>
      <c r="H3320">
        <v>0</v>
      </c>
      <c r="I3320" t="str">
        <f>YEAR(data_KPI[[#This Row],[Date]])&amp;" "&amp;MONTH(data_KPI[[#This Row],[Date]])</f>
        <v>2024 10</v>
      </c>
    </row>
    <row r="3321" spans="2:9" x14ac:dyDescent="0.25">
      <c r="B3321" t="s">
        <v>35</v>
      </c>
      <c r="C3321">
        <v>4.8000000000000007</v>
      </c>
      <c r="D3321">
        <v>1020</v>
      </c>
      <c r="E3321" s="27">
        <v>45590</v>
      </c>
      <c r="F3321">
        <v>2535.54</v>
      </c>
      <c r="G3321" t="s">
        <v>91</v>
      </c>
      <c r="H3321">
        <v>0</v>
      </c>
      <c r="I3321" t="str">
        <f>YEAR(data_KPI[[#This Row],[Date]])&amp;" "&amp;MONTH(data_KPI[[#This Row],[Date]])</f>
        <v>2024 10</v>
      </c>
    </row>
    <row r="3322" spans="2:9" x14ac:dyDescent="0.25">
      <c r="B3322" t="s">
        <v>68</v>
      </c>
      <c r="C3322">
        <v>12</v>
      </c>
      <c r="D3322">
        <v>610</v>
      </c>
      <c r="E3322" s="27">
        <v>45590</v>
      </c>
      <c r="F3322">
        <v>1524.21</v>
      </c>
      <c r="G3322" t="s">
        <v>90</v>
      </c>
      <c r="H3322">
        <v>0</v>
      </c>
      <c r="I3322" t="str">
        <f>YEAR(data_KPI[[#This Row],[Date]])&amp;" "&amp;MONTH(data_KPI[[#This Row],[Date]])</f>
        <v>2024 10</v>
      </c>
    </row>
    <row r="3323" spans="2:9" x14ac:dyDescent="0.25">
      <c r="B3323" t="s">
        <v>32</v>
      </c>
      <c r="C3323">
        <v>8</v>
      </c>
      <c r="D3323">
        <v>670</v>
      </c>
      <c r="E3323" s="27">
        <v>45590</v>
      </c>
      <c r="F3323">
        <v>201.06</v>
      </c>
      <c r="G3323" t="s">
        <v>91</v>
      </c>
      <c r="H3323">
        <v>0</v>
      </c>
      <c r="I3323" t="str">
        <f>YEAR(data_KPI[[#This Row],[Date]])&amp;" "&amp;MONTH(data_KPI[[#This Row],[Date]])</f>
        <v>2024 10</v>
      </c>
    </row>
    <row r="3324" spans="2:9" x14ac:dyDescent="0.25">
      <c r="B3324" t="s">
        <v>33</v>
      </c>
      <c r="C3324">
        <v>11.200000000000001</v>
      </c>
      <c r="D3324">
        <v>520</v>
      </c>
      <c r="E3324" s="27">
        <v>45591</v>
      </c>
      <c r="F3324">
        <v>1612.8600000000001</v>
      </c>
      <c r="G3324" t="s">
        <v>90</v>
      </c>
      <c r="H3324">
        <v>0</v>
      </c>
      <c r="I3324" t="str">
        <f>YEAR(data_KPI[[#This Row],[Date]])&amp;" "&amp;MONTH(data_KPI[[#This Row],[Date]])</f>
        <v>2024 10</v>
      </c>
    </row>
    <row r="3325" spans="2:9" x14ac:dyDescent="0.25">
      <c r="B3325" t="s">
        <v>34</v>
      </c>
      <c r="C3325">
        <v>11.200000000000001</v>
      </c>
      <c r="D3325">
        <v>670</v>
      </c>
      <c r="E3325" s="27">
        <v>45591</v>
      </c>
      <c r="F3325">
        <v>884.58</v>
      </c>
      <c r="G3325" t="s">
        <v>91</v>
      </c>
      <c r="H3325">
        <v>0</v>
      </c>
      <c r="I3325" t="str">
        <f>YEAR(data_KPI[[#This Row],[Date]])&amp;" "&amp;MONTH(data_KPI[[#This Row],[Date]])</f>
        <v>2024 10</v>
      </c>
    </row>
    <row r="3326" spans="2:9" x14ac:dyDescent="0.25">
      <c r="B3326" t="s">
        <v>35</v>
      </c>
      <c r="C3326">
        <v>8.8000000000000007</v>
      </c>
      <c r="D3326">
        <v>830</v>
      </c>
      <c r="E3326" s="27">
        <v>45591</v>
      </c>
      <c r="F3326">
        <v>2803.83</v>
      </c>
      <c r="G3326" t="s">
        <v>91</v>
      </c>
      <c r="H3326">
        <v>0</v>
      </c>
      <c r="I3326" t="str">
        <f>YEAR(data_KPI[[#This Row],[Date]])&amp;" "&amp;MONTH(data_KPI[[#This Row],[Date]])</f>
        <v>2024 10</v>
      </c>
    </row>
    <row r="3327" spans="2:9" x14ac:dyDescent="0.25">
      <c r="B3327" t="s">
        <v>68</v>
      </c>
      <c r="C3327">
        <v>12</v>
      </c>
      <c r="D3327">
        <v>1070</v>
      </c>
      <c r="E3327" s="27">
        <v>45591</v>
      </c>
      <c r="F3327">
        <v>1449.09</v>
      </c>
      <c r="G3327" t="s">
        <v>90</v>
      </c>
      <c r="H3327">
        <v>0</v>
      </c>
      <c r="I3327" t="str">
        <f>YEAR(data_KPI[[#This Row],[Date]])&amp;" "&amp;MONTH(data_KPI[[#This Row],[Date]])</f>
        <v>2024 10</v>
      </c>
    </row>
    <row r="3328" spans="2:9" x14ac:dyDescent="0.25">
      <c r="B3328" t="s">
        <v>32</v>
      </c>
      <c r="C3328">
        <v>5.6000000000000005</v>
      </c>
      <c r="D3328">
        <v>700</v>
      </c>
      <c r="E3328" s="27">
        <v>45591</v>
      </c>
      <c r="F3328">
        <v>2597.31</v>
      </c>
      <c r="G3328" t="s">
        <v>91</v>
      </c>
      <c r="H3328">
        <v>0</v>
      </c>
      <c r="I3328" t="str">
        <f>YEAR(data_KPI[[#This Row],[Date]])&amp;" "&amp;MONTH(data_KPI[[#This Row],[Date]])</f>
        <v>2024 10</v>
      </c>
    </row>
    <row r="3329" spans="2:9" x14ac:dyDescent="0.25">
      <c r="B3329" t="s">
        <v>33</v>
      </c>
      <c r="C3329">
        <v>5.6000000000000005</v>
      </c>
      <c r="D3329">
        <v>1500</v>
      </c>
      <c r="E3329" s="27">
        <v>45592</v>
      </c>
      <c r="F3329">
        <v>746.28</v>
      </c>
      <c r="G3329" t="s">
        <v>90</v>
      </c>
      <c r="H3329">
        <v>0</v>
      </c>
      <c r="I3329" t="str">
        <f>YEAR(data_KPI[[#This Row],[Date]])&amp;" "&amp;MONTH(data_KPI[[#This Row],[Date]])</f>
        <v>2024 10</v>
      </c>
    </row>
    <row r="3330" spans="2:9" x14ac:dyDescent="0.25">
      <c r="B3330" t="s">
        <v>34</v>
      </c>
      <c r="C3330">
        <v>12</v>
      </c>
      <c r="D3330">
        <v>730</v>
      </c>
      <c r="E3330" s="27">
        <v>45592</v>
      </c>
      <c r="F3330">
        <v>1035.93</v>
      </c>
      <c r="G3330" t="s">
        <v>91</v>
      </c>
      <c r="H3330">
        <v>0</v>
      </c>
      <c r="I3330" t="str">
        <f>YEAR(data_KPI[[#This Row],[Date]])&amp;" "&amp;MONTH(data_KPI[[#This Row],[Date]])</f>
        <v>2024 10</v>
      </c>
    </row>
    <row r="3331" spans="2:9" x14ac:dyDescent="0.25">
      <c r="B3331" t="s">
        <v>35</v>
      </c>
      <c r="C3331">
        <v>7.2</v>
      </c>
      <c r="D3331">
        <v>1260</v>
      </c>
      <c r="E3331" s="27">
        <v>45592</v>
      </c>
      <c r="F3331">
        <v>1998.2400000000002</v>
      </c>
      <c r="G3331" t="s">
        <v>91</v>
      </c>
      <c r="H3331">
        <v>0</v>
      </c>
      <c r="I3331" t="str">
        <f>YEAR(data_KPI[[#This Row],[Date]])&amp;" "&amp;MONTH(data_KPI[[#This Row],[Date]])</f>
        <v>2024 10</v>
      </c>
    </row>
    <row r="3332" spans="2:9" x14ac:dyDescent="0.25">
      <c r="B3332" t="s">
        <v>68</v>
      </c>
      <c r="C3332">
        <v>11.200000000000001</v>
      </c>
      <c r="D3332">
        <v>1130</v>
      </c>
      <c r="E3332" s="27">
        <v>45592</v>
      </c>
      <c r="F3332">
        <v>2685.93</v>
      </c>
      <c r="G3332" t="s">
        <v>90</v>
      </c>
      <c r="H3332">
        <v>0</v>
      </c>
      <c r="I3332" t="str">
        <f>YEAR(data_KPI[[#This Row],[Date]])&amp;" "&amp;MONTH(data_KPI[[#This Row],[Date]])</f>
        <v>2024 10</v>
      </c>
    </row>
    <row r="3333" spans="2:9" x14ac:dyDescent="0.25">
      <c r="B3333" t="s">
        <v>32</v>
      </c>
      <c r="C3333">
        <v>12</v>
      </c>
      <c r="D3333">
        <v>570</v>
      </c>
      <c r="E3333" s="27">
        <v>45592</v>
      </c>
      <c r="F3333">
        <v>2009.16</v>
      </c>
      <c r="G3333" t="s">
        <v>91</v>
      </c>
      <c r="H3333">
        <v>0</v>
      </c>
      <c r="I3333" t="str">
        <f>YEAR(data_KPI[[#This Row],[Date]])&amp;" "&amp;MONTH(data_KPI[[#This Row],[Date]])</f>
        <v>2024 10</v>
      </c>
    </row>
    <row r="3334" spans="2:9" x14ac:dyDescent="0.25">
      <c r="B3334" t="s">
        <v>33</v>
      </c>
      <c r="C3334">
        <v>9.6000000000000014</v>
      </c>
      <c r="D3334">
        <v>830</v>
      </c>
      <c r="E3334" s="27">
        <v>45593</v>
      </c>
      <c r="F3334">
        <v>1874.58</v>
      </c>
      <c r="G3334" t="s">
        <v>90</v>
      </c>
      <c r="H3334">
        <v>0</v>
      </c>
      <c r="I3334" t="str">
        <f>YEAR(data_KPI[[#This Row],[Date]])&amp;" "&amp;MONTH(data_KPI[[#This Row],[Date]])</f>
        <v>2024 10</v>
      </c>
    </row>
    <row r="3335" spans="2:9" x14ac:dyDescent="0.25">
      <c r="B3335" t="s">
        <v>34</v>
      </c>
      <c r="C3335">
        <v>5.6000000000000005</v>
      </c>
      <c r="D3335">
        <v>540</v>
      </c>
      <c r="E3335" s="27">
        <v>45593</v>
      </c>
      <c r="F3335">
        <v>855.18000000000006</v>
      </c>
      <c r="G3335" t="s">
        <v>91</v>
      </c>
      <c r="H3335">
        <v>0</v>
      </c>
      <c r="I3335" t="str">
        <f>YEAR(data_KPI[[#This Row],[Date]])&amp;" "&amp;MONTH(data_KPI[[#This Row],[Date]])</f>
        <v>2024 10</v>
      </c>
    </row>
    <row r="3336" spans="2:9" x14ac:dyDescent="0.25">
      <c r="B3336" t="s">
        <v>35</v>
      </c>
      <c r="C3336">
        <v>12</v>
      </c>
      <c r="D3336">
        <v>970</v>
      </c>
      <c r="E3336" s="27">
        <v>45593</v>
      </c>
      <c r="F3336">
        <v>1903.1399999999999</v>
      </c>
      <c r="G3336" t="s">
        <v>91</v>
      </c>
      <c r="H3336">
        <v>0</v>
      </c>
      <c r="I3336" t="str">
        <f>YEAR(data_KPI[[#This Row],[Date]])&amp;" "&amp;MONTH(data_KPI[[#This Row],[Date]])</f>
        <v>2024 10</v>
      </c>
    </row>
    <row r="3337" spans="2:9" x14ac:dyDescent="0.25">
      <c r="B3337" t="s">
        <v>68</v>
      </c>
      <c r="C3337">
        <v>8.8000000000000007</v>
      </c>
      <c r="D3337">
        <v>920</v>
      </c>
      <c r="E3337" s="27">
        <v>45593</v>
      </c>
      <c r="F3337">
        <v>1151.97</v>
      </c>
      <c r="G3337" t="s">
        <v>90</v>
      </c>
      <c r="H3337">
        <v>0</v>
      </c>
      <c r="I3337" t="str">
        <f>YEAR(data_KPI[[#This Row],[Date]])&amp;" "&amp;MONTH(data_KPI[[#This Row],[Date]])</f>
        <v>2024 10</v>
      </c>
    </row>
    <row r="3338" spans="2:9" x14ac:dyDescent="0.25">
      <c r="B3338" t="s">
        <v>32</v>
      </c>
      <c r="C3338">
        <v>9.6000000000000014</v>
      </c>
      <c r="D3338">
        <v>670</v>
      </c>
      <c r="E3338" s="27">
        <v>45593</v>
      </c>
      <c r="F3338">
        <v>1277.25</v>
      </c>
      <c r="G3338" t="s">
        <v>91</v>
      </c>
      <c r="H3338">
        <v>0</v>
      </c>
      <c r="I3338" t="str">
        <f>YEAR(data_KPI[[#This Row],[Date]])&amp;" "&amp;MONTH(data_KPI[[#This Row],[Date]])</f>
        <v>2024 10</v>
      </c>
    </row>
    <row r="3339" spans="2:9" x14ac:dyDescent="0.25">
      <c r="B3339" t="s">
        <v>33</v>
      </c>
      <c r="C3339">
        <v>11.200000000000001</v>
      </c>
      <c r="D3339">
        <v>680</v>
      </c>
      <c r="E3339" s="27">
        <v>45594</v>
      </c>
      <c r="F3339">
        <v>157.26</v>
      </c>
      <c r="G3339" t="s">
        <v>90</v>
      </c>
      <c r="H3339">
        <v>0</v>
      </c>
      <c r="I3339" t="str">
        <f>YEAR(data_KPI[[#This Row],[Date]])&amp;" "&amp;MONTH(data_KPI[[#This Row],[Date]])</f>
        <v>2024 10</v>
      </c>
    </row>
    <row r="3340" spans="2:9" x14ac:dyDescent="0.25">
      <c r="B3340" t="s">
        <v>34</v>
      </c>
      <c r="C3340">
        <v>9.6000000000000014</v>
      </c>
      <c r="D3340">
        <v>1250</v>
      </c>
      <c r="E3340" s="27">
        <v>45594</v>
      </c>
      <c r="F3340">
        <v>1767.4499999999998</v>
      </c>
      <c r="G3340" t="s">
        <v>91</v>
      </c>
      <c r="H3340">
        <v>0</v>
      </c>
      <c r="I3340" t="str">
        <f>YEAR(data_KPI[[#This Row],[Date]])&amp;" "&amp;MONTH(data_KPI[[#This Row],[Date]])</f>
        <v>2024 10</v>
      </c>
    </row>
    <row r="3341" spans="2:9" x14ac:dyDescent="0.25">
      <c r="B3341" t="s">
        <v>35</v>
      </c>
      <c r="C3341">
        <v>11.200000000000001</v>
      </c>
      <c r="D3341">
        <v>1180</v>
      </c>
      <c r="E3341" s="27">
        <v>45594</v>
      </c>
      <c r="F3341">
        <v>1346.1</v>
      </c>
      <c r="G3341" t="s">
        <v>91</v>
      </c>
      <c r="H3341">
        <v>0</v>
      </c>
      <c r="I3341" t="str">
        <f>YEAR(data_KPI[[#This Row],[Date]])&amp;" "&amp;MONTH(data_KPI[[#This Row],[Date]])</f>
        <v>2024 10</v>
      </c>
    </row>
    <row r="3342" spans="2:9" x14ac:dyDescent="0.25">
      <c r="B3342" t="s">
        <v>68</v>
      </c>
      <c r="C3342">
        <v>4.8000000000000007</v>
      </c>
      <c r="D3342">
        <v>540</v>
      </c>
      <c r="E3342" s="27">
        <v>45594</v>
      </c>
      <c r="F3342">
        <v>2410.83</v>
      </c>
      <c r="G3342" t="s">
        <v>90</v>
      </c>
      <c r="H3342">
        <v>0</v>
      </c>
      <c r="I3342" t="str">
        <f>YEAR(data_KPI[[#This Row],[Date]])&amp;" "&amp;MONTH(data_KPI[[#This Row],[Date]])</f>
        <v>2024 10</v>
      </c>
    </row>
    <row r="3343" spans="2:9" x14ac:dyDescent="0.25">
      <c r="B3343" t="s">
        <v>32</v>
      </c>
      <c r="C3343">
        <v>9.6000000000000014</v>
      </c>
      <c r="D3343">
        <v>840</v>
      </c>
      <c r="E3343" s="27">
        <v>45594</v>
      </c>
      <c r="F3343">
        <v>1157.67</v>
      </c>
      <c r="G3343" t="s">
        <v>91</v>
      </c>
      <c r="H3343">
        <v>0</v>
      </c>
      <c r="I3343" t="str">
        <f>YEAR(data_KPI[[#This Row],[Date]])&amp;" "&amp;MONTH(data_KPI[[#This Row],[Date]])</f>
        <v>2024 10</v>
      </c>
    </row>
    <row r="3344" spans="2:9" x14ac:dyDescent="0.25">
      <c r="B3344" t="s">
        <v>33</v>
      </c>
      <c r="C3344">
        <v>5.6000000000000005</v>
      </c>
      <c r="D3344">
        <v>1230</v>
      </c>
      <c r="E3344" s="27">
        <v>45595</v>
      </c>
      <c r="F3344">
        <v>847.77</v>
      </c>
      <c r="G3344" t="s">
        <v>90</v>
      </c>
      <c r="H3344">
        <v>0</v>
      </c>
      <c r="I3344" t="str">
        <f>YEAR(data_KPI[[#This Row],[Date]])&amp;" "&amp;MONTH(data_KPI[[#This Row],[Date]])</f>
        <v>2024 10</v>
      </c>
    </row>
    <row r="3345" spans="2:9" x14ac:dyDescent="0.25">
      <c r="B3345" t="s">
        <v>34</v>
      </c>
      <c r="C3345">
        <v>7.2</v>
      </c>
      <c r="D3345">
        <v>930</v>
      </c>
      <c r="E3345" s="27">
        <v>45595</v>
      </c>
      <c r="F3345">
        <v>603.48</v>
      </c>
      <c r="G3345" t="s">
        <v>91</v>
      </c>
      <c r="H3345">
        <v>0</v>
      </c>
      <c r="I3345" t="str">
        <f>YEAR(data_KPI[[#This Row],[Date]])&amp;" "&amp;MONTH(data_KPI[[#This Row],[Date]])</f>
        <v>2024 10</v>
      </c>
    </row>
    <row r="3346" spans="2:9" x14ac:dyDescent="0.25">
      <c r="B3346" t="s">
        <v>35</v>
      </c>
      <c r="C3346">
        <v>4</v>
      </c>
      <c r="D3346">
        <v>1140</v>
      </c>
      <c r="E3346" s="27">
        <v>45595</v>
      </c>
      <c r="F3346">
        <v>2399.9700000000003</v>
      </c>
      <c r="G3346" t="s">
        <v>91</v>
      </c>
      <c r="H3346">
        <v>0</v>
      </c>
      <c r="I3346" t="str">
        <f>YEAR(data_KPI[[#This Row],[Date]])&amp;" "&amp;MONTH(data_KPI[[#This Row],[Date]])</f>
        <v>2024 10</v>
      </c>
    </row>
    <row r="3347" spans="2:9" x14ac:dyDescent="0.25">
      <c r="B3347" t="s">
        <v>68</v>
      </c>
      <c r="C3347">
        <v>7.2</v>
      </c>
      <c r="D3347">
        <v>1010</v>
      </c>
      <c r="E3347" s="27">
        <v>45595</v>
      </c>
      <c r="F3347">
        <v>513.27</v>
      </c>
      <c r="G3347" t="s">
        <v>90</v>
      </c>
      <c r="H3347">
        <v>0</v>
      </c>
      <c r="I3347" t="str">
        <f>YEAR(data_KPI[[#This Row],[Date]])&amp;" "&amp;MONTH(data_KPI[[#This Row],[Date]])</f>
        <v>2024 10</v>
      </c>
    </row>
    <row r="3348" spans="2:9" x14ac:dyDescent="0.25">
      <c r="B3348" t="s">
        <v>32</v>
      </c>
      <c r="C3348">
        <v>4.8000000000000007</v>
      </c>
      <c r="D3348">
        <v>640</v>
      </c>
      <c r="E3348" s="27">
        <v>45595</v>
      </c>
      <c r="F3348">
        <v>2464.86</v>
      </c>
      <c r="G3348" t="s">
        <v>91</v>
      </c>
      <c r="H3348">
        <v>0</v>
      </c>
      <c r="I3348" t="str">
        <f>YEAR(data_KPI[[#This Row],[Date]])&amp;" "&amp;MONTH(data_KPI[[#This Row],[Date]])</f>
        <v>2024 10</v>
      </c>
    </row>
    <row r="3349" spans="2:9" x14ac:dyDescent="0.25">
      <c r="B3349" t="s">
        <v>33</v>
      </c>
      <c r="C3349">
        <v>11.200000000000001</v>
      </c>
      <c r="D3349">
        <v>570</v>
      </c>
      <c r="E3349" s="27">
        <v>45596</v>
      </c>
      <c r="F3349">
        <v>1841.73</v>
      </c>
      <c r="G3349" t="s">
        <v>90</v>
      </c>
      <c r="H3349">
        <v>0</v>
      </c>
      <c r="I3349" t="str">
        <f>YEAR(data_KPI[[#This Row],[Date]])&amp;" "&amp;MONTH(data_KPI[[#This Row],[Date]])</f>
        <v>2024 10</v>
      </c>
    </row>
    <row r="3350" spans="2:9" x14ac:dyDescent="0.25">
      <c r="B3350" t="s">
        <v>34</v>
      </c>
      <c r="C3350">
        <v>4.8000000000000007</v>
      </c>
      <c r="D3350">
        <v>1500</v>
      </c>
      <c r="E3350" s="27">
        <v>45596</v>
      </c>
      <c r="F3350">
        <v>2842.38</v>
      </c>
      <c r="G3350" t="s">
        <v>91</v>
      </c>
      <c r="H3350">
        <v>0</v>
      </c>
      <c r="I3350" t="str">
        <f>YEAR(data_KPI[[#This Row],[Date]])&amp;" "&amp;MONTH(data_KPI[[#This Row],[Date]])</f>
        <v>2024 10</v>
      </c>
    </row>
    <row r="3351" spans="2:9" x14ac:dyDescent="0.25">
      <c r="B3351" t="s">
        <v>35</v>
      </c>
      <c r="C3351">
        <v>8</v>
      </c>
      <c r="D3351">
        <v>740</v>
      </c>
      <c r="E3351" s="27">
        <v>45596</v>
      </c>
      <c r="F3351">
        <v>396.63</v>
      </c>
      <c r="G3351" t="s">
        <v>91</v>
      </c>
      <c r="H3351">
        <v>0</v>
      </c>
      <c r="I3351" t="str">
        <f>YEAR(data_KPI[[#This Row],[Date]])&amp;" "&amp;MONTH(data_KPI[[#This Row],[Date]])</f>
        <v>2024 10</v>
      </c>
    </row>
    <row r="3352" spans="2:9" x14ac:dyDescent="0.25">
      <c r="B3352" t="s">
        <v>68</v>
      </c>
      <c r="C3352">
        <v>8.8000000000000007</v>
      </c>
      <c r="D3352">
        <v>1460</v>
      </c>
      <c r="E3352" s="27">
        <v>45596</v>
      </c>
      <c r="F3352">
        <v>416.15999999999997</v>
      </c>
      <c r="G3352" t="s">
        <v>90</v>
      </c>
      <c r="H3352">
        <v>0</v>
      </c>
      <c r="I3352" t="str">
        <f>YEAR(data_KPI[[#This Row],[Date]])&amp;" "&amp;MONTH(data_KPI[[#This Row],[Date]])</f>
        <v>2024 10</v>
      </c>
    </row>
    <row r="3353" spans="2:9" x14ac:dyDescent="0.25">
      <c r="B3353" t="s">
        <v>32</v>
      </c>
      <c r="C3353">
        <v>10.4</v>
      </c>
      <c r="D3353">
        <v>1420</v>
      </c>
      <c r="E3353" s="27">
        <v>45596</v>
      </c>
      <c r="F3353">
        <v>1870.5</v>
      </c>
      <c r="G3353" t="s">
        <v>91</v>
      </c>
      <c r="H3353">
        <v>0</v>
      </c>
      <c r="I3353" t="str">
        <f>YEAR(data_KPI[[#This Row],[Date]])&amp;" "&amp;MONTH(data_KPI[[#This Row],[Date]])</f>
        <v>2024 10</v>
      </c>
    </row>
    <row r="3354" spans="2:9" x14ac:dyDescent="0.25">
      <c r="B3354" t="s">
        <v>33</v>
      </c>
      <c r="C3354">
        <v>8</v>
      </c>
      <c r="D3354">
        <v>690</v>
      </c>
      <c r="E3354" s="27">
        <v>45597</v>
      </c>
      <c r="F3354">
        <v>1862.5500000000002</v>
      </c>
      <c r="G3354" t="s">
        <v>90</v>
      </c>
      <c r="H3354">
        <v>0</v>
      </c>
      <c r="I3354" t="str">
        <f>YEAR(data_KPI[[#This Row],[Date]])&amp;" "&amp;MONTH(data_KPI[[#This Row],[Date]])</f>
        <v>2024 11</v>
      </c>
    </row>
    <row r="3355" spans="2:9" x14ac:dyDescent="0.25">
      <c r="B3355" t="s">
        <v>34</v>
      </c>
      <c r="C3355">
        <v>4.8000000000000007</v>
      </c>
      <c r="D3355">
        <v>920</v>
      </c>
      <c r="E3355" s="27">
        <v>45597</v>
      </c>
      <c r="F3355">
        <v>1899.06</v>
      </c>
      <c r="G3355" t="s">
        <v>91</v>
      </c>
      <c r="H3355">
        <v>0</v>
      </c>
      <c r="I3355" t="str">
        <f>YEAR(data_KPI[[#This Row],[Date]])&amp;" "&amp;MONTH(data_KPI[[#This Row],[Date]])</f>
        <v>2024 11</v>
      </c>
    </row>
    <row r="3356" spans="2:9" x14ac:dyDescent="0.25">
      <c r="B3356" t="s">
        <v>35</v>
      </c>
      <c r="C3356">
        <v>9.6000000000000014</v>
      </c>
      <c r="D3356">
        <v>750</v>
      </c>
      <c r="E3356" s="27">
        <v>45597</v>
      </c>
      <c r="F3356">
        <v>1626.5700000000002</v>
      </c>
      <c r="G3356" t="s">
        <v>91</v>
      </c>
      <c r="H3356">
        <v>0</v>
      </c>
      <c r="I3356" t="str">
        <f>YEAR(data_KPI[[#This Row],[Date]])&amp;" "&amp;MONTH(data_KPI[[#This Row],[Date]])</f>
        <v>2024 11</v>
      </c>
    </row>
    <row r="3357" spans="2:9" x14ac:dyDescent="0.25">
      <c r="B3357" t="s">
        <v>68</v>
      </c>
      <c r="C3357">
        <v>7.2</v>
      </c>
      <c r="D3357">
        <v>1130</v>
      </c>
      <c r="E3357" s="27">
        <v>45597</v>
      </c>
      <c r="F3357">
        <v>2960.37</v>
      </c>
      <c r="G3357" t="s">
        <v>90</v>
      </c>
      <c r="H3357">
        <v>0</v>
      </c>
      <c r="I3357" t="str">
        <f>YEAR(data_KPI[[#This Row],[Date]])&amp;" "&amp;MONTH(data_KPI[[#This Row],[Date]])</f>
        <v>2024 11</v>
      </c>
    </row>
    <row r="3358" spans="2:9" x14ac:dyDescent="0.25">
      <c r="B3358" t="s">
        <v>32</v>
      </c>
      <c r="C3358">
        <v>10.4</v>
      </c>
      <c r="D3358">
        <v>920</v>
      </c>
      <c r="E3358" s="27">
        <v>45597</v>
      </c>
      <c r="F3358">
        <v>1689.1499999999999</v>
      </c>
      <c r="G3358" t="s">
        <v>91</v>
      </c>
      <c r="H3358">
        <v>0</v>
      </c>
      <c r="I3358" t="str">
        <f>YEAR(data_KPI[[#This Row],[Date]])&amp;" "&amp;MONTH(data_KPI[[#This Row],[Date]])</f>
        <v>2024 11</v>
      </c>
    </row>
    <row r="3359" spans="2:9" x14ac:dyDescent="0.25">
      <c r="B3359" t="s">
        <v>33</v>
      </c>
      <c r="C3359">
        <v>4</v>
      </c>
      <c r="D3359">
        <v>950</v>
      </c>
      <c r="E3359" s="27">
        <v>45598</v>
      </c>
      <c r="F3359">
        <v>2417.0700000000002</v>
      </c>
      <c r="G3359" t="s">
        <v>90</v>
      </c>
      <c r="H3359">
        <v>0</v>
      </c>
      <c r="I3359" t="str">
        <f>YEAR(data_KPI[[#This Row],[Date]])&amp;" "&amp;MONTH(data_KPI[[#This Row],[Date]])</f>
        <v>2024 11</v>
      </c>
    </row>
    <row r="3360" spans="2:9" x14ac:dyDescent="0.25">
      <c r="B3360" t="s">
        <v>34</v>
      </c>
      <c r="C3360">
        <v>12</v>
      </c>
      <c r="D3360">
        <v>1070</v>
      </c>
      <c r="E3360" s="27">
        <v>45598</v>
      </c>
      <c r="F3360">
        <v>2760.5099999999998</v>
      </c>
      <c r="G3360" t="s">
        <v>91</v>
      </c>
      <c r="H3360">
        <v>0</v>
      </c>
      <c r="I3360" t="str">
        <f>YEAR(data_KPI[[#This Row],[Date]])&amp;" "&amp;MONTH(data_KPI[[#This Row],[Date]])</f>
        <v>2024 11</v>
      </c>
    </row>
    <row r="3361" spans="2:9" x14ac:dyDescent="0.25">
      <c r="B3361" t="s">
        <v>35</v>
      </c>
      <c r="C3361">
        <v>8</v>
      </c>
      <c r="D3361">
        <v>890</v>
      </c>
      <c r="E3361" s="27">
        <v>45598</v>
      </c>
      <c r="F3361">
        <v>2967.6000000000004</v>
      </c>
      <c r="G3361" t="s">
        <v>91</v>
      </c>
      <c r="H3361">
        <v>0</v>
      </c>
      <c r="I3361" t="str">
        <f>YEAR(data_KPI[[#This Row],[Date]])&amp;" "&amp;MONTH(data_KPI[[#This Row],[Date]])</f>
        <v>2024 11</v>
      </c>
    </row>
    <row r="3362" spans="2:9" x14ac:dyDescent="0.25">
      <c r="B3362" t="s">
        <v>68</v>
      </c>
      <c r="C3362">
        <v>6.4</v>
      </c>
      <c r="D3362">
        <v>1230</v>
      </c>
      <c r="E3362" s="27">
        <v>45598</v>
      </c>
      <c r="F3362">
        <v>2166.54</v>
      </c>
      <c r="G3362" t="s">
        <v>90</v>
      </c>
      <c r="H3362">
        <v>0</v>
      </c>
      <c r="I3362" t="str">
        <f>YEAR(data_KPI[[#This Row],[Date]])&amp;" "&amp;MONTH(data_KPI[[#This Row],[Date]])</f>
        <v>2024 11</v>
      </c>
    </row>
    <row r="3363" spans="2:9" x14ac:dyDescent="0.25">
      <c r="B3363" t="s">
        <v>32</v>
      </c>
      <c r="C3363">
        <v>4.8000000000000007</v>
      </c>
      <c r="D3363">
        <v>1170</v>
      </c>
      <c r="E3363" s="27">
        <v>45598</v>
      </c>
      <c r="F3363">
        <v>2815.83</v>
      </c>
      <c r="G3363" t="s">
        <v>91</v>
      </c>
      <c r="H3363">
        <v>0</v>
      </c>
      <c r="I3363" t="str">
        <f>YEAR(data_KPI[[#This Row],[Date]])&amp;" "&amp;MONTH(data_KPI[[#This Row],[Date]])</f>
        <v>2024 11</v>
      </c>
    </row>
    <row r="3364" spans="2:9" x14ac:dyDescent="0.25">
      <c r="B3364" t="s">
        <v>33</v>
      </c>
      <c r="C3364">
        <v>10.4</v>
      </c>
      <c r="D3364">
        <v>1010</v>
      </c>
      <c r="E3364" s="27">
        <v>45599</v>
      </c>
      <c r="F3364">
        <v>960.66000000000008</v>
      </c>
      <c r="G3364" t="s">
        <v>90</v>
      </c>
      <c r="H3364">
        <v>0</v>
      </c>
      <c r="I3364" t="str">
        <f>YEAR(data_KPI[[#This Row],[Date]])&amp;" "&amp;MONTH(data_KPI[[#This Row],[Date]])</f>
        <v>2024 11</v>
      </c>
    </row>
    <row r="3365" spans="2:9" x14ac:dyDescent="0.25">
      <c r="B3365" t="s">
        <v>34</v>
      </c>
      <c r="C3365">
        <v>6.4</v>
      </c>
      <c r="D3365">
        <v>750</v>
      </c>
      <c r="E3365" s="27">
        <v>45599</v>
      </c>
      <c r="F3365">
        <v>790.26</v>
      </c>
      <c r="G3365" t="s">
        <v>91</v>
      </c>
      <c r="H3365">
        <v>0</v>
      </c>
      <c r="I3365" t="str">
        <f>YEAR(data_KPI[[#This Row],[Date]])&amp;" "&amp;MONTH(data_KPI[[#This Row],[Date]])</f>
        <v>2024 11</v>
      </c>
    </row>
    <row r="3366" spans="2:9" x14ac:dyDescent="0.25">
      <c r="B3366" t="s">
        <v>35</v>
      </c>
      <c r="C3366">
        <v>11.200000000000001</v>
      </c>
      <c r="D3366">
        <v>1150</v>
      </c>
      <c r="E3366" s="27">
        <v>45599</v>
      </c>
      <c r="F3366">
        <v>2520.2400000000002</v>
      </c>
      <c r="G3366" t="s">
        <v>91</v>
      </c>
      <c r="H3366">
        <v>0</v>
      </c>
      <c r="I3366" t="str">
        <f>YEAR(data_KPI[[#This Row],[Date]])&amp;" "&amp;MONTH(data_KPI[[#This Row],[Date]])</f>
        <v>2024 11</v>
      </c>
    </row>
    <row r="3367" spans="2:9" x14ac:dyDescent="0.25">
      <c r="B3367" t="s">
        <v>68</v>
      </c>
      <c r="C3367">
        <v>4</v>
      </c>
      <c r="D3367">
        <v>1150</v>
      </c>
      <c r="E3367" s="27">
        <v>45599</v>
      </c>
      <c r="F3367">
        <v>1878.81</v>
      </c>
      <c r="G3367" t="s">
        <v>90</v>
      </c>
      <c r="H3367">
        <v>0</v>
      </c>
      <c r="I3367" t="str">
        <f>YEAR(data_KPI[[#This Row],[Date]])&amp;" "&amp;MONTH(data_KPI[[#This Row],[Date]])</f>
        <v>2024 11</v>
      </c>
    </row>
    <row r="3368" spans="2:9" x14ac:dyDescent="0.25">
      <c r="B3368" t="s">
        <v>32</v>
      </c>
      <c r="C3368">
        <v>9.6000000000000014</v>
      </c>
      <c r="D3368">
        <v>660</v>
      </c>
      <c r="E3368" s="27">
        <v>45599</v>
      </c>
      <c r="F3368">
        <v>1012.89</v>
      </c>
      <c r="G3368" t="s">
        <v>91</v>
      </c>
      <c r="H3368">
        <v>0</v>
      </c>
      <c r="I3368" t="str">
        <f>YEAR(data_KPI[[#This Row],[Date]])&amp;" "&amp;MONTH(data_KPI[[#This Row],[Date]])</f>
        <v>2024 11</v>
      </c>
    </row>
    <row r="3369" spans="2:9" x14ac:dyDescent="0.25">
      <c r="B3369" t="s">
        <v>33</v>
      </c>
      <c r="C3369">
        <v>8.8000000000000007</v>
      </c>
      <c r="D3369">
        <v>860</v>
      </c>
      <c r="E3369" s="27">
        <v>45600</v>
      </c>
      <c r="F3369">
        <v>1823.94</v>
      </c>
      <c r="G3369" t="s">
        <v>90</v>
      </c>
      <c r="H3369">
        <v>0</v>
      </c>
      <c r="I3369" t="str">
        <f>YEAR(data_KPI[[#This Row],[Date]])&amp;" "&amp;MONTH(data_KPI[[#This Row],[Date]])</f>
        <v>2024 11</v>
      </c>
    </row>
    <row r="3370" spans="2:9" x14ac:dyDescent="0.25">
      <c r="B3370" t="s">
        <v>34</v>
      </c>
      <c r="C3370">
        <v>5.6000000000000005</v>
      </c>
      <c r="D3370">
        <v>1150</v>
      </c>
      <c r="E3370" s="27">
        <v>45600</v>
      </c>
      <c r="F3370">
        <v>1384.8000000000002</v>
      </c>
      <c r="G3370" t="s">
        <v>91</v>
      </c>
      <c r="H3370">
        <v>0</v>
      </c>
      <c r="I3370" t="str">
        <f>YEAR(data_KPI[[#This Row],[Date]])&amp;" "&amp;MONTH(data_KPI[[#This Row],[Date]])</f>
        <v>2024 11</v>
      </c>
    </row>
    <row r="3371" spans="2:9" x14ac:dyDescent="0.25">
      <c r="B3371" t="s">
        <v>35</v>
      </c>
      <c r="C3371">
        <v>6.4</v>
      </c>
      <c r="D3371">
        <v>1250</v>
      </c>
      <c r="E3371" s="27">
        <v>45600</v>
      </c>
      <c r="F3371">
        <v>2285.13</v>
      </c>
      <c r="G3371" t="s">
        <v>91</v>
      </c>
      <c r="H3371">
        <v>0</v>
      </c>
      <c r="I3371" t="str">
        <f>YEAR(data_KPI[[#This Row],[Date]])&amp;" "&amp;MONTH(data_KPI[[#This Row],[Date]])</f>
        <v>2024 11</v>
      </c>
    </row>
    <row r="3372" spans="2:9" x14ac:dyDescent="0.25">
      <c r="B3372" t="s">
        <v>68</v>
      </c>
      <c r="C3372">
        <v>12</v>
      </c>
      <c r="D3372">
        <v>730</v>
      </c>
      <c r="E3372" s="27">
        <v>45600</v>
      </c>
      <c r="F3372">
        <v>1247.19</v>
      </c>
      <c r="G3372" t="s">
        <v>90</v>
      </c>
      <c r="H3372">
        <v>0</v>
      </c>
      <c r="I3372" t="str">
        <f>YEAR(data_KPI[[#This Row],[Date]])&amp;" "&amp;MONTH(data_KPI[[#This Row],[Date]])</f>
        <v>2024 11</v>
      </c>
    </row>
    <row r="3373" spans="2:9" x14ac:dyDescent="0.25">
      <c r="B3373" t="s">
        <v>32</v>
      </c>
      <c r="C3373">
        <v>8.8000000000000007</v>
      </c>
      <c r="D3373">
        <v>560</v>
      </c>
      <c r="E3373" s="27">
        <v>45600</v>
      </c>
      <c r="F3373">
        <v>843.15000000000009</v>
      </c>
      <c r="G3373" t="s">
        <v>91</v>
      </c>
      <c r="H3373">
        <v>0</v>
      </c>
      <c r="I3373" t="str">
        <f>YEAR(data_KPI[[#This Row],[Date]])&amp;" "&amp;MONTH(data_KPI[[#This Row],[Date]])</f>
        <v>2024 11</v>
      </c>
    </row>
    <row r="3374" spans="2:9" x14ac:dyDescent="0.25">
      <c r="B3374" t="s">
        <v>33</v>
      </c>
      <c r="C3374">
        <v>10.4</v>
      </c>
      <c r="D3374">
        <v>1210</v>
      </c>
      <c r="E3374" s="27">
        <v>45601</v>
      </c>
      <c r="F3374">
        <v>2626.32</v>
      </c>
      <c r="G3374" t="s">
        <v>90</v>
      </c>
      <c r="H3374">
        <v>0</v>
      </c>
      <c r="I3374" t="str">
        <f>YEAR(data_KPI[[#This Row],[Date]])&amp;" "&amp;MONTH(data_KPI[[#This Row],[Date]])</f>
        <v>2024 11</v>
      </c>
    </row>
    <row r="3375" spans="2:9" x14ac:dyDescent="0.25">
      <c r="B3375" t="s">
        <v>34</v>
      </c>
      <c r="C3375">
        <v>5.6000000000000005</v>
      </c>
      <c r="D3375">
        <v>1110</v>
      </c>
      <c r="E3375" s="27">
        <v>45601</v>
      </c>
      <c r="F3375">
        <v>2425.17</v>
      </c>
      <c r="G3375" t="s">
        <v>91</v>
      </c>
      <c r="H3375">
        <v>0</v>
      </c>
      <c r="I3375" t="str">
        <f>YEAR(data_KPI[[#This Row],[Date]])&amp;" "&amp;MONTH(data_KPI[[#This Row],[Date]])</f>
        <v>2024 11</v>
      </c>
    </row>
    <row r="3376" spans="2:9" x14ac:dyDescent="0.25">
      <c r="B3376" t="s">
        <v>35</v>
      </c>
      <c r="C3376">
        <v>6.4</v>
      </c>
      <c r="D3376">
        <v>1100</v>
      </c>
      <c r="E3376" s="27">
        <v>45601</v>
      </c>
      <c r="F3376">
        <v>2048.34</v>
      </c>
      <c r="G3376" t="s">
        <v>91</v>
      </c>
      <c r="H3376">
        <v>0</v>
      </c>
      <c r="I3376" t="str">
        <f>YEAR(data_KPI[[#This Row],[Date]])&amp;" "&amp;MONTH(data_KPI[[#This Row],[Date]])</f>
        <v>2024 11</v>
      </c>
    </row>
    <row r="3377" spans="2:9" x14ac:dyDescent="0.25">
      <c r="B3377" t="s">
        <v>68</v>
      </c>
      <c r="C3377">
        <v>4</v>
      </c>
      <c r="D3377">
        <v>610</v>
      </c>
      <c r="E3377" s="27">
        <v>45601</v>
      </c>
      <c r="F3377">
        <v>1267.98</v>
      </c>
      <c r="G3377" t="s">
        <v>90</v>
      </c>
      <c r="H3377">
        <v>0</v>
      </c>
      <c r="I3377" t="str">
        <f>YEAR(data_KPI[[#This Row],[Date]])&amp;" "&amp;MONTH(data_KPI[[#This Row],[Date]])</f>
        <v>2024 11</v>
      </c>
    </row>
    <row r="3378" spans="2:9" x14ac:dyDescent="0.25">
      <c r="B3378" t="s">
        <v>32</v>
      </c>
      <c r="C3378">
        <v>9.6000000000000014</v>
      </c>
      <c r="D3378">
        <v>1440</v>
      </c>
      <c r="E3378" s="27">
        <v>45601</v>
      </c>
      <c r="F3378">
        <v>243.29999999999998</v>
      </c>
      <c r="G3378" t="s">
        <v>91</v>
      </c>
      <c r="H3378">
        <v>0</v>
      </c>
      <c r="I3378" t="str">
        <f>YEAR(data_KPI[[#This Row],[Date]])&amp;" "&amp;MONTH(data_KPI[[#This Row],[Date]])</f>
        <v>2024 11</v>
      </c>
    </row>
    <row r="3379" spans="2:9" x14ac:dyDescent="0.25">
      <c r="B3379" t="s">
        <v>33</v>
      </c>
      <c r="C3379">
        <v>6.4</v>
      </c>
      <c r="D3379">
        <v>1430</v>
      </c>
      <c r="E3379" s="27">
        <v>45602</v>
      </c>
      <c r="F3379">
        <v>2346.0299999999997</v>
      </c>
      <c r="G3379" t="s">
        <v>90</v>
      </c>
      <c r="H3379">
        <v>0</v>
      </c>
      <c r="I3379" t="str">
        <f>YEAR(data_KPI[[#This Row],[Date]])&amp;" "&amp;MONTH(data_KPI[[#This Row],[Date]])</f>
        <v>2024 11</v>
      </c>
    </row>
    <row r="3380" spans="2:9" x14ac:dyDescent="0.25">
      <c r="B3380" t="s">
        <v>34</v>
      </c>
      <c r="C3380">
        <v>8</v>
      </c>
      <c r="D3380">
        <v>1310</v>
      </c>
      <c r="E3380" s="27">
        <v>45602</v>
      </c>
      <c r="F3380">
        <v>1905</v>
      </c>
      <c r="G3380" t="s">
        <v>91</v>
      </c>
      <c r="H3380">
        <v>0</v>
      </c>
      <c r="I3380" t="str">
        <f>YEAR(data_KPI[[#This Row],[Date]])&amp;" "&amp;MONTH(data_KPI[[#This Row],[Date]])</f>
        <v>2024 11</v>
      </c>
    </row>
    <row r="3381" spans="2:9" x14ac:dyDescent="0.25">
      <c r="B3381" t="s">
        <v>35</v>
      </c>
      <c r="C3381">
        <v>12</v>
      </c>
      <c r="D3381">
        <v>630</v>
      </c>
      <c r="E3381" s="27">
        <v>45602</v>
      </c>
      <c r="F3381">
        <v>2747.43</v>
      </c>
      <c r="G3381" t="s">
        <v>91</v>
      </c>
      <c r="H3381">
        <v>0</v>
      </c>
      <c r="I3381" t="str">
        <f>YEAR(data_KPI[[#This Row],[Date]])&amp;" "&amp;MONTH(data_KPI[[#This Row],[Date]])</f>
        <v>2024 11</v>
      </c>
    </row>
    <row r="3382" spans="2:9" x14ac:dyDescent="0.25">
      <c r="B3382" t="s">
        <v>68</v>
      </c>
      <c r="C3382">
        <v>10.4</v>
      </c>
      <c r="D3382">
        <v>1020</v>
      </c>
      <c r="E3382" s="27">
        <v>45602</v>
      </c>
      <c r="F3382">
        <v>1935.63</v>
      </c>
      <c r="G3382" t="s">
        <v>90</v>
      </c>
      <c r="H3382">
        <v>0</v>
      </c>
      <c r="I3382" t="str">
        <f>YEAR(data_KPI[[#This Row],[Date]])&amp;" "&amp;MONTH(data_KPI[[#This Row],[Date]])</f>
        <v>2024 11</v>
      </c>
    </row>
    <row r="3383" spans="2:9" x14ac:dyDescent="0.25">
      <c r="B3383" t="s">
        <v>32</v>
      </c>
      <c r="C3383">
        <v>11.200000000000001</v>
      </c>
      <c r="D3383">
        <v>820</v>
      </c>
      <c r="E3383" s="27">
        <v>45602</v>
      </c>
      <c r="F3383">
        <v>1202.28</v>
      </c>
      <c r="G3383" t="s">
        <v>91</v>
      </c>
      <c r="H3383">
        <v>0</v>
      </c>
      <c r="I3383" t="str">
        <f>YEAR(data_KPI[[#This Row],[Date]])&amp;" "&amp;MONTH(data_KPI[[#This Row],[Date]])</f>
        <v>2024 11</v>
      </c>
    </row>
    <row r="3384" spans="2:9" x14ac:dyDescent="0.25">
      <c r="B3384" t="s">
        <v>33</v>
      </c>
      <c r="C3384">
        <v>8.8000000000000007</v>
      </c>
      <c r="D3384">
        <v>610</v>
      </c>
      <c r="E3384" s="27">
        <v>45603</v>
      </c>
      <c r="F3384">
        <v>1768.6799999999998</v>
      </c>
      <c r="G3384" t="s">
        <v>90</v>
      </c>
      <c r="H3384">
        <v>0</v>
      </c>
      <c r="I3384" t="str">
        <f>YEAR(data_KPI[[#This Row],[Date]])&amp;" "&amp;MONTH(data_KPI[[#This Row],[Date]])</f>
        <v>2024 11</v>
      </c>
    </row>
    <row r="3385" spans="2:9" x14ac:dyDescent="0.25">
      <c r="B3385" t="s">
        <v>34</v>
      </c>
      <c r="C3385">
        <v>12</v>
      </c>
      <c r="D3385">
        <v>1080</v>
      </c>
      <c r="E3385" s="27">
        <v>45603</v>
      </c>
      <c r="F3385">
        <v>1573.71</v>
      </c>
      <c r="G3385" t="s">
        <v>91</v>
      </c>
      <c r="H3385">
        <v>0</v>
      </c>
      <c r="I3385" t="str">
        <f>YEAR(data_KPI[[#This Row],[Date]])&amp;" "&amp;MONTH(data_KPI[[#This Row],[Date]])</f>
        <v>2024 11</v>
      </c>
    </row>
    <row r="3386" spans="2:9" x14ac:dyDescent="0.25">
      <c r="B3386" t="s">
        <v>35</v>
      </c>
      <c r="C3386">
        <v>6.4</v>
      </c>
      <c r="D3386">
        <v>1190</v>
      </c>
      <c r="E3386" s="27">
        <v>45603</v>
      </c>
      <c r="F3386">
        <v>2394.63</v>
      </c>
      <c r="G3386" t="s">
        <v>91</v>
      </c>
      <c r="H3386">
        <v>0</v>
      </c>
      <c r="I3386" t="str">
        <f>YEAR(data_KPI[[#This Row],[Date]])&amp;" "&amp;MONTH(data_KPI[[#This Row],[Date]])</f>
        <v>2024 11</v>
      </c>
    </row>
    <row r="3387" spans="2:9" x14ac:dyDescent="0.25">
      <c r="B3387" t="s">
        <v>68</v>
      </c>
      <c r="C3387">
        <v>7.2</v>
      </c>
      <c r="D3387">
        <v>950</v>
      </c>
      <c r="E3387" s="27">
        <v>45603</v>
      </c>
      <c r="F3387">
        <v>1344.93</v>
      </c>
      <c r="G3387" t="s">
        <v>90</v>
      </c>
      <c r="H3387">
        <v>0</v>
      </c>
      <c r="I3387" t="str">
        <f>YEAR(data_KPI[[#This Row],[Date]])&amp;" "&amp;MONTH(data_KPI[[#This Row],[Date]])</f>
        <v>2024 11</v>
      </c>
    </row>
    <row r="3388" spans="2:9" x14ac:dyDescent="0.25">
      <c r="B3388" t="s">
        <v>32</v>
      </c>
      <c r="C3388">
        <v>4.8000000000000007</v>
      </c>
      <c r="D3388">
        <v>1420</v>
      </c>
      <c r="E3388" s="27">
        <v>45603</v>
      </c>
      <c r="F3388">
        <v>890.87999999999988</v>
      </c>
      <c r="G3388" t="s">
        <v>91</v>
      </c>
      <c r="H3388">
        <v>0</v>
      </c>
      <c r="I3388" t="str">
        <f>YEAR(data_KPI[[#This Row],[Date]])&amp;" "&amp;MONTH(data_KPI[[#This Row],[Date]])</f>
        <v>2024 11</v>
      </c>
    </row>
    <row r="3389" spans="2:9" x14ac:dyDescent="0.25">
      <c r="B3389" t="s">
        <v>33</v>
      </c>
      <c r="C3389">
        <v>8</v>
      </c>
      <c r="D3389">
        <v>730</v>
      </c>
      <c r="E3389" s="27">
        <v>45604</v>
      </c>
      <c r="F3389">
        <v>1095.96</v>
      </c>
      <c r="G3389" t="s">
        <v>90</v>
      </c>
      <c r="H3389">
        <v>0</v>
      </c>
      <c r="I3389" t="str">
        <f>YEAR(data_KPI[[#This Row],[Date]])&amp;" "&amp;MONTH(data_KPI[[#This Row],[Date]])</f>
        <v>2024 11</v>
      </c>
    </row>
    <row r="3390" spans="2:9" x14ac:dyDescent="0.25">
      <c r="B3390" t="s">
        <v>34</v>
      </c>
      <c r="C3390">
        <v>10.4</v>
      </c>
      <c r="D3390">
        <v>940</v>
      </c>
      <c r="E3390" s="27">
        <v>45604</v>
      </c>
      <c r="F3390">
        <v>2920.44</v>
      </c>
      <c r="G3390" t="s">
        <v>91</v>
      </c>
      <c r="H3390">
        <v>0</v>
      </c>
      <c r="I3390" t="str">
        <f>YEAR(data_KPI[[#This Row],[Date]])&amp;" "&amp;MONTH(data_KPI[[#This Row],[Date]])</f>
        <v>2024 11</v>
      </c>
    </row>
    <row r="3391" spans="2:9" x14ac:dyDescent="0.25">
      <c r="B3391" t="s">
        <v>35</v>
      </c>
      <c r="C3391">
        <v>10.4</v>
      </c>
      <c r="D3391">
        <v>630</v>
      </c>
      <c r="E3391" s="27">
        <v>45604</v>
      </c>
      <c r="F3391">
        <v>675.59999999999991</v>
      </c>
      <c r="G3391" t="s">
        <v>91</v>
      </c>
      <c r="H3391">
        <v>0</v>
      </c>
      <c r="I3391" t="str">
        <f>YEAR(data_KPI[[#This Row],[Date]])&amp;" "&amp;MONTH(data_KPI[[#This Row],[Date]])</f>
        <v>2024 11</v>
      </c>
    </row>
    <row r="3392" spans="2:9" x14ac:dyDescent="0.25">
      <c r="B3392" t="s">
        <v>68</v>
      </c>
      <c r="C3392">
        <v>12</v>
      </c>
      <c r="D3392">
        <v>890</v>
      </c>
      <c r="E3392" s="27">
        <v>45604</v>
      </c>
      <c r="F3392">
        <v>2333.31</v>
      </c>
      <c r="G3392" t="s">
        <v>90</v>
      </c>
      <c r="H3392">
        <v>0</v>
      </c>
      <c r="I3392" t="str">
        <f>YEAR(data_KPI[[#This Row],[Date]])&amp;" "&amp;MONTH(data_KPI[[#This Row],[Date]])</f>
        <v>2024 11</v>
      </c>
    </row>
    <row r="3393" spans="2:9" x14ac:dyDescent="0.25">
      <c r="B3393" t="s">
        <v>32</v>
      </c>
      <c r="C3393">
        <v>4.8000000000000007</v>
      </c>
      <c r="D3393">
        <v>730</v>
      </c>
      <c r="E3393" s="27">
        <v>45604</v>
      </c>
      <c r="F3393">
        <v>1289.52</v>
      </c>
      <c r="G3393" t="s">
        <v>91</v>
      </c>
      <c r="H3393">
        <v>0</v>
      </c>
      <c r="I3393" t="str">
        <f>YEAR(data_KPI[[#This Row],[Date]])&amp;" "&amp;MONTH(data_KPI[[#This Row],[Date]])</f>
        <v>2024 11</v>
      </c>
    </row>
    <row r="3394" spans="2:9" x14ac:dyDescent="0.25">
      <c r="B3394" t="s">
        <v>33</v>
      </c>
      <c r="C3394">
        <v>10.4</v>
      </c>
      <c r="D3394">
        <v>980</v>
      </c>
      <c r="E3394" s="27">
        <v>45605</v>
      </c>
      <c r="F3394">
        <v>1215</v>
      </c>
      <c r="G3394" t="s">
        <v>90</v>
      </c>
      <c r="H3394">
        <v>0</v>
      </c>
      <c r="I3394" t="str">
        <f>YEAR(data_KPI[[#This Row],[Date]])&amp;" "&amp;MONTH(data_KPI[[#This Row],[Date]])</f>
        <v>2024 11</v>
      </c>
    </row>
    <row r="3395" spans="2:9" x14ac:dyDescent="0.25">
      <c r="B3395" t="s">
        <v>34</v>
      </c>
      <c r="C3395">
        <v>12</v>
      </c>
      <c r="D3395">
        <v>1300</v>
      </c>
      <c r="E3395" s="27">
        <v>45605</v>
      </c>
      <c r="F3395">
        <v>44.55</v>
      </c>
      <c r="G3395" t="s">
        <v>91</v>
      </c>
      <c r="H3395">
        <v>0</v>
      </c>
      <c r="I3395" t="str">
        <f>YEAR(data_KPI[[#This Row],[Date]])&amp;" "&amp;MONTH(data_KPI[[#This Row],[Date]])</f>
        <v>2024 11</v>
      </c>
    </row>
    <row r="3396" spans="2:9" x14ac:dyDescent="0.25">
      <c r="B3396" t="s">
        <v>35</v>
      </c>
      <c r="C3396">
        <v>4.8000000000000007</v>
      </c>
      <c r="D3396">
        <v>1260</v>
      </c>
      <c r="E3396" s="27">
        <v>45605</v>
      </c>
      <c r="F3396">
        <v>1633.53</v>
      </c>
      <c r="G3396" t="s">
        <v>91</v>
      </c>
      <c r="H3396">
        <v>0</v>
      </c>
      <c r="I3396" t="str">
        <f>YEAR(data_KPI[[#This Row],[Date]])&amp;" "&amp;MONTH(data_KPI[[#This Row],[Date]])</f>
        <v>2024 11</v>
      </c>
    </row>
    <row r="3397" spans="2:9" x14ac:dyDescent="0.25">
      <c r="B3397" t="s">
        <v>68</v>
      </c>
      <c r="C3397">
        <v>12</v>
      </c>
      <c r="D3397">
        <v>1450</v>
      </c>
      <c r="E3397" s="27">
        <v>45605</v>
      </c>
      <c r="F3397">
        <v>2845.08</v>
      </c>
      <c r="G3397" t="s">
        <v>90</v>
      </c>
      <c r="H3397">
        <v>0</v>
      </c>
      <c r="I3397" t="str">
        <f>YEAR(data_KPI[[#This Row],[Date]])&amp;" "&amp;MONTH(data_KPI[[#This Row],[Date]])</f>
        <v>2024 11</v>
      </c>
    </row>
    <row r="3398" spans="2:9" x14ac:dyDescent="0.25">
      <c r="B3398" t="s">
        <v>32</v>
      </c>
      <c r="C3398">
        <v>5.6000000000000005</v>
      </c>
      <c r="D3398">
        <v>540</v>
      </c>
      <c r="E3398" s="27">
        <v>45605</v>
      </c>
      <c r="F3398">
        <v>2284.86</v>
      </c>
      <c r="G3398" t="s">
        <v>91</v>
      </c>
      <c r="H3398">
        <v>0</v>
      </c>
      <c r="I3398" t="str">
        <f>YEAR(data_KPI[[#This Row],[Date]])&amp;" "&amp;MONTH(data_KPI[[#This Row],[Date]])</f>
        <v>2024 11</v>
      </c>
    </row>
    <row r="3399" spans="2:9" x14ac:dyDescent="0.25">
      <c r="B3399" t="s">
        <v>33</v>
      </c>
      <c r="C3399">
        <v>9.6000000000000014</v>
      </c>
      <c r="D3399">
        <v>760</v>
      </c>
      <c r="E3399" s="27">
        <v>45606</v>
      </c>
      <c r="F3399">
        <v>474.78</v>
      </c>
      <c r="G3399" t="s">
        <v>90</v>
      </c>
      <c r="H3399">
        <v>0</v>
      </c>
      <c r="I3399" t="str">
        <f>YEAR(data_KPI[[#This Row],[Date]])&amp;" "&amp;MONTH(data_KPI[[#This Row],[Date]])</f>
        <v>2024 11</v>
      </c>
    </row>
    <row r="3400" spans="2:9" x14ac:dyDescent="0.25">
      <c r="B3400" t="s">
        <v>34</v>
      </c>
      <c r="C3400">
        <v>6.4</v>
      </c>
      <c r="D3400">
        <v>960</v>
      </c>
      <c r="E3400" s="27">
        <v>45606</v>
      </c>
      <c r="F3400">
        <v>902.87999999999988</v>
      </c>
      <c r="G3400" t="s">
        <v>91</v>
      </c>
      <c r="H3400">
        <v>0</v>
      </c>
      <c r="I3400" t="str">
        <f>YEAR(data_KPI[[#This Row],[Date]])&amp;" "&amp;MONTH(data_KPI[[#This Row],[Date]])</f>
        <v>2024 11</v>
      </c>
    </row>
    <row r="3401" spans="2:9" x14ac:dyDescent="0.25">
      <c r="B3401" t="s">
        <v>35</v>
      </c>
      <c r="C3401">
        <v>4.8000000000000007</v>
      </c>
      <c r="D3401">
        <v>850</v>
      </c>
      <c r="E3401" s="27">
        <v>45606</v>
      </c>
      <c r="F3401">
        <v>2684.64</v>
      </c>
      <c r="G3401" t="s">
        <v>91</v>
      </c>
      <c r="H3401">
        <v>0</v>
      </c>
      <c r="I3401" t="str">
        <f>YEAR(data_KPI[[#This Row],[Date]])&amp;" "&amp;MONTH(data_KPI[[#This Row],[Date]])</f>
        <v>2024 11</v>
      </c>
    </row>
    <row r="3402" spans="2:9" x14ac:dyDescent="0.25">
      <c r="B3402" t="s">
        <v>68</v>
      </c>
      <c r="C3402">
        <v>8.8000000000000007</v>
      </c>
      <c r="D3402">
        <v>980</v>
      </c>
      <c r="E3402" s="27">
        <v>45606</v>
      </c>
      <c r="F3402">
        <v>1026.6600000000001</v>
      </c>
      <c r="G3402" t="s">
        <v>90</v>
      </c>
      <c r="H3402">
        <v>0</v>
      </c>
      <c r="I3402" t="str">
        <f>YEAR(data_KPI[[#This Row],[Date]])&amp;" "&amp;MONTH(data_KPI[[#This Row],[Date]])</f>
        <v>2024 11</v>
      </c>
    </row>
    <row r="3403" spans="2:9" x14ac:dyDescent="0.25">
      <c r="B3403" t="s">
        <v>32</v>
      </c>
      <c r="C3403">
        <v>4</v>
      </c>
      <c r="D3403">
        <v>530</v>
      </c>
      <c r="E3403" s="27">
        <v>45606</v>
      </c>
      <c r="F3403">
        <v>1911.69</v>
      </c>
      <c r="G3403" t="s">
        <v>91</v>
      </c>
      <c r="H3403">
        <v>0</v>
      </c>
      <c r="I3403" t="str">
        <f>YEAR(data_KPI[[#This Row],[Date]])&amp;" "&amp;MONTH(data_KPI[[#This Row],[Date]])</f>
        <v>2024 11</v>
      </c>
    </row>
    <row r="3404" spans="2:9" x14ac:dyDescent="0.25">
      <c r="B3404" t="s">
        <v>33</v>
      </c>
      <c r="C3404">
        <v>4.8000000000000007</v>
      </c>
      <c r="D3404">
        <v>1280</v>
      </c>
      <c r="E3404" s="27">
        <v>45607</v>
      </c>
      <c r="F3404">
        <v>2001.84</v>
      </c>
      <c r="G3404" t="s">
        <v>90</v>
      </c>
      <c r="H3404">
        <v>0</v>
      </c>
      <c r="I3404" t="str">
        <f>YEAR(data_KPI[[#This Row],[Date]])&amp;" "&amp;MONTH(data_KPI[[#This Row],[Date]])</f>
        <v>2024 11</v>
      </c>
    </row>
    <row r="3405" spans="2:9" x14ac:dyDescent="0.25">
      <c r="B3405" t="s">
        <v>34</v>
      </c>
      <c r="C3405">
        <v>12</v>
      </c>
      <c r="D3405">
        <v>640</v>
      </c>
      <c r="E3405" s="27">
        <v>45607</v>
      </c>
      <c r="F3405">
        <v>775.89</v>
      </c>
      <c r="G3405" t="s">
        <v>91</v>
      </c>
      <c r="H3405">
        <v>0</v>
      </c>
      <c r="I3405" t="str">
        <f>YEAR(data_KPI[[#This Row],[Date]])&amp;" "&amp;MONTH(data_KPI[[#This Row],[Date]])</f>
        <v>2024 11</v>
      </c>
    </row>
    <row r="3406" spans="2:9" x14ac:dyDescent="0.25">
      <c r="B3406" t="s">
        <v>35</v>
      </c>
      <c r="C3406">
        <v>5.6000000000000005</v>
      </c>
      <c r="D3406">
        <v>1200</v>
      </c>
      <c r="E3406" s="27">
        <v>45607</v>
      </c>
      <c r="F3406">
        <v>569.52</v>
      </c>
      <c r="G3406" t="s">
        <v>91</v>
      </c>
      <c r="H3406">
        <v>0</v>
      </c>
      <c r="I3406" t="str">
        <f>YEAR(data_KPI[[#This Row],[Date]])&amp;" "&amp;MONTH(data_KPI[[#This Row],[Date]])</f>
        <v>2024 11</v>
      </c>
    </row>
    <row r="3407" spans="2:9" x14ac:dyDescent="0.25">
      <c r="B3407" t="s">
        <v>68</v>
      </c>
      <c r="C3407">
        <v>12</v>
      </c>
      <c r="D3407">
        <v>660</v>
      </c>
      <c r="E3407" s="27">
        <v>45607</v>
      </c>
      <c r="F3407">
        <v>324.29999999999995</v>
      </c>
      <c r="G3407" t="s">
        <v>90</v>
      </c>
      <c r="H3407">
        <v>0</v>
      </c>
      <c r="I3407" t="str">
        <f>YEAR(data_KPI[[#This Row],[Date]])&amp;" "&amp;MONTH(data_KPI[[#This Row],[Date]])</f>
        <v>2024 11</v>
      </c>
    </row>
    <row r="3408" spans="2:9" x14ac:dyDescent="0.25">
      <c r="B3408" t="s">
        <v>32</v>
      </c>
      <c r="C3408">
        <v>8</v>
      </c>
      <c r="D3408">
        <v>1230</v>
      </c>
      <c r="E3408" s="27">
        <v>45607</v>
      </c>
      <c r="F3408">
        <v>1232.1299999999999</v>
      </c>
      <c r="G3408" t="s">
        <v>91</v>
      </c>
      <c r="H3408">
        <v>0</v>
      </c>
      <c r="I3408" t="str">
        <f>YEAR(data_KPI[[#This Row],[Date]])&amp;" "&amp;MONTH(data_KPI[[#This Row],[Date]])</f>
        <v>2024 11</v>
      </c>
    </row>
    <row r="3409" spans="2:9" x14ac:dyDescent="0.25">
      <c r="B3409" t="s">
        <v>33</v>
      </c>
      <c r="C3409">
        <v>11.200000000000001</v>
      </c>
      <c r="D3409">
        <v>1170</v>
      </c>
      <c r="E3409" s="27">
        <v>45608</v>
      </c>
      <c r="F3409">
        <v>2100.69</v>
      </c>
      <c r="G3409" t="s">
        <v>90</v>
      </c>
      <c r="H3409">
        <v>0</v>
      </c>
      <c r="I3409" t="str">
        <f>YEAR(data_KPI[[#This Row],[Date]])&amp;" "&amp;MONTH(data_KPI[[#This Row],[Date]])</f>
        <v>2024 11</v>
      </c>
    </row>
    <row r="3410" spans="2:9" x14ac:dyDescent="0.25">
      <c r="B3410" t="s">
        <v>34</v>
      </c>
      <c r="C3410">
        <v>4</v>
      </c>
      <c r="D3410">
        <v>860</v>
      </c>
      <c r="E3410" s="27">
        <v>45608</v>
      </c>
      <c r="F3410">
        <v>2093.64</v>
      </c>
      <c r="G3410" t="s">
        <v>91</v>
      </c>
      <c r="H3410">
        <v>0</v>
      </c>
      <c r="I3410" t="str">
        <f>YEAR(data_KPI[[#This Row],[Date]])&amp;" "&amp;MONTH(data_KPI[[#This Row],[Date]])</f>
        <v>2024 11</v>
      </c>
    </row>
    <row r="3411" spans="2:9" x14ac:dyDescent="0.25">
      <c r="B3411" t="s">
        <v>35</v>
      </c>
      <c r="C3411">
        <v>6.4</v>
      </c>
      <c r="D3411">
        <v>1050</v>
      </c>
      <c r="E3411" s="27">
        <v>45608</v>
      </c>
      <c r="F3411">
        <v>2898.57</v>
      </c>
      <c r="G3411" t="s">
        <v>91</v>
      </c>
      <c r="H3411">
        <v>0</v>
      </c>
      <c r="I3411" t="str">
        <f>YEAR(data_KPI[[#This Row],[Date]])&amp;" "&amp;MONTH(data_KPI[[#This Row],[Date]])</f>
        <v>2024 11</v>
      </c>
    </row>
    <row r="3412" spans="2:9" x14ac:dyDescent="0.25">
      <c r="B3412" t="s">
        <v>68</v>
      </c>
      <c r="C3412">
        <v>4</v>
      </c>
      <c r="D3412">
        <v>1210</v>
      </c>
      <c r="E3412" s="27">
        <v>45608</v>
      </c>
      <c r="F3412">
        <v>902.04</v>
      </c>
      <c r="G3412" t="s">
        <v>90</v>
      </c>
      <c r="H3412">
        <v>0</v>
      </c>
      <c r="I3412" t="str">
        <f>YEAR(data_KPI[[#This Row],[Date]])&amp;" "&amp;MONTH(data_KPI[[#This Row],[Date]])</f>
        <v>2024 11</v>
      </c>
    </row>
    <row r="3413" spans="2:9" x14ac:dyDescent="0.25">
      <c r="B3413" t="s">
        <v>32</v>
      </c>
      <c r="C3413">
        <v>7.2</v>
      </c>
      <c r="D3413">
        <v>1120</v>
      </c>
      <c r="E3413" s="27">
        <v>45608</v>
      </c>
      <c r="F3413">
        <v>1071.75</v>
      </c>
      <c r="G3413" t="s">
        <v>91</v>
      </c>
      <c r="H3413">
        <v>0</v>
      </c>
      <c r="I3413" t="str">
        <f>YEAR(data_KPI[[#This Row],[Date]])&amp;" "&amp;MONTH(data_KPI[[#This Row],[Date]])</f>
        <v>2024 11</v>
      </c>
    </row>
    <row r="3414" spans="2:9" x14ac:dyDescent="0.25">
      <c r="B3414" t="s">
        <v>33</v>
      </c>
      <c r="C3414">
        <v>9.6000000000000014</v>
      </c>
      <c r="D3414">
        <v>840</v>
      </c>
      <c r="E3414" s="27">
        <v>45609</v>
      </c>
      <c r="F3414">
        <v>2028.03</v>
      </c>
      <c r="G3414" t="s">
        <v>90</v>
      </c>
      <c r="H3414">
        <v>0</v>
      </c>
      <c r="I3414" t="str">
        <f>YEAR(data_KPI[[#This Row],[Date]])&amp;" "&amp;MONTH(data_KPI[[#This Row],[Date]])</f>
        <v>2024 11</v>
      </c>
    </row>
    <row r="3415" spans="2:9" x14ac:dyDescent="0.25">
      <c r="B3415" t="s">
        <v>34</v>
      </c>
      <c r="C3415">
        <v>8.8000000000000007</v>
      </c>
      <c r="D3415">
        <v>950</v>
      </c>
      <c r="E3415" s="27">
        <v>45609</v>
      </c>
      <c r="F3415">
        <v>819.96</v>
      </c>
      <c r="G3415" t="s">
        <v>91</v>
      </c>
      <c r="H3415">
        <v>0</v>
      </c>
      <c r="I3415" t="str">
        <f>YEAR(data_KPI[[#This Row],[Date]])&amp;" "&amp;MONTH(data_KPI[[#This Row],[Date]])</f>
        <v>2024 11</v>
      </c>
    </row>
    <row r="3416" spans="2:9" x14ac:dyDescent="0.25">
      <c r="B3416" t="s">
        <v>35</v>
      </c>
      <c r="C3416">
        <v>8</v>
      </c>
      <c r="D3416">
        <v>1310</v>
      </c>
      <c r="E3416" s="27">
        <v>45609</v>
      </c>
      <c r="F3416">
        <v>2127.33</v>
      </c>
      <c r="G3416" t="s">
        <v>91</v>
      </c>
      <c r="H3416">
        <v>0</v>
      </c>
      <c r="I3416" t="str">
        <f>YEAR(data_KPI[[#This Row],[Date]])&amp;" "&amp;MONTH(data_KPI[[#This Row],[Date]])</f>
        <v>2024 11</v>
      </c>
    </row>
    <row r="3417" spans="2:9" x14ac:dyDescent="0.25">
      <c r="B3417" t="s">
        <v>68</v>
      </c>
      <c r="C3417">
        <v>11.200000000000001</v>
      </c>
      <c r="D3417">
        <v>1250</v>
      </c>
      <c r="E3417" s="27">
        <v>45609</v>
      </c>
      <c r="F3417">
        <v>1075.02</v>
      </c>
      <c r="G3417" t="s">
        <v>90</v>
      </c>
      <c r="H3417">
        <v>0</v>
      </c>
      <c r="I3417" t="str">
        <f>YEAR(data_KPI[[#This Row],[Date]])&amp;" "&amp;MONTH(data_KPI[[#This Row],[Date]])</f>
        <v>2024 11</v>
      </c>
    </row>
    <row r="3418" spans="2:9" x14ac:dyDescent="0.25">
      <c r="B3418" t="s">
        <v>32</v>
      </c>
      <c r="C3418">
        <v>12</v>
      </c>
      <c r="D3418">
        <v>1110</v>
      </c>
      <c r="E3418" s="27">
        <v>45609</v>
      </c>
      <c r="F3418">
        <v>1500.48</v>
      </c>
      <c r="G3418" t="s">
        <v>91</v>
      </c>
      <c r="H3418">
        <v>0</v>
      </c>
      <c r="I3418" t="str">
        <f>YEAR(data_KPI[[#This Row],[Date]])&amp;" "&amp;MONTH(data_KPI[[#This Row],[Date]])</f>
        <v>2024 11</v>
      </c>
    </row>
    <row r="3419" spans="2:9" x14ac:dyDescent="0.25">
      <c r="B3419" t="s">
        <v>33</v>
      </c>
      <c r="C3419">
        <v>6.4</v>
      </c>
      <c r="D3419">
        <v>810</v>
      </c>
      <c r="E3419" s="27">
        <v>45610</v>
      </c>
      <c r="F3419">
        <v>1239.1200000000001</v>
      </c>
      <c r="G3419" t="s">
        <v>90</v>
      </c>
      <c r="H3419">
        <v>0</v>
      </c>
      <c r="I3419" t="str">
        <f>YEAR(data_KPI[[#This Row],[Date]])&amp;" "&amp;MONTH(data_KPI[[#This Row],[Date]])</f>
        <v>2024 11</v>
      </c>
    </row>
    <row r="3420" spans="2:9" x14ac:dyDescent="0.25">
      <c r="B3420" t="s">
        <v>34</v>
      </c>
      <c r="C3420">
        <v>11.200000000000001</v>
      </c>
      <c r="D3420">
        <v>750</v>
      </c>
      <c r="E3420" s="27">
        <v>45610</v>
      </c>
      <c r="F3420">
        <v>249.99</v>
      </c>
      <c r="G3420" t="s">
        <v>91</v>
      </c>
      <c r="H3420">
        <v>0</v>
      </c>
      <c r="I3420" t="str">
        <f>YEAR(data_KPI[[#This Row],[Date]])&amp;" "&amp;MONTH(data_KPI[[#This Row],[Date]])</f>
        <v>2024 11</v>
      </c>
    </row>
    <row r="3421" spans="2:9" x14ac:dyDescent="0.25">
      <c r="B3421" t="s">
        <v>35</v>
      </c>
      <c r="C3421">
        <v>10.4</v>
      </c>
      <c r="D3421">
        <v>700</v>
      </c>
      <c r="E3421" s="27">
        <v>45610</v>
      </c>
      <c r="F3421">
        <v>1681.62</v>
      </c>
      <c r="G3421" t="s">
        <v>91</v>
      </c>
      <c r="H3421">
        <v>0</v>
      </c>
      <c r="I3421" t="str">
        <f>YEAR(data_KPI[[#This Row],[Date]])&amp;" "&amp;MONTH(data_KPI[[#This Row],[Date]])</f>
        <v>2024 11</v>
      </c>
    </row>
    <row r="3422" spans="2:9" x14ac:dyDescent="0.25">
      <c r="B3422" t="s">
        <v>68</v>
      </c>
      <c r="C3422">
        <v>5.6000000000000005</v>
      </c>
      <c r="D3422">
        <v>630</v>
      </c>
      <c r="E3422" s="27">
        <v>45610</v>
      </c>
      <c r="F3422">
        <v>240.03000000000003</v>
      </c>
      <c r="G3422" t="s">
        <v>90</v>
      </c>
      <c r="H3422">
        <v>0</v>
      </c>
      <c r="I3422" t="str">
        <f>YEAR(data_KPI[[#This Row],[Date]])&amp;" "&amp;MONTH(data_KPI[[#This Row],[Date]])</f>
        <v>2024 11</v>
      </c>
    </row>
    <row r="3423" spans="2:9" x14ac:dyDescent="0.25">
      <c r="B3423" t="s">
        <v>32</v>
      </c>
      <c r="C3423">
        <v>6.4</v>
      </c>
      <c r="D3423">
        <v>1310</v>
      </c>
      <c r="E3423" s="27">
        <v>45610</v>
      </c>
      <c r="F3423">
        <v>1419.1200000000001</v>
      </c>
      <c r="G3423" t="s">
        <v>91</v>
      </c>
      <c r="H3423">
        <v>0</v>
      </c>
      <c r="I3423" t="str">
        <f>YEAR(data_KPI[[#This Row],[Date]])&amp;" "&amp;MONTH(data_KPI[[#This Row],[Date]])</f>
        <v>2024 11</v>
      </c>
    </row>
    <row r="3424" spans="2:9" x14ac:dyDescent="0.25">
      <c r="B3424" t="s">
        <v>33</v>
      </c>
      <c r="C3424">
        <v>11.200000000000001</v>
      </c>
      <c r="D3424">
        <v>960</v>
      </c>
      <c r="E3424" s="27">
        <v>45611</v>
      </c>
      <c r="F3424">
        <v>217.11</v>
      </c>
      <c r="G3424" t="s">
        <v>90</v>
      </c>
      <c r="H3424">
        <v>0</v>
      </c>
      <c r="I3424" t="str">
        <f>YEAR(data_KPI[[#This Row],[Date]])&amp;" "&amp;MONTH(data_KPI[[#This Row],[Date]])</f>
        <v>2024 11</v>
      </c>
    </row>
    <row r="3425" spans="2:9" x14ac:dyDescent="0.25">
      <c r="B3425" t="s">
        <v>34</v>
      </c>
      <c r="C3425">
        <v>8</v>
      </c>
      <c r="D3425">
        <v>560</v>
      </c>
      <c r="E3425" s="27">
        <v>45611</v>
      </c>
      <c r="F3425">
        <v>2591.31</v>
      </c>
      <c r="G3425" t="s">
        <v>91</v>
      </c>
      <c r="H3425">
        <v>0</v>
      </c>
      <c r="I3425" t="str">
        <f>YEAR(data_KPI[[#This Row],[Date]])&amp;" "&amp;MONTH(data_KPI[[#This Row],[Date]])</f>
        <v>2024 11</v>
      </c>
    </row>
    <row r="3426" spans="2:9" x14ac:dyDescent="0.25">
      <c r="B3426" t="s">
        <v>35</v>
      </c>
      <c r="C3426">
        <v>5.6000000000000005</v>
      </c>
      <c r="D3426">
        <v>1470</v>
      </c>
      <c r="E3426" s="27">
        <v>45611</v>
      </c>
      <c r="F3426">
        <v>1286.31</v>
      </c>
      <c r="G3426" t="s">
        <v>91</v>
      </c>
      <c r="H3426">
        <v>0</v>
      </c>
      <c r="I3426" t="str">
        <f>YEAR(data_KPI[[#This Row],[Date]])&amp;" "&amp;MONTH(data_KPI[[#This Row],[Date]])</f>
        <v>2024 11</v>
      </c>
    </row>
    <row r="3427" spans="2:9" x14ac:dyDescent="0.25">
      <c r="B3427" t="s">
        <v>68</v>
      </c>
      <c r="C3427">
        <v>11.200000000000001</v>
      </c>
      <c r="D3427">
        <v>1460</v>
      </c>
      <c r="E3427" s="27">
        <v>45611</v>
      </c>
      <c r="F3427">
        <v>1137</v>
      </c>
      <c r="G3427" t="s">
        <v>90</v>
      </c>
      <c r="H3427">
        <v>0</v>
      </c>
      <c r="I3427" t="str">
        <f>YEAR(data_KPI[[#This Row],[Date]])&amp;" "&amp;MONTH(data_KPI[[#This Row],[Date]])</f>
        <v>2024 11</v>
      </c>
    </row>
    <row r="3428" spans="2:9" x14ac:dyDescent="0.25">
      <c r="B3428" t="s">
        <v>32</v>
      </c>
      <c r="C3428">
        <v>6.4</v>
      </c>
      <c r="D3428">
        <v>810</v>
      </c>
      <c r="E3428" s="27">
        <v>45611</v>
      </c>
      <c r="F3428">
        <v>1378.5</v>
      </c>
      <c r="G3428" t="s">
        <v>91</v>
      </c>
      <c r="H3428">
        <v>0</v>
      </c>
      <c r="I3428" t="str">
        <f>YEAR(data_KPI[[#This Row],[Date]])&amp;" "&amp;MONTH(data_KPI[[#This Row],[Date]])</f>
        <v>2024 11</v>
      </c>
    </row>
    <row r="3429" spans="2:9" x14ac:dyDescent="0.25">
      <c r="B3429" t="s">
        <v>33</v>
      </c>
      <c r="C3429">
        <v>4</v>
      </c>
      <c r="D3429">
        <v>1220</v>
      </c>
      <c r="E3429" s="27">
        <v>45612</v>
      </c>
      <c r="F3429">
        <v>1310.5500000000002</v>
      </c>
      <c r="G3429" t="s">
        <v>90</v>
      </c>
      <c r="H3429">
        <v>0</v>
      </c>
      <c r="I3429" t="str">
        <f>YEAR(data_KPI[[#This Row],[Date]])&amp;" "&amp;MONTH(data_KPI[[#This Row],[Date]])</f>
        <v>2024 11</v>
      </c>
    </row>
    <row r="3430" spans="2:9" x14ac:dyDescent="0.25">
      <c r="B3430" t="s">
        <v>34</v>
      </c>
      <c r="C3430">
        <v>10.4</v>
      </c>
      <c r="D3430">
        <v>880</v>
      </c>
      <c r="E3430" s="27">
        <v>45612</v>
      </c>
      <c r="F3430">
        <v>2356.7400000000002</v>
      </c>
      <c r="G3430" t="s">
        <v>91</v>
      </c>
      <c r="H3430">
        <v>0</v>
      </c>
      <c r="I3430" t="str">
        <f>YEAR(data_KPI[[#This Row],[Date]])&amp;" "&amp;MONTH(data_KPI[[#This Row],[Date]])</f>
        <v>2024 11</v>
      </c>
    </row>
    <row r="3431" spans="2:9" x14ac:dyDescent="0.25">
      <c r="B3431" t="s">
        <v>35</v>
      </c>
      <c r="C3431">
        <v>5.6000000000000005</v>
      </c>
      <c r="D3431">
        <v>1170</v>
      </c>
      <c r="E3431" s="27">
        <v>45612</v>
      </c>
      <c r="F3431">
        <v>1430.16</v>
      </c>
      <c r="G3431" t="s">
        <v>91</v>
      </c>
      <c r="H3431">
        <v>0</v>
      </c>
      <c r="I3431" t="str">
        <f>YEAR(data_KPI[[#This Row],[Date]])&amp;" "&amp;MONTH(data_KPI[[#This Row],[Date]])</f>
        <v>2024 11</v>
      </c>
    </row>
    <row r="3432" spans="2:9" x14ac:dyDescent="0.25">
      <c r="B3432" t="s">
        <v>68</v>
      </c>
      <c r="C3432">
        <v>8</v>
      </c>
      <c r="D3432">
        <v>1170</v>
      </c>
      <c r="E3432" s="27">
        <v>45612</v>
      </c>
      <c r="F3432">
        <v>684.56999999999994</v>
      </c>
      <c r="G3432" t="s">
        <v>90</v>
      </c>
      <c r="H3432">
        <v>0</v>
      </c>
      <c r="I3432" t="str">
        <f>YEAR(data_KPI[[#This Row],[Date]])&amp;" "&amp;MONTH(data_KPI[[#This Row],[Date]])</f>
        <v>2024 11</v>
      </c>
    </row>
    <row r="3433" spans="2:9" x14ac:dyDescent="0.25">
      <c r="B3433" t="s">
        <v>32</v>
      </c>
      <c r="C3433">
        <v>8.8000000000000007</v>
      </c>
      <c r="D3433">
        <v>710</v>
      </c>
      <c r="E3433" s="27">
        <v>45612</v>
      </c>
      <c r="F3433">
        <v>2199.1499999999996</v>
      </c>
      <c r="G3433" t="s">
        <v>91</v>
      </c>
      <c r="H3433">
        <v>0</v>
      </c>
      <c r="I3433" t="str">
        <f>YEAR(data_KPI[[#This Row],[Date]])&amp;" "&amp;MONTH(data_KPI[[#This Row],[Date]])</f>
        <v>2024 11</v>
      </c>
    </row>
    <row r="3434" spans="2:9" x14ac:dyDescent="0.25">
      <c r="B3434" t="s">
        <v>33</v>
      </c>
      <c r="C3434">
        <v>4.8000000000000007</v>
      </c>
      <c r="D3434">
        <v>980</v>
      </c>
      <c r="E3434" s="27">
        <v>45613</v>
      </c>
      <c r="F3434">
        <v>2316.9900000000002</v>
      </c>
      <c r="G3434" t="s">
        <v>90</v>
      </c>
      <c r="H3434">
        <v>0</v>
      </c>
      <c r="I3434" t="str">
        <f>YEAR(data_KPI[[#This Row],[Date]])&amp;" "&amp;MONTH(data_KPI[[#This Row],[Date]])</f>
        <v>2024 11</v>
      </c>
    </row>
    <row r="3435" spans="2:9" x14ac:dyDescent="0.25">
      <c r="B3435" t="s">
        <v>34</v>
      </c>
      <c r="C3435">
        <v>4.8000000000000007</v>
      </c>
      <c r="D3435">
        <v>1260</v>
      </c>
      <c r="E3435" s="27">
        <v>45613</v>
      </c>
      <c r="F3435">
        <v>1855.7400000000002</v>
      </c>
      <c r="G3435" t="s">
        <v>91</v>
      </c>
      <c r="H3435">
        <v>0</v>
      </c>
      <c r="I3435" t="str">
        <f>YEAR(data_KPI[[#This Row],[Date]])&amp;" "&amp;MONTH(data_KPI[[#This Row],[Date]])</f>
        <v>2024 11</v>
      </c>
    </row>
    <row r="3436" spans="2:9" x14ac:dyDescent="0.25">
      <c r="B3436" t="s">
        <v>35</v>
      </c>
      <c r="C3436">
        <v>4.8000000000000007</v>
      </c>
      <c r="D3436">
        <v>1260</v>
      </c>
      <c r="E3436" s="27">
        <v>45613</v>
      </c>
      <c r="F3436">
        <v>1470.24</v>
      </c>
      <c r="G3436" t="s">
        <v>91</v>
      </c>
      <c r="H3436">
        <v>0</v>
      </c>
      <c r="I3436" t="str">
        <f>YEAR(data_KPI[[#This Row],[Date]])&amp;" "&amp;MONTH(data_KPI[[#This Row],[Date]])</f>
        <v>2024 11</v>
      </c>
    </row>
    <row r="3437" spans="2:9" x14ac:dyDescent="0.25">
      <c r="B3437" t="s">
        <v>68</v>
      </c>
      <c r="C3437">
        <v>12</v>
      </c>
      <c r="D3437">
        <v>1340</v>
      </c>
      <c r="E3437" s="27">
        <v>45613</v>
      </c>
      <c r="F3437">
        <v>1519.23</v>
      </c>
      <c r="G3437" t="s">
        <v>90</v>
      </c>
      <c r="H3437">
        <v>0</v>
      </c>
      <c r="I3437" t="str">
        <f>YEAR(data_KPI[[#This Row],[Date]])&amp;" "&amp;MONTH(data_KPI[[#This Row],[Date]])</f>
        <v>2024 11</v>
      </c>
    </row>
    <row r="3438" spans="2:9" x14ac:dyDescent="0.25">
      <c r="B3438" t="s">
        <v>32</v>
      </c>
      <c r="C3438">
        <v>8</v>
      </c>
      <c r="D3438">
        <v>990</v>
      </c>
      <c r="E3438" s="27">
        <v>45613</v>
      </c>
      <c r="F3438">
        <v>1866.96</v>
      </c>
      <c r="G3438" t="s">
        <v>91</v>
      </c>
      <c r="H3438">
        <v>0</v>
      </c>
      <c r="I3438" t="str">
        <f>YEAR(data_KPI[[#This Row],[Date]])&amp;" "&amp;MONTH(data_KPI[[#This Row],[Date]])</f>
        <v>2024 11</v>
      </c>
    </row>
    <row r="3439" spans="2:9" x14ac:dyDescent="0.25">
      <c r="B3439" t="s">
        <v>33</v>
      </c>
      <c r="C3439">
        <v>8</v>
      </c>
      <c r="D3439">
        <v>1480</v>
      </c>
      <c r="E3439" s="27">
        <v>45614</v>
      </c>
      <c r="F3439">
        <v>2093.0700000000002</v>
      </c>
      <c r="G3439" t="s">
        <v>90</v>
      </c>
      <c r="H3439">
        <v>0</v>
      </c>
      <c r="I3439" t="str">
        <f>YEAR(data_KPI[[#This Row],[Date]])&amp;" "&amp;MONTH(data_KPI[[#This Row],[Date]])</f>
        <v>2024 11</v>
      </c>
    </row>
    <row r="3440" spans="2:9" x14ac:dyDescent="0.25">
      <c r="B3440" t="s">
        <v>34</v>
      </c>
      <c r="C3440">
        <v>7.2</v>
      </c>
      <c r="D3440">
        <v>1030</v>
      </c>
      <c r="E3440" s="27">
        <v>45614</v>
      </c>
      <c r="F3440">
        <v>1548</v>
      </c>
      <c r="G3440" t="s">
        <v>91</v>
      </c>
      <c r="H3440">
        <v>0</v>
      </c>
      <c r="I3440" t="str">
        <f>YEAR(data_KPI[[#This Row],[Date]])&amp;" "&amp;MONTH(data_KPI[[#This Row],[Date]])</f>
        <v>2024 11</v>
      </c>
    </row>
    <row r="3441" spans="2:9" x14ac:dyDescent="0.25">
      <c r="B3441" t="s">
        <v>35</v>
      </c>
      <c r="C3441">
        <v>8.8000000000000007</v>
      </c>
      <c r="D3441">
        <v>710</v>
      </c>
      <c r="E3441" s="27">
        <v>45614</v>
      </c>
      <c r="F3441">
        <v>529.68000000000006</v>
      </c>
      <c r="G3441" t="s">
        <v>91</v>
      </c>
      <c r="H3441">
        <v>0</v>
      </c>
      <c r="I3441" t="str">
        <f>YEAR(data_KPI[[#This Row],[Date]])&amp;" "&amp;MONTH(data_KPI[[#This Row],[Date]])</f>
        <v>2024 11</v>
      </c>
    </row>
    <row r="3442" spans="2:9" x14ac:dyDescent="0.25">
      <c r="B3442" t="s">
        <v>68</v>
      </c>
      <c r="C3442">
        <v>12</v>
      </c>
      <c r="D3442">
        <v>780</v>
      </c>
      <c r="E3442" s="27">
        <v>45614</v>
      </c>
      <c r="F3442">
        <v>2336.3999999999996</v>
      </c>
      <c r="G3442" t="s">
        <v>90</v>
      </c>
      <c r="H3442">
        <v>0</v>
      </c>
      <c r="I3442" t="str">
        <f>YEAR(data_KPI[[#This Row],[Date]])&amp;" "&amp;MONTH(data_KPI[[#This Row],[Date]])</f>
        <v>2024 11</v>
      </c>
    </row>
    <row r="3443" spans="2:9" x14ac:dyDescent="0.25">
      <c r="B3443" t="s">
        <v>32</v>
      </c>
      <c r="C3443">
        <v>6.4</v>
      </c>
      <c r="D3443">
        <v>1070</v>
      </c>
      <c r="E3443" s="27">
        <v>45614</v>
      </c>
      <c r="F3443">
        <v>1416.03</v>
      </c>
      <c r="G3443" t="s">
        <v>91</v>
      </c>
      <c r="H3443">
        <v>0</v>
      </c>
      <c r="I3443" t="str">
        <f>YEAR(data_KPI[[#This Row],[Date]])&amp;" "&amp;MONTH(data_KPI[[#This Row],[Date]])</f>
        <v>2024 11</v>
      </c>
    </row>
    <row r="3444" spans="2:9" x14ac:dyDescent="0.25">
      <c r="B3444" t="s">
        <v>33</v>
      </c>
      <c r="C3444">
        <v>11.200000000000001</v>
      </c>
      <c r="D3444">
        <v>1270</v>
      </c>
      <c r="E3444" s="27">
        <v>45615</v>
      </c>
      <c r="F3444">
        <v>2889.1499999999996</v>
      </c>
      <c r="G3444" t="s">
        <v>90</v>
      </c>
      <c r="H3444">
        <v>0</v>
      </c>
      <c r="I3444" t="str">
        <f>YEAR(data_KPI[[#This Row],[Date]])&amp;" "&amp;MONTH(data_KPI[[#This Row],[Date]])</f>
        <v>2024 11</v>
      </c>
    </row>
    <row r="3445" spans="2:9" x14ac:dyDescent="0.25">
      <c r="B3445" t="s">
        <v>34</v>
      </c>
      <c r="C3445">
        <v>10.4</v>
      </c>
      <c r="D3445">
        <v>1160</v>
      </c>
      <c r="E3445" s="27">
        <v>45615</v>
      </c>
      <c r="F3445">
        <v>125.88</v>
      </c>
      <c r="G3445" t="s">
        <v>91</v>
      </c>
      <c r="H3445">
        <v>0</v>
      </c>
      <c r="I3445" t="str">
        <f>YEAR(data_KPI[[#This Row],[Date]])&amp;" "&amp;MONTH(data_KPI[[#This Row],[Date]])</f>
        <v>2024 11</v>
      </c>
    </row>
    <row r="3446" spans="2:9" x14ac:dyDescent="0.25">
      <c r="B3446" t="s">
        <v>35</v>
      </c>
      <c r="C3446">
        <v>6.4</v>
      </c>
      <c r="D3446">
        <v>1150</v>
      </c>
      <c r="E3446" s="27">
        <v>45615</v>
      </c>
      <c r="F3446">
        <v>1076.01</v>
      </c>
      <c r="G3446" t="s">
        <v>91</v>
      </c>
      <c r="H3446">
        <v>0</v>
      </c>
      <c r="I3446" t="str">
        <f>YEAR(data_KPI[[#This Row],[Date]])&amp;" "&amp;MONTH(data_KPI[[#This Row],[Date]])</f>
        <v>2024 11</v>
      </c>
    </row>
    <row r="3447" spans="2:9" x14ac:dyDescent="0.25">
      <c r="B3447" t="s">
        <v>68</v>
      </c>
      <c r="C3447">
        <v>5.6000000000000005</v>
      </c>
      <c r="D3447">
        <v>1370</v>
      </c>
      <c r="E3447" s="27">
        <v>45615</v>
      </c>
      <c r="F3447">
        <v>52.41</v>
      </c>
      <c r="G3447" t="s">
        <v>90</v>
      </c>
      <c r="H3447">
        <v>0</v>
      </c>
      <c r="I3447" t="str">
        <f>YEAR(data_KPI[[#This Row],[Date]])&amp;" "&amp;MONTH(data_KPI[[#This Row],[Date]])</f>
        <v>2024 11</v>
      </c>
    </row>
    <row r="3448" spans="2:9" x14ac:dyDescent="0.25">
      <c r="B3448" t="s">
        <v>32</v>
      </c>
      <c r="C3448">
        <v>7.2</v>
      </c>
      <c r="D3448">
        <v>1470</v>
      </c>
      <c r="E3448" s="27">
        <v>45615</v>
      </c>
      <c r="F3448">
        <v>1068.3000000000002</v>
      </c>
      <c r="G3448" t="s">
        <v>91</v>
      </c>
      <c r="H3448">
        <v>0</v>
      </c>
      <c r="I3448" t="str">
        <f>YEAR(data_KPI[[#This Row],[Date]])&amp;" "&amp;MONTH(data_KPI[[#This Row],[Date]])</f>
        <v>2024 11</v>
      </c>
    </row>
    <row r="3449" spans="2:9" x14ac:dyDescent="0.25">
      <c r="B3449" t="s">
        <v>33</v>
      </c>
      <c r="C3449">
        <v>7.2</v>
      </c>
      <c r="D3449">
        <v>900</v>
      </c>
      <c r="E3449" s="27">
        <v>45616</v>
      </c>
      <c r="F3449">
        <v>1247.4000000000001</v>
      </c>
      <c r="G3449" t="s">
        <v>90</v>
      </c>
      <c r="H3449">
        <v>0</v>
      </c>
      <c r="I3449" t="str">
        <f>YEAR(data_KPI[[#This Row],[Date]])&amp;" "&amp;MONTH(data_KPI[[#This Row],[Date]])</f>
        <v>2024 11</v>
      </c>
    </row>
    <row r="3450" spans="2:9" x14ac:dyDescent="0.25">
      <c r="B3450" t="s">
        <v>34</v>
      </c>
      <c r="C3450">
        <v>9.6000000000000014</v>
      </c>
      <c r="D3450">
        <v>1130</v>
      </c>
      <c r="E3450" s="27">
        <v>45616</v>
      </c>
      <c r="F3450">
        <v>845.19</v>
      </c>
      <c r="G3450" t="s">
        <v>91</v>
      </c>
      <c r="H3450">
        <v>0</v>
      </c>
      <c r="I3450" t="str">
        <f>YEAR(data_KPI[[#This Row],[Date]])&amp;" "&amp;MONTH(data_KPI[[#This Row],[Date]])</f>
        <v>2024 11</v>
      </c>
    </row>
    <row r="3451" spans="2:9" x14ac:dyDescent="0.25">
      <c r="B3451" t="s">
        <v>35</v>
      </c>
      <c r="C3451">
        <v>4</v>
      </c>
      <c r="D3451">
        <v>710</v>
      </c>
      <c r="E3451" s="27">
        <v>45616</v>
      </c>
      <c r="F3451">
        <v>490.68</v>
      </c>
      <c r="G3451" t="s">
        <v>91</v>
      </c>
      <c r="H3451">
        <v>0</v>
      </c>
      <c r="I3451" t="str">
        <f>YEAR(data_KPI[[#This Row],[Date]])&amp;" "&amp;MONTH(data_KPI[[#This Row],[Date]])</f>
        <v>2024 11</v>
      </c>
    </row>
    <row r="3452" spans="2:9" x14ac:dyDescent="0.25">
      <c r="B3452" t="s">
        <v>68</v>
      </c>
      <c r="C3452">
        <v>11.200000000000001</v>
      </c>
      <c r="D3452">
        <v>1010</v>
      </c>
      <c r="E3452" s="27">
        <v>45616</v>
      </c>
      <c r="F3452">
        <v>1334.4</v>
      </c>
      <c r="G3452" t="s">
        <v>90</v>
      </c>
      <c r="H3452">
        <v>0</v>
      </c>
      <c r="I3452" t="str">
        <f>YEAR(data_KPI[[#This Row],[Date]])&amp;" "&amp;MONTH(data_KPI[[#This Row],[Date]])</f>
        <v>2024 11</v>
      </c>
    </row>
    <row r="3453" spans="2:9" x14ac:dyDescent="0.25">
      <c r="B3453" t="s">
        <v>32</v>
      </c>
      <c r="C3453">
        <v>10.4</v>
      </c>
      <c r="D3453">
        <v>1020</v>
      </c>
      <c r="E3453" s="27">
        <v>45616</v>
      </c>
      <c r="F3453">
        <v>2955.2400000000002</v>
      </c>
      <c r="G3453" t="s">
        <v>91</v>
      </c>
      <c r="H3453">
        <v>0</v>
      </c>
      <c r="I3453" t="str">
        <f>YEAR(data_KPI[[#This Row],[Date]])&amp;" "&amp;MONTH(data_KPI[[#This Row],[Date]])</f>
        <v>2024 11</v>
      </c>
    </row>
    <row r="3454" spans="2:9" x14ac:dyDescent="0.25">
      <c r="B3454" t="s">
        <v>33</v>
      </c>
      <c r="C3454">
        <v>11.200000000000001</v>
      </c>
      <c r="D3454">
        <v>850</v>
      </c>
      <c r="E3454" s="27">
        <v>45617</v>
      </c>
      <c r="F3454">
        <v>2682.18</v>
      </c>
      <c r="G3454" t="s">
        <v>90</v>
      </c>
      <c r="H3454">
        <v>0</v>
      </c>
      <c r="I3454" t="str">
        <f>YEAR(data_KPI[[#This Row],[Date]])&amp;" "&amp;MONTH(data_KPI[[#This Row],[Date]])</f>
        <v>2024 11</v>
      </c>
    </row>
    <row r="3455" spans="2:9" x14ac:dyDescent="0.25">
      <c r="B3455" t="s">
        <v>34</v>
      </c>
      <c r="C3455">
        <v>4</v>
      </c>
      <c r="D3455">
        <v>670</v>
      </c>
      <c r="E3455" s="27">
        <v>45617</v>
      </c>
      <c r="F3455">
        <v>1645.17</v>
      </c>
      <c r="G3455" t="s">
        <v>91</v>
      </c>
      <c r="H3455">
        <v>0</v>
      </c>
      <c r="I3455" t="str">
        <f>YEAR(data_KPI[[#This Row],[Date]])&amp;" "&amp;MONTH(data_KPI[[#This Row],[Date]])</f>
        <v>2024 11</v>
      </c>
    </row>
    <row r="3456" spans="2:9" x14ac:dyDescent="0.25">
      <c r="B3456" t="s">
        <v>35</v>
      </c>
      <c r="C3456">
        <v>11.200000000000001</v>
      </c>
      <c r="D3456">
        <v>730</v>
      </c>
      <c r="E3456" s="27">
        <v>45617</v>
      </c>
      <c r="F3456">
        <v>2265.12</v>
      </c>
      <c r="G3456" t="s">
        <v>91</v>
      </c>
      <c r="H3456">
        <v>0</v>
      </c>
      <c r="I3456" t="str">
        <f>YEAR(data_KPI[[#This Row],[Date]])&amp;" "&amp;MONTH(data_KPI[[#This Row],[Date]])</f>
        <v>2024 11</v>
      </c>
    </row>
    <row r="3457" spans="2:9" x14ac:dyDescent="0.25">
      <c r="B3457" t="s">
        <v>68</v>
      </c>
      <c r="C3457">
        <v>5.6000000000000005</v>
      </c>
      <c r="D3457">
        <v>1430</v>
      </c>
      <c r="E3457" s="27">
        <v>45617</v>
      </c>
      <c r="F3457">
        <v>1444.3799999999999</v>
      </c>
      <c r="G3457" t="s">
        <v>90</v>
      </c>
      <c r="H3457">
        <v>0</v>
      </c>
      <c r="I3457" t="str">
        <f>YEAR(data_KPI[[#This Row],[Date]])&amp;" "&amp;MONTH(data_KPI[[#This Row],[Date]])</f>
        <v>2024 11</v>
      </c>
    </row>
    <row r="3458" spans="2:9" x14ac:dyDescent="0.25">
      <c r="B3458" t="s">
        <v>32</v>
      </c>
      <c r="C3458">
        <v>12</v>
      </c>
      <c r="D3458">
        <v>790</v>
      </c>
      <c r="E3458" s="27">
        <v>45617</v>
      </c>
      <c r="F3458">
        <v>1078.53</v>
      </c>
      <c r="G3458" t="s">
        <v>91</v>
      </c>
      <c r="H3458">
        <v>0</v>
      </c>
      <c r="I3458" t="str">
        <f>YEAR(data_KPI[[#This Row],[Date]])&amp;" "&amp;MONTH(data_KPI[[#This Row],[Date]])</f>
        <v>2024 11</v>
      </c>
    </row>
    <row r="3459" spans="2:9" x14ac:dyDescent="0.25">
      <c r="B3459" t="s">
        <v>33</v>
      </c>
      <c r="C3459">
        <v>4</v>
      </c>
      <c r="D3459">
        <v>530</v>
      </c>
      <c r="E3459" s="27">
        <v>45618</v>
      </c>
      <c r="F3459">
        <v>126.60000000000001</v>
      </c>
      <c r="G3459" t="s">
        <v>90</v>
      </c>
      <c r="H3459">
        <v>0</v>
      </c>
      <c r="I3459" t="str">
        <f>YEAR(data_KPI[[#This Row],[Date]])&amp;" "&amp;MONTH(data_KPI[[#This Row],[Date]])</f>
        <v>2024 11</v>
      </c>
    </row>
    <row r="3460" spans="2:9" x14ac:dyDescent="0.25">
      <c r="B3460" t="s">
        <v>34</v>
      </c>
      <c r="C3460">
        <v>5.6000000000000005</v>
      </c>
      <c r="D3460">
        <v>680</v>
      </c>
      <c r="E3460" s="27">
        <v>45618</v>
      </c>
      <c r="F3460">
        <v>1549.08</v>
      </c>
      <c r="G3460" t="s">
        <v>91</v>
      </c>
      <c r="H3460">
        <v>0</v>
      </c>
      <c r="I3460" t="str">
        <f>YEAR(data_KPI[[#This Row],[Date]])&amp;" "&amp;MONTH(data_KPI[[#This Row],[Date]])</f>
        <v>2024 11</v>
      </c>
    </row>
    <row r="3461" spans="2:9" x14ac:dyDescent="0.25">
      <c r="B3461" t="s">
        <v>35</v>
      </c>
      <c r="C3461">
        <v>7.2</v>
      </c>
      <c r="D3461">
        <v>1450</v>
      </c>
      <c r="E3461" s="27">
        <v>45618</v>
      </c>
      <c r="F3461">
        <v>1094.5500000000002</v>
      </c>
      <c r="G3461" t="s">
        <v>91</v>
      </c>
      <c r="H3461">
        <v>0</v>
      </c>
      <c r="I3461" t="str">
        <f>YEAR(data_KPI[[#This Row],[Date]])&amp;" "&amp;MONTH(data_KPI[[#This Row],[Date]])</f>
        <v>2024 11</v>
      </c>
    </row>
    <row r="3462" spans="2:9" x14ac:dyDescent="0.25">
      <c r="B3462" t="s">
        <v>68</v>
      </c>
      <c r="C3462">
        <v>8.8000000000000007</v>
      </c>
      <c r="D3462">
        <v>920</v>
      </c>
      <c r="E3462" s="27">
        <v>45618</v>
      </c>
      <c r="F3462">
        <v>99.18</v>
      </c>
      <c r="G3462" t="s">
        <v>90</v>
      </c>
      <c r="H3462">
        <v>0</v>
      </c>
      <c r="I3462" t="str">
        <f>YEAR(data_KPI[[#This Row],[Date]])&amp;" "&amp;MONTH(data_KPI[[#This Row],[Date]])</f>
        <v>2024 11</v>
      </c>
    </row>
    <row r="3463" spans="2:9" x14ac:dyDescent="0.25">
      <c r="B3463" t="s">
        <v>32</v>
      </c>
      <c r="C3463">
        <v>11.200000000000001</v>
      </c>
      <c r="D3463">
        <v>1360</v>
      </c>
      <c r="E3463" s="27">
        <v>45618</v>
      </c>
      <c r="F3463">
        <v>686.73</v>
      </c>
      <c r="G3463" t="s">
        <v>91</v>
      </c>
      <c r="H3463">
        <v>0</v>
      </c>
      <c r="I3463" t="str">
        <f>YEAR(data_KPI[[#This Row],[Date]])&amp;" "&amp;MONTH(data_KPI[[#This Row],[Date]])</f>
        <v>2024 11</v>
      </c>
    </row>
    <row r="3464" spans="2:9" x14ac:dyDescent="0.25">
      <c r="B3464" t="s">
        <v>33</v>
      </c>
      <c r="C3464">
        <v>4.8000000000000007</v>
      </c>
      <c r="D3464">
        <v>900</v>
      </c>
      <c r="E3464" s="27">
        <v>45619</v>
      </c>
      <c r="F3464">
        <v>2532.48</v>
      </c>
      <c r="G3464" t="s">
        <v>90</v>
      </c>
      <c r="H3464">
        <v>0</v>
      </c>
      <c r="I3464" t="str">
        <f>YEAR(data_KPI[[#This Row],[Date]])&amp;" "&amp;MONTH(data_KPI[[#This Row],[Date]])</f>
        <v>2024 11</v>
      </c>
    </row>
    <row r="3465" spans="2:9" x14ac:dyDescent="0.25">
      <c r="B3465" t="s">
        <v>34</v>
      </c>
      <c r="C3465">
        <v>10.4</v>
      </c>
      <c r="D3465">
        <v>710</v>
      </c>
      <c r="E3465" s="27">
        <v>45619</v>
      </c>
      <c r="F3465">
        <v>2933.46</v>
      </c>
      <c r="G3465" t="s">
        <v>91</v>
      </c>
      <c r="H3465">
        <v>0</v>
      </c>
      <c r="I3465" t="str">
        <f>YEAR(data_KPI[[#This Row],[Date]])&amp;" "&amp;MONTH(data_KPI[[#This Row],[Date]])</f>
        <v>2024 11</v>
      </c>
    </row>
    <row r="3466" spans="2:9" x14ac:dyDescent="0.25">
      <c r="B3466" t="s">
        <v>35</v>
      </c>
      <c r="C3466">
        <v>5.6000000000000005</v>
      </c>
      <c r="D3466">
        <v>1200</v>
      </c>
      <c r="E3466" s="27">
        <v>45619</v>
      </c>
      <c r="F3466">
        <v>2006.22</v>
      </c>
      <c r="G3466" t="s">
        <v>91</v>
      </c>
      <c r="H3466">
        <v>0</v>
      </c>
      <c r="I3466" t="str">
        <f>YEAR(data_KPI[[#This Row],[Date]])&amp;" "&amp;MONTH(data_KPI[[#This Row],[Date]])</f>
        <v>2024 11</v>
      </c>
    </row>
    <row r="3467" spans="2:9" x14ac:dyDescent="0.25">
      <c r="B3467" t="s">
        <v>68</v>
      </c>
      <c r="C3467">
        <v>8.8000000000000007</v>
      </c>
      <c r="D3467">
        <v>1300</v>
      </c>
      <c r="E3467" s="27">
        <v>45619</v>
      </c>
      <c r="F3467">
        <v>268.64999999999998</v>
      </c>
      <c r="G3467" t="s">
        <v>90</v>
      </c>
      <c r="H3467">
        <v>0</v>
      </c>
      <c r="I3467" t="str">
        <f>YEAR(data_KPI[[#This Row],[Date]])&amp;" "&amp;MONTH(data_KPI[[#This Row],[Date]])</f>
        <v>2024 11</v>
      </c>
    </row>
    <row r="3468" spans="2:9" x14ac:dyDescent="0.25">
      <c r="B3468" t="s">
        <v>32</v>
      </c>
      <c r="C3468">
        <v>12</v>
      </c>
      <c r="D3468">
        <v>950</v>
      </c>
      <c r="E3468" s="27">
        <v>45619</v>
      </c>
      <c r="F3468">
        <v>2252.19</v>
      </c>
      <c r="G3468" t="s">
        <v>91</v>
      </c>
      <c r="H3468">
        <v>0</v>
      </c>
      <c r="I3468" t="str">
        <f>YEAR(data_KPI[[#This Row],[Date]])&amp;" "&amp;MONTH(data_KPI[[#This Row],[Date]])</f>
        <v>2024 11</v>
      </c>
    </row>
    <row r="3469" spans="2:9" x14ac:dyDescent="0.25">
      <c r="B3469" t="s">
        <v>33</v>
      </c>
      <c r="C3469">
        <v>11.200000000000001</v>
      </c>
      <c r="D3469">
        <v>870</v>
      </c>
      <c r="E3469" s="27">
        <v>45620</v>
      </c>
      <c r="F3469">
        <v>2421.33</v>
      </c>
      <c r="G3469" t="s">
        <v>90</v>
      </c>
      <c r="H3469">
        <v>0</v>
      </c>
      <c r="I3469" t="str">
        <f>YEAR(data_KPI[[#This Row],[Date]])&amp;" "&amp;MONTH(data_KPI[[#This Row],[Date]])</f>
        <v>2024 11</v>
      </c>
    </row>
    <row r="3470" spans="2:9" x14ac:dyDescent="0.25">
      <c r="B3470" t="s">
        <v>34</v>
      </c>
      <c r="C3470">
        <v>8</v>
      </c>
      <c r="D3470">
        <v>840</v>
      </c>
      <c r="E3470" s="27">
        <v>45620</v>
      </c>
      <c r="F3470">
        <v>1720.3500000000001</v>
      </c>
      <c r="G3470" t="s">
        <v>91</v>
      </c>
      <c r="H3470">
        <v>0</v>
      </c>
      <c r="I3470" t="str">
        <f>YEAR(data_KPI[[#This Row],[Date]])&amp;" "&amp;MONTH(data_KPI[[#This Row],[Date]])</f>
        <v>2024 11</v>
      </c>
    </row>
    <row r="3471" spans="2:9" x14ac:dyDescent="0.25">
      <c r="B3471" t="s">
        <v>35</v>
      </c>
      <c r="C3471">
        <v>10.4</v>
      </c>
      <c r="D3471">
        <v>820</v>
      </c>
      <c r="E3471" s="27">
        <v>45620</v>
      </c>
      <c r="F3471">
        <v>1345.02</v>
      </c>
      <c r="G3471" t="s">
        <v>91</v>
      </c>
      <c r="H3471">
        <v>0</v>
      </c>
      <c r="I3471" t="str">
        <f>YEAR(data_KPI[[#This Row],[Date]])&amp;" "&amp;MONTH(data_KPI[[#This Row],[Date]])</f>
        <v>2024 11</v>
      </c>
    </row>
    <row r="3472" spans="2:9" x14ac:dyDescent="0.25">
      <c r="B3472" t="s">
        <v>68</v>
      </c>
      <c r="C3472">
        <v>8.8000000000000007</v>
      </c>
      <c r="D3472">
        <v>1090</v>
      </c>
      <c r="E3472" s="27">
        <v>45620</v>
      </c>
      <c r="F3472">
        <v>2938.62</v>
      </c>
      <c r="G3472" t="s">
        <v>90</v>
      </c>
      <c r="H3472">
        <v>0</v>
      </c>
      <c r="I3472" t="str">
        <f>YEAR(data_KPI[[#This Row],[Date]])&amp;" "&amp;MONTH(data_KPI[[#This Row],[Date]])</f>
        <v>2024 11</v>
      </c>
    </row>
    <row r="3473" spans="2:9" x14ac:dyDescent="0.25">
      <c r="B3473" t="s">
        <v>32</v>
      </c>
      <c r="C3473">
        <v>4.8000000000000007</v>
      </c>
      <c r="D3473">
        <v>1270</v>
      </c>
      <c r="E3473" s="27">
        <v>45620</v>
      </c>
      <c r="F3473">
        <v>1995.33</v>
      </c>
      <c r="G3473" t="s">
        <v>91</v>
      </c>
      <c r="H3473">
        <v>0</v>
      </c>
      <c r="I3473" t="str">
        <f>YEAR(data_KPI[[#This Row],[Date]])&amp;" "&amp;MONTH(data_KPI[[#This Row],[Date]])</f>
        <v>2024 11</v>
      </c>
    </row>
    <row r="3474" spans="2:9" x14ac:dyDescent="0.25">
      <c r="B3474" t="s">
        <v>33</v>
      </c>
      <c r="C3474">
        <v>4</v>
      </c>
      <c r="D3474">
        <v>800</v>
      </c>
      <c r="E3474" s="27">
        <v>45621</v>
      </c>
      <c r="F3474">
        <v>2723.19</v>
      </c>
      <c r="G3474" t="s">
        <v>90</v>
      </c>
      <c r="H3474">
        <v>0</v>
      </c>
      <c r="I3474" t="str">
        <f>YEAR(data_KPI[[#This Row],[Date]])&amp;" "&amp;MONTH(data_KPI[[#This Row],[Date]])</f>
        <v>2024 11</v>
      </c>
    </row>
    <row r="3475" spans="2:9" x14ac:dyDescent="0.25">
      <c r="B3475" t="s">
        <v>34</v>
      </c>
      <c r="C3475">
        <v>8</v>
      </c>
      <c r="D3475">
        <v>770</v>
      </c>
      <c r="E3475" s="27">
        <v>45621</v>
      </c>
      <c r="F3475">
        <v>383.61</v>
      </c>
      <c r="G3475" t="s">
        <v>91</v>
      </c>
      <c r="H3475">
        <v>0</v>
      </c>
      <c r="I3475" t="str">
        <f>YEAR(data_KPI[[#This Row],[Date]])&amp;" "&amp;MONTH(data_KPI[[#This Row],[Date]])</f>
        <v>2024 11</v>
      </c>
    </row>
    <row r="3476" spans="2:9" x14ac:dyDescent="0.25">
      <c r="B3476" t="s">
        <v>35</v>
      </c>
      <c r="C3476">
        <v>8</v>
      </c>
      <c r="D3476">
        <v>1400</v>
      </c>
      <c r="E3476" s="27">
        <v>45621</v>
      </c>
      <c r="F3476">
        <v>605.09999999999991</v>
      </c>
      <c r="G3476" t="s">
        <v>91</v>
      </c>
      <c r="H3476">
        <v>0</v>
      </c>
      <c r="I3476" t="str">
        <f>YEAR(data_KPI[[#This Row],[Date]])&amp;" "&amp;MONTH(data_KPI[[#This Row],[Date]])</f>
        <v>2024 11</v>
      </c>
    </row>
    <row r="3477" spans="2:9" x14ac:dyDescent="0.25">
      <c r="B3477" t="s">
        <v>68</v>
      </c>
      <c r="C3477">
        <v>4</v>
      </c>
      <c r="D3477">
        <v>1270</v>
      </c>
      <c r="E3477" s="27">
        <v>45621</v>
      </c>
      <c r="F3477">
        <v>1069.1100000000001</v>
      </c>
      <c r="G3477" t="s">
        <v>90</v>
      </c>
      <c r="H3477">
        <v>0</v>
      </c>
      <c r="I3477" t="str">
        <f>YEAR(data_KPI[[#This Row],[Date]])&amp;" "&amp;MONTH(data_KPI[[#This Row],[Date]])</f>
        <v>2024 11</v>
      </c>
    </row>
    <row r="3478" spans="2:9" x14ac:dyDescent="0.25">
      <c r="B3478" t="s">
        <v>32</v>
      </c>
      <c r="C3478">
        <v>5.6000000000000005</v>
      </c>
      <c r="D3478">
        <v>700</v>
      </c>
      <c r="E3478" s="27">
        <v>45621</v>
      </c>
      <c r="F3478">
        <v>487.56000000000006</v>
      </c>
      <c r="G3478" t="s">
        <v>91</v>
      </c>
      <c r="H3478">
        <v>0</v>
      </c>
      <c r="I3478" t="str">
        <f>YEAR(data_KPI[[#This Row],[Date]])&amp;" "&amp;MONTH(data_KPI[[#This Row],[Date]])</f>
        <v>2024 11</v>
      </c>
    </row>
    <row r="3479" spans="2:9" x14ac:dyDescent="0.25">
      <c r="B3479" t="s">
        <v>33</v>
      </c>
      <c r="C3479">
        <v>4.8000000000000007</v>
      </c>
      <c r="D3479">
        <v>1070</v>
      </c>
      <c r="E3479" s="27">
        <v>45622</v>
      </c>
      <c r="F3479">
        <v>493.77</v>
      </c>
      <c r="G3479" t="s">
        <v>90</v>
      </c>
      <c r="H3479">
        <v>0</v>
      </c>
      <c r="I3479" t="str">
        <f>YEAR(data_KPI[[#This Row],[Date]])&amp;" "&amp;MONTH(data_KPI[[#This Row],[Date]])</f>
        <v>2024 11</v>
      </c>
    </row>
    <row r="3480" spans="2:9" x14ac:dyDescent="0.25">
      <c r="B3480" t="s">
        <v>34</v>
      </c>
      <c r="C3480">
        <v>12</v>
      </c>
      <c r="D3480">
        <v>550</v>
      </c>
      <c r="E3480" s="27">
        <v>45622</v>
      </c>
      <c r="F3480">
        <v>1718.94</v>
      </c>
      <c r="G3480" t="s">
        <v>91</v>
      </c>
      <c r="H3480">
        <v>0</v>
      </c>
      <c r="I3480" t="str">
        <f>YEAR(data_KPI[[#This Row],[Date]])&amp;" "&amp;MONTH(data_KPI[[#This Row],[Date]])</f>
        <v>2024 11</v>
      </c>
    </row>
    <row r="3481" spans="2:9" x14ac:dyDescent="0.25">
      <c r="B3481" t="s">
        <v>35</v>
      </c>
      <c r="C3481">
        <v>8</v>
      </c>
      <c r="D3481">
        <v>1000</v>
      </c>
      <c r="E3481" s="27">
        <v>45622</v>
      </c>
      <c r="F3481">
        <v>2255.31</v>
      </c>
      <c r="G3481" t="s">
        <v>91</v>
      </c>
      <c r="H3481">
        <v>0</v>
      </c>
      <c r="I3481" t="str">
        <f>YEAR(data_KPI[[#This Row],[Date]])&amp;" "&amp;MONTH(data_KPI[[#This Row],[Date]])</f>
        <v>2024 11</v>
      </c>
    </row>
    <row r="3482" spans="2:9" x14ac:dyDescent="0.25">
      <c r="B3482" t="s">
        <v>68</v>
      </c>
      <c r="C3482">
        <v>5.6000000000000005</v>
      </c>
      <c r="D3482">
        <v>1280</v>
      </c>
      <c r="E3482" s="27">
        <v>45622</v>
      </c>
      <c r="F3482">
        <v>201.78000000000003</v>
      </c>
      <c r="G3482" t="s">
        <v>90</v>
      </c>
      <c r="H3482">
        <v>0</v>
      </c>
      <c r="I3482" t="str">
        <f>YEAR(data_KPI[[#This Row],[Date]])&amp;" "&amp;MONTH(data_KPI[[#This Row],[Date]])</f>
        <v>2024 11</v>
      </c>
    </row>
    <row r="3483" spans="2:9" x14ac:dyDescent="0.25">
      <c r="B3483" t="s">
        <v>32</v>
      </c>
      <c r="C3483">
        <v>10.4</v>
      </c>
      <c r="D3483">
        <v>1240</v>
      </c>
      <c r="E3483" s="27">
        <v>45622</v>
      </c>
      <c r="F3483">
        <v>1997.6399999999999</v>
      </c>
      <c r="G3483" t="s">
        <v>91</v>
      </c>
      <c r="H3483">
        <v>0</v>
      </c>
      <c r="I3483" t="str">
        <f>YEAR(data_KPI[[#This Row],[Date]])&amp;" "&amp;MONTH(data_KPI[[#This Row],[Date]])</f>
        <v>2024 11</v>
      </c>
    </row>
    <row r="3484" spans="2:9" x14ac:dyDescent="0.25">
      <c r="B3484" t="s">
        <v>33</v>
      </c>
      <c r="C3484">
        <v>8.8000000000000007</v>
      </c>
      <c r="D3484">
        <v>1400</v>
      </c>
      <c r="E3484" s="27">
        <v>45623</v>
      </c>
      <c r="F3484">
        <v>1571.1000000000001</v>
      </c>
      <c r="G3484" t="s">
        <v>90</v>
      </c>
      <c r="H3484">
        <v>0</v>
      </c>
      <c r="I3484" t="str">
        <f>YEAR(data_KPI[[#This Row],[Date]])&amp;" "&amp;MONTH(data_KPI[[#This Row],[Date]])</f>
        <v>2024 11</v>
      </c>
    </row>
    <row r="3485" spans="2:9" x14ac:dyDescent="0.25">
      <c r="B3485" t="s">
        <v>34</v>
      </c>
      <c r="C3485">
        <v>10.4</v>
      </c>
      <c r="D3485">
        <v>860</v>
      </c>
      <c r="E3485" s="27">
        <v>45623</v>
      </c>
      <c r="F3485">
        <v>2836.29</v>
      </c>
      <c r="G3485" t="s">
        <v>91</v>
      </c>
      <c r="H3485">
        <v>0</v>
      </c>
      <c r="I3485" t="str">
        <f>YEAR(data_KPI[[#This Row],[Date]])&amp;" "&amp;MONTH(data_KPI[[#This Row],[Date]])</f>
        <v>2024 11</v>
      </c>
    </row>
    <row r="3486" spans="2:9" x14ac:dyDescent="0.25">
      <c r="B3486" t="s">
        <v>35</v>
      </c>
      <c r="C3486">
        <v>8</v>
      </c>
      <c r="D3486">
        <v>820</v>
      </c>
      <c r="E3486" s="27">
        <v>45623</v>
      </c>
      <c r="F3486">
        <v>454.91999999999996</v>
      </c>
      <c r="G3486" t="s">
        <v>91</v>
      </c>
      <c r="H3486">
        <v>0</v>
      </c>
      <c r="I3486" t="str">
        <f>YEAR(data_KPI[[#This Row],[Date]])&amp;" "&amp;MONTH(data_KPI[[#This Row],[Date]])</f>
        <v>2024 11</v>
      </c>
    </row>
    <row r="3487" spans="2:9" x14ac:dyDescent="0.25">
      <c r="B3487" t="s">
        <v>68</v>
      </c>
      <c r="C3487">
        <v>5.6000000000000005</v>
      </c>
      <c r="D3487">
        <v>880</v>
      </c>
      <c r="E3487" s="27">
        <v>45623</v>
      </c>
      <c r="F3487">
        <v>1559.46</v>
      </c>
      <c r="G3487" t="s">
        <v>90</v>
      </c>
      <c r="H3487">
        <v>0</v>
      </c>
      <c r="I3487" t="str">
        <f>YEAR(data_KPI[[#This Row],[Date]])&amp;" "&amp;MONTH(data_KPI[[#This Row],[Date]])</f>
        <v>2024 11</v>
      </c>
    </row>
    <row r="3488" spans="2:9" x14ac:dyDescent="0.25">
      <c r="B3488" t="s">
        <v>32</v>
      </c>
      <c r="C3488">
        <v>11.200000000000001</v>
      </c>
      <c r="D3488">
        <v>1260</v>
      </c>
      <c r="E3488" s="27">
        <v>45623</v>
      </c>
      <c r="F3488">
        <v>2648.8500000000004</v>
      </c>
      <c r="G3488" t="s">
        <v>91</v>
      </c>
      <c r="H3488">
        <v>0</v>
      </c>
      <c r="I3488" t="str">
        <f>YEAR(data_KPI[[#This Row],[Date]])&amp;" "&amp;MONTH(data_KPI[[#This Row],[Date]])</f>
        <v>2024 11</v>
      </c>
    </row>
    <row r="3489" spans="2:9" x14ac:dyDescent="0.25">
      <c r="B3489" t="s">
        <v>33</v>
      </c>
      <c r="C3489">
        <v>10.4</v>
      </c>
      <c r="D3489">
        <v>960</v>
      </c>
      <c r="E3489" s="27">
        <v>45624</v>
      </c>
      <c r="F3489">
        <v>2211.1799999999998</v>
      </c>
      <c r="G3489" t="s">
        <v>90</v>
      </c>
      <c r="H3489">
        <v>0</v>
      </c>
      <c r="I3489" t="str">
        <f>YEAR(data_KPI[[#This Row],[Date]])&amp;" "&amp;MONTH(data_KPI[[#This Row],[Date]])</f>
        <v>2024 11</v>
      </c>
    </row>
    <row r="3490" spans="2:9" x14ac:dyDescent="0.25">
      <c r="B3490" t="s">
        <v>34</v>
      </c>
      <c r="C3490">
        <v>5.6000000000000005</v>
      </c>
      <c r="D3490">
        <v>530</v>
      </c>
      <c r="E3490" s="27">
        <v>45624</v>
      </c>
      <c r="F3490">
        <v>1989.3000000000002</v>
      </c>
      <c r="G3490" t="s">
        <v>91</v>
      </c>
      <c r="H3490">
        <v>0</v>
      </c>
      <c r="I3490" t="str">
        <f>YEAR(data_KPI[[#This Row],[Date]])&amp;" "&amp;MONTH(data_KPI[[#This Row],[Date]])</f>
        <v>2024 11</v>
      </c>
    </row>
    <row r="3491" spans="2:9" x14ac:dyDescent="0.25">
      <c r="B3491" t="s">
        <v>35</v>
      </c>
      <c r="C3491">
        <v>8.8000000000000007</v>
      </c>
      <c r="D3491">
        <v>890</v>
      </c>
      <c r="E3491" s="27">
        <v>45624</v>
      </c>
      <c r="F3491">
        <v>2916.45</v>
      </c>
      <c r="G3491" t="s">
        <v>91</v>
      </c>
      <c r="H3491">
        <v>0</v>
      </c>
      <c r="I3491" t="str">
        <f>YEAR(data_KPI[[#This Row],[Date]])&amp;" "&amp;MONTH(data_KPI[[#This Row],[Date]])</f>
        <v>2024 11</v>
      </c>
    </row>
    <row r="3492" spans="2:9" x14ac:dyDescent="0.25">
      <c r="B3492" t="s">
        <v>68</v>
      </c>
      <c r="C3492">
        <v>7.2</v>
      </c>
      <c r="D3492">
        <v>970</v>
      </c>
      <c r="E3492" s="27">
        <v>45624</v>
      </c>
      <c r="F3492">
        <v>692.76</v>
      </c>
      <c r="G3492" t="s">
        <v>90</v>
      </c>
      <c r="H3492">
        <v>0</v>
      </c>
      <c r="I3492" t="str">
        <f>YEAR(data_KPI[[#This Row],[Date]])&amp;" "&amp;MONTH(data_KPI[[#This Row],[Date]])</f>
        <v>2024 11</v>
      </c>
    </row>
    <row r="3493" spans="2:9" x14ac:dyDescent="0.25">
      <c r="B3493" t="s">
        <v>32</v>
      </c>
      <c r="C3493">
        <v>10.4</v>
      </c>
      <c r="D3493">
        <v>530</v>
      </c>
      <c r="E3493" s="27">
        <v>45624</v>
      </c>
      <c r="F3493">
        <v>2165.67</v>
      </c>
      <c r="G3493" t="s">
        <v>91</v>
      </c>
      <c r="H3493">
        <v>0</v>
      </c>
      <c r="I3493" t="str">
        <f>YEAR(data_KPI[[#This Row],[Date]])&amp;" "&amp;MONTH(data_KPI[[#This Row],[Date]])</f>
        <v>2024 11</v>
      </c>
    </row>
    <row r="3494" spans="2:9" x14ac:dyDescent="0.25">
      <c r="B3494" t="s">
        <v>33</v>
      </c>
      <c r="C3494">
        <v>8.8000000000000007</v>
      </c>
      <c r="D3494">
        <v>690</v>
      </c>
      <c r="E3494" s="27">
        <v>45625</v>
      </c>
      <c r="F3494">
        <v>888.59999999999991</v>
      </c>
      <c r="G3494" t="s">
        <v>90</v>
      </c>
      <c r="H3494">
        <v>0</v>
      </c>
      <c r="I3494" t="str">
        <f>YEAR(data_KPI[[#This Row],[Date]])&amp;" "&amp;MONTH(data_KPI[[#This Row],[Date]])</f>
        <v>2024 11</v>
      </c>
    </row>
    <row r="3495" spans="2:9" x14ac:dyDescent="0.25">
      <c r="B3495" t="s">
        <v>34</v>
      </c>
      <c r="C3495">
        <v>7.2</v>
      </c>
      <c r="D3495">
        <v>1340</v>
      </c>
      <c r="E3495" s="27">
        <v>45625</v>
      </c>
      <c r="F3495">
        <v>1962</v>
      </c>
      <c r="G3495" t="s">
        <v>91</v>
      </c>
      <c r="H3495">
        <v>0</v>
      </c>
      <c r="I3495" t="str">
        <f>YEAR(data_KPI[[#This Row],[Date]])&amp;" "&amp;MONTH(data_KPI[[#This Row],[Date]])</f>
        <v>2024 11</v>
      </c>
    </row>
    <row r="3496" spans="2:9" x14ac:dyDescent="0.25">
      <c r="B3496" t="s">
        <v>35</v>
      </c>
      <c r="C3496">
        <v>7.2</v>
      </c>
      <c r="D3496">
        <v>840</v>
      </c>
      <c r="E3496" s="27">
        <v>45625</v>
      </c>
      <c r="F3496">
        <v>2350.02</v>
      </c>
      <c r="G3496" t="s">
        <v>91</v>
      </c>
      <c r="H3496">
        <v>0</v>
      </c>
      <c r="I3496" t="str">
        <f>YEAR(data_KPI[[#This Row],[Date]])&amp;" "&amp;MONTH(data_KPI[[#This Row],[Date]])</f>
        <v>2024 11</v>
      </c>
    </row>
    <row r="3497" spans="2:9" x14ac:dyDescent="0.25">
      <c r="B3497" t="s">
        <v>68</v>
      </c>
      <c r="C3497">
        <v>8.8000000000000007</v>
      </c>
      <c r="D3497">
        <v>1340</v>
      </c>
      <c r="E3497" s="27">
        <v>45625</v>
      </c>
      <c r="F3497">
        <v>802.34999999999991</v>
      </c>
      <c r="G3497" t="s">
        <v>90</v>
      </c>
      <c r="H3497">
        <v>0</v>
      </c>
      <c r="I3497" t="str">
        <f>YEAR(data_KPI[[#This Row],[Date]])&amp;" "&amp;MONTH(data_KPI[[#This Row],[Date]])</f>
        <v>2024 11</v>
      </c>
    </row>
    <row r="3498" spans="2:9" x14ac:dyDescent="0.25">
      <c r="B3498" t="s">
        <v>32</v>
      </c>
      <c r="C3498">
        <v>11.200000000000001</v>
      </c>
      <c r="D3498">
        <v>1000</v>
      </c>
      <c r="E3498" s="27">
        <v>45625</v>
      </c>
      <c r="F3498">
        <v>394.53</v>
      </c>
      <c r="G3498" t="s">
        <v>91</v>
      </c>
      <c r="H3498">
        <v>0</v>
      </c>
      <c r="I3498" t="str">
        <f>YEAR(data_KPI[[#This Row],[Date]])&amp;" "&amp;MONTH(data_KPI[[#This Row],[Date]])</f>
        <v>2024 11</v>
      </c>
    </row>
    <row r="3499" spans="2:9" x14ac:dyDescent="0.25">
      <c r="B3499" t="s">
        <v>33</v>
      </c>
      <c r="C3499">
        <v>4</v>
      </c>
      <c r="D3499">
        <v>680</v>
      </c>
      <c r="E3499" s="27">
        <v>45626</v>
      </c>
      <c r="F3499">
        <v>1885.53</v>
      </c>
      <c r="G3499" t="s">
        <v>90</v>
      </c>
      <c r="H3499">
        <v>0</v>
      </c>
      <c r="I3499" t="str">
        <f>YEAR(data_KPI[[#This Row],[Date]])&amp;" "&amp;MONTH(data_KPI[[#This Row],[Date]])</f>
        <v>2024 11</v>
      </c>
    </row>
    <row r="3500" spans="2:9" x14ac:dyDescent="0.25">
      <c r="B3500" t="s">
        <v>34</v>
      </c>
      <c r="C3500">
        <v>11.200000000000001</v>
      </c>
      <c r="D3500">
        <v>1190</v>
      </c>
      <c r="E3500" s="27">
        <v>45626</v>
      </c>
      <c r="F3500">
        <v>2693.8500000000004</v>
      </c>
      <c r="G3500" t="s">
        <v>91</v>
      </c>
      <c r="H3500">
        <v>0</v>
      </c>
      <c r="I3500" t="str">
        <f>YEAR(data_KPI[[#This Row],[Date]])&amp;" "&amp;MONTH(data_KPI[[#This Row],[Date]])</f>
        <v>2024 11</v>
      </c>
    </row>
    <row r="3501" spans="2:9" x14ac:dyDescent="0.25">
      <c r="B3501" t="s">
        <v>35</v>
      </c>
      <c r="C3501">
        <v>4</v>
      </c>
      <c r="D3501">
        <v>1470</v>
      </c>
      <c r="E3501" s="27">
        <v>45626</v>
      </c>
      <c r="F3501">
        <v>1359.78</v>
      </c>
      <c r="G3501" t="s">
        <v>91</v>
      </c>
      <c r="H3501">
        <v>0</v>
      </c>
      <c r="I3501" t="str">
        <f>YEAR(data_KPI[[#This Row],[Date]])&amp;" "&amp;MONTH(data_KPI[[#This Row],[Date]])</f>
        <v>2024 11</v>
      </c>
    </row>
    <row r="3502" spans="2:9" x14ac:dyDescent="0.25">
      <c r="B3502" t="s">
        <v>68</v>
      </c>
      <c r="C3502">
        <v>12</v>
      </c>
      <c r="D3502">
        <v>730</v>
      </c>
      <c r="E3502" s="27">
        <v>45626</v>
      </c>
      <c r="F3502">
        <v>1859.7599999999998</v>
      </c>
      <c r="G3502" t="s">
        <v>90</v>
      </c>
      <c r="H3502">
        <v>0</v>
      </c>
      <c r="I3502" t="str">
        <f>YEAR(data_KPI[[#This Row],[Date]])&amp;" "&amp;MONTH(data_KPI[[#This Row],[Date]])</f>
        <v>2024 11</v>
      </c>
    </row>
    <row r="3503" spans="2:9" x14ac:dyDescent="0.25">
      <c r="B3503" t="s">
        <v>32</v>
      </c>
      <c r="C3503">
        <v>4.8000000000000007</v>
      </c>
      <c r="D3503">
        <v>900</v>
      </c>
      <c r="E3503" s="27">
        <v>45626</v>
      </c>
      <c r="F3503">
        <v>969.44999999999993</v>
      </c>
      <c r="G3503" t="s">
        <v>91</v>
      </c>
      <c r="H3503">
        <v>0</v>
      </c>
      <c r="I3503" t="str">
        <f>YEAR(data_KPI[[#This Row],[Date]])&amp;" "&amp;MONTH(data_KPI[[#This Row],[Date]])</f>
        <v>2024 11</v>
      </c>
    </row>
    <row r="3504" spans="2:9" x14ac:dyDescent="0.25">
      <c r="B3504" t="s">
        <v>33</v>
      </c>
      <c r="C3504">
        <v>10.4</v>
      </c>
      <c r="D3504">
        <v>1190</v>
      </c>
      <c r="E3504" s="27">
        <v>45627</v>
      </c>
      <c r="F3504">
        <v>1514.67</v>
      </c>
      <c r="G3504" t="s">
        <v>90</v>
      </c>
      <c r="H3504">
        <v>1199</v>
      </c>
      <c r="I3504" t="str">
        <f>YEAR(data_KPI[[#This Row],[Date]])&amp;" "&amp;MONTH(data_KPI[[#This Row],[Date]])</f>
        <v>2024 12</v>
      </c>
    </row>
    <row r="3505" spans="2:9" x14ac:dyDescent="0.25">
      <c r="B3505" t="s">
        <v>34</v>
      </c>
      <c r="C3505">
        <v>6.4</v>
      </c>
      <c r="D3505">
        <v>1350</v>
      </c>
      <c r="E3505" s="27">
        <v>45627</v>
      </c>
      <c r="F3505">
        <v>2963.7</v>
      </c>
      <c r="G3505" t="s">
        <v>91</v>
      </c>
      <c r="H3505">
        <v>9950</v>
      </c>
      <c r="I3505" t="str">
        <f>YEAR(data_KPI[[#This Row],[Date]])&amp;" "&amp;MONTH(data_KPI[[#This Row],[Date]])</f>
        <v>2024 12</v>
      </c>
    </row>
    <row r="3506" spans="2:9" x14ac:dyDescent="0.25">
      <c r="B3506" t="s">
        <v>35</v>
      </c>
      <c r="C3506">
        <v>4.8000000000000007</v>
      </c>
      <c r="D3506">
        <v>630</v>
      </c>
      <c r="E3506" s="27">
        <v>45627</v>
      </c>
      <c r="F3506">
        <v>928.53</v>
      </c>
      <c r="G3506" t="s">
        <v>91</v>
      </c>
      <c r="H3506">
        <v>4016</v>
      </c>
      <c r="I3506" t="str">
        <f>YEAR(data_KPI[[#This Row],[Date]])&amp;" "&amp;MONTH(data_KPI[[#This Row],[Date]])</f>
        <v>2024 12</v>
      </c>
    </row>
    <row r="3507" spans="2:9" x14ac:dyDescent="0.25">
      <c r="B3507" t="s">
        <v>68</v>
      </c>
      <c r="C3507">
        <v>6.4</v>
      </c>
      <c r="D3507">
        <v>1470</v>
      </c>
      <c r="E3507" s="27">
        <v>45627</v>
      </c>
      <c r="F3507">
        <v>975.03</v>
      </c>
      <c r="G3507" t="s">
        <v>90</v>
      </c>
      <c r="H3507">
        <v>8150</v>
      </c>
      <c r="I3507" t="str">
        <f>YEAR(data_KPI[[#This Row],[Date]])&amp;" "&amp;MONTH(data_KPI[[#This Row],[Date]])</f>
        <v>2024 12</v>
      </c>
    </row>
    <row r="3508" spans="2:9" x14ac:dyDescent="0.25">
      <c r="B3508" t="s">
        <v>32</v>
      </c>
      <c r="C3508">
        <v>9.6000000000000014</v>
      </c>
      <c r="D3508">
        <v>1180</v>
      </c>
      <c r="E3508" s="27">
        <v>45627</v>
      </c>
      <c r="F3508">
        <v>2241.06</v>
      </c>
      <c r="G3508" t="s">
        <v>91</v>
      </c>
      <c r="H3508">
        <v>9256</v>
      </c>
      <c r="I3508" t="str">
        <f>YEAR(data_KPI[[#This Row],[Date]])&amp;" "&amp;MONTH(data_KPI[[#This Row],[Date]])</f>
        <v>2024 12</v>
      </c>
    </row>
    <row r="3509" spans="2:9" x14ac:dyDescent="0.25">
      <c r="B3509" t="s">
        <v>33</v>
      </c>
      <c r="C3509">
        <v>5.6000000000000005</v>
      </c>
      <c r="D3509">
        <v>1470</v>
      </c>
      <c r="E3509" s="27">
        <v>45628</v>
      </c>
      <c r="F3509">
        <v>1982.73</v>
      </c>
      <c r="G3509" t="s">
        <v>90</v>
      </c>
      <c r="H3509">
        <v>5592</v>
      </c>
      <c r="I3509" t="str">
        <f>YEAR(data_KPI[[#This Row],[Date]])&amp;" "&amp;MONTH(data_KPI[[#This Row],[Date]])</f>
        <v>2024 12</v>
      </c>
    </row>
    <row r="3510" spans="2:9" x14ac:dyDescent="0.25">
      <c r="B3510" t="s">
        <v>34</v>
      </c>
      <c r="C3510">
        <v>6.4</v>
      </c>
      <c r="D3510">
        <v>1320</v>
      </c>
      <c r="E3510" s="27">
        <v>45628</v>
      </c>
      <c r="F3510">
        <v>2271.48</v>
      </c>
      <c r="G3510" t="s">
        <v>91</v>
      </c>
      <c r="H3510">
        <v>3434</v>
      </c>
      <c r="I3510" t="str">
        <f>YEAR(data_KPI[[#This Row],[Date]])&amp;" "&amp;MONTH(data_KPI[[#This Row],[Date]])</f>
        <v>2024 12</v>
      </c>
    </row>
    <row r="3511" spans="2:9" x14ac:dyDescent="0.25">
      <c r="B3511" t="s">
        <v>35</v>
      </c>
      <c r="C3511">
        <v>8</v>
      </c>
      <c r="D3511">
        <v>1220</v>
      </c>
      <c r="E3511" s="27">
        <v>45628</v>
      </c>
      <c r="F3511">
        <v>2733.6000000000004</v>
      </c>
      <c r="G3511" t="s">
        <v>91</v>
      </c>
      <c r="H3511">
        <v>4091</v>
      </c>
      <c r="I3511" t="str">
        <f>YEAR(data_KPI[[#This Row],[Date]])&amp;" "&amp;MONTH(data_KPI[[#This Row],[Date]])</f>
        <v>2024 12</v>
      </c>
    </row>
    <row r="3512" spans="2:9" x14ac:dyDescent="0.25">
      <c r="B3512" t="s">
        <v>68</v>
      </c>
      <c r="C3512">
        <v>5.6000000000000005</v>
      </c>
      <c r="D3512">
        <v>1460</v>
      </c>
      <c r="E3512" s="27">
        <v>45628</v>
      </c>
      <c r="F3512">
        <v>2932.05</v>
      </c>
      <c r="G3512" t="s">
        <v>90</v>
      </c>
      <c r="H3512">
        <v>7900</v>
      </c>
      <c r="I3512" t="str">
        <f>YEAR(data_KPI[[#This Row],[Date]])&amp;" "&amp;MONTH(data_KPI[[#This Row],[Date]])</f>
        <v>2024 12</v>
      </c>
    </row>
    <row r="3513" spans="2:9" x14ac:dyDescent="0.25">
      <c r="B3513" t="s">
        <v>32</v>
      </c>
      <c r="C3513">
        <v>8.8000000000000007</v>
      </c>
      <c r="D3513">
        <v>1480</v>
      </c>
      <c r="E3513" s="27">
        <v>45628</v>
      </c>
      <c r="F3513">
        <v>1151.46</v>
      </c>
      <c r="G3513" t="s">
        <v>91</v>
      </c>
      <c r="H3513">
        <v>3964</v>
      </c>
      <c r="I3513" t="str">
        <f>YEAR(data_KPI[[#This Row],[Date]])&amp;" "&amp;MONTH(data_KPI[[#This Row],[Date]])</f>
        <v>2024 12</v>
      </c>
    </row>
    <row r="3514" spans="2:9" x14ac:dyDescent="0.25">
      <c r="B3514" t="s">
        <v>33</v>
      </c>
      <c r="C3514">
        <v>8.8000000000000007</v>
      </c>
      <c r="D3514">
        <v>1400</v>
      </c>
      <c r="E3514" s="27">
        <v>45629</v>
      </c>
      <c r="F3514">
        <v>1434.69</v>
      </c>
      <c r="G3514" t="s">
        <v>90</v>
      </c>
      <c r="H3514">
        <v>765</v>
      </c>
      <c r="I3514" t="str">
        <f>YEAR(data_KPI[[#This Row],[Date]])&amp;" "&amp;MONTH(data_KPI[[#This Row],[Date]])</f>
        <v>2024 12</v>
      </c>
    </row>
    <row r="3515" spans="2:9" x14ac:dyDescent="0.25">
      <c r="B3515" t="s">
        <v>34</v>
      </c>
      <c r="C3515">
        <v>4.8000000000000007</v>
      </c>
      <c r="D3515">
        <v>1170</v>
      </c>
      <c r="E3515" s="27">
        <v>45629</v>
      </c>
      <c r="F3515">
        <v>389.70000000000005</v>
      </c>
      <c r="G3515" t="s">
        <v>91</v>
      </c>
      <c r="H3515">
        <v>744</v>
      </c>
      <c r="I3515" t="str">
        <f>YEAR(data_KPI[[#This Row],[Date]])&amp;" "&amp;MONTH(data_KPI[[#This Row],[Date]])</f>
        <v>2024 12</v>
      </c>
    </row>
    <row r="3516" spans="2:9" x14ac:dyDescent="0.25">
      <c r="B3516" t="s">
        <v>35</v>
      </c>
      <c r="C3516">
        <v>4</v>
      </c>
      <c r="D3516">
        <v>1410</v>
      </c>
      <c r="E3516" s="27">
        <v>45629</v>
      </c>
      <c r="F3516">
        <v>1645.1999999999998</v>
      </c>
      <c r="G3516" t="s">
        <v>91</v>
      </c>
      <c r="H3516">
        <v>8861</v>
      </c>
      <c r="I3516" t="str">
        <f>YEAR(data_KPI[[#This Row],[Date]])&amp;" "&amp;MONTH(data_KPI[[#This Row],[Date]])</f>
        <v>2024 12</v>
      </c>
    </row>
    <row r="3517" spans="2:9" x14ac:dyDescent="0.25">
      <c r="B3517" t="s">
        <v>68</v>
      </c>
      <c r="C3517">
        <v>4</v>
      </c>
      <c r="D3517">
        <v>660</v>
      </c>
      <c r="E3517" s="27">
        <v>45629</v>
      </c>
      <c r="F3517">
        <v>239.31</v>
      </c>
      <c r="G3517" t="s">
        <v>90</v>
      </c>
      <c r="H3517">
        <v>3083</v>
      </c>
      <c r="I3517" t="str">
        <f>YEAR(data_KPI[[#This Row],[Date]])&amp;" "&amp;MONTH(data_KPI[[#This Row],[Date]])</f>
        <v>2024 12</v>
      </c>
    </row>
    <row r="3518" spans="2:9" x14ac:dyDescent="0.25">
      <c r="B3518" t="s">
        <v>32</v>
      </c>
      <c r="C3518">
        <v>8</v>
      </c>
      <c r="D3518">
        <v>550</v>
      </c>
      <c r="E3518" s="27">
        <v>45629</v>
      </c>
      <c r="F3518">
        <v>553.53</v>
      </c>
      <c r="G3518" t="s">
        <v>91</v>
      </c>
      <c r="H3518">
        <v>3817</v>
      </c>
      <c r="I3518" t="str">
        <f>YEAR(data_KPI[[#This Row],[Date]])&amp;" "&amp;MONTH(data_KPI[[#This Row],[Date]])</f>
        <v>2024 12</v>
      </c>
    </row>
    <row r="3519" spans="2:9" x14ac:dyDescent="0.25">
      <c r="B3519" t="s">
        <v>33</v>
      </c>
      <c r="C3519">
        <v>4</v>
      </c>
      <c r="D3519">
        <v>770</v>
      </c>
      <c r="E3519" s="27">
        <v>45630</v>
      </c>
      <c r="F3519">
        <v>345.63</v>
      </c>
      <c r="G3519" t="s">
        <v>90</v>
      </c>
      <c r="H3519">
        <v>3537</v>
      </c>
      <c r="I3519" t="str">
        <f>YEAR(data_KPI[[#This Row],[Date]])&amp;" "&amp;MONTH(data_KPI[[#This Row],[Date]])</f>
        <v>2024 12</v>
      </c>
    </row>
    <row r="3520" spans="2:9" x14ac:dyDescent="0.25">
      <c r="B3520" t="s">
        <v>34</v>
      </c>
      <c r="C3520">
        <v>10.4</v>
      </c>
      <c r="D3520">
        <v>720</v>
      </c>
      <c r="E3520" s="27">
        <v>45630</v>
      </c>
      <c r="F3520">
        <v>1962.4499999999998</v>
      </c>
      <c r="G3520" t="s">
        <v>91</v>
      </c>
      <c r="H3520">
        <v>7345</v>
      </c>
      <c r="I3520" t="str">
        <f>YEAR(data_KPI[[#This Row],[Date]])&amp;" "&amp;MONTH(data_KPI[[#This Row],[Date]])</f>
        <v>2024 12</v>
      </c>
    </row>
    <row r="3521" spans="2:9" x14ac:dyDescent="0.25">
      <c r="B3521" t="s">
        <v>35</v>
      </c>
      <c r="C3521">
        <v>8.8000000000000007</v>
      </c>
      <c r="D3521">
        <v>600</v>
      </c>
      <c r="E3521" s="27">
        <v>45630</v>
      </c>
      <c r="F3521">
        <v>1872.87</v>
      </c>
      <c r="G3521" t="s">
        <v>91</v>
      </c>
      <c r="H3521">
        <v>6991</v>
      </c>
      <c r="I3521" t="str">
        <f>YEAR(data_KPI[[#This Row],[Date]])&amp;" "&amp;MONTH(data_KPI[[#This Row],[Date]])</f>
        <v>2024 12</v>
      </c>
    </row>
    <row r="3522" spans="2:9" x14ac:dyDescent="0.25">
      <c r="B3522" t="s">
        <v>68</v>
      </c>
      <c r="C3522">
        <v>7.2</v>
      </c>
      <c r="D3522">
        <v>840</v>
      </c>
      <c r="E3522" s="27">
        <v>45630</v>
      </c>
      <c r="F3522">
        <v>2702.73</v>
      </c>
      <c r="G3522" t="s">
        <v>90</v>
      </c>
      <c r="H3522">
        <v>7792</v>
      </c>
      <c r="I3522" t="str">
        <f>YEAR(data_KPI[[#This Row],[Date]])&amp;" "&amp;MONTH(data_KPI[[#This Row],[Date]])</f>
        <v>2024 12</v>
      </c>
    </row>
    <row r="3523" spans="2:9" x14ac:dyDescent="0.25">
      <c r="B3523" t="s">
        <v>32</v>
      </c>
      <c r="C3523">
        <v>4.8000000000000007</v>
      </c>
      <c r="D3523">
        <v>800</v>
      </c>
      <c r="E3523" s="27">
        <v>45630</v>
      </c>
      <c r="F3523">
        <v>1869.9900000000002</v>
      </c>
      <c r="G3523" t="s">
        <v>91</v>
      </c>
      <c r="H3523">
        <v>4643</v>
      </c>
      <c r="I3523" t="str">
        <f>YEAR(data_KPI[[#This Row],[Date]])&amp;" "&amp;MONTH(data_KPI[[#This Row],[Date]])</f>
        <v>2024 12</v>
      </c>
    </row>
    <row r="3524" spans="2:9" x14ac:dyDescent="0.25">
      <c r="B3524" t="s">
        <v>33</v>
      </c>
      <c r="C3524">
        <v>8</v>
      </c>
      <c r="D3524">
        <v>1500</v>
      </c>
      <c r="E3524" s="27">
        <v>45631</v>
      </c>
      <c r="F3524">
        <v>906</v>
      </c>
      <c r="G3524" t="s">
        <v>90</v>
      </c>
      <c r="H3524">
        <v>8335</v>
      </c>
      <c r="I3524" t="str">
        <f>YEAR(data_KPI[[#This Row],[Date]])&amp;" "&amp;MONTH(data_KPI[[#This Row],[Date]])</f>
        <v>2024 12</v>
      </c>
    </row>
    <row r="3525" spans="2:9" x14ac:dyDescent="0.25">
      <c r="B3525" t="s">
        <v>34</v>
      </c>
      <c r="C3525">
        <v>4.8000000000000007</v>
      </c>
      <c r="D3525">
        <v>1280</v>
      </c>
      <c r="E3525" s="27">
        <v>45631</v>
      </c>
      <c r="F3525">
        <v>364.59000000000003</v>
      </c>
      <c r="G3525" t="s">
        <v>91</v>
      </c>
      <c r="H3525">
        <v>7775</v>
      </c>
      <c r="I3525" t="str">
        <f>YEAR(data_KPI[[#This Row],[Date]])&amp;" "&amp;MONTH(data_KPI[[#This Row],[Date]])</f>
        <v>2024 12</v>
      </c>
    </row>
    <row r="3526" spans="2:9" x14ac:dyDescent="0.25">
      <c r="B3526" t="s">
        <v>35</v>
      </c>
      <c r="C3526">
        <v>8</v>
      </c>
      <c r="D3526">
        <v>1060</v>
      </c>
      <c r="E3526" s="27">
        <v>45631</v>
      </c>
      <c r="F3526">
        <v>1191.81</v>
      </c>
      <c r="G3526" t="s">
        <v>91</v>
      </c>
      <c r="H3526">
        <v>9576</v>
      </c>
      <c r="I3526" t="str">
        <f>YEAR(data_KPI[[#This Row],[Date]])&amp;" "&amp;MONTH(data_KPI[[#This Row],[Date]])</f>
        <v>2024 12</v>
      </c>
    </row>
    <row r="3527" spans="2:9" x14ac:dyDescent="0.25">
      <c r="B3527" t="s">
        <v>68</v>
      </c>
      <c r="C3527">
        <v>7.2</v>
      </c>
      <c r="D3527">
        <v>1390</v>
      </c>
      <c r="E3527" s="27">
        <v>45631</v>
      </c>
      <c r="F3527">
        <v>2532</v>
      </c>
      <c r="G3527" t="s">
        <v>90</v>
      </c>
      <c r="H3527">
        <v>9974</v>
      </c>
      <c r="I3527" t="str">
        <f>YEAR(data_KPI[[#This Row],[Date]])&amp;" "&amp;MONTH(data_KPI[[#This Row],[Date]])</f>
        <v>2024 12</v>
      </c>
    </row>
    <row r="3528" spans="2:9" x14ac:dyDescent="0.25">
      <c r="B3528" t="s">
        <v>32</v>
      </c>
      <c r="C3528">
        <v>10.4</v>
      </c>
      <c r="D3528">
        <v>640</v>
      </c>
      <c r="E3528" s="27">
        <v>45631</v>
      </c>
      <c r="F3528">
        <v>803.64</v>
      </c>
      <c r="G3528" t="s">
        <v>91</v>
      </c>
      <c r="H3528">
        <v>3837</v>
      </c>
      <c r="I3528" t="str">
        <f>YEAR(data_KPI[[#This Row],[Date]])&amp;" "&amp;MONTH(data_KPI[[#This Row],[Date]])</f>
        <v>2024 12</v>
      </c>
    </row>
    <row r="3529" spans="2:9" x14ac:dyDescent="0.25">
      <c r="B3529" t="s">
        <v>33</v>
      </c>
      <c r="C3529">
        <v>11.200000000000001</v>
      </c>
      <c r="D3529">
        <v>1160</v>
      </c>
      <c r="E3529" s="27">
        <v>45632</v>
      </c>
      <c r="F3529">
        <v>1123.74</v>
      </c>
      <c r="G3529" t="s">
        <v>90</v>
      </c>
      <c r="H3529">
        <v>7550</v>
      </c>
      <c r="I3529" t="str">
        <f>YEAR(data_KPI[[#This Row],[Date]])&amp;" "&amp;MONTH(data_KPI[[#This Row],[Date]])</f>
        <v>2024 12</v>
      </c>
    </row>
    <row r="3530" spans="2:9" x14ac:dyDescent="0.25">
      <c r="B3530" t="s">
        <v>34</v>
      </c>
      <c r="C3530">
        <v>8.8000000000000007</v>
      </c>
      <c r="D3530">
        <v>830</v>
      </c>
      <c r="E3530" s="27">
        <v>45632</v>
      </c>
      <c r="F3530">
        <v>341.34000000000003</v>
      </c>
      <c r="G3530" t="s">
        <v>91</v>
      </c>
      <c r="H3530">
        <v>8224</v>
      </c>
      <c r="I3530" t="str">
        <f>YEAR(data_KPI[[#This Row],[Date]])&amp;" "&amp;MONTH(data_KPI[[#This Row],[Date]])</f>
        <v>2024 12</v>
      </c>
    </row>
    <row r="3531" spans="2:9" x14ac:dyDescent="0.25">
      <c r="B3531" t="s">
        <v>35</v>
      </c>
      <c r="C3531">
        <v>8.8000000000000007</v>
      </c>
      <c r="D3531">
        <v>1100</v>
      </c>
      <c r="E3531" s="27">
        <v>45632</v>
      </c>
      <c r="F3531">
        <v>1677.09</v>
      </c>
      <c r="G3531" t="s">
        <v>91</v>
      </c>
      <c r="H3531">
        <v>7108</v>
      </c>
      <c r="I3531" t="str">
        <f>YEAR(data_KPI[[#This Row],[Date]])&amp;" "&amp;MONTH(data_KPI[[#This Row],[Date]])</f>
        <v>2024 12</v>
      </c>
    </row>
    <row r="3532" spans="2:9" x14ac:dyDescent="0.25">
      <c r="B3532" t="s">
        <v>68</v>
      </c>
      <c r="C3532">
        <v>12</v>
      </c>
      <c r="D3532">
        <v>870</v>
      </c>
      <c r="E3532" s="27">
        <v>45632</v>
      </c>
      <c r="F3532">
        <v>2900.73</v>
      </c>
      <c r="G3532" t="s">
        <v>90</v>
      </c>
      <c r="H3532">
        <v>909</v>
      </c>
      <c r="I3532" t="str">
        <f>YEAR(data_KPI[[#This Row],[Date]])&amp;" "&amp;MONTH(data_KPI[[#This Row],[Date]])</f>
        <v>2024 12</v>
      </c>
    </row>
    <row r="3533" spans="2:9" x14ac:dyDescent="0.25">
      <c r="B3533" t="s">
        <v>32</v>
      </c>
      <c r="C3533">
        <v>7.2</v>
      </c>
      <c r="D3533">
        <v>1300</v>
      </c>
      <c r="E3533" s="27">
        <v>45632</v>
      </c>
      <c r="F3533">
        <v>572.43000000000006</v>
      </c>
      <c r="G3533" t="s">
        <v>91</v>
      </c>
      <c r="H3533">
        <v>4030</v>
      </c>
      <c r="I3533" t="str">
        <f>YEAR(data_KPI[[#This Row],[Date]])&amp;" "&amp;MONTH(data_KPI[[#This Row],[Date]])</f>
        <v>2024 12</v>
      </c>
    </row>
    <row r="3534" spans="2:9" x14ac:dyDescent="0.25">
      <c r="B3534" t="s">
        <v>33</v>
      </c>
      <c r="C3534">
        <v>4.8000000000000007</v>
      </c>
      <c r="D3534">
        <v>1160</v>
      </c>
      <c r="E3534" s="27">
        <v>45633</v>
      </c>
      <c r="F3534">
        <v>2167.98</v>
      </c>
      <c r="G3534" t="s">
        <v>90</v>
      </c>
      <c r="H3534">
        <v>754</v>
      </c>
      <c r="I3534" t="str">
        <f>YEAR(data_KPI[[#This Row],[Date]])&amp;" "&amp;MONTH(data_KPI[[#This Row],[Date]])</f>
        <v>2024 12</v>
      </c>
    </row>
    <row r="3535" spans="2:9" x14ac:dyDescent="0.25">
      <c r="B3535" t="s">
        <v>34</v>
      </c>
      <c r="C3535">
        <v>4.8000000000000007</v>
      </c>
      <c r="D3535">
        <v>1400</v>
      </c>
      <c r="E3535" s="27">
        <v>45633</v>
      </c>
      <c r="F3535">
        <v>349.65</v>
      </c>
      <c r="G3535" t="s">
        <v>91</v>
      </c>
      <c r="H3535">
        <v>3738</v>
      </c>
      <c r="I3535" t="str">
        <f>YEAR(data_KPI[[#This Row],[Date]])&amp;" "&amp;MONTH(data_KPI[[#This Row],[Date]])</f>
        <v>2024 12</v>
      </c>
    </row>
    <row r="3536" spans="2:9" x14ac:dyDescent="0.25">
      <c r="B3536" t="s">
        <v>35</v>
      </c>
      <c r="C3536">
        <v>5.6000000000000005</v>
      </c>
      <c r="D3536">
        <v>800</v>
      </c>
      <c r="E3536" s="27">
        <v>45633</v>
      </c>
      <c r="F3536">
        <v>1108.4100000000001</v>
      </c>
      <c r="G3536" t="s">
        <v>91</v>
      </c>
      <c r="H3536">
        <v>730</v>
      </c>
      <c r="I3536" t="str">
        <f>YEAR(data_KPI[[#This Row],[Date]])&amp;" "&amp;MONTH(data_KPI[[#This Row],[Date]])</f>
        <v>2024 12</v>
      </c>
    </row>
    <row r="3537" spans="2:9" x14ac:dyDescent="0.25">
      <c r="B3537" t="s">
        <v>68</v>
      </c>
      <c r="C3537">
        <v>7.2</v>
      </c>
      <c r="D3537">
        <v>1490</v>
      </c>
      <c r="E3537" s="27">
        <v>45633</v>
      </c>
      <c r="F3537">
        <v>2835.75</v>
      </c>
      <c r="G3537" t="s">
        <v>90</v>
      </c>
      <c r="H3537">
        <v>4595</v>
      </c>
      <c r="I3537" t="str">
        <f>YEAR(data_KPI[[#This Row],[Date]])&amp;" "&amp;MONTH(data_KPI[[#This Row],[Date]])</f>
        <v>2024 12</v>
      </c>
    </row>
    <row r="3538" spans="2:9" x14ac:dyDescent="0.25">
      <c r="B3538" t="s">
        <v>32</v>
      </c>
      <c r="C3538">
        <v>6.4</v>
      </c>
      <c r="D3538">
        <v>1300</v>
      </c>
      <c r="E3538" s="27">
        <v>45633</v>
      </c>
      <c r="F3538">
        <v>941.37000000000012</v>
      </c>
      <c r="G3538" t="s">
        <v>91</v>
      </c>
      <c r="H3538">
        <v>16762</v>
      </c>
      <c r="I3538" t="str">
        <f>YEAR(data_KPI[[#This Row],[Date]])&amp;" "&amp;MONTH(data_KPI[[#This Row],[Date]])</f>
        <v>2024 12</v>
      </c>
    </row>
    <row r="3539" spans="2:9" x14ac:dyDescent="0.25">
      <c r="B3539" t="s">
        <v>33</v>
      </c>
      <c r="C3539">
        <v>4.8000000000000007</v>
      </c>
      <c r="D3539">
        <v>670</v>
      </c>
      <c r="E3539" s="27">
        <v>45634</v>
      </c>
      <c r="F3539">
        <v>2265.7799999999997</v>
      </c>
      <c r="G3539" t="s">
        <v>90</v>
      </c>
      <c r="H3539">
        <v>5005</v>
      </c>
      <c r="I3539" t="str">
        <f>YEAR(data_KPI[[#This Row],[Date]])&amp;" "&amp;MONTH(data_KPI[[#This Row],[Date]])</f>
        <v>2024 12</v>
      </c>
    </row>
    <row r="3540" spans="2:9" x14ac:dyDescent="0.25">
      <c r="B3540" t="s">
        <v>34</v>
      </c>
      <c r="C3540">
        <v>7.2</v>
      </c>
      <c r="D3540">
        <v>1490</v>
      </c>
      <c r="E3540" s="27">
        <v>45634</v>
      </c>
      <c r="F3540">
        <v>2462.16</v>
      </c>
      <c r="G3540" t="s">
        <v>91</v>
      </c>
      <c r="H3540">
        <v>16827</v>
      </c>
      <c r="I3540" t="str">
        <f>YEAR(data_KPI[[#This Row],[Date]])&amp;" "&amp;MONTH(data_KPI[[#This Row],[Date]])</f>
        <v>2024 12</v>
      </c>
    </row>
    <row r="3541" spans="2:9" x14ac:dyDescent="0.25">
      <c r="B3541" t="s">
        <v>35</v>
      </c>
      <c r="C3541">
        <v>6.4</v>
      </c>
      <c r="D3541">
        <v>1110</v>
      </c>
      <c r="E3541" s="27">
        <v>45634</v>
      </c>
      <c r="F3541">
        <v>2270.79</v>
      </c>
      <c r="G3541" t="s">
        <v>91</v>
      </c>
      <c r="H3541">
        <v>14067</v>
      </c>
      <c r="I3541" t="str">
        <f>YEAR(data_KPI[[#This Row],[Date]])&amp;" "&amp;MONTH(data_KPI[[#This Row],[Date]])</f>
        <v>2024 12</v>
      </c>
    </row>
    <row r="3542" spans="2:9" x14ac:dyDescent="0.25">
      <c r="B3542" t="s">
        <v>68</v>
      </c>
      <c r="C3542">
        <v>11.200000000000001</v>
      </c>
      <c r="D3542">
        <v>1300</v>
      </c>
      <c r="E3542" s="27">
        <v>45634</v>
      </c>
      <c r="F3542">
        <v>349.98</v>
      </c>
      <c r="G3542" t="s">
        <v>90</v>
      </c>
      <c r="H3542">
        <v>15336</v>
      </c>
      <c r="I3542" t="str">
        <f>YEAR(data_KPI[[#This Row],[Date]])&amp;" "&amp;MONTH(data_KPI[[#This Row],[Date]])</f>
        <v>2024 12</v>
      </c>
    </row>
    <row r="3543" spans="2:9" x14ac:dyDescent="0.25">
      <c r="B3543" t="s">
        <v>32</v>
      </c>
      <c r="C3543">
        <v>4</v>
      </c>
      <c r="D3543">
        <v>1050</v>
      </c>
      <c r="E3543" s="27">
        <v>45634</v>
      </c>
      <c r="F3543">
        <v>570.81000000000006</v>
      </c>
      <c r="G3543" t="s">
        <v>91</v>
      </c>
      <c r="H3543">
        <v>17095</v>
      </c>
      <c r="I3543" t="str">
        <f>YEAR(data_KPI[[#This Row],[Date]])&amp;" "&amp;MONTH(data_KPI[[#This Row],[Date]])</f>
        <v>2024 12</v>
      </c>
    </row>
    <row r="3544" spans="2:9" x14ac:dyDescent="0.25">
      <c r="B3544" t="s">
        <v>33</v>
      </c>
      <c r="C3544">
        <v>8.8000000000000007</v>
      </c>
      <c r="D3544">
        <v>820</v>
      </c>
      <c r="E3544" s="27">
        <v>45635</v>
      </c>
      <c r="F3544">
        <v>1980.6000000000001</v>
      </c>
      <c r="G3544" t="s">
        <v>90</v>
      </c>
      <c r="H3544">
        <v>2910</v>
      </c>
      <c r="I3544" t="str">
        <f>YEAR(data_KPI[[#This Row],[Date]])&amp;" "&amp;MONTH(data_KPI[[#This Row],[Date]])</f>
        <v>2024 12</v>
      </c>
    </row>
    <row r="3545" spans="2:9" x14ac:dyDescent="0.25">
      <c r="B3545" t="s">
        <v>34</v>
      </c>
      <c r="C3545">
        <v>8</v>
      </c>
      <c r="D3545">
        <v>1020</v>
      </c>
      <c r="E3545" s="27">
        <v>45635</v>
      </c>
      <c r="F3545">
        <v>277.86</v>
      </c>
      <c r="G3545" t="s">
        <v>91</v>
      </c>
      <c r="H3545">
        <v>11510</v>
      </c>
      <c r="I3545" t="str">
        <f>YEAR(data_KPI[[#This Row],[Date]])&amp;" "&amp;MONTH(data_KPI[[#This Row],[Date]])</f>
        <v>2024 12</v>
      </c>
    </row>
    <row r="3546" spans="2:9" x14ac:dyDescent="0.25">
      <c r="B3546" t="s">
        <v>35</v>
      </c>
      <c r="C3546">
        <v>4</v>
      </c>
      <c r="D3546">
        <v>900</v>
      </c>
      <c r="E3546" s="27">
        <v>45635</v>
      </c>
      <c r="F3546">
        <v>2593.2599999999998</v>
      </c>
      <c r="G3546" t="s">
        <v>91</v>
      </c>
      <c r="H3546">
        <v>17842</v>
      </c>
      <c r="I3546" t="str">
        <f>YEAR(data_KPI[[#This Row],[Date]])&amp;" "&amp;MONTH(data_KPI[[#This Row],[Date]])</f>
        <v>2024 12</v>
      </c>
    </row>
    <row r="3547" spans="2:9" x14ac:dyDescent="0.25">
      <c r="B3547" t="s">
        <v>68</v>
      </c>
      <c r="C3547">
        <v>8</v>
      </c>
      <c r="D3547">
        <v>810</v>
      </c>
      <c r="E3547" s="27">
        <v>45635</v>
      </c>
      <c r="F3547">
        <v>1207.8000000000002</v>
      </c>
      <c r="G3547" t="s">
        <v>90</v>
      </c>
      <c r="H3547">
        <v>4070</v>
      </c>
      <c r="I3547" t="str">
        <f>YEAR(data_KPI[[#This Row],[Date]])&amp;" "&amp;MONTH(data_KPI[[#This Row],[Date]])</f>
        <v>2024 12</v>
      </c>
    </row>
    <row r="3548" spans="2:9" x14ac:dyDescent="0.25">
      <c r="B3548" t="s">
        <v>32</v>
      </c>
      <c r="C3548">
        <v>11.200000000000001</v>
      </c>
      <c r="D3548">
        <v>600</v>
      </c>
      <c r="E3548" s="27">
        <v>45635</v>
      </c>
      <c r="F3548">
        <v>1294.3499999999999</v>
      </c>
      <c r="G3548" t="s">
        <v>91</v>
      </c>
      <c r="H3548">
        <v>2584</v>
      </c>
      <c r="I3548" t="str">
        <f>YEAR(data_KPI[[#This Row],[Date]])&amp;" "&amp;MONTH(data_KPI[[#This Row],[Date]])</f>
        <v>2024 12</v>
      </c>
    </row>
    <row r="3549" spans="2:9" x14ac:dyDescent="0.25">
      <c r="B3549" t="s">
        <v>33</v>
      </c>
      <c r="C3549">
        <v>4</v>
      </c>
      <c r="D3549">
        <v>1170</v>
      </c>
      <c r="E3549" s="27">
        <v>45636</v>
      </c>
      <c r="F3549">
        <v>2153.16</v>
      </c>
      <c r="G3549" t="s">
        <v>90</v>
      </c>
      <c r="H3549">
        <v>14227</v>
      </c>
      <c r="I3549" t="str">
        <f>YEAR(data_KPI[[#This Row],[Date]])&amp;" "&amp;MONTH(data_KPI[[#This Row],[Date]])</f>
        <v>2024 12</v>
      </c>
    </row>
    <row r="3550" spans="2:9" x14ac:dyDescent="0.25">
      <c r="B3550" t="s">
        <v>34</v>
      </c>
      <c r="C3550">
        <v>9.6000000000000014</v>
      </c>
      <c r="D3550">
        <v>1130</v>
      </c>
      <c r="E3550" s="27">
        <v>45636</v>
      </c>
      <c r="F3550">
        <v>1507.8000000000002</v>
      </c>
      <c r="G3550" t="s">
        <v>91</v>
      </c>
      <c r="H3550">
        <v>5220</v>
      </c>
      <c r="I3550" t="str">
        <f>YEAR(data_KPI[[#This Row],[Date]])&amp;" "&amp;MONTH(data_KPI[[#This Row],[Date]])</f>
        <v>2024 12</v>
      </c>
    </row>
    <row r="3551" spans="2:9" x14ac:dyDescent="0.25">
      <c r="B3551" t="s">
        <v>35</v>
      </c>
      <c r="C3551">
        <v>4.8000000000000007</v>
      </c>
      <c r="D3551">
        <v>1260</v>
      </c>
      <c r="E3551" s="27">
        <v>45636</v>
      </c>
      <c r="F3551">
        <v>148.59</v>
      </c>
      <c r="G3551" t="s">
        <v>91</v>
      </c>
      <c r="H3551">
        <v>11255</v>
      </c>
      <c r="I3551" t="str">
        <f>YEAR(data_KPI[[#This Row],[Date]])&amp;" "&amp;MONTH(data_KPI[[#This Row],[Date]])</f>
        <v>2024 12</v>
      </c>
    </row>
    <row r="3552" spans="2:9" x14ac:dyDescent="0.25">
      <c r="B3552" t="s">
        <v>68</v>
      </c>
      <c r="C3552">
        <v>8</v>
      </c>
      <c r="D3552">
        <v>560</v>
      </c>
      <c r="E3552" s="27">
        <v>45636</v>
      </c>
      <c r="F3552">
        <v>1224.24</v>
      </c>
      <c r="G3552" t="s">
        <v>90</v>
      </c>
      <c r="H3552">
        <v>9498</v>
      </c>
      <c r="I3552" t="str">
        <f>YEAR(data_KPI[[#This Row],[Date]])&amp;" "&amp;MONTH(data_KPI[[#This Row],[Date]])</f>
        <v>2024 12</v>
      </c>
    </row>
    <row r="3553" spans="2:9" x14ac:dyDescent="0.25">
      <c r="B3553" t="s">
        <v>32</v>
      </c>
      <c r="C3553">
        <v>4</v>
      </c>
      <c r="D3553">
        <v>1280</v>
      </c>
      <c r="E3553" s="27">
        <v>45636</v>
      </c>
      <c r="F3553">
        <v>2369.5500000000002</v>
      </c>
      <c r="G3553" t="s">
        <v>91</v>
      </c>
      <c r="H3553">
        <v>17777</v>
      </c>
      <c r="I3553" t="str">
        <f>YEAR(data_KPI[[#This Row],[Date]])&amp;" "&amp;MONTH(data_KPI[[#This Row],[Date]])</f>
        <v>2024 12</v>
      </c>
    </row>
    <row r="3554" spans="2:9" x14ac:dyDescent="0.25">
      <c r="B3554" t="s">
        <v>33</v>
      </c>
      <c r="C3554">
        <v>11.200000000000001</v>
      </c>
      <c r="D3554">
        <v>650</v>
      </c>
      <c r="E3554" s="27">
        <v>45637</v>
      </c>
      <c r="F3554">
        <v>2830.41</v>
      </c>
      <c r="G3554" t="s">
        <v>90</v>
      </c>
      <c r="H3554">
        <v>9831</v>
      </c>
      <c r="I3554" t="str">
        <f>YEAR(data_KPI[[#This Row],[Date]])&amp;" "&amp;MONTH(data_KPI[[#This Row],[Date]])</f>
        <v>2024 12</v>
      </c>
    </row>
    <row r="3555" spans="2:9" x14ac:dyDescent="0.25">
      <c r="B3555" t="s">
        <v>34</v>
      </c>
      <c r="C3555">
        <v>12</v>
      </c>
      <c r="D3555">
        <v>890</v>
      </c>
      <c r="E3555" s="27">
        <v>45637</v>
      </c>
      <c r="F3555">
        <v>1837.6799999999998</v>
      </c>
      <c r="G3555" t="s">
        <v>91</v>
      </c>
      <c r="H3555">
        <v>10452</v>
      </c>
      <c r="I3555" t="str">
        <f>YEAR(data_KPI[[#This Row],[Date]])&amp;" "&amp;MONTH(data_KPI[[#This Row],[Date]])</f>
        <v>2024 12</v>
      </c>
    </row>
    <row r="3556" spans="2:9" x14ac:dyDescent="0.25">
      <c r="B3556" t="s">
        <v>35</v>
      </c>
      <c r="C3556">
        <v>6.4</v>
      </c>
      <c r="D3556">
        <v>1040</v>
      </c>
      <c r="E3556" s="27">
        <v>45637</v>
      </c>
      <c r="F3556">
        <v>1826.8500000000001</v>
      </c>
      <c r="G3556" t="s">
        <v>91</v>
      </c>
      <c r="H3556">
        <v>12827</v>
      </c>
      <c r="I3556" t="str">
        <f>YEAR(data_KPI[[#This Row],[Date]])&amp;" "&amp;MONTH(data_KPI[[#This Row],[Date]])</f>
        <v>2024 12</v>
      </c>
    </row>
    <row r="3557" spans="2:9" x14ac:dyDescent="0.25">
      <c r="B3557" t="s">
        <v>68</v>
      </c>
      <c r="C3557">
        <v>9.6000000000000014</v>
      </c>
      <c r="D3557">
        <v>610</v>
      </c>
      <c r="E3557" s="27">
        <v>45637</v>
      </c>
      <c r="F3557">
        <v>1728.8999999999999</v>
      </c>
      <c r="G3557" t="s">
        <v>90</v>
      </c>
      <c r="H3557">
        <v>8404</v>
      </c>
      <c r="I3557" t="str">
        <f>YEAR(data_KPI[[#This Row],[Date]])&amp;" "&amp;MONTH(data_KPI[[#This Row],[Date]])</f>
        <v>2024 12</v>
      </c>
    </row>
    <row r="3558" spans="2:9" x14ac:dyDescent="0.25">
      <c r="B3558" t="s">
        <v>32</v>
      </c>
      <c r="C3558">
        <v>10.4</v>
      </c>
      <c r="D3558">
        <v>960</v>
      </c>
      <c r="E3558" s="27">
        <v>45637</v>
      </c>
      <c r="F3558">
        <v>1974</v>
      </c>
      <c r="G3558" t="s">
        <v>91</v>
      </c>
      <c r="H3558">
        <v>9083</v>
      </c>
      <c r="I3558" t="str">
        <f>YEAR(data_KPI[[#This Row],[Date]])&amp;" "&amp;MONTH(data_KPI[[#This Row],[Date]])</f>
        <v>2024 12</v>
      </c>
    </row>
    <row r="3559" spans="2:9" x14ac:dyDescent="0.25">
      <c r="B3559" t="s">
        <v>33</v>
      </c>
      <c r="C3559">
        <v>11.200000000000001</v>
      </c>
      <c r="D3559">
        <v>1320</v>
      </c>
      <c r="E3559" s="27">
        <v>45638</v>
      </c>
      <c r="F3559">
        <v>2088.2400000000002</v>
      </c>
      <c r="G3559" t="s">
        <v>90</v>
      </c>
      <c r="H3559">
        <v>9116</v>
      </c>
      <c r="I3559" t="str">
        <f>YEAR(data_KPI[[#This Row],[Date]])&amp;" "&amp;MONTH(data_KPI[[#This Row],[Date]])</f>
        <v>2024 12</v>
      </c>
    </row>
    <row r="3560" spans="2:9" x14ac:dyDescent="0.25">
      <c r="B3560" t="s">
        <v>34</v>
      </c>
      <c r="C3560">
        <v>11.200000000000001</v>
      </c>
      <c r="D3560">
        <v>850</v>
      </c>
      <c r="E3560" s="27">
        <v>45638</v>
      </c>
      <c r="F3560">
        <v>1363.77</v>
      </c>
      <c r="G3560" t="s">
        <v>91</v>
      </c>
      <c r="H3560">
        <v>4533</v>
      </c>
      <c r="I3560" t="str">
        <f>YEAR(data_KPI[[#This Row],[Date]])&amp;" "&amp;MONTH(data_KPI[[#This Row],[Date]])</f>
        <v>2024 12</v>
      </c>
    </row>
    <row r="3561" spans="2:9" x14ac:dyDescent="0.25">
      <c r="B3561" t="s">
        <v>35</v>
      </c>
      <c r="C3561">
        <v>7.2</v>
      </c>
      <c r="D3561">
        <v>1200</v>
      </c>
      <c r="E3561" s="27">
        <v>45638</v>
      </c>
      <c r="F3561">
        <v>2261.37</v>
      </c>
      <c r="G3561" t="s">
        <v>91</v>
      </c>
      <c r="H3561">
        <v>13626</v>
      </c>
      <c r="I3561" t="str">
        <f>YEAR(data_KPI[[#This Row],[Date]])&amp;" "&amp;MONTH(data_KPI[[#This Row],[Date]])</f>
        <v>2024 12</v>
      </c>
    </row>
    <row r="3562" spans="2:9" x14ac:dyDescent="0.25">
      <c r="B3562" t="s">
        <v>68</v>
      </c>
      <c r="C3562">
        <v>7.2</v>
      </c>
      <c r="D3562">
        <v>850</v>
      </c>
      <c r="E3562" s="27">
        <v>45638</v>
      </c>
      <c r="F3562">
        <v>1572.78</v>
      </c>
      <c r="G3562" t="s">
        <v>90</v>
      </c>
      <c r="H3562">
        <v>12443</v>
      </c>
      <c r="I3562" t="str">
        <f>YEAR(data_KPI[[#This Row],[Date]])&amp;" "&amp;MONTH(data_KPI[[#This Row],[Date]])</f>
        <v>2024 12</v>
      </c>
    </row>
    <row r="3563" spans="2:9" x14ac:dyDescent="0.25">
      <c r="B3563" t="s">
        <v>32</v>
      </c>
      <c r="C3563">
        <v>8.8000000000000007</v>
      </c>
      <c r="D3563">
        <v>730</v>
      </c>
      <c r="E3563" s="27">
        <v>45638</v>
      </c>
      <c r="F3563">
        <v>339.09000000000003</v>
      </c>
      <c r="G3563" t="s">
        <v>91</v>
      </c>
      <c r="H3563">
        <v>19216</v>
      </c>
      <c r="I3563" t="str">
        <f>YEAR(data_KPI[[#This Row],[Date]])&amp;" "&amp;MONTH(data_KPI[[#This Row],[Date]])</f>
        <v>2024 12</v>
      </c>
    </row>
    <row r="3564" spans="2:9" x14ac:dyDescent="0.25">
      <c r="B3564" t="s">
        <v>33</v>
      </c>
      <c r="C3564">
        <v>4.8000000000000007</v>
      </c>
      <c r="D3564">
        <v>540</v>
      </c>
      <c r="E3564" s="27">
        <v>45639</v>
      </c>
      <c r="F3564">
        <v>1106.49</v>
      </c>
      <c r="G3564" t="s">
        <v>90</v>
      </c>
      <c r="H3564">
        <v>1633</v>
      </c>
      <c r="I3564" t="str">
        <f>YEAR(data_KPI[[#This Row],[Date]])&amp;" "&amp;MONTH(data_KPI[[#This Row],[Date]])</f>
        <v>2024 12</v>
      </c>
    </row>
    <row r="3565" spans="2:9" x14ac:dyDescent="0.25">
      <c r="B3565" t="s">
        <v>34</v>
      </c>
      <c r="C3565">
        <v>6.4</v>
      </c>
      <c r="D3565">
        <v>1330</v>
      </c>
      <c r="E3565" s="27">
        <v>45639</v>
      </c>
      <c r="F3565">
        <v>1331.6399999999999</v>
      </c>
      <c r="G3565" t="s">
        <v>91</v>
      </c>
      <c r="H3565">
        <v>4716</v>
      </c>
      <c r="I3565" t="str">
        <f>YEAR(data_KPI[[#This Row],[Date]])&amp;" "&amp;MONTH(data_KPI[[#This Row],[Date]])</f>
        <v>2024 12</v>
      </c>
    </row>
    <row r="3566" spans="2:9" x14ac:dyDescent="0.25">
      <c r="B3566" t="s">
        <v>35</v>
      </c>
      <c r="C3566">
        <v>5.6000000000000005</v>
      </c>
      <c r="D3566">
        <v>730</v>
      </c>
      <c r="E3566" s="27">
        <v>45639</v>
      </c>
      <c r="F3566">
        <v>1147.8600000000001</v>
      </c>
      <c r="G3566" t="s">
        <v>91</v>
      </c>
      <c r="H3566">
        <v>7621</v>
      </c>
      <c r="I3566" t="str">
        <f>YEAR(data_KPI[[#This Row],[Date]])&amp;" "&amp;MONTH(data_KPI[[#This Row],[Date]])</f>
        <v>2024 12</v>
      </c>
    </row>
    <row r="3567" spans="2:9" x14ac:dyDescent="0.25">
      <c r="B3567" t="s">
        <v>68</v>
      </c>
      <c r="C3567">
        <v>4.8000000000000007</v>
      </c>
      <c r="D3567">
        <v>670</v>
      </c>
      <c r="E3567" s="27">
        <v>45639</v>
      </c>
      <c r="F3567">
        <v>221.79000000000002</v>
      </c>
      <c r="G3567" t="s">
        <v>90</v>
      </c>
      <c r="H3567">
        <v>14365</v>
      </c>
      <c r="I3567" t="str">
        <f>YEAR(data_KPI[[#This Row],[Date]])&amp;" "&amp;MONTH(data_KPI[[#This Row],[Date]])</f>
        <v>2024 12</v>
      </c>
    </row>
    <row r="3568" spans="2:9" x14ac:dyDescent="0.25">
      <c r="B3568" t="s">
        <v>32</v>
      </c>
      <c r="C3568">
        <v>10.4</v>
      </c>
      <c r="D3568">
        <v>1380</v>
      </c>
      <c r="E3568" s="27">
        <v>45639</v>
      </c>
      <c r="F3568">
        <v>1831.1399999999999</v>
      </c>
      <c r="G3568" t="s">
        <v>91</v>
      </c>
      <c r="H3568">
        <v>4982</v>
      </c>
      <c r="I3568" t="str">
        <f>YEAR(data_KPI[[#This Row],[Date]])&amp;" "&amp;MONTH(data_KPI[[#This Row],[Date]])</f>
        <v>2024 12</v>
      </c>
    </row>
    <row r="3569" spans="2:9" x14ac:dyDescent="0.25">
      <c r="B3569" t="s">
        <v>33</v>
      </c>
      <c r="C3569">
        <v>6.4</v>
      </c>
      <c r="D3569">
        <v>1080</v>
      </c>
      <c r="E3569" s="27">
        <v>45640</v>
      </c>
      <c r="F3569">
        <v>246.18</v>
      </c>
      <c r="G3569" t="s">
        <v>90</v>
      </c>
      <c r="H3569">
        <v>19816</v>
      </c>
      <c r="I3569" t="str">
        <f>YEAR(data_KPI[[#This Row],[Date]])&amp;" "&amp;MONTH(data_KPI[[#This Row],[Date]])</f>
        <v>2024 12</v>
      </c>
    </row>
    <row r="3570" spans="2:9" x14ac:dyDescent="0.25">
      <c r="B3570" t="s">
        <v>34</v>
      </c>
      <c r="C3570">
        <v>8.8000000000000007</v>
      </c>
      <c r="D3570">
        <v>1100</v>
      </c>
      <c r="E3570" s="27">
        <v>45640</v>
      </c>
      <c r="F3570">
        <v>2861.61</v>
      </c>
      <c r="G3570" t="s">
        <v>91</v>
      </c>
      <c r="H3570">
        <v>16930</v>
      </c>
      <c r="I3570" t="str">
        <f>YEAR(data_KPI[[#This Row],[Date]])&amp;" "&amp;MONTH(data_KPI[[#This Row],[Date]])</f>
        <v>2024 12</v>
      </c>
    </row>
    <row r="3571" spans="2:9" x14ac:dyDescent="0.25">
      <c r="B3571" t="s">
        <v>35</v>
      </c>
      <c r="C3571">
        <v>11.200000000000001</v>
      </c>
      <c r="D3571">
        <v>1390</v>
      </c>
      <c r="E3571" s="27">
        <v>45640</v>
      </c>
      <c r="F3571">
        <v>1581.4499999999998</v>
      </c>
      <c r="G3571" t="s">
        <v>91</v>
      </c>
      <c r="H3571">
        <v>11744</v>
      </c>
      <c r="I3571" t="str">
        <f>YEAR(data_KPI[[#This Row],[Date]])&amp;" "&amp;MONTH(data_KPI[[#This Row],[Date]])</f>
        <v>2024 12</v>
      </c>
    </row>
    <row r="3572" spans="2:9" x14ac:dyDescent="0.25">
      <c r="B3572" t="s">
        <v>68</v>
      </c>
      <c r="C3572">
        <v>6.4</v>
      </c>
      <c r="D3572">
        <v>1380</v>
      </c>
      <c r="E3572" s="27">
        <v>45640</v>
      </c>
      <c r="F3572">
        <v>1209.4499999999998</v>
      </c>
      <c r="G3572" t="s">
        <v>90</v>
      </c>
      <c r="H3572">
        <v>10125</v>
      </c>
      <c r="I3572" t="str">
        <f>YEAR(data_KPI[[#This Row],[Date]])&amp;" "&amp;MONTH(data_KPI[[#This Row],[Date]])</f>
        <v>2024 12</v>
      </c>
    </row>
    <row r="3573" spans="2:9" x14ac:dyDescent="0.25">
      <c r="B3573" t="s">
        <v>32</v>
      </c>
      <c r="C3573">
        <v>9.6000000000000014</v>
      </c>
      <c r="D3573">
        <v>750</v>
      </c>
      <c r="E3573" s="27">
        <v>45640</v>
      </c>
      <c r="F3573">
        <v>528.87</v>
      </c>
      <c r="G3573" t="s">
        <v>91</v>
      </c>
      <c r="H3573">
        <v>9276</v>
      </c>
      <c r="I3573" t="str">
        <f>YEAR(data_KPI[[#This Row],[Date]])&amp;" "&amp;MONTH(data_KPI[[#This Row],[Date]])</f>
        <v>2024 12</v>
      </c>
    </row>
    <row r="3574" spans="2:9" x14ac:dyDescent="0.25">
      <c r="B3574" t="s">
        <v>33</v>
      </c>
      <c r="C3574">
        <v>11.200000000000001</v>
      </c>
      <c r="D3574">
        <v>810</v>
      </c>
      <c r="E3574" s="27">
        <v>45641</v>
      </c>
      <c r="F3574">
        <v>1858.47</v>
      </c>
      <c r="G3574" t="s">
        <v>90</v>
      </c>
      <c r="H3574">
        <v>1587</v>
      </c>
      <c r="I3574" t="str">
        <f>YEAR(data_KPI[[#This Row],[Date]])&amp;" "&amp;MONTH(data_KPI[[#This Row],[Date]])</f>
        <v>2024 12</v>
      </c>
    </row>
    <row r="3575" spans="2:9" x14ac:dyDescent="0.25">
      <c r="B3575" t="s">
        <v>34</v>
      </c>
      <c r="C3575">
        <v>9.6000000000000014</v>
      </c>
      <c r="D3575">
        <v>570</v>
      </c>
      <c r="E3575" s="27">
        <v>45641</v>
      </c>
      <c r="F3575">
        <v>1635</v>
      </c>
      <c r="G3575" t="s">
        <v>91</v>
      </c>
      <c r="H3575">
        <v>5783</v>
      </c>
      <c r="I3575" t="str">
        <f>YEAR(data_KPI[[#This Row],[Date]])&amp;" "&amp;MONTH(data_KPI[[#This Row],[Date]])</f>
        <v>2024 12</v>
      </c>
    </row>
    <row r="3576" spans="2:9" x14ac:dyDescent="0.25">
      <c r="B3576" t="s">
        <v>35</v>
      </c>
      <c r="C3576">
        <v>11.200000000000001</v>
      </c>
      <c r="D3576">
        <v>820</v>
      </c>
      <c r="E3576" s="27">
        <v>45641</v>
      </c>
      <c r="F3576">
        <v>1728.96</v>
      </c>
      <c r="G3576" t="s">
        <v>91</v>
      </c>
      <c r="H3576">
        <v>18086</v>
      </c>
      <c r="I3576" t="str">
        <f>YEAR(data_KPI[[#This Row],[Date]])&amp;" "&amp;MONTH(data_KPI[[#This Row],[Date]])</f>
        <v>2024 12</v>
      </c>
    </row>
    <row r="3577" spans="2:9" x14ac:dyDescent="0.25">
      <c r="B3577" t="s">
        <v>68</v>
      </c>
      <c r="C3577">
        <v>8.8000000000000007</v>
      </c>
      <c r="D3577">
        <v>1080</v>
      </c>
      <c r="E3577" s="27">
        <v>45641</v>
      </c>
      <c r="F3577">
        <v>1505.5500000000002</v>
      </c>
      <c r="G3577" t="s">
        <v>90</v>
      </c>
      <c r="H3577">
        <v>9058</v>
      </c>
      <c r="I3577" t="str">
        <f>YEAR(data_KPI[[#This Row],[Date]])&amp;" "&amp;MONTH(data_KPI[[#This Row],[Date]])</f>
        <v>2024 12</v>
      </c>
    </row>
    <row r="3578" spans="2:9" x14ac:dyDescent="0.25">
      <c r="B3578" t="s">
        <v>32</v>
      </c>
      <c r="C3578">
        <v>8</v>
      </c>
      <c r="D3578">
        <v>930</v>
      </c>
      <c r="E3578" s="27">
        <v>45641</v>
      </c>
      <c r="F3578">
        <v>560.06999999999994</v>
      </c>
      <c r="G3578" t="s">
        <v>91</v>
      </c>
      <c r="H3578">
        <v>6480</v>
      </c>
      <c r="I3578" t="str">
        <f>YEAR(data_KPI[[#This Row],[Date]])&amp;" "&amp;MONTH(data_KPI[[#This Row],[Date]])</f>
        <v>2024 12</v>
      </c>
    </row>
    <row r="3579" spans="2:9" x14ac:dyDescent="0.25">
      <c r="B3579" t="s">
        <v>33</v>
      </c>
      <c r="C3579">
        <v>7.2</v>
      </c>
      <c r="D3579">
        <v>820</v>
      </c>
      <c r="E3579" s="27">
        <v>45642</v>
      </c>
      <c r="F3579">
        <v>1492.44</v>
      </c>
      <c r="G3579" t="s">
        <v>90</v>
      </c>
      <c r="H3579">
        <v>7473</v>
      </c>
      <c r="I3579" t="str">
        <f>YEAR(data_KPI[[#This Row],[Date]])&amp;" "&amp;MONTH(data_KPI[[#This Row],[Date]])</f>
        <v>2024 12</v>
      </c>
    </row>
    <row r="3580" spans="2:9" x14ac:dyDescent="0.25">
      <c r="B3580" t="s">
        <v>34</v>
      </c>
      <c r="C3580">
        <v>10.4</v>
      </c>
      <c r="D3580">
        <v>960</v>
      </c>
      <c r="E3580" s="27">
        <v>45642</v>
      </c>
      <c r="F3580">
        <v>2098.3200000000002</v>
      </c>
      <c r="G3580" t="s">
        <v>91</v>
      </c>
      <c r="H3580">
        <v>3935</v>
      </c>
      <c r="I3580" t="str">
        <f>YEAR(data_KPI[[#This Row],[Date]])&amp;" "&amp;MONTH(data_KPI[[#This Row],[Date]])</f>
        <v>2024 12</v>
      </c>
    </row>
    <row r="3581" spans="2:9" x14ac:dyDescent="0.25">
      <c r="B3581" t="s">
        <v>35</v>
      </c>
      <c r="C3581">
        <v>5.6000000000000005</v>
      </c>
      <c r="D3581">
        <v>860</v>
      </c>
      <c r="E3581" s="27">
        <v>45642</v>
      </c>
      <c r="F3581">
        <v>657.33</v>
      </c>
      <c r="G3581" t="s">
        <v>91</v>
      </c>
      <c r="H3581">
        <v>19468</v>
      </c>
      <c r="I3581" t="str">
        <f>YEAR(data_KPI[[#This Row],[Date]])&amp;" "&amp;MONTH(data_KPI[[#This Row],[Date]])</f>
        <v>2024 12</v>
      </c>
    </row>
    <row r="3582" spans="2:9" x14ac:dyDescent="0.25">
      <c r="B3582" t="s">
        <v>68</v>
      </c>
      <c r="C3582">
        <v>10.4</v>
      </c>
      <c r="D3582">
        <v>980</v>
      </c>
      <c r="E3582" s="27">
        <v>45642</v>
      </c>
      <c r="F3582">
        <v>246</v>
      </c>
      <c r="G3582" t="s">
        <v>90</v>
      </c>
      <c r="H3582">
        <v>9925</v>
      </c>
      <c r="I3582" t="str">
        <f>YEAR(data_KPI[[#This Row],[Date]])&amp;" "&amp;MONTH(data_KPI[[#This Row],[Date]])</f>
        <v>2024 12</v>
      </c>
    </row>
    <row r="3583" spans="2:9" x14ac:dyDescent="0.25">
      <c r="B3583" t="s">
        <v>32</v>
      </c>
      <c r="C3583">
        <v>6.4</v>
      </c>
      <c r="D3583">
        <v>770</v>
      </c>
      <c r="E3583" s="27">
        <v>45642</v>
      </c>
      <c r="F3583">
        <v>1660.7400000000002</v>
      </c>
      <c r="G3583" t="s">
        <v>91</v>
      </c>
      <c r="H3583">
        <v>9632</v>
      </c>
      <c r="I3583" t="str">
        <f>YEAR(data_KPI[[#This Row],[Date]])&amp;" "&amp;MONTH(data_KPI[[#This Row],[Date]])</f>
        <v>2024 12</v>
      </c>
    </row>
    <row r="3584" spans="2:9" x14ac:dyDescent="0.25">
      <c r="B3584" t="s">
        <v>33</v>
      </c>
      <c r="C3584">
        <v>5.6000000000000005</v>
      </c>
      <c r="D3584">
        <v>1300</v>
      </c>
      <c r="E3584" s="27">
        <v>45643</v>
      </c>
      <c r="F3584">
        <v>96</v>
      </c>
      <c r="G3584" t="s">
        <v>90</v>
      </c>
      <c r="H3584">
        <v>16249</v>
      </c>
      <c r="I3584" t="str">
        <f>YEAR(data_KPI[[#This Row],[Date]])&amp;" "&amp;MONTH(data_KPI[[#This Row],[Date]])</f>
        <v>2024 12</v>
      </c>
    </row>
    <row r="3585" spans="2:9" x14ac:dyDescent="0.25">
      <c r="B3585" t="s">
        <v>34</v>
      </c>
      <c r="C3585">
        <v>7.2</v>
      </c>
      <c r="D3585">
        <v>1330</v>
      </c>
      <c r="E3585" s="27">
        <v>45643</v>
      </c>
      <c r="F3585">
        <v>868.02</v>
      </c>
      <c r="G3585" t="s">
        <v>91</v>
      </c>
      <c r="H3585">
        <v>6712</v>
      </c>
      <c r="I3585" t="str">
        <f>YEAR(data_KPI[[#This Row],[Date]])&amp;" "&amp;MONTH(data_KPI[[#This Row],[Date]])</f>
        <v>2024 12</v>
      </c>
    </row>
    <row r="3586" spans="2:9" x14ac:dyDescent="0.25">
      <c r="B3586" t="s">
        <v>35</v>
      </c>
      <c r="C3586">
        <v>7.2</v>
      </c>
      <c r="D3586">
        <v>1020</v>
      </c>
      <c r="E3586" s="27">
        <v>45643</v>
      </c>
      <c r="F3586">
        <v>2220.33</v>
      </c>
      <c r="G3586" t="s">
        <v>91</v>
      </c>
      <c r="H3586">
        <v>5344</v>
      </c>
      <c r="I3586" t="str">
        <f>YEAR(data_KPI[[#This Row],[Date]])&amp;" "&amp;MONTH(data_KPI[[#This Row],[Date]])</f>
        <v>2024 12</v>
      </c>
    </row>
    <row r="3587" spans="2:9" x14ac:dyDescent="0.25">
      <c r="B3587" t="s">
        <v>68</v>
      </c>
      <c r="C3587">
        <v>12</v>
      </c>
      <c r="D3587">
        <v>1500</v>
      </c>
      <c r="E3587" s="27">
        <v>45643</v>
      </c>
      <c r="F3587">
        <v>2374.5299999999997</v>
      </c>
      <c r="G3587" t="s">
        <v>90</v>
      </c>
      <c r="H3587">
        <v>4198</v>
      </c>
      <c r="I3587" t="str">
        <f>YEAR(data_KPI[[#This Row],[Date]])&amp;" "&amp;MONTH(data_KPI[[#This Row],[Date]])</f>
        <v>2024 12</v>
      </c>
    </row>
    <row r="3588" spans="2:9" x14ac:dyDescent="0.25">
      <c r="B3588" t="s">
        <v>32</v>
      </c>
      <c r="C3588">
        <v>7.2</v>
      </c>
      <c r="D3588">
        <v>1160</v>
      </c>
      <c r="E3588" s="27">
        <v>45643</v>
      </c>
      <c r="F3588">
        <v>2129.94</v>
      </c>
      <c r="G3588" t="s">
        <v>91</v>
      </c>
      <c r="H3588">
        <v>11846</v>
      </c>
      <c r="I3588" t="str">
        <f>YEAR(data_KPI[[#This Row],[Date]])&amp;" "&amp;MONTH(data_KPI[[#This Row],[Date]])</f>
        <v>2024 12</v>
      </c>
    </row>
    <row r="3589" spans="2:9" x14ac:dyDescent="0.25">
      <c r="B3589" t="s">
        <v>33</v>
      </c>
      <c r="C3589">
        <v>4.8000000000000007</v>
      </c>
      <c r="D3589">
        <v>1390</v>
      </c>
      <c r="E3589" s="27">
        <v>45644</v>
      </c>
      <c r="F3589">
        <v>1470.93</v>
      </c>
      <c r="G3589" t="s">
        <v>90</v>
      </c>
      <c r="H3589">
        <v>15999</v>
      </c>
      <c r="I3589" t="str">
        <f>YEAR(data_KPI[[#This Row],[Date]])&amp;" "&amp;MONTH(data_KPI[[#This Row],[Date]])</f>
        <v>2024 12</v>
      </c>
    </row>
    <row r="3590" spans="2:9" x14ac:dyDescent="0.25">
      <c r="B3590" t="s">
        <v>34</v>
      </c>
      <c r="C3590">
        <v>4.8000000000000007</v>
      </c>
      <c r="D3590">
        <v>510</v>
      </c>
      <c r="E3590" s="27">
        <v>45644</v>
      </c>
      <c r="F3590">
        <v>2631.6000000000004</v>
      </c>
      <c r="G3590" t="s">
        <v>91</v>
      </c>
      <c r="H3590">
        <v>4843</v>
      </c>
      <c r="I3590" t="str">
        <f>YEAR(data_KPI[[#This Row],[Date]])&amp;" "&amp;MONTH(data_KPI[[#This Row],[Date]])</f>
        <v>2024 12</v>
      </c>
    </row>
    <row r="3591" spans="2:9" x14ac:dyDescent="0.25">
      <c r="B3591" t="s">
        <v>35</v>
      </c>
      <c r="C3591">
        <v>4.8000000000000007</v>
      </c>
      <c r="D3591">
        <v>770</v>
      </c>
      <c r="E3591" s="27">
        <v>45644</v>
      </c>
      <c r="F3591">
        <v>2400</v>
      </c>
      <c r="G3591" t="s">
        <v>91</v>
      </c>
      <c r="H3591">
        <v>7303</v>
      </c>
      <c r="I3591" t="str">
        <f>YEAR(data_KPI[[#This Row],[Date]])&amp;" "&amp;MONTH(data_KPI[[#This Row],[Date]])</f>
        <v>2024 12</v>
      </c>
    </row>
    <row r="3592" spans="2:9" x14ac:dyDescent="0.25">
      <c r="B3592" t="s">
        <v>68</v>
      </c>
      <c r="C3592">
        <v>7.2</v>
      </c>
      <c r="D3592">
        <v>940</v>
      </c>
      <c r="E3592" s="27">
        <v>45644</v>
      </c>
      <c r="F3592">
        <v>1813.3500000000001</v>
      </c>
      <c r="G3592" t="s">
        <v>90</v>
      </c>
      <c r="H3592">
        <v>2450</v>
      </c>
      <c r="I3592" t="str">
        <f>YEAR(data_KPI[[#This Row],[Date]])&amp;" "&amp;MONTH(data_KPI[[#This Row],[Date]])</f>
        <v>2024 12</v>
      </c>
    </row>
    <row r="3593" spans="2:9" x14ac:dyDescent="0.25">
      <c r="B3593" t="s">
        <v>32</v>
      </c>
      <c r="C3593">
        <v>9.6000000000000014</v>
      </c>
      <c r="D3593">
        <v>940</v>
      </c>
      <c r="E3593" s="27">
        <v>45644</v>
      </c>
      <c r="F3593">
        <v>2801.0099999999998</v>
      </c>
      <c r="G3593" t="s">
        <v>91</v>
      </c>
      <c r="H3593">
        <v>19712</v>
      </c>
      <c r="I3593" t="str">
        <f>YEAR(data_KPI[[#This Row],[Date]])&amp;" "&amp;MONTH(data_KPI[[#This Row],[Date]])</f>
        <v>2024 12</v>
      </c>
    </row>
    <row r="3594" spans="2:9" x14ac:dyDescent="0.25">
      <c r="B3594" t="s">
        <v>33</v>
      </c>
      <c r="C3594">
        <v>6.4</v>
      </c>
      <c r="D3594">
        <v>910</v>
      </c>
      <c r="E3594" s="27">
        <v>45645</v>
      </c>
      <c r="F3594">
        <v>1528.35</v>
      </c>
      <c r="G3594" t="s">
        <v>90</v>
      </c>
      <c r="H3594">
        <v>4769</v>
      </c>
      <c r="I3594" t="str">
        <f>YEAR(data_KPI[[#This Row],[Date]])&amp;" "&amp;MONTH(data_KPI[[#This Row],[Date]])</f>
        <v>2024 12</v>
      </c>
    </row>
    <row r="3595" spans="2:9" x14ac:dyDescent="0.25">
      <c r="B3595" t="s">
        <v>34</v>
      </c>
      <c r="C3595">
        <v>4</v>
      </c>
      <c r="D3595">
        <v>560</v>
      </c>
      <c r="E3595" s="27">
        <v>45645</v>
      </c>
      <c r="F3595">
        <v>272.58</v>
      </c>
      <c r="G3595" t="s">
        <v>91</v>
      </c>
      <c r="H3595">
        <v>18965</v>
      </c>
      <c r="I3595" t="str">
        <f>YEAR(data_KPI[[#This Row],[Date]])&amp;" "&amp;MONTH(data_KPI[[#This Row],[Date]])</f>
        <v>2024 12</v>
      </c>
    </row>
    <row r="3596" spans="2:9" x14ac:dyDescent="0.25">
      <c r="B3596" t="s">
        <v>35</v>
      </c>
      <c r="C3596">
        <v>6.4</v>
      </c>
      <c r="D3596">
        <v>900</v>
      </c>
      <c r="E3596" s="27">
        <v>45645</v>
      </c>
      <c r="F3596">
        <v>1831.3500000000001</v>
      </c>
      <c r="G3596" t="s">
        <v>91</v>
      </c>
      <c r="H3596">
        <v>16537</v>
      </c>
      <c r="I3596" t="str">
        <f>YEAR(data_KPI[[#This Row],[Date]])&amp;" "&amp;MONTH(data_KPI[[#This Row],[Date]])</f>
        <v>2024 12</v>
      </c>
    </row>
    <row r="3597" spans="2:9" x14ac:dyDescent="0.25">
      <c r="B3597" t="s">
        <v>68</v>
      </c>
      <c r="C3597">
        <v>6.4</v>
      </c>
      <c r="D3597">
        <v>920</v>
      </c>
      <c r="E3597" s="27">
        <v>45645</v>
      </c>
      <c r="F3597">
        <v>940.41000000000008</v>
      </c>
      <c r="G3597" t="s">
        <v>90</v>
      </c>
      <c r="H3597">
        <v>18826</v>
      </c>
      <c r="I3597" t="str">
        <f>YEAR(data_KPI[[#This Row],[Date]])&amp;" "&amp;MONTH(data_KPI[[#This Row],[Date]])</f>
        <v>2024 12</v>
      </c>
    </row>
    <row r="3598" spans="2:9" x14ac:dyDescent="0.25">
      <c r="B3598" t="s">
        <v>32</v>
      </c>
      <c r="C3598">
        <v>10.4</v>
      </c>
      <c r="D3598">
        <v>1390</v>
      </c>
      <c r="E3598" s="27">
        <v>45645</v>
      </c>
      <c r="F3598">
        <v>768.36</v>
      </c>
      <c r="G3598" t="s">
        <v>91</v>
      </c>
      <c r="H3598">
        <v>19074</v>
      </c>
      <c r="I3598" t="str">
        <f>YEAR(data_KPI[[#This Row],[Date]])&amp;" "&amp;MONTH(data_KPI[[#This Row],[Date]])</f>
        <v>2024 12</v>
      </c>
    </row>
    <row r="3599" spans="2:9" x14ac:dyDescent="0.25">
      <c r="B3599" t="s">
        <v>33</v>
      </c>
      <c r="C3599">
        <v>5.6000000000000005</v>
      </c>
      <c r="D3599">
        <v>1490</v>
      </c>
      <c r="E3599" s="27">
        <v>45646</v>
      </c>
      <c r="F3599">
        <v>1151.6100000000001</v>
      </c>
      <c r="G3599" t="s">
        <v>90</v>
      </c>
      <c r="H3599">
        <v>4929</v>
      </c>
      <c r="I3599" t="str">
        <f>YEAR(data_KPI[[#This Row],[Date]])&amp;" "&amp;MONTH(data_KPI[[#This Row],[Date]])</f>
        <v>2024 12</v>
      </c>
    </row>
    <row r="3600" spans="2:9" x14ac:dyDescent="0.25">
      <c r="B3600" t="s">
        <v>34</v>
      </c>
      <c r="C3600">
        <v>6.4</v>
      </c>
      <c r="D3600">
        <v>1230</v>
      </c>
      <c r="E3600" s="27">
        <v>45646</v>
      </c>
      <c r="F3600">
        <v>1463.58</v>
      </c>
      <c r="G3600" t="s">
        <v>91</v>
      </c>
      <c r="H3600">
        <v>6657</v>
      </c>
      <c r="I3600" t="str">
        <f>YEAR(data_KPI[[#This Row],[Date]])&amp;" "&amp;MONTH(data_KPI[[#This Row],[Date]])</f>
        <v>2024 12</v>
      </c>
    </row>
    <row r="3601" spans="2:9" x14ac:dyDescent="0.25">
      <c r="B3601" t="s">
        <v>35</v>
      </c>
      <c r="C3601">
        <v>11.200000000000001</v>
      </c>
      <c r="D3601">
        <v>1090</v>
      </c>
      <c r="E3601" s="27">
        <v>45646</v>
      </c>
      <c r="F3601">
        <v>1681.38</v>
      </c>
      <c r="G3601" t="s">
        <v>91</v>
      </c>
      <c r="H3601">
        <v>19073</v>
      </c>
      <c r="I3601" t="str">
        <f>YEAR(data_KPI[[#This Row],[Date]])&amp;" "&amp;MONTH(data_KPI[[#This Row],[Date]])</f>
        <v>2024 12</v>
      </c>
    </row>
    <row r="3602" spans="2:9" x14ac:dyDescent="0.25">
      <c r="B3602" t="s">
        <v>68</v>
      </c>
      <c r="C3602">
        <v>12</v>
      </c>
      <c r="D3602">
        <v>1010</v>
      </c>
      <c r="E3602" s="27">
        <v>45646</v>
      </c>
      <c r="F3602">
        <v>356.43</v>
      </c>
      <c r="G3602" t="s">
        <v>90</v>
      </c>
      <c r="H3602">
        <v>625329</v>
      </c>
      <c r="I3602" t="str">
        <f>YEAR(data_KPI[[#This Row],[Date]])&amp;" "&amp;MONTH(data_KPI[[#This Row],[Date]])</f>
        <v>2024 12</v>
      </c>
    </row>
    <row r="3603" spans="2:9" x14ac:dyDescent="0.25">
      <c r="B3603" t="s">
        <v>32</v>
      </c>
      <c r="C3603">
        <v>10.4</v>
      </c>
      <c r="D3603">
        <v>1240</v>
      </c>
      <c r="E3603" s="27">
        <v>45646</v>
      </c>
      <c r="F3603">
        <v>1880.73</v>
      </c>
      <c r="G3603" t="s">
        <v>91</v>
      </c>
      <c r="H3603">
        <v>1094002</v>
      </c>
      <c r="I3603" t="str">
        <f>YEAR(data_KPI[[#This Row],[Date]])&amp;" "&amp;MONTH(data_KPI[[#This Row],[Date]])</f>
        <v>2024 12</v>
      </c>
    </row>
    <row r="3604" spans="2:9" x14ac:dyDescent="0.25">
      <c r="B3604" t="s">
        <v>33</v>
      </c>
      <c r="C3604">
        <v>12</v>
      </c>
      <c r="D3604">
        <v>550</v>
      </c>
      <c r="E3604" s="27">
        <v>45647</v>
      </c>
      <c r="F3604">
        <v>1755.27</v>
      </c>
      <c r="G3604" t="s">
        <v>90</v>
      </c>
      <c r="H3604">
        <v>620232</v>
      </c>
      <c r="I3604" t="str">
        <f>YEAR(data_KPI[[#This Row],[Date]])&amp;" "&amp;MONTH(data_KPI[[#This Row],[Date]])</f>
        <v>2024 12</v>
      </c>
    </row>
    <row r="3605" spans="2:9" x14ac:dyDescent="0.25">
      <c r="B3605" t="s">
        <v>34</v>
      </c>
      <c r="C3605">
        <v>5.6000000000000005</v>
      </c>
      <c r="D3605">
        <v>1410</v>
      </c>
      <c r="E3605" s="27">
        <v>45647</v>
      </c>
      <c r="F3605">
        <v>2723.0099999999998</v>
      </c>
      <c r="G3605" t="s">
        <v>91</v>
      </c>
      <c r="H3605">
        <v>674033</v>
      </c>
      <c r="I3605" t="str">
        <f>YEAR(data_KPI[[#This Row],[Date]])&amp;" "&amp;MONTH(data_KPI[[#This Row],[Date]])</f>
        <v>2024 12</v>
      </c>
    </row>
    <row r="3606" spans="2:9" x14ac:dyDescent="0.25">
      <c r="B3606" t="s">
        <v>35</v>
      </c>
      <c r="C3606">
        <v>8</v>
      </c>
      <c r="D3606">
        <v>1130</v>
      </c>
      <c r="E3606" s="27">
        <v>45647</v>
      </c>
      <c r="F3606">
        <v>1139.07</v>
      </c>
      <c r="G3606" t="s">
        <v>91</v>
      </c>
      <c r="H3606">
        <v>974643</v>
      </c>
      <c r="I3606" t="str">
        <f>YEAR(data_KPI[[#This Row],[Date]])&amp;" "&amp;MONTH(data_KPI[[#This Row],[Date]])</f>
        <v>2024 12</v>
      </c>
    </row>
    <row r="3607" spans="2:9" x14ac:dyDescent="0.25">
      <c r="B3607" t="s">
        <v>68</v>
      </c>
      <c r="C3607">
        <v>4</v>
      </c>
      <c r="D3607">
        <v>810</v>
      </c>
      <c r="E3607" s="27">
        <v>45647</v>
      </c>
      <c r="F3607">
        <v>470.70000000000005</v>
      </c>
      <c r="G3607" t="s">
        <v>90</v>
      </c>
      <c r="H3607">
        <v>1059684</v>
      </c>
      <c r="I3607" t="str">
        <f>YEAR(data_KPI[[#This Row],[Date]])&amp;" "&amp;MONTH(data_KPI[[#This Row],[Date]])</f>
        <v>2024 12</v>
      </c>
    </row>
    <row r="3608" spans="2:9" x14ac:dyDescent="0.25">
      <c r="B3608" t="s">
        <v>32</v>
      </c>
      <c r="C3608">
        <v>4.8000000000000007</v>
      </c>
      <c r="D3608">
        <v>950</v>
      </c>
      <c r="E3608" s="27">
        <v>45647</v>
      </c>
      <c r="F3608">
        <v>754.83</v>
      </c>
      <c r="G3608" t="s">
        <v>91</v>
      </c>
      <c r="H3608">
        <v>780690</v>
      </c>
      <c r="I3608" t="str">
        <f>YEAR(data_KPI[[#This Row],[Date]])&amp;" "&amp;MONTH(data_KPI[[#This Row],[Date]])</f>
        <v>2024 12</v>
      </c>
    </row>
    <row r="3609" spans="2:9" x14ac:dyDescent="0.25">
      <c r="B3609" t="s">
        <v>33</v>
      </c>
      <c r="C3609">
        <v>9.6000000000000014</v>
      </c>
      <c r="D3609">
        <v>940</v>
      </c>
      <c r="E3609" s="27">
        <v>45648</v>
      </c>
      <c r="F3609">
        <v>1633.23</v>
      </c>
      <c r="G3609" t="s">
        <v>90</v>
      </c>
      <c r="H3609">
        <v>994095</v>
      </c>
      <c r="I3609" t="str">
        <f>YEAR(data_KPI[[#This Row],[Date]])&amp;" "&amp;MONTH(data_KPI[[#This Row],[Date]])</f>
        <v>2024 12</v>
      </c>
    </row>
    <row r="3610" spans="2:9" x14ac:dyDescent="0.25">
      <c r="B3610" t="s">
        <v>34</v>
      </c>
      <c r="C3610">
        <v>8</v>
      </c>
      <c r="D3610">
        <v>1500</v>
      </c>
      <c r="E3610" s="27">
        <v>45648</v>
      </c>
      <c r="F3610">
        <v>1002.9000000000001</v>
      </c>
      <c r="G3610" t="s">
        <v>91</v>
      </c>
      <c r="H3610">
        <v>725575</v>
      </c>
      <c r="I3610" t="str">
        <f>YEAR(data_KPI[[#This Row],[Date]])&amp;" "&amp;MONTH(data_KPI[[#This Row],[Date]])</f>
        <v>2024 12</v>
      </c>
    </row>
    <row r="3611" spans="2:9" x14ac:dyDescent="0.25">
      <c r="B3611" t="s">
        <v>35</v>
      </c>
      <c r="C3611">
        <v>10.4</v>
      </c>
      <c r="D3611">
        <v>1460</v>
      </c>
      <c r="E3611" s="27">
        <v>45648</v>
      </c>
      <c r="F3611">
        <v>1547.4900000000002</v>
      </c>
      <c r="G3611" t="s">
        <v>91</v>
      </c>
      <c r="H3611">
        <v>987025</v>
      </c>
      <c r="I3611" t="str">
        <f>YEAR(data_KPI[[#This Row],[Date]])&amp;" "&amp;MONTH(data_KPI[[#This Row],[Date]])</f>
        <v>2024 12</v>
      </c>
    </row>
    <row r="3612" spans="2:9" x14ac:dyDescent="0.25">
      <c r="B3612" t="s">
        <v>68</v>
      </c>
      <c r="C3612">
        <v>6.4</v>
      </c>
      <c r="D3612">
        <v>1450</v>
      </c>
      <c r="E3612" s="27">
        <v>45648</v>
      </c>
      <c r="F3612">
        <v>2937.7200000000003</v>
      </c>
      <c r="G3612" t="s">
        <v>90</v>
      </c>
      <c r="H3612">
        <v>895929</v>
      </c>
      <c r="I3612" t="str">
        <f>YEAR(data_KPI[[#This Row],[Date]])&amp;" "&amp;MONTH(data_KPI[[#This Row],[Date]])</f>
        <v>2024 12</v>
      </c>
    </row>
    <row r="3613" spans="2:9" x14ac:dyDescent="0.25">
      <c r="B3613" t="s">
        <v>32</v>
      </c>
      <c r="C3613">
        <v>8</v>
      </c>
      <c r="D3613">
        <v>1260</v>
      </c>
      <c r="E3613" s="27">
        <v>45648</v>
      </c>
      <c r="F3613">
        <v>428.61</v>
      </c>
      <c r="G3613" t="s">
        <v>91</v>
      </c>
      <c r="H3613">
        <v>621300</v>
      </c>
      <c r="I3613" t="str">
        <f>YEAR(data_KPI[[#This Row],[Date]])&amp;" "&amp;MONTH(data_KPI[[#This Row],[Date]])</f>
        <v>2024 12</v>
      </c>
    </row>
    <row r="3614" spans="2:9" x14ac:dyDescent="0.25">
      <c r="B3614" t="s">
        <v>33</v>
      </c>
      <c r="C3614">
        <v>6.4</v>
      </c>
      <c r="D3614">
        <v>1210</v>
      </c>
      <c r="E3614" s="27">
        <v>45649</v>
      </c>
      <c r="F3614">
        <v>55.53</v>
      </c>
      <c r="G3614" t="s">
        <v>90</v>
      </c>
      <c r="H3614">
        <v>993925</v>
      </c>
      <c r="I3614" t="str">
        <f>YEAR(data_KPI[[#This Row],[Date]])&amp;" "&amp;MONTH(data_KPI[[#This Row],[Date]])</f>
        <v>2024 12</v>
      </c>
    </row>
    <row r="3615" spans="2:9" x14ac:dyDescent="0.25">
      <c r="B3615" t="s">
        <v>34</v>
      </c>
      <c r="C3615">
        <v>7.2</v>
      </c>
      <c r="D3615">
        <v>1090</v>
      </c>
      <c r="E3615" s="27">
        <v>45649</v>
      </c>
      <c r="F3615">
        <v>1217.94</v>
      </c>
      <c r="G3615" t="s">
        <v>91</v>
      </c>
      <c r="H3615">
        <v>623918</v>
      </c>
      <c r="I3615" t="str">
        <f>YEAR(data_KPI[[#This Row],[Date]])&amp;" "&amp;MONTH(data_KPI[[#This Row],[Date]])</f>
        <v>2024 12</v>
      </c>
    </row>
    <row r="3616" spans="2:9" x14ac:dyDescent="0.25">
      <c r="B3616" t="s">
        <v>35</v>
      </c>
      <c r="C3616">
        <v>12</v>
      </c>
      <c r="D3616">
        <v>1030</v>
      </c>
      <c r="E3616" s="27">
        <v>45649</v>
      </c>
      <c r="F3616">
        <v>1855.77</v>
      </c>
      <c r="G3616" t="s">
        <v>91</v>
      </c>
      <c r="H3616">
        <v>1111196</v>
      </c>
      <c r="I3616" t="str">
        <f>YEAR(data_KPI[[#This Row],[Date]])&amp;" "&amp;MONTH(data_KPI[[#This Row],[Date]])</f>
        <v>2024 12</v>
      </c>
    </row>
    <row r="3617" spans="2:9" x14ac:dyDescent="0.25">
      <c r="B3617" t="s">
        <v>68</v>
      </c>
      <c r="C3617">
        <v>6.4</v>
      </c>
      <c r="D3617">
        <v>1110</v>
      </c>
      <c r="E3617" s="27">
        <v>45649</v>
      </c>
      <c r="F3617">
        <v>118.97999999999999</v>
      </c>
      <c r="G3617" t="s">
        <v>90</v>
      </c>
      <c r="H3617">
        <v>1148734</v>
      </c>
      <c r="I3617" t="str">
        <f>YEAR(data_KPI[[#This Row],[Date]])&amp;" "&amp;MONTH(data_KPI[[#This Row],[Date]])</f>
        <v>2024 12</v>
      </c>
    </row>
    <row r="3618" spans="2:9" x14ac:dyDescent="0.25">
      <c r="B3618" t="s">
        <v>32</v>
      </c>
      <c r="C3618">
        <v>4</v>
      </c>
      <c r="D3618">
        <v>1380</v>
      </c>
      <c r="E3618" s="27">
        <v>45649</v>
      </c>
      <c r="F3618">
        <v>1400.94</v>
      </c>
      <c r="G3618" t="s">
        <v>91</v>
      </c>
      <c r="H3618">
        <v>708754</v>
      </c>
      <c r="I3618" t="str">
        <f>YEAR(data_KPI[[#This Row],[Date]])&amp;" "&amp;MONTH(data_KPI[[#This Row],[Date]])</f>
        <v>2024 12</v>
      </c>
    </row>
    <row r="3619" spans="2:9" x14ac:dyDescent="0.25">
      <c r="B3619" t="s">
        <v>33</v>
      </c>
      <c r="C3619">
        <v>6.4</v>
      </c>
      <c r="D3619">
        <v>1120</v>
      </c>
      <c r="E3619" s="27">
        <v>45650</v>
      </c>
      <c r="F3619">
        <v>2069.67</v>
      </c>
      <c r="G3619" t="s">
        <v>90</v>
      </c>
      <c r="H3619">
        <v>663645</v>
      </c>
      <c r="I3619" t="str">
        <f>YEAR(data_KPI[[#This Row],[Date]])&amp;" "&amp;MONTH(data_KPI[[#This Row],[Date]])</f>
        <v>2024 12</v>
      </c>
    </row>
    <row r="3620" spans="2:9" x14ac:dyDescent="0.25">
      <c r="B3620" t="s">
        <v>34</v>
      </c>
      <c r="C3620">
        <v>8.8000000000000007</v>
      </c>
      <c r="D3620">
        <v>1270</v>
      </c>
      <c r="E3620" s="27">
        <v>45650</v>
      </c>
      <c r="F3620">
        <v>1650.48</v>
      </c>
      <c r="G3620" t="s">
        <v>91</v>
      </c>
      <c r="H3620">
        <v>644116</v>
      </c>
      <c r="I3620" t="str">
        <f>YEAR(data_KPI[[#This Row],[Date]])&amp;" "&amp;MONTH(data_KPI[[#This Row],[Date]])</f>
        <v>2024 12</v>
      </c>
    </row>
    <row r="3621" spans="2:9" x14ac:dyDescent="0.25">
      <c r="B3621" t="s">
        <v>35</v>
      </c>
      <c r="C3621">
        <v>11.200000000000001</v>
      </c>
      <c r="D3621">
        <v>1030</v>
      </c>
      <c r="E3621" s="27">
        <v>45650</v>
      </c>
      <c r="F3621">
        <v>2856.42</v>
      </c>
      <c r="G3621" t="s">
        <v>91</v>
      </c>
      <c r="H3621">
        <v>863997</v>
      </c>
      <c r="I3621" t="str">
        <f>YEAR(data_KPI[[#This Row],[Date]])&amp;" "&amp;MONTH(data_KPI[[#This Row],[Date]])</f>
        <v>2024 12</v>
      </c>
    </row>
    <row r="3622" spans="2:9" x14ac:dyDescent="0.25">
      <c r="B3622" t="s">
        <v>68</v>
      </c>
      <c r="C3622">
        <v>8</v>
      </c>
      <c r="D3622">
        <v>960</v>
      </c>
      <c r="E3622" s="27">
        <v>45650</v>
      </c>
      <c r="F3622">
        <v>1544.34</v>
      </c>
      <c r="G3622" t="s">
        <v>90</v>
      </c>
      <c r="H3622">
        <v>972773</v>
      </c>
      <c r="I3622" t="str">
        <f>YEAR(data_KPI[[#This Row],[Date]])&amp;" "&amp;MONTH(data_KPI[[#This Row],[Date]])</f>
        <v>2024 12</v>
      </c>
    </row>
    <row r="3623" spans="2:9" x14ac:dyDescent="0.25">
      <c r="B3623" t="s">
        <v>32</v>
      </c>
      <c r="C3623">
        <v>12</v>
      </c>
      <c r="D3623">
        <v>860</v>
      </c>
      <c r="E3623" s="27">
        <v>45650</v>
      </c>
      <c r="F3623">
        <v>1721.6399999999999</v>
      </c>
      <c r="G3623" t="s">
        <v>91</v>
      </c>
      <c r="H3623">
        <v>733043</v>
      </c>
      <c r="I3623" t="str">
        <f>YEAR(data_KPI[[#This Row],[Date]])&amp;" "&amp;MONTH(data_KPI[[#This Row],[Date]])</f>
        <v>2024 12</v>
      </c>
    </row>
    <row r="3624" spans="2:9" x14ac:dyDescent="0.25">
      <c r="B3624" t="s">
        <v>33</v>
      </c>
      <c r="C3624">
        <v>10.4</v>
      </c>
      <c r="D3624">
        <v>1280</v>
      </c>
      <c r="E3624" s="27">
        <v>45651</v>
      </c>
      <c r="F3624">
        <v>1893.5099999999998</v>
      </c>
      <c r="G3624" t="s">
        <v>90</v>
      </c>
      <c r="H3624">
        <v>1145549</v>
      </c>
      <c r="I3624" t="str">
        <f>YEAR(data_KPI[[#This Row],[Date]])&amp;" "&amp;MONTH(data_KPI[[#This Row],[Date]])</f>
        <v>2024 12</v>
      </c>
    </row>
    <row r="3625" spans="2:9" x14ac:dyDescent="0.25">
      <c r="B3625" t="s">
        <v>34</v>
      </c>
      <c r="C3625">
        <v>7.2</v>
      </c>
      <c r="D3625">
        <v>690</v>
      </c>
      <c r="E3625" s="27">
        <v>45651</v>
      </c>
      <c r="F3625">
        <v>1980.42</v>
      </c>
      <c r="G3625" t="s">
        <v>91</v>
      </c>
      <c r="H3625">
        <v>847934</v>
      </c>
      <c r="I3625" t="str">
        <f>YEAR(data_KPI[[#This Row],[Date]])&amp;" "&amp;MONTH(data_KPI[[#This Row],[Date]])</f>
        <v>2024 12</v>
      </c>
    </row>
    <row r="3626" spans="2:9" x14ac:dyDescent="0.25">
      <c r="B3626" t="s">
        <v>35</v>
      </c>
      <c r="C3626">
        <v>4.8000000000000007</v>
      </c>
      <c r="D3626">
        <v>1380</v>
      </c>
      <c r="E3626" s="27">
        <v>45651</v>
      </c>
      <c r="F3626">
        <v>382.08</v>
      </c>
      <c r="G3626" t="s">
        <v>91</v>
      </c>
      <c r="H3626">
        <v>1169030</v>
      </c>
      <c r="I3626" t="str">
        <f>YEAR(data_KPI[[#This Row],[Date]])&amp;" "&amp;MONTH(data_KPI[[#This Row],[Date]])</f>
        <v>2024 12</v>
      </c>
    </row>
    <row r="3627" spans="2:9" x14ac:dyDescent="0.25">
      <c r="B3627" t="s">
        <v>68</v>
      </c>
      <c r="C3627">
        <v>4.8000000000000007</v>
      </c>
      <c r="D3627">
        <v>900</v>
      </c>
      <c r="E3627" s="27">
        <v>45651</v>
      </c>
      <c r="F3627">
        <v>2330.31</v>
      </c>
      <c r="G3627" t="s">
        <v>90</v>
      </c>
      <c r="H3627">
        <v>924224</v>
      </c>
      <c r="I3627" t="str">
        <f>YEAR(data_KPI[[#This Row],[Date]])&amp;" "&amp;MONTH(data_KPI[[#This Row],[Date]])</f>
        <v>2024 12</v>
      </c>
    </row>
    <row r="3628" spans="2:9" x14ac:dyDescent="0.25">
      <c r="B3628" t="s">
        <v>32</v>
      </c>
      <c r="C3628">
        <v>11.200000000000001</v>
      </c>
      <c r="D3628">
        <v>880</v>
      </c>
      <c r="E3628" s="27">
        <v>45651</v>
      </c>
      <c r="F3628">
        <v>469.04999999999995</v>
      </c>
      <c r="G3628" t="s">
        <v>91</v>
      </c>
      <c r="H3628">
        <v>1013019</v>
      </c>
      <c r="I3628" t="str">
        <f>YEAR(data_KPI[[#This Row],[Date]])&amp;" "&amp;MONTH(data_KPI[[#This Row],[Date]])</f>
        <v>2024 12</v>
      </c>
    </row>
    <row r="3629" spans="2:9" x14ac:dyDescent="0.25">
      <c r="B3629" t="s">
        <v>33</v>
      </c>
      <c r="C3629">
        <v>10.4</v>
      </c>
      <c r="D3629">
        <v>990</v>
      </c>
      <c r="E3629" s="27">
        <v>45652</v>
      </c>
      <c r="F3629">
        <v>1155.99</v>
      </c>
      <c r="G3629" t="s">
        <v>90</v>
      </c>
      <c r="H3629">
        <v>1115811</v>
      </c>
      <c r="I3629" t="str">
        <f>YEAR(data_KPI[[#This Row],[Date]])&amp;" "&amp;MONTH(data_KPI[[#This Row],[Date]])</f>
        <v>2024 12</v>
      </c>
    </row>
    <row r="3630" spans="2:9" x14ac:dyDescent="0.25">
      <c r="B3630" t="s">
        <v>34</v>
      </c>
      <c r="C3630">
        <v>11.200000000000001</v>
      </c>
      <c r="D3630">
        <v>1130</v>
      </c>
      <c r="E3630" s="27">
        <v>45652</v>
      </c>
      <c r="F3630">
        <v>1709.8500000000001</v>
      </c>
      <c r="G3630" t="s">
        <v>91</v>
      </c>
      <c r="H3630">
        <v>946918</v>
      </c>
      <c r="I3630" t="str">
        <f>YEAR(data_KPI[[#This Row],[Date]])&amp;" "&amp;MONTH(data_KPI[[#This Row],[Date]])</f>
        <v>2024 12</v>
      </c>
    </row>
    <row r="3631" spans="2:9" x14ac:dyDescent="0.25">
      <c r="B3631" t="s">
        <v>35</v>
      </c>
      <c r="C3631">
        <v>11.200000000000001</v>
      </c>
      <c r="D3631">
        <v>1190</v>
      </c>
      <c r="E3631" s="27">
        <v>45652</v>
      </c>
      <c r="F3631">
        <v>789.08999999999992</v>
      </c>
      <c r="G3631" t="s">
        <v>91</v>
      </c>
      <c r="H3631">
        <v>813358</v>
      </c>
      <c r="I3631" t="str">
        <f>YEAR(data_KPI[[#This Row],[Date]])&amp;" "&amp;MONTH(data_KPI[[#This Row],[Date]])</f>
        <v>2024 12</v>
      </c>
    </row>
    <row r="3632" spans="2:9" x14ac:dyDescent="0.25">
      <c r="B3632" t="s">
        <v>68</v>
      </c>
      <c r="C3632">
        <v>7.2</v>
      </c>
      <c r="D3632">
        <v>1050</v>
      </c>
      <c r="E3632" s="27">
        <v>45652</v>
      </c>
      <c r="F3632">
        <v>2246.16</v>
      </c>
      <c r="G3632" t="s">
        <v>90</v>
      </c>
      <c r="H3632">
        <v>1112922</v>
      </c>
      <c r="I3632" t="str">
        <f>YEAR(data_KPI[[#This Row],[Date]])&amp;" "&amp;MONTH(data_KPI[[#This Row],[Date]])</f>
        <v>2024 12</v>
      </c>
    </row>
    <row r="3633" spans="2:9" x14ac:dyDescent="0.25">
      <c r="B3633" t="s">
        <v>32</v>
      </c>
      <c r="C3633">
        <v>12</v>
      </c>
      <c r="D3633">
        <v>620</v>
      </c>
      <c r="E3633" s="27">
        <v>45652</v>
      </c>
      <c r="F3633">
        <v>1247.31</v>
      </c>
      <c r="G3633" t="s">
        <v>91</v>
      </c>
      <c r="H3633">
        <v>1110831</v>
      </c>
      <c r="I3633" t="str">
        <f>YEAR(data_KPI[[#This Row],[Date]])&amp;" "&amp;MONTH(data_KPI[[#This Row],[Date]])</f>
        <v>2024 12</v>
      </c>
    </row>
    <row r="3634" spans="2:9" x14ac:dyDescent="0.25">
      <c r="B3634" t="s">
        <v>33</v>
      </c>
      <c r="C3634">
        <v>4</v>
      </c>
      <c r="D3634">
        <v>650</v>
      </c>
      <c r="E3634" s="27">
        <v>45653</v>
      </c>
      <c r="F3634">
        <v>1578.3000000000002</v>
      </c>
      <c r="G3634" t="s">
        <v>90</v>
      </c>
      <c r="H3634">
        <v>1604</v>
      </c>
      <c r="I3634" t="str">
        <f>YEAR(data_KPI[[#This Row],[Date]])&amp;" "&amp;MONTH(data_KPI[[#This Row],[Date]])</f>
        <v>2024 12</v>
      </c>
    </row>
    <row r="3635" spans="2:9" x14ac:dyDescent="0.25">
      <c r="B3635" t="s">
        <v>34</v>
      </c>
      <c r="C3635">
        <v>10.4</v>
      </c>
      <c r="D3635">
        <v>1370</v>
      </c>
      <c r="E3635" s="27">
        <v>45653</v>
      </c>
      <c r="F3635">
        <v>2837.31</v>
      </c>
      <c r="G3635" t="s">
        <v>91</v>
      </c>
      <c r="H3635">
        <v>302</v>
      </c>
      <c r="I3635" t="str">
        <f>YEAR(data_KPI[[#This Row],[Date]])&amp;" "&amp;MONTH(data_KPI[[#This Row],[Date]])</f>
        <v>2024 12</v>
      </c>
    </row>
    <row r="3636" spans="2:9" x14ac:dyDescent="0.25">
      <c r="B3636" t="s">
        <v>35</v>
      </c>
      <c r="C3636">
        <v>7.2</v>
      </c>
      <c r="D3636">
        <v>650</v>
      </c>
      <c r="E3636" s="27">
        <v>45653</v>
      </c>
      <c r="F3636">
        <v>1904.91</v>
      </c>
      <c r="G3636" t="s">
        <v>91</v>
      </c>
      <c r="H3636">
        <v>6410</v>
      </c>
      <c r="I3636" t="str">
        <f>YEAR(data_KPI[[#This Row],[Date]])&amp;" "&amp;MONTH(data_KPI[[#This Row],[Date]])</f>
        <v>2024 12</v>
      </c>
    </row>
    <row r="3637" spans="2:9" x14ac:dyDescent="0.25">
      <c r="B3637" t="s">
        <v>68</v>
      </c>
      <c r="C3637">
        <v>9.6000000000000014</v>
      </c>
      <c r="D3637">
        <v>1120</v>
      </c>
      <c r="E3637" s="27">
        <v>45653</v>
      </c>
      <c r="F3637">
        <v>568.79999999999995</v>
      </c>
      <c r="G3637" t="s">
        <v>90</v>
      </c>
      <c r="H3637">
        <v>2129</v>
      </c>
      <c r="I3637" t="str">
        <f>YEAR(data_KPI[[#This Row],[Date]])&amp;" "&amp;MONTH(data_KPI[[#This Row],[Date]])</f>
        <v>2024 12</v>
      </c>
    </row>
    <row r="3638" spans="2:9" x14ac:dyDescent="0.25">
      <c r="B3638" t="s">
        <v>32</v>
      </c>
      <c r="C3638">
        <v>16</v>
      </c>
      <c r="D3638">
        <v>620</v>
      </c>
      <c r="E3638" s="27">
        <v>45653</v>
      </c>
      <c r="F3638">
        <v>751.65000000000009</v>
      </c>
      <c r="G3638" t="s">
        <v>91</v>
      </c>
      <c r="H3638">
        <v>3915</v>
      </c>
      <c r="I3638" t="str">
        <f>YEAR(data_KPI[[#This Row],[Date]])&amp;" "&amp;MONTH(data_KPI[[#This Row],[Date]])</f>
        <v>2024 12</v>
      </c>
    </row>
    <row r="3639" spans="2:9" x14ac:dyDescent="0.25">
      <c r="B3639" t="s">
        <v>33</v>
      </c>
      <c r="C3639">
        <v>12</v>
      </c>
      <c r="D3639">
        <v>1470</v>
      </c>
      <c r="E3639" s="27">
        <v>45654</v>
      </c>
      <c r="F3639">
        <v>1598.25</v>
      </c>
      <c r="G3639" t="s">
        <v>90</v>
      </c>
      <c r="H3639">
        <v>5842</v>
      </c>
      <c r="I3639" t="str">
        <f>YEAR(data_KPI[[#This Row],[Date]])&amp;" "&amp;MONTH(data_KPI[[#This Row],[Date]])</f>
        <v>2024 12</v>
      </c>
    </row>
    <row r="3640" spans="2:9" x14ac:dyDescent="0.25">
      <c r="B3640" t="s">
        <v>34</v>
      </c>
      <c r="C3640">
        <v>11.200000000000001</v>
      </c>
      <c r="D3640">
        <v>600</v>
      </c>
      <c r="E3640" s="27">
        <v>45654</v>
      </c>
      <c r="F3640">
        <v>1440.3600000000001</v>
      </c>
      <c r="G3640" t="s">
        <v>91</v>
      </c>
      <c r="H3640">
        <v>439</v>
      </c>
      <c r="I3640" t="str">
        <f>YEAR(data_KPI[[#This Row],[Date]])&amp;" "&amp;MONTH(data_KPI[[#This Row],[Date]])</f>
        <v>2024 12</v>
      </c>
    </row>
    <row r="3641" spans="2:9" x14ac:dyDescent="0.25">
      <c r="B3641" t="s">
        <v>35</v>
      </c>
      <c r="C3641">
        <v>5.6000000000000005</v>
      </c>
      <c r="D3641">
        <v>1160</v>
      </c>
      <c r="E3641" s="27">
        <v>45654</v>
      </c>
      <c r="F3641">
        <v>1835.4299999999998</v>
      </c>
      <c r="G3641" t="s">
        <v>91</v>
      </c>
      <c r="H3641">
        <v>1294</v>
      </c>
      <c r="I3641" t="str">
        <f>YEAR(data_KPI[[#This Row],[Date]])&amp;" "&amp;MONTH(data_KPI[[#This Row],[Date]])</f>
        <v>2024 12</v>
      </c>
    </row>
    <row r="3642" spans="2:9" x14ac:dyDescent="0.25">
      <c r="B3642" t="s">
        <v>32</v>
      </c>
      <c r="C3642">
        <v>4.8000000000000007</v>
      </c>
      <c r="D3642">
        <v>1170</v>
      </c>
      <c r="E3642" s="27">
        <v>45654</v>
      </c>
      <c r="F3642">
        <v>2274.21</v>
      </c>
      <c r="G3642" t="s">
        <v>91</v>
      </c>
      <c r="H3642">
        <v>9584</v>
      </c>
      <c r="I3642" t="str">
        <f>YEAR(data_KPI[[#This Row],[Date]])&amp;" "&amp;MONTH(data_KPI[[#This Row],[Date]])</f>
        <v>2024 12</v>
      </c>
    </row>
    <row r="3643" spans="2:9" x14ac:dyDescent="0.25">
      <c r="B3643" t="s">
        <v>32</v>
      </c>
      <c r="C3643">
        <v>12</v>
      </c>
      <c r="D3643">
        <v>620</v>
      </c>
      <c r="E3643" s="27">
        <v>45654</v>
      </c>
      <c r="F3643">
        <v>568.95000000000005</v>
      </c>
      <c r="G3643" t="s">
        <v>91</v>
      </c>
      <c r="H3643">
        <v>6680</v>
      </c>
      <c r="I3643" t="str">
        <f>YEAR(data_KPI[[#This Row],[Date]])&amp;" "&amp;MONTH(data_KPI[[#This Row],[Date]])</f>
        <v>2024 12</v>
      </c>
    </row>
    <row r="3644" spans="2:9" x14ac:dyDescent="0.25">
      <c r="B3644" t="s">
        <v>33</v>
      </c>
      <c r="C3644">
        <v>7.2</v>
      </c>
      <c r="D3644">
        <v>1030</v>
      </c>
      <c r="E3644" s="27">
        <v>45655</v>
      </c>
      <c r="F3644">
        <v>1790.16</v>
      </c>
      <c r="G3644" t="s">
        <v>90</v>
      </c>
      <c r="H3644">
        <v>5467</v>
      </c>
      <c r="I3644" t="str">
        <f>YEAR(data_KPI[[#This Row],[Date]])&amp;" "&amp;MONTH(data_KPI[[#This Row],[Date]])</f>
        <v>2024 12</v>
      </c>
    </row>
    <row r="3645" spans="2:9" x14ac:dyDescent="0.25">
      <c r="B3645" t="s">
        <v>34</v>
      </c>
      <c r="C3645">
        <v>9.6000000000000014</v>
      </c>
      <c r="D3645">
        <v>930</v>
      </c>
      <c r="E3645" s="27">
        <v>45655</v>
      </c>
      <c r="F3645">
        <v>2277</v>
      </c>
      <c r="G3645" t="s">
        <v>91</v>
      </c>
      <c r="H3645">
        <v>3364</v>
      </c>
      <c r="I3645" t="str">
        <f>YEAR(data_KPI[[#This Row],[Date]])&amp;" "&amp;MONTH(data_KPI[[#This Row],[Date]])</f>
        <v>2024 12</v>
      </c>
    </row>
    <row r="3646" spans="2:9" x14ac:dyDescent="0.25">
      <c r="B3646" t="s">
        <v>68</v>
      </c>
      <c r="C3646">
        <v>5.6000000000000005</v>
      </c>
      <c r="D3646">
        <v>550</v>
      </c>
      <c r="E3646" s="27">
        <v>45655</v>
      </c>
      <c r="F3646">
        <v>712.41</v>
      </c>
      <c r="G3646" t="s">
        <v>90</v>
      </c>
      <c r="H3646">
        <v>7701</v>
      </c>
      <c r="I3646" t="str">
        <f>YEAR(data_KPI[[#This Row],[Date]])&amp;" "&amp;MONTH(data_KPI[[#This Row],[Date]])</f>
        <v>2024 12</v>
      </c>
    </row>
    <row r="3647" spans="2:9" x14ac:dyDescent="0.25">
      <c r="B3647" t="s">
        <v>32</v>
      </c>
      <c r="C3647">
        <v>4</v>
      </c>
      <c r="D3647">
        <v>740</v>
      </c>
      <c r="E3647" s="27">
        <v>45655</v>
      </c>
      <c r="F3647">
        <v>2112.0299999999997</v>
      </c>
      <c r="G3647" t="s">
        <v>91</v>
      </c>
      <c r="H3647">
        <v>1859</v>
      </c>
      <c r="I3647" t="str">
        <f>YEAR(data_KPI[[#This Row],[Date]])&amp;" "&amp;MONTH(data_KPI[[#This Row],[Date]])</f>
        <v>2024 12</v>
      </c>
    </row>
    <row r="3648" spans="2:9" x14ac:dyDescent="0.25">
      <c r="B3648" t="s">
        <v>32</v>
      </c>
      <c r="C3648">
        <v>12</v>
      </c>
      <c r="D3648">
        <v>620</v>
      </c>
      <c r="E3648" s="27">
        <v>45655</v>
      </c>
      <c r="F3648">
        <v>646.41</v>
      </c>
      <c r="G3648" t="s">
        <v>91</v>
      </c>
      <c r="H3648">
        <v>3129</v>
      </c>
      <c r="I3648" t="str">
        <f>YEAR(data_KPI[[#This Row],[Date]])&amp;" "&amp;MONTH(data_KPI[[#This Row],[Date]])</f>
        <v>2024 12</v>
      </c>
    </row>
    <row r="3649" spans="2:9" x14ac:dyDescent="0.25">
      <c r="B3649" t="s">
        <v>33</v>
      </c>
      <c r="C3649">
        <v>4</v>
      </c>
      <c r="D3649">
        <v>510</v>
      </c>
      <c r="E3649" s="27">
        <v>45656</v>
      </c>
      <c r="F3649">
        <v>1076.79</v>
      </c>
      <c r="G3649" t="s">
        <v>90</v>
      </c>
      <c r="H3649">
        <v>5902</v>
      </c>
      <c r="I3649" t="str">
        <f>YEAR(data_KPI[[#This Row],[Date]])&amp;" "&amp;MONTH(data_KPI[[#This Row],[Date]])</f>
        <v>2024 12</v>
      </c>
    </row>
    <row r="3650" spans="2:9" x14ac:dyDescent="0.25">
      <c r="B3650" t="s">
        <v>35</v>
      </c>
      <c r="C3650">
        <v>5.6000000000000005</v>
      </c>
      <c r="D3650">
        <v>1190</v>
      </c>
      <c r="E3650" s="27">
        <v>45656</v>
      </c>
      <c r="F3650">
        <v>1082.73</v>
      </c>
      <c r="G3650" t="s">
        <v>91</v>
      </c>
      <c r="H3650">
        <v>5562</v>
      </c>
      <c r="I3650" t="str">
        <f>YEAR(data_KPI[[#This Row],[Date]])&amp;" "&amp;MONTH(data_KPI[[#This Row],[Date]])</f>
        <v>2024 12</v>
      </c>
    </row>
    <row r="3651" spans="2:9" x14ac:dyDescent="0.25">
      <c r="B3651" t="s">
        <v>68</v>
      </c>
      <c r="C3651">
        <v>7.2</v>
      </c>
      <c r="D3651">
        <v>1170</v>
      </c>
      <c r="E3651" s="27">
        <v>45656</v>
      </c>
      <c r="F3651">
        <v>218.25</v>
      </c>
      <c r="G3651" t="s">
        <v>90</v>
      </c>
      <c r="H3651">
        <v>9552</v>
      </c>
      <c r="I3651" t="str">
        <f>YEAR(data_KPI[[#This Row],[Date]])&amp;" "&amp;MONTH(data_KPI[[#This Row],[Date]])</f>
        <v>2024 12</v>
      </c>
    </row>
    <row r="3652" spans="2:9" x14ac:dyDescent="0.25">
      <c r="B3652" t="s">
        <v>32</v>
      </c>
      <c r="C3652">
        <v>5.6000000000000005</v>
      </c>
      <c r="D3652">
        <v>620</v>
      </c>
      <c r="E3652" s="27">
        <v>45656</v>
      </c>
      <c r="F3652">
        <v>693.54</v>
      </c>
      <c r="G3652" t="s">
        <v>91</v>
      </c>
      <c r="H3652">
        <v>777</v>
      </c>
      <c r="I3652" t="str">
        <f>YEAR(data_KPI[[#This Row],[Date]])&amp;" "&amp;MONTH(data_KPI[[#This Row],[Date]])</f>
        <v>2024 12</v>
      </c>
    </row>
    <row r="3653" spans="2:9" x14ac:dyDescent="0.25">
      <c r="B3653" t="s">
        <v>32</v>
      </c>
      <c r="C3653">
        <v>12</v>
      </c>
      <c r="D3653">
        <v>620</v>
      </c>
      <c r="E3653" s="27">
        <v>45656</v>
      </c>
      <c r="F3653">
        <v>110.85000000000001</v>
      </c>
      <c r="G3653" t="s">
        <v>91</v>
      </c>
      <c r="H3653">
        <v>5551</v>
      </c>
      <c r="I3653" t="str">
        <f>YEAR(data_KPI[[#This Row],[Date]])&amp;" "&amp;MONTH(data_KPI[[#This Row],[Date]])</f>
        <v>2024 12</v>
      </c>
    </row>
    <row r="3654" spans="2:9" x14ac:dyDescent="0.25">
      <c r="B3654" t="s">
        <v>34</v>
      </c>
      <c r="C3654">
        <v>6.4</v>
      </c>
      <c r="D3654">
        <v>1230</v>
      </c>
      <c r="E3654" s="27">
        <v>45657</v>
      </c>
      <c r="F3654">
        <v>518.81999999999994</v>
      </c>
      <c r="G3654" t="s">
        <v>91</v>
      </c>
      <c r="H3654">
        <v>6976</v>
      </c>
      <c r="I3654" t="str">
        <f>YEAR(data_KPI[[#This Row],[Date]])&amp;" "&amp;MONTH(data_KPI[[#This Row],[Date]])</f>
        <v>2024 12</v>
      </c>
    </row>
    <row r="3655" spans="2:9" x14ac:dyDescent="0.25">
      <c r="B3655" t="s">
        <v>35</v>
      </c>
      <c r="C3655">
        <v>5.6000000000000005</v>
      </c>
      <c r="D3655">
        <v>1120</v>
      </c>
      <c r="E3655" s="27">
        <v>45657</v>
      </c>
      <c r="F3655">
        <v>1622.16</v>
      </c>
      <c r="G3655" t="s">
        <v>91</v>
      </c>
      <c r="H3655">
        <v>3313</v>
      </c>
      <c r="I3655" t="str">
        <f>YEAR(data_KPI[[#This Row],[Date]])&amp;" "&amp;MONTH(data_KPI[[#This Row],[Date]])</f>
        <v>2024 12</v>
      </c>
    </row>
    <row r="3656" spans="2:9" x14ac:dyDescent="0.25">
      <c r="B3656" t="s">
        <v>68</v>
      </c>
      <c r="C3656">
        <v>12</v>
      </c>
      <c r="D3656">
        <v>1420</v>
      </c>
      <c r="E3656" s="27">
        <v>45657</v>
      </c>
      <c r="F3656">
        <v>1042.0500000000002</v>
      </c>
      <c r="G3656" t="s">
        <v>90</v>
      </c>
      <c r="H3656">
        <v>5298</v>
      </c>
      <c r="I3656" t="str">
        <f>YEAR(data_KPI[[#This Row],[Date]])&amp;" "&amp;MONTH(data_KPI[[#This Row],[Date]])</f>
        <v>2024 12</v>
      </c>
    </row>
    <row r="3657" spans="2:9" x14ac:dyDescent="0.25">
      <c r="B3657" t="s">
        <v>32</v>
      </c>
      <c r="C3657">
        <v>5.6000000000000005</v>
      </c>
      <c r="D3657">
        <v>1380</v>
      </c>
      <c r="E3657" s="27">
        <v>45657</v>
      </c>
      <c r="F3657">
        <v>755.34</v>
      </c>
      <c r="G3657" t="s">
        <v>91</v>
      </c>
      <c r="H3657">
        <v>5447</v>
      </c>
      <c r="I3657" t="str">
        <f>YEAR(data_KPI[[#This Row],[Date]])&amp;" "&amp;MONTH(data_KPI[[#This Row],[Date]])</f>
        <v>2024 12</v>
      </c>
    </row>
    <row r="3658" spans="2:9" x14ac:dyDescent="0.25">
      <c r="B3658" t="s">
        <v>32</v>
      </c>
      <c r="C3658">
        <v>12</v>
      </c>
      <c r="D3658">
        <v>620</v>
      </c>
      <c r="E3658" s="27">
        <v>45657</v>
      </c>
      <c r="F3658">
        <v>73.949999999999989</v>
      </c>
      <c r="G3658" t="s">
        <v>91</v>
      </c>
      <c r="H3658">
        <v>9687</v>
      </c>
      <c r="I3658" t="str">
        <f>YEAR(data_KPI[[#This Row],[Date]])&amp;" "&amp;MONTH(data_KPI[[#This Row],[Date]])</f>
        <v>2024 12</v>
      </c>
    </row>
  </sheetData>
  <pageMargins left="0.7" right="0.7" top="0.75" bottom="0.75" header="0.3" footer="0.3"/>
  <tableParts count="1">
    <tablePart r:id="rId7"/>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387F-A2D5-46E1-95A0-219C8FF47522}">
  <sheetPr codeName="Sheet1">
    <tabColor theme="2" tint="-0.749992370372631"/>
  </sheetPr>
  <dimension ref="B1:AL146"/>
  <sheetViews>
    <sheetView showGridLines="0" topLeftCell="P116" zoomScaleNormal="100" workbookViewId="0">
      <selection activeCell="Z64" sqref="Z64"/>
    </sheetView>
  </sheetViews>
  <sheetFormatPr defaultRowHeight="15" x14ac:dyDescent="0.25"/>
  <cols>
    <col min="1" max="1" width="2.85546875" customWidth="1"/>
    <col min="15" max="15" width="16.7109375" customWidth="1"/>
    <col min="19" max="19" width="9.140625" style="47"/>
    <col min="24" max="24" width="10.85546875" customWidth="1"/>
    <col min="25" max="25" width="3.5703125" customWidth="1"/>
    <col min="26" max="26" width="14.7109375" customWidth="1"/>
    <col min="27" max="27" width="12.5703125" customWidth="1"/>
    <col min="28" max="28" width="9.140625" customWidth="1"/>
    <col min="33" max="33" width="12.5703125" bestFit="1" customWidth="1"/>
  </cols>
  <sheetData>
    <row r="1" spans="2:27" s="63" customFormat="1" ht="40.5" customHeight="1" x14ac:dyDescent="0.25">
      <c r="B1" s="62" t="s">
        <v>153</v>
      </c>
    </row>
    <row r="2" spans="2:27" ht="12" customHeight="1" x14ac:dyDescent="0.25"/>
    <row r="3" spans="2:27" ht="27" customHeight="1" x14ac:dyDescent="0.25"/>
    <row r="4" spans="2:27" x14ac:dyDescent="0.25">
      <c r="Q4" s="26"/>
      <c r="AA4" s="48"/>
    </row>
    <row r="7" spans="2:27" ht="15.75" thickBot="1" x14ac:dyDescent="0.3"/>
    <row r="8" spans="2:27" ht="15.75" thickBot="1" x14ac:dyDescent="0.3">
      <c r="P8" s="36">
        <f>KPI!E26</f>
        <v>-0.22388059701492535</v>
      </c>
    </row>
    <row r="19" spans="14:19" s="49" customFormat="1" x14ac:dyDescent="0.25">
      <c r="S19" s="50"/>
    </row>
    <row r="27" spans="14:19" x14ac:dyDescent="0.25">
      <c r="N27">
        <v>2024</v>
      </c>
      <c r="O27" t="s">
        <v>131</v>
      </c>
      <c r="P27" s="35">
        <f>KPI_Data!Q6</f>
        <v>2991.199999999998</v>
      </c>
    </row>
    <row r="28" spans="14:19" x14ac:dyDescent="0.25">
      <c r="N28">
        <v>2023</v>
      </c>
      <c r="O28" t="s">
        <v>131</v>
      </c>
      <c r="P28" s="35">
        <f>KPI_Data!V6</f>
        <v>2903.9999999999991</v>
      </c>
    </row>
    <row r="29" spans="14:19" x14ac:dyDescent="0.25">
      <c r="O29" t="s">
        <v>110</v>
      </c>
      <c r="P29" s="38">
        <f>ROUND(P27-P28,2)</f>
        <v>87.2</v>
      </c>
    </row>
    <row r="30" spans="14:19" x14ac:dyDescent="0.25">
      <c r="O30" t="s">
        <v>111</v>
      </c>
      <c r="P30" s="4">
        <f>ROUND(((P27/P28)-1)*100,2)/100</f>
        <v>0.03</v>
      </c>
    </row>
    <row r="32" spans="14:19" x14ac:dyDescent="0.25">
      <c r="O32" s="65" t="str" cm="1">
        <f t="array" ref="O32">_xlfn.IFS(P30=0,P29&amp;" | "&amp;P30,P30&gt;0,P29&amp;" | "&amp;P30*100&amp;" % ▲",P30&lt;0,P29&amp;" | "&amp;P30*100&amp;" % ▼")</f>
        <v>87,2 | 3 % ▲</v>
      </c>
      <c r="P32" s="66"/>
    </row>
    <row r="35" spans="14:19" x14ac:dyDescent="0.25">
      <c r="N35" t="s">
        <v>132</v>
      </c>
      <c r="O35" t="s">
        <v>133</v>
      </c>
      <c r="P35" t="s">
        <v>134</v>
      </c>
    </row>
    <row r="36" spans="14:19" x14ac:dyDescent="0.25">
      <c r="N36">
        <f>IF(P29&lt;0,100,0)</f>
        <v>0</v>
      </c>
      <c r="O36">
        <f>IF(P29&gt;0,100,0)</f>
        <v>100</v>
      </c>
      <c r="P36">
        <f>100-SUM(N36:O36)</f>
        <v>0</v>
      </c>
    </row>
    <row r="41" spans="14:19" s="49" customFormat="1" x14ac:dyDescent="0.25">
      <c r="S41" s="50"/>
    </row>
    <row r="50" spans="15:26" x14ac:dyDescent="0.25">
      <c r="O50" t="s">
        <v>131</v>
      </c>
      <c r="P50" s="33">
        <f>KPI_Data!AE7</f>
        <v>8.0000000000000053</v>
      </c>
    </row>
    <row r="52" spans="15:26" x14ac:dyDescent="0.25">
      <c r="O52" t="s">
        <v>151</v>
      </c>
      <c r="P52" s="46">
        <f>KPI_Data!AL7</f>
        <v>0</v>
      </c>
    </row>
    <row r="54" spans="15:26" x14ac:dyDescent="0.25">
      <c r="O54" t="s">
        <v>152</v>
      </c>
      <c r="P54" t="e" vm="10">
        <v>#VALUE!</v>
      </c>
    </row>
    <row r="55" spans="15:26" x14ac:dyDescent="0.25">
      <c r="P55" t="e" vm="11">
        <v>#VALUE!</v>
      </c>
    </row>
    <row r="56" spans="15:26" x14ac:dyDescent="0.25">
      <c r="P56" t="e" vm="12">
        <v>#VALUE!</v>
      </c>
    </row>
    <row r="58" spans="15:26" x14ac:dyDescent="0.25">
      <c r="O58" t="e" cm="1" vm="13">
        <f t="array" ref="O58">_xlfn.IFS(P52&gt;0,P54,P52&lt;0,P55,1,P56)</f>
        <v>#VALUE!</v>
      </c>
    </row>
    <row r="61" spans="15:26" s="49" customFormat="1" x14ac:dyDescent="0.25">
      <c r="S61" s="50"/>
    </row>
    <row r="63" spans="15:26" ht="27.75" customHeight="1" x14ac:dyDescent="0.25">
      <c r="Z63" s="54"/>
    </row>
    <row r="64" spans="15:26" ht="22.5" customHeight="1" x14ac:dyDescent="0.25">
      <c r="Z64" s="53" t="s">
        <v>154</v>
      </c>
    </row>
    <row r="65" spans="31:38" x14ac:dyDescent="0.25">
      <c r="AE65" t="s">
        <v>154</v>
      </c>
      <c r="AF65">
        <f ca="1">AVERAGEIFS(data_KPI[Sleeping hours],data_KPI[Date],"&lt;="&amp;TODAY(),data_KPI[Date],"&gt;="&amp;'KPI tricks'!AG65)</f>
        <v>7.9225806451612915</v>
      </c>
      <c r="AG65" s="51">
        <f ca="1">DATE(YEAR(TODAY()),MONTH(TODAY())-1,DAY(TODAY()))</f>
        <v>45601</v>
      </c>
    </row>
    <row r="66" spans="31:38" x14ac:dyDescent="0.25">
      <c r="AE66" t="s">
        <v>160</v>
      </c>
      <c r="AF66">
        <f ca="1">AVERAGEIFS(data_KPI[Sleeping hours],data_KPI[Date],"&lt;="&amp;TODAY(),data_KPI[Date],"&gt;="&amp;'KPI tricks'!AG66)</f>
        <v>7.9521739130434872</v>
      </c>
      <c r="AG66" s="51">
        <f ca="1">DATE(YEAR(TODAY()),MONTH(TODAY())-6,DAY(TODAY()))</f>
        <v>45448</v>
      </c>
    </row>
    <row r="67" spans="31:38" x14ac:dyDescent="0.25">
      <c r="AE67" t="s">
        <v>155</v>
      </c>
      <c r="AF67">
        <f ca="1">AVERAGEIFS(data_KPI[Sleeping hours],data_KPI[Date],"&lt;="&amp;TODAY(),data_KPI[Date],"&gt;="&amp;'KPI tricks'!AG67)</f>
        <v>8.0261580381471305</v>
      </c>
      <c r="AG67" s="51">
        <f ca="1">DATE(YEAR(TODAY()*1)-1,MONTH(TODAY()),DAY(TODAY()))</f>
        <v>45265</v>
      </c>
    </row>
    <row r="69" spans="31:38" x14ac:dyDescent="0.25">
      <c r="AE69" t="s">
        <v>156</v>
      </c>
      <c r="AF69">
        <f ca="1">_xlfn.XLOOKUP(Z64,AE65:AE67,AF65:AF67,"")</f>
        <v>7.9225806451612915</v>
      </c>
    </row>
    <row r="71" spans="31:38" x14ac:dyDescent="0.25">
      <c r="AE71" t="s">
        <v>27</v>
      </c>
      <c r="AF71" t="s">
        <v>154</v>
      </c>
      <c r="AG71" t="s">
        <v>160</v>
      </c>
      <c r="AH71" t="s">
        <v>155</v>
      </c>
      <c r="AK71" t="s">
        <v>157</v>
      </c>
    </row>
    <row r="72" spans="31:38" x14ac:dyDescent="0.25">
      <c r="AE72" t="str" cm="1">
        <f t="array" ref="AE72:AE76">_xlfn.UNIQUE(data_KPI[Reindeer])</f>
        <v>Blitzen</v>
      </c>
      <c r="AF72" cm="1">
        <f t="array" aca="1" ref="AF72:AF76" ca="1">AVERAGEIFS(data_KPI[Sleeping hours],data_KPI[Reindeer],_xlfn.ANCHORARRAY('KPI tricks'!AE72),data_KPI[Date],"&lt;="&amp;TODAY(),data_KPI[Date],"&gt;="&amp;'KPI tricks'!AG65)</f>
        <v>7.7677419354838735</v>
      </c>
      <c r="AG72" cm="1">
        <f t="array" aca="1" ref="AG72:AG76" ca="1">AVERAGEIFS(data_KPI[Sleeping hours],data_KPI[Reindeer],_xlfn.ANCHORARRAY('KPI tricks'!AE72),data_KPI[Date],"&lt;="&amp;TODAY(),data_KPI[Date],"&gt;="&amp;'KPI tricks'!AG66)</f>
        <v>7.7521739130434755</v>
      </c>
      <c r="AH72" cm="1">
        <f t="array" aca="1" ref="AH72:AH76" ca="1">AVERAGEIFS(data_KPI[Sleeping hours],data_KPI[Reindeer],_xlfn.ANCHORARRAY('KPI tricks'!AE72),data_KPI[Date],"&lt;="&amp;TODAY(),data_KPI[Date],"&gt;="&amp;'KPI tricks'!AG67)</f>
        <v>8.1068119891008177</v>
      </c>
      <c r="AJ72" s="52" cm="1">
        <f t="array" aca="1" ref="AJ72:AJ76" ca="1">_xlfn.XLOOKUP(Z64,AF71:AH71,AF72:AH76)</f>
        <v>7.7677419354838735</v>
      </c>
      <c r="AK72" s="45" cm="1">
        <f t="array" aca="1" ref="AK72:AK76" ca="1">(_xlfn.XLOOKUP(Z64,AF71:AH71,AF72:AH76)/$AF$69)-1</f>
        <v>-1.9543973941367865E-2</v>
      </c>
      <c r="AL72" t="e" cm="1" vm="14">
        <f t="array" aca="1" ref="AL72:AL76" ca="1">_xlfn.IFS(_xlfn.ANCHORARRAY(AK72)&gt;0,AF79,_xlfn.ANCHORARRAY(AK72)&lt;0,AF80,1,"")</f>
        <v>#VALUE!</v>
      </c>
    </row>
    <row r="73" spans="31:38" x14ac:dyDescent="0.25">
      <c r="AE73" t="str">
        <v>Cupid</v>
      </c>
      <c r="AF73">
        <f ca="1"/>
        <v>8.258064516129032</v>
      </c>
      <c r="AG73">
        <f ca="1"/>
        <v>8.0478260869565243</v>
      </c>
      <c r="AH73">
        <f ca="1"/>
        <v>8.0959128065395145</v>
      </c>
      <c r="AJ73" s="52">
        <f ca="1"/>
        <v>8.258064516129032</v>
      </c>
      <c r="AK73" s="45">
        <f ca="1"/>
        <v>4.2345276872963966E-2</v>
      </c>
      <c r="AL73" t="e" vm="15">
        <f ca="1"/>
        <v>#VALUE!</v>
      </c>
    </row>
    <row r="74" spans="31:38" x14ac:dyDescent="0.25">
      <c r="AE74" t="str">
        <v>Dasher</v>
      </c>
      <c r="AF74">
        <f ca="1"/>
        <v>7.1741935483870973</v>
      </c>
      <c r="AG74">
        <f ca="1"/>
        <v>8.0956521739130469</v>
      </c>
      <c r="AH74">
        <f ca="1"/>
        <v>7.9455040871934628</v>
      </c>
      <c r="AJ74" s="52">
        <f ca="1"/>
        <v>7.1741935483870973</v>
      </c>
      <c r="AK74" s="45">
        <f ca="1"/>
        <v>-9.446254071661242E-2</v>
      </c>
      <c r="AL74" t="e" vm="14">
        <f ca="1"/>
        <v>#VALUE!</v>
      </c>
    </row>
    <row r="75" spans="31:38" x14ac:dyDescent="0.25">
      <c r="AE75" t="str">
        <v>Frosty</v>
      </c>
      <c r="AF75">
        <f ca="1"/>
        <v>8.1548387096774189</v>
      </c>
      <c r="AG75">
        <f ca="1"/>
        <v>7.9608695652173882</v>
      </c>
      <c r="AH75">
        <f ca="1"/>
        <v>7.9651226158038178</v>
      </c>
      <c r="AJ75" s="52">
        <f ca="1"/>
        <v>8.1548387096774189</v>
      </c>
      <c r="AK75" s="45">
        <f ca="1"/>
        <v>2.9315960912051908E-2</v>
      </c>
      <c r="AL75" t="e" vm="15">
        <f ca="1"/>
        <v>#VALUE!</v>
      </c>
    </row>
    <row r="76" spans="31:38" x14ac:dyDescent="0.25">
      <c r="AE76" t="str">
        <v>Rudolph</v>
      </c>
      <c r="AF76">
        <f ca="1"/>
        <v>8.2580645161290338</v>
      </c>
      <c r="AG76">
        <f ca="1"/>
        <v>7.9043478260869557</v>
      </c>
      <c r="AH76">
        <f ca="1"/>
        <v>8.0174386920980947</v>
      </c>
      <c r="AJ76" s="52">
        <f ca="1"/>
        <v>8.2580645161290338</v>
      </c>
      <c r="AK76" s="45">
        <f ca="1"/>
        <v>4.2345276872964188E-2</v>
      </c>
      <c r="AL76" t="e" vm="15">
        <f ca="1"/>
        <v>#VALUE!</v>
      </c>
    </row>
    <row r="79" spans="31:38" x14ac:dyDescent="0.25">
      <c r="AE79" t="s">
        <v>158</v>
      </c>
      <c r="AF79" t="e" vm="16">
        <v>#VALUE!</v>
      </c>
    </row>
    <row r="80" spans="31:38" x14ac:dyDescent="0.25">
      <c r="AE80" t="s">
        <v>159</v>
      </c>
      <c r="AF80" t="e" vm="17">
        <v>#VALUE!</v>
      </c>
    </row>
    <row r="84" spans="19:33" s="49" customFormat="1" x14ac:dyDescent="0.25">
      <c r="S84" s="50"/>
    </row>
    <row r="85" spans="19:33" x14ac:dyDescent="0.25">
      <c r="S85" s="58"/>
      <c r="T85" s="59"/>
      <c r="U85" s="59"/>
      <c r="V85" s="59"/>
      <c r="W85" s="59"/>
      <c r="X85" s="59"/>
      <c r="Y85" s="59"/>
      <c r="Z85" s="59"/>
      <c r="AA85" s="59"/>
      <c r="AB85" s="59"/>
      <c r="AC85" s="59"/>
    </row>
    <row r="86" spans="19:33" x14ac:dyDescent="0.25">
      <c r="S86" s="58"/>
      <c r="T86" s="59"/>
      <c r="U86" s="59"/>
      <c r="V86" s="59"/>
      <c r="W86" s="59"/>
      <c r="X86" s="59"/>
      <c r="Y86" s="59"/>
      <c r="Z86" s="59"/>
      <c r="AA86" s="59"/>
      <c r="AB86" s="59"/>
      <c r="AC86" s="59"/>
    </row>
    <row r="87" spans="19:33" x14ac:dyDescent="0.25">
      <c r="S87" s="58"/>
      <c r="T87" s="59"/>
      <c r="U87" s="59"/>
      <c r="V87" s="59"/>
      <c r="W87" s="59"/>
      <c r="X87" s="59"/>
      <c r="Y87" s="59"/>
      <c r="Z87" s="59"/>
      <c r="AA87" s="59"/>
      <c r="AB87" s="59"/>
      <c r="AC87" s="59"/>
    </row>
    <row r="88" spans="19:33" ht="15.75" thickBot="1" x14ac:dyDescent="0.3">
      <c r="S88" s="58"/>
      <c r="T88" s="59"/>
      <c r="U88" s="59"/>
      <c r="V88" s="59"/>
      <c r="W88" s="59"/>
      <c r="X88" s="59"/>
      <c r="Y88" s="59"/>
      <c r="Z88" s="21"/>
      <c r="AA88" s="21"/>
      <c r="AB88" s="59"/>
      <c r="AC88" s="59"/>
      <c r="AE88" s="55" t="str">
        <f>AA89</f>
        <v>Sleep</v>
      </c>
    </row>
    <row r="89" spans="19:33" ht="19.5" thickBot="1" x14ac:dyDescent="0.35">
      <c r="S89" s="58"/>
      <c r="T89" s="59"/>
      <c r="U89" s="59"/>
      <c r="V89" s="59"/>
      <c r="W89" s="59"/>
      <c r="X89" s="59"/>
      <c r="Y89" s="59"/>
      <c r="Z89" s="21"/>
      <c r="AA89" s="60" t="s">
        <v>161</v>
      </c>
      <c r="AB89" s="59"/>
      <c r="AC89" s="59"/>
    </row>
    <row r="90" spans="19:33" x14ac:dyDescent="0.25">
      <c r="S90" s="58"/>
      <c r="T90" s="59"/>
      <c r="U90" s="59"/>
      <c r="V90" s="59"/>
      <c r="W90" s="59"/>
      <c r="X90" s="59"/>
      <c r="Y90" s="59"/>
      <c r="Z90" s="21"/>
      <c r="AA90" s="21"/>
      <c r="AB90" s="59"/>
      <c r="AC90" s="59"/>
      <c r="AE90" t="s">
        <v>162</v>
      </c>
    </row>
    <row r="91" spans="19:33" x14ac:dyDescent="0.25">
      <c r="S91" s="58"/>
      <c r="T91" s="59"/>
      <c r="U91" s="59"/>
      <c r="V91" s="59"/>
      <c r="W91" s="59"/>
      <c r="X91" s="59"/>
      <c r="Y91" s="59"/>
      <c r="Z91" s="59"/>
      <c r="AA91" s="59"/>
      <c r="AB91" s="59"/>
      <c r="AC91" s="59"/>
      <c r="AF91" t="s">
        <v>59</v>
      </c>
      <c r="AG91" t="e" vm="18">
        <v>#VALUE!</v>
      </c>
    </row>
    <row r="92" spans="19:33" x14ac:dyDescent="0.25">
      <c r="S92" s="58"/>
      <c r="T92" s="59"/>
      <c r="U92" s="59"/>
      <c r="V92" s="59"/>
      <c r="W92" s="59"/>
      <c r="X92" s="59"/>
      <c r="Y92" s="59"/>
      <c r="Z92" s="59"/>
      <c r="AA92" s="59"/>
      <c r="AB92" s="59"/>
      <c r="AC92" s="59"/>
      <c r="AF92" t="s">
        <v>163</v>
      </c>
      <c r="AG92" t="e" vm="19">
        <v>#VALUE!</v>
      </c>
    </row>
    <row r="93" spans="19:33" x14ac:dyDescent="0.25">
      <c r="S93" s="58"/>
      <c r="T93" s="59"/>
      <c r="U93" s="59"/>
      <c r="V93" s="59"/>
      <c r="W93" s="59"/>
      <c r="X93" s="59"/>
      <c r="Y93" s="59"/>
      <c r="Z93" s="59"/>
      <c r="AA93" s="59"/>
      <c r="AB93" s="59"/>
      <c r="AC93" s="59"/>
      <c r="AF93" t="s">
        <v>161</v>
      </c>
      <c r="AG93" t="e" vm="20">
        <v>#VALUE!</v>
      </c>
    </row>
    <row r="94" spans="19:33" x14ac:dyDescent="0.25">
      <c r="S94" s="58"/>
      <c r="T94" s="59"/>
      <c r="U94" s="59"/>
      <c r="V94" s="59"/>
      <c r="W94" s="59"/>
      <c r="X94" s="59"/>
      <c r="Y94" s="59"/>
      <c r="Z94" s="59"/>
      <c r="AA94" s="59"/>
      <c r="AB94" s="59"/>
      <c r="AC94" s="59"/>
    </row>
    <row r="95" spans="19:33" x14ac:dyDescent="0.25">
      <c r="S95" s="58"/>
      <c r="T95" s="59"/>
      <c r="U95" s="59"/>
      <c r="V95" s="59"/>
      <c r="W95" s="59"/>
      <c r="X95" s="59"/>
      <c r="Y95" s="59"/>
      <c r="Z95" s="59"/>
      <c r="AA95" s="59"/>
      <c r="AB95" s="59"/>
      <c r="AC95" s="59"/>
    </row>
    <row r="96" spans="19:33" x14ac:dyDescent="0.25">
      <c r="S96" s="58"/>
      <c r="T96" s="59"/>
      <c r="U96" s="59"/>
      <c r="V96" s="59"/>
      <c r="W96" s="59"/>
      <c r="X96" s="59"/>
      <c r="Y96" s="59"/>
      <c r="Z96" s="59"/>
      <c r="AA96" s="59"/>
      <c r="AB96" s="59"/>
      <c r="AC96" s="59"/>
      <c r="AE96" t="s">
        <v>38</v>
      </c>
    </row>
    <row r="97" spans="19:37" x14ac:dyDescent="0.25">
      <c r="S97" s="58"/>
      <c r="T97" s="59"/>
      <c r="U97" s="59"/>
      <c r="V97" s="59"/>
      <c r="W97" s="59"/>
      <c r="X97" s="59"/>
      <c r="Y97" s="59"/>
      <c r="Z97" s="59"/>
      <c r="AA97" s="59"/>
      <c r="AB97" s="59"/>
      <c r="AC97" s="59"/>
      <c r="AG97" t="s">
        <v>164</v>
      </c>
      <c r="AH97" t="s">
        <v>155</v>
      </c>
      <c r="AI97" t="s">
        <v>169</v>
      </c>
      <c r="AK97" t="s">
        <v>165</v>
      </c>
    </row>
    <row r="98" spans="19:37" x14ac:dyDescent="0.25">
      <c r="S98" s="58"/>
      <c r="T98" s="59"/>
      <c r="U98" s="59"/>
      <c r="V98" s="59"/>
      <c r="W98" s="59"/>
      <c r="X98" s="59"/>
      <c r="Y98" s="59"/>
      <c r="Z98" s="59"/>
      <c r="AA98" s="59"/>
      <c r="AB98" s="59"/>
      <c r="AC98" s="59"/>
      <c r="AF98" t="s">
        <v>59</v>
      </c>
      <c r="AG98">
        <f>AVERAGEIFS(data_KPI[Carrots eaten],data_KPI[year &amp; month],"2024 12")</f>
        <v>1029.6774193548388</v>
      </c>
      <c r="AH98">
        <f>AVERAGEIFS(data_KPI[Carrots eaten],data_KPI[year &amp; month],"2023 12")</f>
        <v>802.43870967741941</v>
      </c>
      <c r="AI98" s="4">
        <f>(AG98/AH98)-1</f>
        <v>0.28318512920291372</v>
      </c>
      <c r="AK98" t="s">
        <v>168</v>
      </c>
    </row>
    <row r="99" spans="19:37" x14ac:dyDescent="0.25">
      <c r="S99" s="58"/>
      <c r="T99" s="59"/>
      <c r="U99" s="59"/>
      <c r="V99" s="59"/>
      <c r="W99" s="59"/>
      <c r="X99" s="59"/>
      <c r="Y99" s="59"/>
      <c r="Z99" s="59"/>
      <c r="AA99" s="59"/>
      <c r="AB99" s="59"/>
      <c r="AC99" s="59"/>
      <c r="AF99" t="s">
        <v>163</v>
      </c>
      <c r="AG99">
        <f>AVERAGEIFS(data_KPI[Gift deliveries],data_KPI[year &amp; month],"2024 12")</f>
        <v>191638.19354838709</v>
      </c>
      <c r="AH99">
        <f>AVERAGEIFS(data_KPI[Gift deliveries],data_KPI[year &amp; month],"2023 12")</f>
        <v>178677.23870967742</v>
      </c>
      <c r="AI99" s="4">
        <f t="shared" ref="AI99:AI100" si="0">(AG99/AH99)-1</f>
        <v>7.2538365447706532E-2</v>
      </c>
      <c r="AK99" t="s">
        <v>167</v>
      </c>
    </row>
    <row r="100" spans="19:37" x14ac:dyDescent="0.25">
      <c r="S100" s="58"/>
      <c r="T100" s="59"/>
      <c r="U100" s="59"/>
      <c r="V100" s="59"/>
      <c r="W100" s="59"/>
      <c r="X100" s="59"/>
      <c r="Y100" s="59"/>
      <c r="Z100" s="59"/>
      <c r="AA100" s="59"/>
      <c r="AB100" s="59"/>
      <c r="AC100" s="59"/>
      <c r="AF100" t="s">
        <v>161</v>
      </c>
      <c r="AG100">
        <f>AVERAGEIFS(data_KPI[Sleeping hours],data_KPI[year &amp; month],"2024 12")</f>
        <v>7.8761290322580617</v>
      </c>
      <c r="AH100">
        <f>AVERAGEIFS(data_KPI[Sleeping hours],data_KPI[year &amp; month],"2023 12")</f>
        <v>8.0903225806451626</v>
      </c>
      <c r="AI100" s="4">
        <f t="shared" si="0"/>
        <v>-2.647527910685854E-2</v>
      </c>
      <c r="AK100" t="s">
        <v>166</v>
      </c>
    </row>
    <row r="101" spans="19:37" x14ac:dyDescent="0.25">
      <c r="S101" s="58"/>
      <c r="T101" s="59"/>
      <c r="U101" s="59"/>
      <c r="V101" s="59"/>
      <c r="W101" s="59"/>
      <c r="X101" s="59"/>
      <c r="Y101" s="59"/>
      <c r="Z101" s="59"/>
      <c r="AA101" s="59"/>
      <c r="AB101" s="59"/>
      <c r="AC101" s="59"/>
    </row>
    <row r="102" spans="19:37" x14ac:dyDescent="0.25">
      <c r="S102" s="58"/>
      <c r="T102" s="59"/>
      <c r="U102" s="59"/>
      <c r="V102" s="59"/>
      <c r="W102" s="59"/>
      <c r="X102" s="59"/>
      <c r="Y102" s="59"/>
      <c r="Z102" s="59"/>
      <c r="AA102" s="59"/>
      <c r="AB102" s="59"/>
      <c r="AC102" s="59"/>
      <c r="AE102" t="s">
        <v>170</v>
      </c>
    </row>
    <row r="103" spans="19:37" x14ac:dyDescent="0.25">
      <c r="S103" s="58"/>
      <c r="T103" s="59"/>
      <c r="U103" s="59"/>
      <c r="V103" s="59"/>
      <c r="W103" s="59"/>
      <c r="X103" s="59"/>
      <c r="Y103" s="59"/>
      <c r="Z103" s="59"/>
      <c r="AA103" s="59"/>
      <c r="AB103" s="59"/>
      <c r="AC103" s="59"/>
      <c r="AF103" t="s">
        <v>172</v>
      </c>
      <c r="AG103" t="e" vm="21">
        <v>#VALUE!</v>
      </c>
    </row>
    <row r="104" spans="19:37" x14ac:dyDescent="0.25">
      <c r="S104" s="58"/>
      <c r="T104" s="59"/>
      <c r="U104" s="59"/>
      <c r="V104" s="59"/>
      <c r="W104" s="59"/>
      <c r="X104" s="59"/>
      <c r="Y104" s="59"/>
      <c r="Z104" s="59"/>
      <c r="AA104" s="59"/>
      <c r="AB104" s="59"/>
      <c r="AC104" s="59"/>
      <c r="AF104">
        <v>0</v>
      </c>
      <c r="AG104" t="e" vm="22">
        <v>#VALUE!</v>
      </c>
    </row>
    <row r="105" spans="19:37" x14ac:dyDescent="0.25">
      <c r="S105" s="58"/>
      <c r="T105" s="59"/>
      <c r="U105" s="59"/>
      <c r="V105" s="59"/>
      <c r="W105" s="59"/>
      <c r="X105" s="59"/>
      <c r="Y105" s="59"/>
      <c r="Z105" s="59"/>
      <c r="AA105" s="59"/>
      <c r="AB105" s="59"/>
      <c r="AC105" s="59"/>
      <c r="AF105" t="s">
        <v>173</v>
      </c>
      <c r="AG105" t="e" vm="23">
        <v>#VALUE!</v>
      </c>
    </row>
    <row r="106" spans="19:37" x14ac:dyDescent="0.25">
      <c r="S106" s="58"/>
      <c r="T106" s="59"/>
      <c r="U106" s="59"/>
      <c r="V106" s="59"/>
      <c r="W106" s="59"/>
      <c r="X106" s="59"/>
      <c r="Y106" s="59"/>
      <c r="Z106" s="59"/>
      <c r="AA106" s="59"/>
      <c r="AB106" s="59"/>
      <c r="AC106" s="59"/>
    </row>
    <row r="107" spans="19:37" x14ac:dyDescent="0.25">
      <c r="S107" s="58"/>
      <c r="T107" s="59"/>
      <c r="U107" s="59"/>
      <c r="V107" s="59"/>
      <c r="W107" s="59"/>
      <c r="X107" s="59"/>
      <c r="Y107" s="59"/>
      <c r="Z107" s="59"/>
      <c r="AA107" s="59"/>
      <c r="AB107" s="59"/>
      <c r="AC107" s="59"/>
    </row>
    <row r="108" spans="19:37" x14ac:dyDescent="0.25">
      <c r="S108" s="58"/>
      <c r="T108" s="59"/>
      <c r="U108" s="59"/>
      <c r="V108" s="59"/>
      <c r="W108" s="59"/>
      <c r="X108" s="59"/>
      <c r="Y108" s="59"/>
      <c r="Z108" s="59"/>
      <c r="AA108" s="59"/>
      <c r="AB108" s="59"/>
      <c r="AC108" s="59"/>
      <c r="AE108" s="2" t="s">
        <v>174</v>
      </c>
    </row>
    <row r="109" spans="19:37" x14ac:dyDescent="0.25">
      <c r="S109" s="58"/>
      <c r="T109" s="59"/>
      <c r="U109" s="59"/>
      <c r="V109" s="59"/>
      <c r="W109" s="59"/>
      <c r="X109" s="59"/>
      <c r="Y109" s="59"/>
      <c r="Z109" s="59"/>
      <c r="AA109" s="59"/>
      <c r="AB109" s="59"/>
      <c r="AC109" s="59"/>
    </row>
    <row r="110" spans="19:37" x14ac:dyDescent="0.25">
      <c r="S110" s="58"/>
      <c r="T110" s="59"/>
      <c r="U110" s="59"/>
      <c r="V110" s="59"/>
      <c r="W110" s="59"/>
      <c r="X110" s="59"/>
      <c r="Y110" s="59"/>
      <c r="Z110" s="59"/>
      <c r="AA110" s="59"/>
      <c r="AB110" s="59"/>
      <c r="AC110" s="59"/>
      <c r="AE110" t="s">
        <v>3</v>
      </c>
      <c r="AF110" t="e" vm="24">
        <f>_xlfn.XLOOKUP(AE88,AF91:AF93,AG91:AG93)</f>
        <v>#VALUE!</v>
      </c>
    </row>
    <row r="112" spans="19:37" x14ac:dyDescent="0.25">
      <c r="AE112" t="s">
        <v>38</v>
      </c>
    </row>
    <row r="113" spans="19:36" x14ac:dyDescent="0.25">
      <c r="AF113" t="s">
        <v>164</v>
      </c>
      <c r="AG113" t="s">
        <v>155</v>
      </c>
      <c r="AH113" t="s">
        <v>169</v>
      </c>
      <c r="AJ113" t="s">
        <v>165</v>
      </c>
    </row>
    <row r="114" spans="19:36" x14ac:dyDescent="0.25">
      <c r="AF114" s="56" cm="1">
        <f t="array" ref="AF114:AH114">_xlfn.XLOOKUP(AE88,AF98:AF100,AG98:AI100)</f>
        <v>7.8761290322580617</v>
      </c>
      <c r="AG114" s="56">
        <v>8.0903225806451626</v>
      </c>
      <c r="AH114" s="4">
        <v>-2.647527910685854E-2</v>
      </c>
      <c r="AJ114" t="s">
        <v>168</v>
      </c>
    </row>
    <row r="115" spans="19:36" x14ac:dyDescent="0.25">
      <c r="AH115" s="4"/>
    </row>
    <row r="116" spans="19:36" x14ac:dyDescent="0.25">
      <c r="AH116" s="4"/>
    </row>
    <row r="118" spans="19:36" x14ac:dyDescent="0.25">
      <c r="AE118" t="s">
        <v>170</v>
      </c>
    </row>
    <row r="119" spans="19:36" x14ac:dyDescent="0.25">
      <c r="AF119" t="e" cm="1" vm="25">
        <f t="array" ref="AF119">_xlfn.IFS(AF122&lt;0,AG105,AF122&gt;0,AG103,1,AG104)</f>
        <v>#VALUE!</v>
      </c>
    </row>
    <row r="121" spans="19:36" x14ac:dyDescent="0.25">
      <c r="AE121" t="s">
        <v>169</v>
      </c>
    </row>
    <row r="122" spans="19:36" x14ac:dyDescent="0.25">
      <c r="AF122" s="57">
        <f>AH114</f>
        <v>-2.647527910685854E-2</v>
      </c>
    </row>
    <row r="123" spans="19:36" s="49" customFormat="1" x14ac:dyDescent="0.25">
      <c r="S123" s="50"/>
    </row>
    <row r="126" spans="19:36" x14ac:dyDescent="0.25">
      <c r="AF126" s="2" t="s">
        <v>175</v>
      </c>
    </row>
    <row r="128" spans="19:36" x14ac:dyDescent="0.25">
      <c r="AE128">
        <v>1</v>
      </c>
      <c r="AG128" t="s">
        <v>59</v>
      </c>
    </row>
    <row r="129" spans="31:38" x14ac:dyDescent="0.25">
      <c r="AE129" s="61" t="str" cm="1">
        <f t="array" ref="AE129">_xlfn.SWITCH(AE128,1,AG128,2,AG129,3,AG130)</f>
        <v>Carrot</v>
      </c>
      <c r="AG129" t="s">
        <v>163</v>
      </c>
    </row>
    <row r="130" spans="31:38" x14ac:dyDescent="0.25">
      <c r="AG130" t="s">
        <v>161</v>
      </c>
    </row>
    <row r="132" spans="31:38" x14ac:dyDescent="0.25">
      <c r="AG132" s="2" t="s">
        <v>174</v>
      </c>
    </row>
    <row r="134" spans="31:38" x14ac:dyDescent="0.25">
      <c r="AG134" t="s">
        <v>3</v>
      </c>
      <c r="AH134" t="e" vm="26">
        <f>_xlfn.XLOOKUP(AE129,AF91:AF93,AG91:AG93)</f>
        <v>#VALUE!</v>
      </c>
    </row>
    <row r="136" spans="31:38" x14ac:dyDescent="0.25">
      <c r="AG136" t="s">
        <v>38</v>
      </c>
    </row>
    <row r="137" spans="31:38" x14ac:dyDescent="0.25">
      <c r="AH137" t="s">
        <v>164</v>
      </c>
      <c r="AI137" t="s">
        <v>155</v>
      </c>
      <c r="AJ137" t="s">
        <v>169</v>
      </c>
      <c r="AL137" t="s">
        <v>165</v>
      </c>
    </row>
    <row r="138" spans="31:38" x14ac:dyDescent="0.25">
      <c r="AH138" s="56" cm="1">
        <f t="array" ref="AH138:AJ138">_xlfn.XLOOKUP(AE129,AF98:AF100,AG98:AI100)</f>
        <v>1029.6774193548388</v>
      </c>
      <c r="AI138" s="56">
        <v>802.43870967741941</v>
      </c>
      <c r="AJ138" s="4">
        <v>0.28318512920291372</v>
      </c>
      <c r="AL138" t="s">
        <v>168</v>
      </c>
    </row>
    <row r="139" spans="31:38" x14ac:dyDescent="0.25">
      <c r="AJ139" s="4"/>
    </row>
    <row r="140" spans="31:38" x14ac:dyDescent="0.25">
      <c r="AJ140" s="4"/>
    </row>
    <row r="142" spans="31:38" x14ac:dyDescent="0.25">
      <c r="AG142" t="s">
        <v>170</v>
      </c>
      <c r="AK142" t="s">
        <v>158</v>
      </c>
      <c r="AL142" t="e" vm="27">
        <v>#VALUE!</v>
      </c>
    </row>
    <row r="143" spans="31:38" x14ac:dyDescent="0.25">
      <c r="AH143" t="e" cm="1" vm="28">
        <f t="array" ref="AH143">_xlfn.IFS(AH146&lt;0,AL143,AH146&gt;0,AL142,1,"")</f>
        <v>#VALUE!</v>
      </c>
      <c r="AK143" t="s">
        <v>159</v>
      </c>
      <c r="AL143" t="e" vm="29">
        <v>#VALUE!</v>
      </c>
    </row>
    <row r="145" spans="33:34" x14ac:dyDescent="0.25">
      <c r="AG145" t="s">
        <v>169</v>
      </c>
    </row>
    <row r="146" spans="33:34" x14ac:dyDescent="0.25">
      <c r="AH146" s="57">
        <f>AJ138</f>
        <v>0.28318512920291372</v>
      </c>
    </row>
  </sheetData>
  <mergeCells count="1">
    <mergeCell ref="O32:P32"/>
  </mergeCells>
  <conditionalFormatting sqref="O32">
    <cfRule type="expression" dxfId="9" priority="7">
      <formula>$P$30&lt;0</formula>
    </cfRule>
    <cfRule type="expression" dxfId="8" priority="8">
      <formula>$P$30&gt;0</formula>
    </cfRule>
  </conditionalFormatting>
  <conditionalFormatting sqref="P8">
    <cfRule type="cellIs" dxfId="7" priority="11" operator="lessThan">
      <formula>0</formula>
    </cfRule>
    <cfRule type="cellIs" dxfId="6" priority="12" operator="greaterThan">
      <formula>0</formula>
    </cfRule>
  </conditionalFormatting>
  <conditionalFormatting sqref="P52">
    <cfRule type="cellIs" dxfId="5" priority="5" operator="lessThan">
      <formula>0</formula>
    </cfRule>
    <cfRule type="cellIs" dxfId="4" priority="6" operator="greaterThan">
      <formula>0</formula>
    </cfRule>
  </conditionalFormatting>
  <conditionalFormatting sqref="AF122">
    <cfRule type="cellIs" dxfId="3" priority="3" operator="lessThan">
      <formula>0</formula>
    </cfRule>
    <cfRule type="cellIs" dxfId="2" priority="4" operator="greaterThan">
      <formula>0</formula>
    </cfRule>
  </conditionalFormatting>
  <conditionalFormatting sqref="AH146">
    <cfRule type="cellIs" dxfId="1" priority="1" operator="lessThan">
      <formula>0</formula>
    </cfRule>
    <cfRule type="cellIs" dxfId="0" priority="2" operator="greaterThan">
      <formula>0</formula>
    </cfRule>
  </conditionalFormatting>
  <dataValidations count="3">
    <dataValidation type="list" allowBlank="1" showInputMessage="1" showErrorMessage="1" sqref="AA4" xr:uid="{E7C34120-C1BE-4F1B-97FD-AE2C7E7DB2C3}">
      <formula1>"Last month, Last year"</formula1>
    </dataValidation>
    <dataValidation type="list" allowBlank="1" showInputMessage="1" showErrorMessage="1" sqref="Z64" xr:uid="{68EE6931-0B4C-40F3-9EA6-1FD88D4F125B}">
      <formula1>$AE$65:$AE$67</formula1>
    </dataValidation>
    <dataValidation type="list" allowBlank="1" showInputMessage="1" showErrorMessage="1" sqref="AA89" xr:uid="{CE7E3E04-78F5-49E1-9E0A-1A9F5543A98E}">
      <formula1>$AF$91:$AF$93</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532" r:id="rId3" name="Drop Down 220">
              <controlPr defaultSize="0" autoLine="0" autoPict="0">
                <anchor moveWithCells="1">
                  <from>
                    <xdr:col>26</xdr:col>
                    <xdr:colOff>304800</xdr:colOff>
                    <xdr:row>129</xdr:row>
                    <xdr:rowOff>114300</xdr:rowOff>
                  </from>
                  <to>
                    <xdr:col>27</xdr:col>
                    <xdr:colOff>571500</xdr:colOff>
                    <xdr:row>131</xdr:row>
                    <xdr:rowOff>104775</xdr:rowOff>
                  </to>
                </anchor>
              </controlPr>
            </control>
          </mc:Choice>
        </mc:AlternateContent>
      </controls>
    </mc:Choice>
  </mc:AlternateContent>
  <extLst>
    <ext xmlns:x14="http://schemas.microsoft.com/office/spreadsheetml/2009/9/main" uri="{A8765BA9-456A-4dab-B4F3-ACF838C121DE}">
      <x14:slicerList>
        <x14:slicer r:id="rId4"/>
      </x14:slicerList>
    </ext>
    <ext xmlns:x15="http://schemas.microsoft.com/office/spreadsheetml/2010/11/main" uri="{3A4CF648-6AED-40f4-86FF-DC5316D8AED3}">
      <x14:slicerList xmlns:x14="http://schemas.microsoft.com/office/spreadsheetml/2009/9/main">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B2E75-6D37-48A4-879D-767B2C9ECC70}">
  <sheetPr codeName="Sheet3">
    <tabColor theme="4" tint="0.79998168889431442"/>
  </sheetPr>
  <dimension ref="B1:Y41"/>
  <sheetViews>
    <sheetView showGridLines="0" tabSelected="1" zoomScale="90" zoomScaleNormal="90" workbookViewId="0">
      <selection activeCell="B2" sqref="B2"/>
    </sheetView>
  </sheetViews>
  <sheetFormatPr defaultRowHeight="15" x14ac:dyDescent="0.25"/>
  <cols>
    <col min="2" max="2" width="13.42578125" bestFit="1" customWidth="1"/>
    <col min="3" max="3" width="20.85546875" bestFit="1" customWidth="1"/>
    <col min="4" max="4" width="17" customWidth="1"/>
    <col min="6" max="6" width="13.42578125" bestFit="1" customWidth="1"/>
    <col min="7" max="7" width="20.28515625" bestFit="1" customWidth="1"/>
    <col min="10" max="10" width="20.28515625" bestFit="1" customWidth="1"/>
    <col min="11" max="11" width="23.5703125" bestFit="1" customWidth="1"/>
    <col min="12" max="12" width="19.140625" customWidth="1"/>
    <col min="18" max="18" width="13.42578125" bestFit="1" customWidth="1"/>
    <col min="19" max="19" width="24.7109375" bestFit="1" customWidth="1"/>
    <col min="20" max="20" width="12" customWidth="1"/>
    <col min="24" max="24" width="13.42578125" bestFit="1" customWidth="1"/>
    <col min="25" max="26" width="13.7109375" bestFit="1" customWidth="1"/>
  </cols>
  <sheetData>
    <row r="1" spans="2:25" s="32" customFormat="1" ht="40.5" customHeight="1" x14ac:dyDescent="0.25">
      <c r="B1" s="31" t="s">
        <v>105</v>
      </c>
    </row>
    <row r="7" spans="2:25" x14ac:dyDescent="0.25">
      <c r="B7" s="28" t="s">
        <v>93</v>
      </c>
      <c r="C7" t="s">
        <v>95</v>
      </c>
      <c r="J7" s="28" t="s">
        <v>93</v>
      </c>
      <c r="K7" t="s">
        <v>103</v>
      </c>
      <c r="R7" s="28" t="s">
        <v>93</v>
      </c>
      <c r="S7" t="s">
        <v>104</v>
      </c>
      <c r="X7" s="28" t="s">
        <v>93</v>
      </c>
      <c r="Y7" t="s">
        <v>139</v>
      </c>
    </row>
    <row r="8" spans="2:25" x14ac:dyDescent="0.25">
      <c r="B8" s="29" t="s">
        <v>34</v>
      </c>
      <c r="C8" s="43">
        <v>10724089</v>
      </c>
      <c r="J8" s="29" t="s">
        <v>97</v>
      </c>
      <c r="K8" s="67">
        <v>817.08</v>
      </c>
      <c r="R8" s="29" t="s">
        <v>33</v>
      </c>
      <c r="S8" s="33">
        <v>8.9789041095890454</v>
      </c>
      <c r="X8" s="29" t="s">
        <v>138</v>
      </c>
      <c r="Y8" s="67">
        <v>800</v>
      </c>
    </row>
    <row r="9" spans="2:25" x14ac:dyDescent="0.25">
      <c r="B9" s="29" t="s">
        <v>35</v>
      </c>
      <c r="C9" s="43">
        <v>10785149</v>
      </c>
      <c r="J9" s="30" t="s">
        <v>99</v>
      </c>
      <c r="K9" s="67">
        <v>814.16444444444448</v>
      </c>
      <c r="R9" s="29" t="s">
        <v>34</v>
      </c>
      <c r="S9" s="33">
        <v>8.0865753424657463</v>
      </c>
      <c r="X9" s="29" t="s">
        <v>137</v>
      </c>
      <c r="Y9" s="67">
        <v>1742</v>
      </c>
    </row>
    <row r="10" spans="2:25" x14ac:dyDescent="0.25">
      <c r="B10" s="29" t="s">
        <v>32</v>
      </c>
      <c r="C10" s="43">
        <v>11434666</v>
      </c>
      <c r="J10" s="30" t="s">
        <v>100</v>
      </c>
      <c r="K10" s="67">
        <v>833.67252747252746</v>
      </c>
      <c r="R10" s="29" t="s">
        <v>35</v>
      </c>
      <c r="S10" s="33">
        <v>8.0230136986301428</v>
      </c>
      <c r="X10" s="29" t="s">
        <v>136</v>
      </c>
      <c r="Y10" s="67">
        <v>1113</v>
      </c>
    </row>
    <row r="11" spans="2:25" x14ac:dyDescent="0.25">
      <c r="B11" s="29" t="s">
        <v>33</v>
      </c>
      <c r="C11" s="43">
        <v>11442806</v>
      </c>
      <c r="J11" s="30" t="s">
        <v>101</v>
      </c>
      <c r="K11" s="67">
        <v>812.8891304347826</v>
      </c>
      <c r="R11" s="29" t="s">
        <v>68</v>
      </c>
      <c r="S11" s="33">
        <v>7.9978082191780864</v>
      </c>
      <c r="X11" s="29" t="s">
        <v>94</v>
      </c>
      <c r="Y11" s="67">
        <v>3655</v>
      </c>
    </row>
    <row r="12" spans="2:25" x14ac:dyDescent="0.25">
      <c r="B12" s="29" t="s">
        <v>68</v>
      </c>
      <c r="C12" s="43">
        <v>13012182</v>
      </c>
      <c r="J12" s="30" t="s">
        <v>102</v>
      </c>
      <c r="K12" s="67">
        <v>807.71086956521742</v>
      </c>
      <c r="R12" s="29" t="s">
        <v>32</v>
      </c>
      <c r="S12" s="33">
        <v>8.0206802721088426</v>
      </c>
    </row>
    <row r="13" spans="2:25" x14ac:dyDescent="0.25">
      <c r="B13" s="29" t="s">
        <v>94</v>
      </c>
      <c r="C13" s="43">
        <v>57398892</v>
      </c>
      <c r="J13" s="29" t="s">
        <v>98</v>
      </c>
      <c r="K13" s="67">
        <v>1000.3934426229508</v>
      </c>
      <c r="R13" s="29" t="s">
        <v>94</v>
      </c>
      <c r="S13" s="33">
        <v>8.2211217510259953</v>
      </c>
    </row>
    <row r="14" spans="2:25" x14ac:dyDescent="0.25">
      <c r="J14" s="30" t="s">
        <v>99</v>
      </c>
      <c r="K14" s="67">
        <v>991.69230769230774</v>
      </c>
    </row>
    <row r="15" spans="2:25" x14ac:dyDescent="0.25">
      <c r="J15" s="30" t="s">
        <v>100</v>
      </c>
      <c r="K15" s="67">
        <v>1013.6043956043956</v>
      </c>
    </row>
    <row r="16" spans="2:25" x14ac:dyDescent="0.25">
      <c r="J16" s="30" t="s">
        <v>101</v>
      </c>
      <c r="K16" s="67">
        <v>985.39130434782612</v>
      </c>
    </row>
    <row r="17" spans="10:11" x14ac:dyDescent="0.25">
      <c r="J17" s="30" t="s">
        <v>102</v>
      </c>
      <c r="K17" s="67">
        <v>1010.9347826086956</v>
      </c>
    </row>
    <row r="18" spans="10:11" x14ac:dyDescent="0.25">
      <c r="J18" s="29" t="s">
        <v>94</v>
      </c>
      <c r="K18" s="67">
        <v>908.86210670314642</v>
      </c>
    </row>
    <row r="39" spans="2:20" x14ac:dyDescent="0.25">
      <c r="J39" t="s">
        <v>96</v>
      </c>
      <c r="L39" s="2" t="s">
        <v>106</v>
      </c>
      <c r="R39" t="s">
        <v>104</v>
      </c>
      <c r="T39" s="2" t="s">
        <v>106</v>
      </c>
    </row>
    <row r="40" spans="2:20" x14ac:dyDescent="0.25">
      <c r="B40" t="s">
        <v>95</v>
      </c>
      <c r="D40" s="2" t="s">
        <v>106</v>
      </c>
      <c r="J40" s="67">
        <v>3321891</v>
      </c>
      <c r="L40" s="35">
        <f>GETPIVOTDATA("Carrots eaten",$J$39)</f>
        <v>3321891</v>
      </c>
      <c r="R40" s="67">
        <v>8.2211217510259793</v>
      </c>
      <c r="T40" s="42">
        <f>ROUND(R40,29)</f>
        <v>8.2211217510259793</v>
      </c>
    </row>
    <row r="41" spans="2:20" x14ac:dyDescent="0.25">
      <c r="B41" s="34">
        <v>57398892</v>
      </c>
      <c r="D41" s="35">
        <f>GETPIVOTDATA("Gift deliveries",$B$40)</f>
        <v>57398892</v>
      </c>
      <c r="L41" s="35"/>
    </row>
  </sheetData>
  <pageMargins left="0.7" right="0.7" top="0.75" bottom="0.75" header="0.3" footer="0.3"/>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C7541-90DF-4D8D-8C98-50BF2A007A3E}">
  <sheetPr codeName="Sheet4">
    <tabColor theme="4" tint="0.79998168889431442"/>
  </sheetPr>
  <dimension ref="A1:P47"/>
  <sheetViews>
    <sheetView showGridLines="0" topLeftCell="A3" zoomScale="90" zoomScaleNormal="90" workbookViewId="0">
      <selection activeCell="R22" sqref="R22"/>
    </sheetView>
  </sheetViews>
  <sheetFormatPr defaultColWidth="10.7109375" defaultRowHeight="15" x14ac:dyDescent="0.25"/>
  <cols>
    <col min="16" max="16" width="8.85546875" customWidth="1"/>
  </cols>
  <sheetData>
    <row r="1" spans="1:16" ht="14.25" customHeight="1" x14ac:dyDescent="0.25">
      <c r="A1" s="40"/>
      <c r="B1" s="40"/>
      <c r="C1" s="40"/>
      <c r="D1" s="64" t="s">
        <v>150</v>
      </c>
      <c r="E1" s="64"/>
      <c r="F1" s="64"/>
      <c r="G1" s="64"/>
      <c r="H1" s="64"/>
      <c r="I1" s="64"/>
      <c r="J1" s="64"/>
      <c r="K1" s="64"/>
      <c r="L1" s="64"/>
      <c r="M1" s="64"/>
      <c r="N1" s="64"/>
      <c r="O1" s="64"/>
      <c r="P1" s="64"/>
    </row>
    <row r="2" spans="1:16" ht="26.65" customHeight="1" x14ac:dyDescent="0.25">
      <c r="A2" s="40"/>
      <c r="B2" s="40"/>
      <c r="C2" s="40"/>
      <c r="D2" s="64"/>
      <c r="E2" s="64"/>
      <c r="F2" s="64"/>
      <c r="G2" s="64"/>
      <c r="H2" s="64"/>
      <c r="I2" s="64"/>
      <c r="J2" s="64"/>
      <c r="K2" s="64"/>
      <c r="L2" s="64"/>
      <c r="M2" s="64"/>
      <c r="N2" s="64"/>
      <c r="O2" s="64"/>
      <c r="P2" s="64"/>
    </row>
    <row r="3" spans="1:16" ht="14.25" customHeight="1" x14ac:dyDescent="0.25">
      <c r="A3" s="40"/>
      <c r="B3" s="40"/>
      <c r="C3" s="40"/>
      <c r="D3" s="64"/>
      <c r="E3" s="64"/>
      <c r="F3" s="64"/>
      <c r="G3" s="64"/>
      <c r="H3" s="64"/>
      <c r="I3" s="64"/>
      <c r="J3" s="64"/>
      <c r="K3" s="64"/>
      <c r="L3" s="64"/>
      <c r="M3" s="64"/>
      <c r="N3" s="64"/>
      <c r="O3" s="64"/>
      <c r="P3" s="64"/>
    </row>
    <row r="4" spans="1:16" ht="25.5" customHeight="1" x14ac:dyDescent="0.25">
      <c r="A4" s="40"/>
      <c r="B4" s="40"/>
      <c r="C4" s="40"/>
      <c r="D4" s="64"/>
      <c r="E4" s="64"/>
      <c r="F4" s="64"/>
      <c r="G4" s="64"/>
      <c r="H4" s="64"/>
      <c r="I4" s="64"/>
      <c r="J4" s="64"/>
      <c r="K4" s="64"/>
      <c r="L4" s="64"/>
      <c r="M4" s="64"/>
      <c r="N4" s="64"/>
      <c r="O4" s="64"/>
      <c r="P4" s="64"/>
    </row>
    <row r="5" spans="1:16" x14ac:dyDescent="0.25">
      <c r="A5" s="41"/>
      <c r="B5" s="41"/>
      <c r="C5" s="41"/>
      <c r="D5" s="41"/>
      <c r="E5" s="41"/>
      <c r="F5" s="41"/>
      <c r="G5" s="41"/>
      <c r="H5" s="41"/>
      <c r="I5" s="41"/>
      <c r="J5" s="41"/>
      <c r="K5" s="41"/>
      <c r="L5" s="41"/>
      <c r="M5" s="41"/>
      <c r="N5" s="41"/>
      <c r="O5" s="41"/>
      <c r="P5" s="41"/>
    </row>
    <row r="6" spans="1:16" x14ac:dyDescent="0.25">
      <c r="A6" s="41"/>
      <c r="B6" s="41"/>
      <c r="C6" s="41"/>
      <c r="D6" s="41"/>
      <c r="E6" s="41"/>
      <c r="F6" s="41"/>
      <c r="G6" s="41"/>
      <c r="H6" s="41"/>
      <c r="I6" s="41"/>
      <c r="J6" s="41"/>
      <c r="K6" s="41"/>
      <c r="L6" s="41"/>
      <c r="M6" s="41"/>
      <c r="N6" s="41"/>
      <c r="O6" s="41"/>
      <c r="P6" s="41"/>
    </row>
    <row r="7" spans="1:16" x14ac:dyDescent="0.25">
      <c r="A7" s="41"/>
      <c r="B7" s="41"/>
      <c r="C7" s="41"/>
      <c r="D7" s="41"/>
      <c r="E7" s="41"/>
      <c r="F7" s="41"/>
      <c r="G7" s="41"/>
      <c r="H7" s="41"/>
      <c r="I7" s="41"/>
      <c r="J7" s="41"/>
      <c r="K7" s="41"/>
      <c r="L7" s="41"/>
      <c r="M7" s="41"/>
      <c r="N7" s="41"/>
      <c r="O7" s="41"/>
      <c r="P7" s="41"/>
    </row>
    <row r="8" spans="1:16" x14ac:dyDescent="0.25">
      <c r="A8" s="41"/>
      <c r="B8" s="41"/>
      <c r="C8" s="41"/>
      <c r="D8" s="41"/>
      <c r="E8" s="41"/>
      <c r="F8" s="41"/>
      <c r="G8" s="41"/>
      <c r="H8" s="41"/>
      <c r="I8" s="41"/>
      <c r="J8" s="41"/>
      <c r="K8" s="41"/>
      <c r="L8" s="41"/>
      <c r="M8" s="41"/>
      <c r="N8" s="41"/>
      <c r="O8" s="41"/>
      <c r="P8" s="41"/>
    </row>
    <row r="9" spans="1:16" x14ac:dyDescent="0.25">
      <c r="A9" s="41"/>
      <c r="B9" s="41"/>
      <c r="C9" s="41"/>
      <c r="D9" s="41"/>
      <c r="E9" s="41"/>
      <c r="F9" s="41"/>
      <c r="G9" s="41"/>
      <c r="H9" s="41"/>
      <c r="I9" s="41"/>
      <c r="J9" s="41"/>
      <c r="K9" s="41"/>
      <c r="L9" s="41"/>
      <c r="M9" s="41"/>
      <c r="N9" s="41"/>
      <c r="O9" s="41"/>
      <c r="P9" s="41"/>
    </row>
    <row r="10" spans="1:16" x14ac:dyDescent="0.25">
      <c r="A10" s="41"/>
      <c r="B10" s="41"/>
      <c r="C10" s="41"/>
      <c r="D10" s="41"/>
      <c r="E10" s="41"/>
      <c r="F10" s="41"/>
      <c r="G10" s="41"/>
      <c r="H10" s="41"/>
      <c r="I10" s="41"/>
      <c r="J10" s="41"/>
      <c r="K10" s="41"/>
      <c r="L10" s="41"/>
      <c r="M10" s="41"/>
      <c r="N10" s="41"/>
      <c r="O10" s="41"/>
      <c r="P10" s="41"/>
    </row>
    <row r="11" spans="1:16" x14ac:dyDescent="0.25">
      <c r="A11" s="41"/>
      <c r="B11" s="41"/>
      <c r="C11" s="41"/>
      <c r="D11" s="41"/>
      <c r="E11" s="41"/>
      <c r="F11" s="41"/>
      <c r="G11" s="41"/>
      <c r="H11" s="41"/>
      <c r="I11" s="41"/>
      <c r="J11" s="41"/>
      <c r="K11" s="41"/>
      <c r="L11" s="41"/>
      <c r="M11" s="41"/>
      <c r="N11" s="41"/>
      <c r="O11" s="41"/>
      <c r="P11" s="41"/>
    </row>
    <row r="12" spans="1:16" x14ac:dyDescent="0.25">
      <c r="A12" s="41"/>
      <c r="B12" s="41"/>
      <c r="C12" s="41"/>
      <c r="D12" s="41"/>
      <c r="E12" s="41"/>
      <c r="F12" s="41"/>
      <c r="G12" s="41"/>
      <c r="H12" s="41"/>
      <c r="I12" s="41"/>
      <c r="J12" s="41"/>
      <c r="K12" s="41"/>
      <c r="L12" s="41"/>
      <c r="M12" s="41"/>
      <c r="N12" s="41"/>
      <c r="O12" s="41"/>
      <c r="P12" s="41"/>
    </row>
    <row r="13" spans="1:16" x14ac:dyDescent="0.25">
      <c r="A13" s="41"/>
      <c r="B13" s="41"/>
      <c r="C13" s="41"/>
      <c r="D13" s="41"/>
      <c r="E13" s="41"/>
      <c r="F13" s="41"/>
      <c r="G13" s="41"/>
      <c r="H13" s="41"/>
      <c r="I13" s="41"/>
      <c r="J13" s="41"/>
      <c r="K13" s="41"/>
      <c r="L13" s="41"/>
      <c r="M13" s="41"/>
      <c r="N13" s="41"/>
      <c r="O13" s="41"/>
      <c r="P13" s="41"/>
    </row>
    <row r="14" spans="1:16" x14ac:dyDescent="0.25">
      <c r="A14" s="41"/>
      <c r="B14" s="41"/>
      <c r="C14" s="41"/>
      <c r="D14" s="41"/>
      <c r="E14" s="41"/>
      <c r="F14" s="41"/>
      <c r="G14" s="41"/>
      <c r="H14" s="41"/>
      <c r="I14" s="41"/>
      <c r="J14" s="41"/>
      <c r="K14" s="41"/>
      <c r="L14" s="41"/>
      <c r="M14" s="41"/>
      <c r="N14" s="41"/>
      <c r="O14" s="41"/>
      <c r="P14" s="41"/>
    </row>
    <row r="15" spans="1:16" x14ac:dyDescent="0.25">
      <c r="A15" s="41"/>
      <c r="B15" s="41"/>
      <c r="C15" s="41"/>
      <c r="D15" s="41"/>
      <c r="E15" s="41"/>
      <c r="F15" s="41"/>
      <c r="G15" s="41"/>
      <c r="H15" s="41"/>
      <c r="I15" s="41"/>
      <c r="J15" s="41"/>
      <c r="K15" s="41"/>
      <c r="L15" s="41"/>
      <c r="M15" s="41"/>
      <c r="N15" s="41"/>
      <c r="O15" s="41"/>
      <c r="P15" s="41"/>
    </row>
    <row r="16" spans="1:16" x14ac:dyDescent="0.25">
      <c r="A16" s="41"/>
      <c r="B16" s="41"/>
      <c r="C16" s="41"/>
      <c r="D16" s="41"/>
      <c r="E16" s="41"/>
      <c r="F16" s="41"/>
      <c r="G16" s="41"/>
      <c r="H16" s="41"/>
      <c r="I16" s="41"/>
      <c r="J16" s="41"/>
      <c r="K16" s="41"/>
      <c r="L16" s="41"/>
      <c r="M16" s="41"/>
      <c r="N16" s="41"/>
      <c r="O16" s="41"/>
      <c r="P16" s="41"/>
    </row>
    <row r="17" spans="1:16" x14ac:dyDescent="0.25">
      <c r="A17" s="41"/>
      <c r="B17" s="41"/>
      <c r="C17" s="41"/>
      <c r="D17" s="41"/>
      <c r="E17" s="41"/>
      <c r="F17" s="41"/>
      <c r="G17" s="41"/>
      <c r="H17" s="41"/>
      <c r="I17" s="41"/>
      <c r="J17" s="41"/>
      <c r="K17" s="41"/>
      <c r="L17" s="41"/>
      <c r="M17" s="41"/>
      <c r="N17" s="41"/>
      <c r="O17" s="41"/>
      <c r="P17" s="41"/>
    </row>
    <row r="18" spans="1:16" x14ac:dyDescent="0.25">
      <c r="A18" s="41"/>
      <c r="B18" s="41"/>
      <c r="C18" s="41"/>
      <c r="D18" s="41"/>
      <c r="E18" s="41"/>
      <c r="F18" s="41"/>
      <c r="G18" s="41"/>
      <c r="H18" s="41"/>
      <c r="I18" s="41"/>
      <c r="J18" s="41"/>
      <c r="K18" s="41"/>
      <c r="L18" s="41"/>
      <c r="M18" s="41"/>
      <c r="N18" s="41"/>
      <c r="O18" s="41"/>
      <c r="P18" s="41"/>
    </row>
    <row r="19" spans="1:16" x14ac:dyDescent="0.25">
      <c r="A19" s="41"/>
      <c r="B19" s="41"/>
      <c r="C19" s="41"/>
      <c r="D19" s="41"/>
      <c r="E19" s="41"/>
      <c r="F19" s="41"/>
      <c r="G19" s="41"/>
      <c r="H19" s="41"/>
      <c r="I19" s="41"/>
      <c r="J19" s="41"/>
      <c r="K19" s="41"/>
      <c r="L19" s="41"/>
      <c r="M19" s="41"/>
      <c r="N19" s="41"/>
      <c r="O19" s="41"/>
      <c r="P19" s="41"/>
    </row>
    <row r="20" spans="1:16" x14ac:dyDescent="0.25">
      <c r="A20" s="41"/>
      <c r="B20" s="41"/>
      <c r="C20" s="41"/>
      <c r="D20" s="41"/>
      <c r="E20" s="41"/>
      <c r="F20" s="41"/>
      <c r="G20" s="41"/>
      <c r="H20" s="41"/>
      <c r="I20" s="41"/>
      <c r="J20" s="41"/>
      <c r="K20" s="41"/>
      <c r="L20" s="41"/>
      <c r="M20" s="41"/>
      <c r="N20" s="41"/>
      <c r="O20" s="41"/>
      <c r="P20" s="41"/>
    </row>
    <row r="21" spans="1:16" x14ac:dyDescent="0.25">
      <c r="A21" s="41"/>
      <c r="B21" s="41"/>
      <c r="C21" s="41"/>
      <c r="D21" s="41"/>
      <c r="E21" s="41"/>
      <c r="F21" s="41"/>
      <c r="G21" s="41"/>
      <c r="H21" s="41"/>
      <c r="I21" s="41"/>
      <c r="J21" s="41"/>
      <c r="K21" s="41"/>
      <c r="L21" s="41"/>
      <c r="M21" s="41"/>
      <c r="N21" s="41"/>
      <c r="O21" s="41"/>
      <c r="P21" s="41"/>
    </row>
    <row r="22" spans="1:16" x14ac:dyDescent="0.25">
      <c r="A22" s="41"/>
      <c r="B22" s="41"/>
      <c r="C22" s="41"/>
      <c r="D22" s="41"/>
      <c r="E22" s="41"/>
      <c r="F22" s="41"/>
      <c r="G22" s="41"/>
      <c r="H22" s="41"/>
      <c r="I22" s="41"/>
      <c r="J22" s="41"/>
      <c r="K22" s="41"/>
      <c r="L22" s="41"/>
      <c r="M22" s="41"/>
      <c r="N22" s="41"/>
      <c r="O22" s="41"/>
      <c r="P22" s="41"/>
    </row>
    <row r="23" spans="1:16" x14ac:dyDescent="0.25">
      <c r="A23" s="41"/>
      <c r="B23" s="41"/>
      <c r="C23" s="41"/>
      <c r="D23" s="41"/>
      <c r="E23" s="41"/>
      <c r="F23" s="41"/>
      <c r="G23" s="41"/>
      <c r="H23" s="41"/>
      <c r="I23" s="41"/>
      <c r="J23" s="41"/>
      <c r="K23" s="41"/>
      <c r="L23" s="41"/>
      <c r="M23" s="41"/>
      <c r="N23" s="41"/>
      <c r="O23" s="41"/>
      <c r="P23" s="41"/>
    </row>
    <row r="24" spans="1:16" x14ac:dyDescent="0.25">
      <c r="A24" s="41"/>
      <c r="B24" s="41"/>
      <c r="C24" s="41"/>
      <c r="D24" s="41"/>
      <c r="E24" s="41"/>
      <c r="F24" s="41"/>
      <c r="G24" s="41"/>
      <c r="H24" s="41"/>
      <c r="I24" s="41"/>
      <c r="J24" s="41"/>
      <c r="K24" s="41"/>
      <c r="L24" s="41"/>
      <c r="M24" s="41"/>
      <c r="N24" s="41"/>
      <c r="O24" s="41"/>
      <c r="P24" s="41"/>
    </row>
    <row r="25" spans="1:16" x14ac:dyDescent="0.25">
      <c r="A25" s="41"/>
      <c r="B25" s="41"/>
      <c r="C25" s="41"/>
      <c r="D25" s="41"/>
      <c r="E25" s="41"/>
      <c r="F25" s="41"/>
      <c r="G25" s="41"/>
      <c r="H25" s="41"/>
      <c r="I25" s="41"/>
      <c r="J25" s="41"/>
      <c r="K25" s="41"/>
      <c r="L25" s="41"/>
      <c r="M25" s="41"/>
      <c r="N25" s="41"/>
      <c r="O25" s="41"/>
      <c r="P25" s="41"/>
    </row>
    <row r="26" spans="1:16" x14ac:dyDescent="0.25">
      <c r="A26" s="41"/>
      <c r="B26" s="41"/>
      <c r="C26" s="41"/>
      <c r="D26" s="41"/>
      <c r="E26" s="41"/>
      <c r="F26" s="41"/>
      <c r="G26" s="41"/>
      <c r="H26" s="41"/>
      <c r="I26" s="41"/>
      <c r="J26" s="41"/>
      <c r="K26" s="41"/>
      <c r="L26" s="41"/>
      <c r="M26" s="41"/>
      <c r="N26" s="41"/>
      <c r="O26" s="41"/>
      <c r="P26" s="41"/>
    </row>
    <row r="27" spans="1:16" x14ac:dyDescent="0.25">
      <c r="A27" s="41"/>
      <c r="B27" s="41"/>
      <c r="C27" s="41"/>
      <c r="D27" s="41"/>
      <c r="E27" s="41"/>
      <c r="F27" s="41"/>
      <c r="G27" s="41"/>
      <c r="H27" s="41"/>
      <c r="I27" s="41"/>
      <c r="J27" s="41"/>
      <c r="K27" s="41"/>
      <c r="L27" s="41"/>
      <c r="M27" s="41"/>
      <c r="N27" s="41"/>
      <c r="O27" s="41"/>
      <c r="P27" s="41"/>
    </row>
    <row r="28" spans="1:16" x14ac:dyDescent="0.25">
      <c r="A28" s="41"/>
      <c r="B28" s="41"/>
      <c r="C28" s="41"/>
      <c r="D28" s="41"/>
      <c r="E28" s="41"/>
      <c r="F28" s="41"/>
      <c r="G28" s="41"/>
      <c r="H28" s="41"/>
      <c r="I28" s="41"/>
      <c r="J28" s="41"/>
      <c r="K28" s="41"/>
      <c r="L28" s="41"/>
      <c r="M28" s="41"/>
      <c r="N28" s="41"/>
      <c r="O28" s="41"/>
      <c r="P28" s="41"/>
    </row>
    <row r="29" spans="1:16" x14ac:dyDescent="0.25">
      <c r="A29" s="41"/>
      <c r="B29" s="41"/>
      <c r="C29" s="41"/>
      <c r="D29" s="41"/>
      <c r="E29" s="41"/>
      <c r="F29" s="41"/>
      <c r="G29" s="41"/>
      <c r="H29" s="41"/>
      <c r="I29" s="41"/>
      <c r="J29" s="41"/>
      <c r="K29" s="41"/>
      <c r="L29" s="41"/>
      <c r="M29" s="41"/>
      <c r="N29" s="41"/>
      <c r="O29" s="41"/>
      <c r="P29" s="41"/>
    </row>
    <row r="30" spans="1:16" x14ac:dyDescent="0.25">
      <c r="A30" s="41"/>
      <c r="B30" s="41"/>
      <c r="C30" s="41"/>
      <c r="D30" s="41"/>
      <c r="E30" s="41"/>
      <c r="F30" s="41"/>
      <c r="G30" s="41"/>
      <c r="H30" s="41"/>
      <c r="I30" s="41"/>
      <c r="J30" s="41"/>
      <c r="K30" s="41"/>
      <c r="L30" s="41"/>
      <c r="M30" s="41"/>
      <c r="N30" s="41"/>
      <c r="O30" s="41"/>
      <c r="P30" s="41"/>
    </row>
    <row r="31" spans="1:16" x14ac:dyDescent="0.25">
      <c r="A31" s="41"/>
      <c r="B31" s="41"/>
      <c r="C31" s="41"/>
      <c r="D31" s="41"/>
      <c r="E31" s="41"/>
      <c r="F31" s="41"/>
      <c r="G31" s="41"/>
      <c r="H31" s="41"/>
      <c r="I31" s="41"/>
      <c r="J31" s="41"/>
      <c r="K31" s="41"/>
      <c r="L31" s="41"/>
      <c r="M31" s="41"/>
      <c r="N31" s="41"/>
      <c r="O31" s="41"/>
      <c r="P31" s="41"/>
    </row>
    <row r="32" spans="1:16" x14ac:dyDescent="0.25">
      <c r="A32" s="41"/>
      <c r="B32" s="41"/>
      <c r="C32" s="41"/>
      <c r="D32" s="41"/>
      <c r="E32" s="41"/>
      <c r="F32" s="41"/>
      <c r="G32" s="41"/>
      <c r="H32" s="41"/>
      <c r="I32" s="41"/>
      <c r="J32" s="41"/>
      <c r="K32" s="41"/>
      <c r="L32" s="41"/>
      <c r="M32" s="41"/>
      <c r="N32" s="41"/>
      <c r="O32" s="41"/>
      <c r="P32" s="41"/>
    </row>
    <row r="33" spans="1:16" x14ac:dyDescent="0.25">
      <c r="A33" s="41"/>
      <c r="B33" s="41"/>
      <c r="C33" s="41"/>
      <c r="D33" s="41"/>
      <c r="E33" s="41"/>
      <c r="F33" s="41"/>
      <c r="G33" s="41"/>
      <c r="H33" s="41"/>
      <c r="I33" s="41"/>
      <c r="J33" s="41"/>
      <c r="K33" s="41"/>
      <c r="L33" s="41"/>
      <c r="M33" s="41"/>
      <c r="N33" s="41"/>
      <c r="O33" s="41"/>
      <c r="P33" s="41"/>
    </row>
    <row r="34" spans="1:16" x14ac:dyDescent="0.25">
      <c r="A34" s="41"/>
      <c r="B34" s="41"/>
      <c r="C34" s="41"/>
      <c r="D34" s="41"/>
      <c r="E34" s="41"/>
      <c r="F34" s="41"/>
      <c r="G34" s="41"/>
      <c r="H34" s="41"/>
      <c r="I34" s="41"/>
      <c r="J34" s="41"/>
      <c r="K34" s="41"/>
      <c r="L34" s="41"/>
      <c r="M34" s="41"/>
      <c r="N34" s="41"/>
      <c r="O34" s="41"/>
      <c r="P34" s="41"/>
    </row>
    <row r="35" spans="1:16" x14ac:dyDescent="0.25">
      <c r="A35" s="41"/>
      <c r="B35" s="41"/>
      <c r="C35" s="41"/>
      <c r="D35" s="41"/>
      <c r="E35" s="41"/>
      <c r="F35" s="41"/>
      <c r="G35" s="41"/>
      <c r="H35" s="41"/>
      <c r="I35" s="41"/>
      <c r="J35" s="41"/>
      <c r="K35" s="41"/>
      <c r="L35" s="41"/>
      <c r="M35" s="41"/>
      <c r="N35" s="41"/>
      <c r="O35" s="41"/>
      <c r="P35" s="41"/>
    </row>
    <row r="36" spans="1:16" x14ac:dyDescent="0.25">
      <c r="A36" s="41"/>
      <c r="B36" s="41"/>
      <c r="C36" s="41"/>
      <c r="D36" s="41"/>
      <c r="E36" s="41"/>
      <c r="F36" s="41"/>
      <c r="G36" s="41"/>
      <c r="H36" s="41"/>
      <c r="I36" s="41"/>
      <c r="J36" s="41"/>
      <c r="K36" s="41"/>
      <c r="L36" s="41"/>
      <c r="M36" s="41"/>
      <c r="N36" s="41"/>
      <c r="O36" s="41"/>
      <c r="P36" s="41"/>
    </row>
    <row r="37" spans="1:16" x14ac:dyDescent="0.25">
      <c r="A37" s="41"/>
      <c r="B37" s="41"/>
      <c r="C37" s="41"/>
      <c r="D37" s="41"/>
      <c r="E37" s="41"/>
      <c r="F37" s="41"/>
      <c r="G37" s="41"/>
      <c r="H37" s="41"/>
      <c r="I37" s="41"/>
      <c r="J37" s="41"/>
      <c r="K37" s="41"/>
      <c r="L37" s="41"/>
      <c r="M37" s="41"/>
      <c r="N37" s="41"/>
      <c r="O37" s="41"/>
      <c r="P37" s="41"/>
    </row>
    <row r="38" spans="1:16" x14ac:dyDescent="0.25">
      <c r="A38" s="41"/>
      <c r="B38" s="41"/>
      <c r="C38" s="41"/>
      <c r="D38" s="41"/>
      <c r="E38" s="41"/>
      <c r="F38" s="41"/>
      <c r="G38" s="41"/>
      <c r="H38" s="41"/>
      <c r="I38" s="41"/>
      <c r="J38" s="41"/>
      <c r="K38" s="41"/>
      <c r="L38" s="41"/>
      <c r="M38" s="41"/>
      <c r="N38" s="41"/>
      <c r="O38" s="41"/>
      <c r="P38" s="41"/>
    </row>
    <row r="39" spans="1:16" x14ac:dyDescent="0.25">
      <c r="A39" s="41"/>
      <c r="B39" s="41"/>
      <c r="C39" s="41"/>
      <c r="D39" s="41"/>
      <c r="E39" s="41"/>
      <c r="F39" s="41"/>
      <c r="G39" s="41"/>
      <c r="H39" s="41"/>
      <c r="I39" s="41"/>
      <c r="J39" s="41"/>
      <c r="K39" s="41"/>
      <c r="L39" s="41"/>
      <c r="M39" s="41"/>
      <c r="N39" s="41"/>
      <c r="O39" s="41"/>
      <c r="P39" s="41"/>
    </row>
    <row r="40" spans="1:16" x14ac:dyDescent="0.25">
      <c r="A40" s="41"/>
      <c r="B40" s="41"/>
      <c r="C40" s="41"/>
      <c r="D40" s="41"/>
      <c r="E40" s="41"/>
      <c r="F40" s="41"/>
      <c r="G40" s="41"/>
      <c r="H40" s="41"/>
      <c r="I40" s="41"/>
      <c r="J40" s="41"/>
      <c r="K40" s="41"/>
      <c r="L40" s="41"/>
      <c r="M40" s="41"/>
      <c r="N40" s="41"/>
      <c r="O40" s="41"/>
      <c r="P40" s="41"/>
    </row>
    <row r="41" spans="1:16" x14ac:dyDescent="0.25">
      <c r="A41" s="41"/>
      <c r="B41" s="41"/>
      <c r="C41" s="41"/>
      <c r="D41" s="41"/>
      <c r="E41" s="41"/>
      <c r="F41" s="41"/>
      <c r="G41" s="41"/>
      <c r="H41" s="41"/>
      <c r="I41" s="41"/>
      <c r="J41" s="41"/>
      <c r="K41" s="41"/>
      <c r="L41" s="41"/>
      <c r="M41" s="41"/>
      <c r="N41" s="41"/>
      <c r="O41" s="41"/>
      <c r="P41" s="41"/>
    </row>
    <row r="42" spans="1:16" x14ac:dyDescent="0.25">
      <c r="A42" s="41"/>
      <c r="B42" s="41"/>
      <c r="C42" s="41"/>
      <c r="D42" s="41"/>
      <c r="E42" s="41"/>
      <c r="F42" s="41"/>
      <c r="G42" s="41"/>
      <c r="H42" s="41"/>
      <c r="I42" s="41"/>
      <c r="J42" s="41"/>
      <c r="K42" s="41"/>
      <c r="L42" s="41"/>
      <c r="M42" s="41"/>
      <c r="N42" s="41"/>
      <c r="O42" s="41"/>
      <c r="P42" s="41"/>
    </row>
    <row r="43" spans="1:16" x14ac:dyDescent="0.25">
      <c r="A43" s="41"/>
      <c r="B43" s="41"/>
      <c r="C43" s="41"/>
      <c r="D43" s="41"/>
      <c r="E43" s="41"/>
      <c r="F43" s="41"/>
      <c r="G43" s="41"/>
      <c r="H43" s="41"/>
      <c r="I43" s="41"/>
      <c r="J43" s="41"/>
      <c r="K43" s="41"/>
      <c r="L43" s="41"/>
      <c r="M43" s="41"/>
      <c r="N43" s="41"/>
      <c r="O43" s="41"/>
      <c r="P43" s="41"/>
    </row>
    <row r="44" spans="1:16" x14ac:dyDescent="0.25">
      <c r="A44" s="41"/>
      <c r="B44" s="41"/>
      <c r="C44" s="41"/>
      <c r="D44" s="41"/>
      <c r="E44" s="41"/>
      <c r="F44" s="41"/>
      <c r="G44" s="41"/>
      <c r="H44" s="41"/>
      <c r="I44" s="41"/>
      <c r="J44" s="41"/>
      <c r="K44" s="41"/>
      <c r="L44" s="41"/>
      <c r="M44" s="41"/>
      <c r="N44" s="41"/>
      <c r="O44" s="41"/>
      <c r="P44" s="41"/>
    </row>
    <row r="45" spans="1:16" x14ac:dyDescent="0.25">
      <c r="A45" s="41"/>
      <c r="B45" s="41"/>
      <c r="C45" s="41"/>
      <c r="D45" s="41"/>
      <c r="E45" s="41"/>
      <c r="F45" s="41"/>
      <c r="G45" s="41"/>
      <c r="H45" s="41"/>
      <c r="I45" s="41"/>
      <c r="J45" s="41"/>
      <c r="K45" s="41"/>
      <c r="L45" s="41"/>
      <c r="M45" s="41"/>
      <c r="N45" s="41"/>
      <c r="O45" s="41"/>
      <c r="P45" s="41"/>
    </row>
    <row r="46" spans="1:16" x14ac:dyDescent="0.25">
      <c r="A46" s="41"/>
      <c r="B46" s="41"/>
      <c r="C46" s="41"/>
      <c r="D46" s="41"/>
      <c r="E46" s="41"/>
      <c r="F46" s="41"/>
      <c r="G46" s="41"/>
      <c r="H46" s="41"/>
      <c r="I46" s="41"/>
      <c r="J46" s="41"/>
      <c r="K46" s="41"/>
      <c r="L46" s="41"/>
      <c r="M46" s="41"/>
      <c r="N46" s="41"/>
      <c r="O46" s="41"/>
      <c r="P46" s="41"/>
    </row>
    <row r="47" spans="1:16" x14ac:dyDescent="0.25">
      <c r="A47" s="41"/>
      <c r="B47" s="41"/>
      <c r="C47" s="41"/>
      <c r="D47" s="41"/>
      <c r="E47" s="41"/>
      <c r="F47" s="41"/>
      <c r="G47" s="41"/>
      <c r="H47" s="41"/>
      <c r="I47" s="41"/>
      <c r="J47" s="41"/>
      <c r="K47" s="41"/>
      <c r="L47" s="41"/>
      <c r="M47" s="41"/>
      <c r="N47" s="41"/>
      <c r="O47" s="41"/>
      <c r="P47" s="41"/>
    </row>
  </sheetData>
  <mergeCells count="1">
    <mergeCell ref="D1:P4"/>
  </mergeCells>
  <pageMargins left="0.7" right="0.7" top="0.78740157499999996" bottom="0.78740157499999996" header="0.3" footer="0.3"/>
  <drawing r:id="rId1"/>
  <extLst>
    <ext xmlns:x14="http://schemas.microsoft.com/office/spreadsheetml/2009/9/main" uri="{A8765BA9-456A-4dab-B4F3-ACF838C121DE}">
      <x14:slicerList>
        <x14:slicer r:id="rId2"/>
      </x14:slicerList>
    </ext>
    <ext xmlns:x15="http://schemas.microsoft.com/office/spreadsheetml/2010/11/main" uri="{7E03D99C-DC04-49d9-9315-930204A7B6E9}">
      <x15:timelineRefs>
        <x15:timelineRef r:id="rId3"/>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279AD-52F3-4ECF-8DB9-79618294C177}">
  <sheetPr codeName="Sheet5">
    <tabColor theme="4" tint="0.59999389629810485"/>
  </sheetPr>
  <dimension ref="B1:I26"/>
  <sheetViews>
    <sheetView showGridLines="0" topLeftCell="A25" zoomScale="110" zoomScaleNormal="110" workbookViewId="0">
      <selection activeCell="I9" sqref="I9"/>
    </sheetView>
  </sheetViews>
  <sheetFormatPr defaultColWidth="9.140625" defaultRowHeight="15" x14ac:dyDescent="0.25"/>
  <cols>
    <col min="1" max="1" width="2.85546875" customWidth="1"/>
    <col min="2" max="2" width="16.5703125" customWidth="1"/>
    <col min="4" max="4" width="16" customWidth="1"/>
  </cols>
  <sheetData>
    <row r="1" spans="2:9" s="18" customFormat="1" ht="40.5" customHeight="1" x14ac:dyDescent="0.25">
      <c r="B1" s="17" t="s">
        <v>177</v>
      </c>
    </row>
    <row r="5" spans="2:9" ht="18.75" x14ac:dyDescent="0.3">
      <c r="B5" s="11" t="s">
        <v>38</v>
      </c>
    </row>
    <row r="7" spans="2:9" x14ac:dyDescent="0.25">
      <c r="B7" s="1" t="s">
        <v>27</v>
      </c>
      <c r="C7" s="1" t="s">
        <v>28</v>
      </c>
      <c r="D7" s="1" t="s">
        <v>29</v>
      </c>
      <c r="E7" s="1" t="s">
        <v>30</v>
      </c>
      <c r="F7" s="1" t="s">
        <v>31</v>
      </c>
      <c r="G7" s="2"/>
    </row>
    <row r="8" spans="2:9" x14ac:dyDescent="0.25">
      <c r="B8" t="s">
        <v>32</v>
      </c>
      <c r="C8">
        <v>34</v>
      </c>
      <c r="D8">
        <v>31</v>
      </c>
      <c r="E8">
        <v>29</v>
      </c>
      <c r="F8">
        <v>35</v>
      </c>
    </row>
    <row r="9" spans="2:9" x14ac:dyDescent="0.25">
      <c r="B9" t="s">
        <v>33</v>
      </c>
      <c r="C9">
        <v>15</v>
      </c>
      <c r="D9">
        <v>49</v>
      </c>
      <c r="E9">
        <v>36</v>
      </c>
      <c r="F9">
        <v>32</v>
      </c>
      <c r="I9" s="12" t="s">
        <v>34</v>
      </c>
    </row>
    <row r="10" spans="2:9" x14ac:dyDescent="0.25">
      <c r="B10" t="s">
        <v>34</v>
      </c>
      <c r="C10">
        <v>20</v>
      </c>
      <c r="D10">
        <v>27</v>
      </c>
      <c r="E10">
        <v>19</v>
      </c>
      <c r="F10">
        <v>24</v>
      </c>
    </row>
    <row r="11" spans="2:9" x14ac:dyDescent="0.25">
      <c r="B11" t="s">
        <v>35</v>
      </c>
      <c r="C11">
        <v>55</v>
      </c>
      <c r="D11">
        <v>24</v>
      </c>
      <c r="E11">
        <v>57</v>
      </c>
      <c r="F11">
        <v>25</v>
      </c>
    </row>
    <row r="13" spans="2:9" ht="18.75" x14ac:dyDescent="0.3">
      <c r="B13" s="11" t="s">
        <v>39</v>
      </c>
    </row>
    <row r="15" spans="2:9" x14ac:dyDescent="0.25">
      <c r="B15" s="1" t="str" cm="1">
        <f t="array" ref="B15:F15">B7:F7</f>
        <v>Reindeers</v>
      </c>
      <c r="C15" s="1" t="str">
        <v>Breakfast</v>
      </c>
      <c r="D15" s="1" t="str">
        <v>Second breakfast</v>
      </c>
      <c r="E15" s="1" t="str">
        <v>Lunch</v>
      </c>
      <c r="F15" s="1" t="str">
        <v>Dinner</v>
      </c>
      <c r="G15" s="2"/>
    </row>
    <row r="16" spans="2:9" x14ac:dyDescent="0.25">
      <c r="B16" t="str">
        <f>I9</f>
        <v>Cupid</v>
      </c>
      <c r="C16" cm="1">
        <f t="array" ref="C16:F16">_xlfn.XLOOKUP($B$16,$B$8:$B$11,C8:F11,"not found")</f>
        <v>20</v>
      </c>
      <c r="D16">
        <v>27</v>
      </c>
      <c r="E16">
        <v>19</v>
      </c>
      <c r="F16">
        <v>24</v>
      </c>
    </row>
    <row r="17" spans="2:6" x14ac:dyDescent="0.25">
      <c r="B17" t="s">
        <v>40</v>
      </c>
      <c r="C17">
        <f>MAX(C16:F16)</f>
        <v>27</v>
      </c>
    </row>
    <row r="18" spans="2:6" x14ac:dyDescent="0.25">
      <c r="B18" t="s">
        <v>41</v>
      </c>
      <c r="C18" t="str" cm="1">
        <f t="array" ref="C18">_xlfn.XLOOKUP(C17,_xlfn.ANCHORARRAY(C16),C15:F15)</f>
        <v>Second breakfast</v>
      </c>
    </row>
    <row r="20" spans="2:6" x14ac:dyDescent="0.25">
      <c r="B20" t="s">
        <v>0</v>
      </c>
      <c r="C20" t="e">
        <f>IF($C$17=C16,$C$17,NA())</f>
        <v>#N/A</v>
      </c>
      <c r="D20">
        <f>IF($C$17=D16,$C$17,NA())</f>
        <v>27</v>
      </c>
      <c r="E20" t="e">
        <f>IF($C$17=E16,$C$17,NA())</f>
        <v>#N/A</v>
      </c>
      <c r="F20" t="e">
        <f>IF($C$17=F16,$C$17,NA())</f>
        <v>#N/A</v>
      </c>
    </row>
    <row r="21" spans="2:6" x14ac:dyDescent="0.25">
      <c r="B21" s="2"/>
    </row>
    <row r="23" spans="2:6" x14ac:dyDescent="0.25">
      <c r="B23" t="s">
        <v>36</v>
      </c>
      <c r="C23" s="2" t="str">
        <f>B16</f>
        <v>Cupid</v>
      </c>
    </row>
    <row r="24" spans="2:6" x14ac:dyDescent="0.25">
      <c r="B24" t="s">
        <v>37</v>
      </c>
      <c r="C24" t="str">
        <f>" eats "&amp;C17&amp;" carrots at "&amp;C18</f>
        <v xml:space="preserve"> eats 27 carrots at Second breakfast</v>
      </c>
    </row>
    <row r="26" spans="2:6" s="13" customFormat="1" x14ac:dyDescent="0.25"/>
  </sheetData>
  <dataValidations count="1">
    <dataValidation type="list" allowBlank="1" showInputMessage="1" showErrorMessage="1" sqref="I9" xr:uid="{AF19CC15-80D7-4899-ABB4-77310714CE25}">
      <formula1>$B$8:$B$11</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94344-B892-4175-A973-7F149F7762D1}">
  <sheetPr codeName="Sheet6">
    <tabColor theme="4" tint="0.59999389629810485"/>
  </sheetPr>
  <dimension ref="B1:H25"/>
  <sheetViews>
    <sheetView showGridLines="0" zoomScaleNormal="100" workbookViewId="0">
      <selection activeCell="G6" sqref="G6"/>
    </sheetView>
  </sheetViews>
  <sheetFormatPr defaultColWidth="11.42578125" defaultRowHeight="15" x14ac:dyDescent="0.25"/>
  <cols>
    <col min="1" max="1" width="2.85546875" customWidth="1"/>
    <col min="2" max="2" width="13.42578125" bestFit="1" customWidth="1"/>
    <col min="3" max="3" width="18.85546875" bestFit="1" customWidth="1"/>
  </cols>
  <sheetData>
    <row r="1" spans="2:8" s="18" customFormat="1" ht="40.5" customHeight="1" x14ac:dyDescent="0.25">
      <c r="B1" s="17" t="s">
        <v>178</v>
      </c>
    </row>
    <row r="5" spans="2:8" ht="18.75" x14ac:dyDescent="0.3">
      <c r="B5" s="11" t="s">
        <v>38</v>
      </c>
      <c r="G5" s="2" t="s">
        <v>6</v>
      </c>
      <c r="H5" s="2" t="s">
        <v>7</v>
      </c>
    </row>
    <row r="6" spans="2:8" x14ac:dyDescent="0.25">
      <c r="G6" s="15">
        <v>45323</v>
      </c>
      <c r="H6" s="15">
        <v>45444</v>
      </c>
    </row>
    <row r="7" spans="2:8" x14ac:dyDescent="0.25">
      <c r="B7" s="1" t="s">
        <v>47</v>
      </c>
      <c r="C7" s="1" t="s">
        <v>32</v>
      </c>
      <c r="D7" s="1" t="s">
        <v>43</v>
      </c>
    </row>
    <row r="8" spans="2:8" x14ac:dyDescent="0.25">
      <c r="B8" s="16">
        <v>45292</v>
      </c>
      <c r="C8">
        <v>750</v>
      </c>
      <c r="D8" t="e">
        <f>IF(AND(kilometres[[#This Row],[Months]]&gt;=$G$6,kilometres[[#This Row],[Months]]&lt;=$H$6),kilometres[[#This Row],[Rudolph]],NA())</f>
        <v>#N/A</v>
      </c>
    </row>
    <row r="9" spans="2:8" x14ac:dyDescent="0.25">
      <c r="B9" s="16">
        <v>45323</v>
      </c>
      <c r="C9">
        <v>870</v>
      </c>
      <c r="D9">
        <f>IF(AND(kilometres[[#This Row],[Months]]&gt;=$G$6,kilometres[[#This Row],[Months]]&lt;=$H$6),kilometres[[#This Row],[Rudolph]],NA())</f>
        <v>870</v>
      </c>
    </row>
    <row r="10" spans="2:8" x14ac:dyDescent="0.25">
      <c r="B10" s="16">
        <v>45352</v>
      </c>
      <c r="C10">
        <v>750</v>
      </c>
      <c r="D10">
        <f>IF(AND(kilometres[[#This Row],[Months]]&gt;=$G$6,kilometres[[#This Row],[Months]]&lt;=$H$6),kilometres[[#This Row],[Rudolph]],NA())</f>
        <v>750</v>
      </c>
    </row>
    <row r="11" spans="2:8" x14ac:dyDescent="0.25">
      <c r="B11" s="16">
        <v>45383</v>
      </c>
      <c r="C11">
        <v>900</v>
      </c>
      <c r="D11">
        <f>IF(AND(kilometres[[#This Row],[Months]]&gt;=$G$6,kilometres[[#This Row],[Months]]&lt;=$H$6),kilometres[[#This Row],[Rudolph]],NA())</f>
        <v>900</v>
      </c>
    </row>
    <row r="12" spans="2:8" x14ac:dyDescent="0.25">
      <c r="B12" s="16">
        <v>45413</v>
      </c>
      <c r="C12">
        <v>1000</v>
      </c>
      <c r="D12">
        <f>IF(AND(kilometres[[#This Row],[Months]]&gt;=$G$6,kilometres[[#This Row],[Months]]&lt;=$H$6),kilometres[[#This Row],[Rudolph]],NA())</f>
        <v>1000</v>
      </c>
    </row>
    <row r="13" spans="2:8" x14ac:dyDescent="0.25">
      <c r="B13" s="16">
        <v>45444</v>
      </c>
      <c r="C13">
        <v>1050</v>
      </c>
      <c r="D13">
        <f>IF(AND(kilometres[[#This Row],[Months]]&gt;=$G$6,kilometres[[#This Row],[Months]]&lt;=$H$6),kilometres[[#This Row],[Rudolph]],NA())</f>
        <v>1050</v>
      </c>
    </row>
    <row r="14" spans="2:8" x14ac:dyDescent="0.25">
      <c r="B14" s="16">
        <v>45474</v>
      </c>
      <c r="C14">
        <v>1440</v>
      </c>
      <c r="D14" t="e">
        <f>IF(AND(kilometres[[#This Row],[Months]]&gt;=$G$6,kilometres[[#This Row],[Months]]&lt;=$H$6),kilometres[[#This Row],[Rudolph]],NA())</f>
        <v>#N/A</v>
      </c>
    </row>
    <row r="15" spans="2:8" x14ac:dyDescent="0.25">
      <c r="B15" s="16">
        <v>45505</v>
      </c>
      <c r="C15">
        <v>1200</v>
      </c>
      <c r="D15" t="e">
        <f>IF(AND(kilometres[[#This Row],[Months]]&gt;=$G$6,kilometres[[#This Row],[Months]]&lt;=$H$6),kilometres[[#This Row],[Rudolph]],NA())</f>
        <v>#N/A</v>
      </c>
    </row>
    <row r="16" spans="2:8" x14ac:dyDescent="0.25">
      <c r="B16" s="16">
        <v>45536</v>
      </c>
      <c r="C16">
        <v>1260</v>
      </c>
      <c r="D16" t="e">
        <f>IF(AND(kilometres[[#This Row],[Months]]&gt;=$G$6,kilometres[[#This Row],[Months]]&lt;=$H$6),kilometres[[#This Row],[Rudolph]],NA())</f>
        <v>#N/A</v>
      </c>
    </row>
    <row r="17" spans="2:4" x14ac:dyDescent="0.25">
      <c r="B17" s="16">
        <v>45566</v>
      </c>
      <c r="C17">
        <v>1050</v>
      </c>
      <c r="D17" t="e">
        <f>IF(AND(kilometres[[#This Row],[Months]]&gt;=$G$6,kilometres[[#This Row],[Months]]&lt;=$H$6),kilometres[[#This Row],[Rudolph]],NA())</f>
        <v>#N/A</v>
      </c>
    </row>
    <row r="18" spans="2:4" x14ac:dyDescent="0.25">
      <c r="B18" s="16">
        <v>45597</v>
      </c>
      <c r="C18">
        <v>1050</v>
      </c>
      <c r="D18" t="e">
        <f>IF(AND(kilometres[[#This Row],[Months]]&gt;=$G$6,kilometres[[#This Row],[Months]]&lt;=$H$6),kilometres[[#This Row],[Rudolph]],NA())</f>
        <v>#N/A</v>
      </c>
    </row>
    <row r="19" spans="2:4" x14ac:dyDescent="0.25">
      <c r="B19" s="16">
        <v>45627</v>
      </c>
      <c r="C19">
        <v>1500</v>
      </c>
      <c r="D19" t="e">
        <f>IF(AND(kilometres[[#This Row],[Months]]&gt;=$G$6,kilometres[[#This Row],[Months]]&lt;=$H$6),kilometres[[#This Row],[Rudolph]],NA())</f>
        <v>#N/A</v>
      </c>
    </row>
    <row r="22" spans="2:4" x14ac:dyDescent="0.25">
      <c r="B22" t="s">
        <v>52</v>
      </c>
    </row>
    <row r="23" spans="2:4" x14ac:dyDescent="0.25">
      <c r="B23" t="s">
        <v>53</v>
      </c>
      <c r="C23">
        <f>_xlfn.AGGREGATE(9,2,kilometres[Helper line])</f>
        <v>4570</v>
      </c>
    </row>
    <row r="25" spans="2:4" x14ac:dyDescent="0.25">
      <c r="B25" t="str">
        <f>"Rudolph completed "&amp;C23&amp;" kilometres between "&amp;TEXT(G6,"MMM")&amp;" and "&amp;TEXT(H6,"MMM")</f>
        <v>Rudolph completed 4570 kilometres between Feb and Jun</v>
      </c>
    </row>
  </sheetData>
  <phoneticPr fontId="8" type="noConversion"/>
  <dataValidations count="1">
    <dataValidation type="list" allowBlank="1" showInputMessage="1" showErrorMessage="1" sqref="G6:H6" xr:uid="{F8459964-3F65-4015-8DC2-39F0084DE453}">
      <formula1>$B$8:$B$19</formula1>
    </dataValidation>
  </dataValidations>
  <pageMargins left="0.7" right="0.7" top="0.78740157499999996" bottom="0.78740157499999996"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B765A-1222-41CA-B118-13BEC7EDF310}">
  <sheetPr codeName="Sheet7">
    <tabColor theme="4" tint="0.59999389629810485"/>
  </sheetPr>
  <dimension ref="A1:V57"/>
  <sheetViews>
    <sheetView showGridLines="0" workbookViewId="0">
      <selection activeCell="V32" sqref="V32"/>
    </sheetView>
  </sheetViews>
  <sheetFormatPr defaultRowHeight="15" x14ac:dyDescent="0.25"/>
  <cols>
    <col min="1" max="1" width="2.85546875" customWidth="1"/>
    <col min="2" max="2" width="13.28515625" customWidth="1"/>
    <col min="3" max="6" width="10.85546875" customWidth="1"/>
    <col min="12" max="12" width="12.7109375" customWidth="1"/>
    <col min="16" max="16" width="13.7109375" customWidth="1"/>
    <col min="18" max="18" width="14.28515625" customWidth="1"/>
  </cols>
  <sheetData>
    <row r="1" spans="2:22" s="18" customFormat="1" ht="40.5" customHeight="1" x14ac:dyDescent="0.25">
      <c r="B1" s="17" t="s">
        <v>179</v>
      </c>
    </row>
    <row r="3" spans="2:22" ht="18.75" x14ac:dyDescent="0.3">
      <c r="B3" s="11" t="s">
        <v>38</v>
      </c>
      <c r="J3" s="11" t="s">
        <v>48</v>
      </c>
    </row>
    <row r="5" spans="2:22" x14ac:dyDescent="0.25">
      <c r="B5" s="44" t="s">
        <v>47</v>
      </c>
      <c r="C5" s="44" t="s">
        <v>32</v>
      </c>
      <c r="D5" s="44" t="s">
        <v>33</v>
      </c>
      <c r="E5" s="44" t="s">
        <v>34</v>
      </c>
      <c r="F5" s="44" t="s">
        <v>35</v>
      </c>
      <c r="J5" t="s">
        <v>4</v>
      </c>
      <c r="K5" t="s">
        <v>9</v>
      </c>
    </row>
    <row r="6" spans="2:22" hidden="1" x14ac:dyDescent="0.25">
      <c r="B6" t="s">
        <v>16</v>
      </c>
      <c r="C6">
        <v>750</v>
      </c>
      <c r="D6">
        <v>570</v>
      </c>
      <c r="E6">
        <v>300</v>
      </c>
      <c r="F6">
        <v>1650</v>
      </c>
      <c r="J6" t="s">
        <v>32</v>
      </c>
      <c r="K6">
        <v>1</v>
      </c>
    </row>
    <row r="7" spans="2:22" x14ac:dyDescent="0.25">
      <c r="B7" t="s">
        <v>17</v>
      </c>
      <c r="C7">
        <v>870</v>
      </c>
      <c r="D7">
        <v>810</v>
      </c>
      <c r="E7">
        <v>330</v>
      </c>
      <c r="F7">
        <v>1560</v>
      </c>
      <c r="J7" t="s">
        <v>33</v>
      </c>
      <c r="K7">
        <v>2</v>
      </c>
    </row>
    <row r="8" spans="2:22" hidden="1" x14ac:dyDescent="0.25">
      <c r="B8" t="s">
        <v>44</v>
      </c>
      <c r="C8">
        <v>750</v>
      </c>
      <c r="D8">
        <v>1050</v>
      </c>
      <c r="E8">
        <v>510</v>
      </c>
      <c r="F8">
        <v>1230</v>
      </c>
      <c r="J8" t="s">
        <v>34</v>
      </c>
      <c r="K8">
        <v>3</v>
      </c>
    </row>
    <row r="9" spans="2:22" hidden="1" x14ac:dyDescent="0.25">
      <c r="B9" t="s">
        <v>18</v>
      </c>
      <c r="C9">
        <v>900</v>
      </c>
      <c r="D9">
        <v>870</v>
      </c>
      <c r="E9">
        <v>450</v>
      </c>
      <c r="F9">
        <v>1680</v>
      </c>
      <c r="J9" t="s">
        <v>35</v>
      </c>
      <c r="K9">
        <v>4</v>
      </c>
    </row>
    <row r="10" spans="2:22" x14ac:dyDescent="0.25">
      <c r="B10" t="s">
        <v>19</v>
      </c>
      <c r="C10">
        <v>1000</v>
      </c>
      <c r="D10">
        <v>850</v>
      </c>
      <c r="E10">
        <v>600</v>
      </c>
      <c r="F10">
        <v>1100</v>
      </c>
    </row>
    <row r="11" spans="2:22" ht="18.75" x14ac:dyDescent="0.3">
      <c r="B11" t="s">
        <v>45</v>
      </c>
      <c r="C11">
        <v>1050</v>
      </c>
      <c r="D11">
        <v>1140</v>
      </c>
      <c r="E11">
        <v>750</v>
      </c>
      <c r="F11">
        <v>1500</v>
      </c>
      <c r="J11" s="11" t="s">
        <v>49</v>
      </c>
      <c r="V11" s="2"/>
    </row>
    <row r="12" spans="2:22" x14ac:dyDescent="0.25">
      <c r="B12" t="s">
        <v>46</v>
      </c>
      <c r="C12">
        <v>1440</v>
      </c>
      <c r="D12">
        <v>1740</v>
      </c>
      <c r="E12">
        <v>1050</v>
      </c>
      <c r="F12">
        <v>1680</v>
      </c>
      <c r="J12" s="39">
        <f>SUBTOTAL(4,option[ID])</f>
        <v>2</v>
      </c>
      <c r="K12" t="str">
        <f>_xlfn.XLOOKUP(J12,option[ID],option[Name])</f>
        <v>Blitzen</v>
      </c>
    </row>
    <row r="13" spans="2:22" x14ac:dyDescent="0.25">
      <c r="B13" t="s">
        <v>23</v>
      </c>
      <c r="C13">
        <v>1200</v>
      </c>
      <c r="D13">
        <v>1380</v>
      </c>
      <c r="E13">
        <v>1110</v>
      </c>
      <c r="F13">
        <v>2220</v>
      </c>
    </row>
    <row r="14" spans="2:22" x14ac:dyDescent="0.25">
      <c r="B14" t="s">
        <v>21</v>
      </c>
      <c r="C14">
        <v>1260</v>
      </c>
      <c r="D14">
        <v>900</v>
      </c>
      <c r="E14">
        <v>750</v>
      </c>
      <c r="F14">
        <v>1410</v>
      </c>
    </row>
    <row r="15" spans="2:22" x14ac:dyDescent="0.25">
      <c r="B15" t="s">
        <v>24</v>
      </c>
      <c r="C15">
        <v>1050</v>
      </c>
      <c r="D15">
        <v>1350</v>
      </c>
      <c r="E15">
        <v>900</v>
      </c>
      <c r="F15">
        <v>2190</v>
      </c>
    </row>
    <row r="16" spans="2:22" x14ac:dyDescent="0.25">
      <c r="B16" t="s">
        <v>25</v>
      </c>
      <c r="C16">
        <v>1050</v>
      </c>
      <c r="D16">
        <v>1800</v>
      </c>
      <c r="E16">
        <v>780</v>
      </c>
      <c r="F16">
        <v>2550</v>
      </c>
    </row>
    <row r="17" spans="1:22" x14ac:dyDescent="0.25">
      <c r="B17" t="s">
        <v>26</v>
      </c>
      <c r="C17">
        <v>1500</v>
      </c>
      <c r="D17">
        <v>2400</v>
      </c>
      <c r="E17">
        <v>2000</v>
      </c>
      <c r="F17">
        <v>3100</v>
      </c>
    </row>
    <row r="21" spans="1:22" x14ac:dyDescent="0.25">
      <c r="V21" s="2"/>
    </row>
    <row r="23" spans="1:22" ht="18.75" x14ac:dyDescent="0.3">
      <c r="B23" s="11" t="s">
        <v>39</v>
      </c>
    </row>
    <row r="25" spans="1:22" x14ac:dyDescent="0.25">
      <c r="B25" s="1" t="s">
        <v>47</v>
      </c>
      <c r="C25" s="1" t="s">
        <v>32</v>
      </c>
      <c r="D25" s="1" t="s">
        <v>33</v>
      </c>
      <c r="E25" s="1" t="s">
        <v>34</v>
      </c>
      <c r="F25" s="1" t="s">
        <v>35</v>
      </c>
      <c r="G25" s="14" t="s">
        <v>50</v>
      </c>
      <c r="H25" s="1" t="s">
        <v>8</v>
      </c>
    </row>
    <row r="26" spans="1:22" x14ac:dyDescent="0.25">
      <c r="B26" t="str" cm="1">
        <f t="array" ref="B26:F37">reindeers[]</f>
        <v>JAN</v>
      </c>
      <c r="C26">
        <v>750</v>
      </c>
      <c r="D26">
        <v>570</v>
      </c>
      <c r="E26">
        <v>300</v>
      </c>
      <c r="F26">
        <v>1650</v>
      </c>
      <c r="G26" cm="1">
        <f t="array" aca="1" ref="G26:G37" ca="1">INDIRECT("reindeers["&amp;K12&amp;"]")</f>
        <v>570</v>
      </c>
    </row>
    <row r="27" spans="1:22" x14ac:dyDescent="0.25">
      <c r="A27" s="21"/>
      <c r="B27" t="str">
        <v>FEB</v>
      </c>
      <c r="C27">
        <v>870</v>
      </c>
      <c r="D27">
        <v>810</v>
      </c>
      <c r="E27">
        <v>330</v>
      </c>
      <c r="F27">
        <v>1560</v>
      </c>
      <c r="G27">
        <f ca="1"/>
        <v>810</v>
      </c>
    </row>
    <row r="28" spans="1:22" x14ac:dyDescent="0.25">
      <c r="B28" t="str">
        <v>MAR</v>
      </c>
      <c r="C28">
        <v>750</v>
      </c>
      <c r="D28">
        <v>1050</v>
      </c>
      <c r="E28">
        <v>510</v>
      </c>
      <c r="F28">
        <v>1230</v>
      </c>
      <c r="G28">
        <f ca="1"/>
        <v>1050</v>
      </c>
    </row>
    <row r="29" spans="1:22" x14ac:dyDescent="0.25">
      <c r="B29" t="str">
        <v>APR</v>
      </c>
      <c r="C29">
        <v>900</v>
      </c>
      <c r="D29">
        <v>870</v>
      </c>
      <c r="E29">
        <v>450</v>
      </c>
      <c r="F29">
        <v>1680</v>
      </c>
      <c r="G29">
        <f ca="1"/>
        <v>870</v>
      </c>
    </row>
    <row r="30" spans="1:22" x14ac:dyDescent="0.25">
      <c r="B30" t="str">
        <v>MAY</v>
      </c>
      <c r="C30">
        <v>1000</v>
      </c>
      <c r="D30">
        <v>850</v>
      </c>
      <c r="E30">
        <v>600</v>
      </c>
      <c r="F30">
        <v>1100</v>
      </c>
      <c r="G30">
        <f ca="1"/>
        <v>850</v>
      </c>
    </row>
    <row r="31" spans="1:22" x14ac:dyDescent="0.25">
      <c r="B31" t="str">
        <v>JUN</v>
      </c>
      <c r="C31">
        <v>1050</v>
      </c>
      <c r="D31">
        <v>1140</v>
      </c>
      <c r="E31">
        <v>750</v>
      </c>
      <c r="F31">
        <v>1500</v>
      </c>
      <c r="G31">
        <f ca="1"/>
        <v>1140</v>
      </c>
    </row>
    <row r="32" spans="1:22" x14ac:dyDescent="0.25">
      <c r="B32" t="str">
        <v>JUL</v>
      </c>
      <c r="C32">
        <v>1440</v>
      </c>
      <c r="D32">
        <v>1740</v>
      </c>
      <c r="E32">
        <v>1050</v>
      </c>
      <c r="F32">
        <v>1680</v>
      </c>
      <c r="G32">
        <f ca="1"/>
        <v>1740</v>
      </c>
    </row>
    <row r="33" spans="1:8" x14ac:dyDescent="0.25">
      <c r="B33" t="str">
        <v>AUG</v>
      </c>
      <c r="C33">
        <v>1200</v>
      </c>
      <c r="D33">
        <v>1380</v>
      </c>
      <c r="E33">
        <v>1110</v>
      </c>
      <c r="F33">
        <v>2220</v>
      </c>
      <c r="G33">
        <f ca="1"/>
        <v>1380</v>
      </c>
    </row>
    <row r="34" spans="1:8" x14ac:dyDescent="0.25">
      <c r="B34" t="str">
        <v>SEPT</v>
      </c>
      <c r="C34">
        <v>1260</v>
      </c>
      <c r="D34">
        <v>900</v>
      </c>
      <c r="E34">
        <v>750</v>
      </c>
      <c r="F34">
        <v>1410</v>
      </c>
      <c r="G34">
        <f ca="1"/>
        <v>900</v>
      </c>
    </row>
    <row r="35" spans="1:8" x14ac:dyDescent="0.25">
      <c r="B35" t="str">
        <v>OKT</v>
      </c>
      <c r="C35">
        <v>1050</v>
      </c>
      <c r="D35">
        <v>1350</v>
      </c>
      <c r="E35">
        <v>900</v>
      </c>
      <c r="F35">
        <v>2190</v>
      </c>
      <c r="G35">
        <f ca="1"/>
        <v>1350</v>
      </c>
    </row>
    <row r="36" spans="1:8" x14ac:dyDescent="0.25">
      <c r="B36" t="str">
        <v>NOV</v>
      </c>
      <c r="C36">
        <v>1050</v>
      </c>
      <c r="D36">
        <v>1800</v>
      </c>
      <c r="E36">
        <v>780</v>
      </c>
      <c r="F36">
        <v>2550</v>
      </c>
      <c r="G36">
        <f ca="1"/>
        <v>1800</v>
      </c>
    </row>
    <row r="37" spans="1:8" x14ac:dyDescent="0.25">
      <c r="B37" t="str">
        <v>DEC</v>
      </c>
      <c r="C37">
        <v>1500</v>
      </c>
      <c r="D37">
        <v>2400</v>
      </c>
      <c r="E37">
        <v>2000</v>
      </c>
      <c r="F37">
        <v>3100</v>
      </c>
      <c r="G37">
        <f ca="1"/>
        <v>2400</v>
      </c>
      <c r="H37" t="str">
        <f>K12</f>
        <v>Blitzen</v>
      </c>
    </row>
    <row r="41" spans="1:8" s="13" customFormat="1" x14ac:dyDescent="0.25">
      <c r="A41"/>
    </row>
    <row r="44" spans="1:8" x14ac:dyDescent="0.25">
      <c r="B44" t="s">
        <v>51</v>
      </c>
    </row>
    <row r="46" spans="1:8" x14ac:dyDescent="0.25">
      <c r="B46" s="1" t="s">
        <v>47</v>
      </c>
      <c r="C46" s="1" t="s">
        <v>32</v>
      </c>
      <c r="D46" s="1" t="s">
        <v>33</v>
      </c>
      <c r="E46" s="1" t="s">
        <v>34</v>
      </c>
      <c r="F46" s="1" t="s">
        <v>35</v>
      </c>
      <c r="G46" s="14" t="s">
        <v>50</v>
      </c>
      <c r="H46" s="1" t="s">
        <v>8</v>
      </c>
    </row>
    <row r="47" spans="1:8" x14ac:dyDescent="0.25">
      <c r="B47" t="s">
        <v>16</v>
      </c>
      <c r="C47">
        <v>750</v>
      </c>
      <c r="D47">
        <v>570</v>
      </c>
      <c r="E47">
        <v>300</v>
      </c>
      <c r="F47">
        <v>1650</v>
      </c>
      <c r="G47" cm="1">
        <f t="array" ref="G47:G57">_xlfn.XLOOKUP(K12,$C$46:$F$46,C47:F57)</f>
        <v>570</v>
      </c>
    </row>
    <row r="48" spans="1:8" x14ac:dyDescent="0.25">
      <c r="B48" t="s">
        <v>17</v>
      </c>
      <c r="C48">
        <v>870</v>
      </c>
      <c r="D48">
        <v>810</v>
      </c>
      <c r="E48">
        <v>330</v>
      </c>
      <c r="F48">
        <v>1560</v>
      </c>
      <c r="G48">
        <v>810</v>
      </c>
    </row>
    <row r="49" spans="2:8" x14ac:dyDescent="0.25">
      <c r="B49" t="s">
        <v>44</v>
      </c>
      <c r="C49">
        <v>750</v>
      </c>
      <c r="D49">
        <v>1050</v>
      </c>
      <c r="E49">
        <v>510</v>
      </c>
      <c r="F49">
        <v>1230</v>
      </c>
      <c r="G49">
        <v>1050</v>
      </c>
    </row>
    <row r="50" spans="2:8" x14ac:dyDescent="0.25">
      <c r="B50" t="s">
        <v>18</v>
      </c>
      <c r="C50">
        <v>900</v>
      </c>
      <c r="D50">
        <v>870</v>
      </c>
      <c r="E50">
        <v>450</v>
      </c>
      <c r="F50">
        <v>1680</v>
      </c>
      <c r="G50">
        <v>870</v>
      </c>
    </row>
    <row r="51" spans="2:8" x14ac:dyDescent="0.25">
      <c r="B51" t="s">
        <v>45</v>
      </c>
      <c r="C51">
        <v>1050</v>
      </c>
      <c r="D51">
        <v>1140</v>
      </c>
      <c r="E51">
        <v>750</v>
      </c>
      <c r="F51">
        <v>1500</v>
      </c>
      <c r="G51">
        <v>1140</v>
      </c>
    </row>
    <row r="52" spans="2:8" x14ac:dyDescent="0.25">
      <c r="B52" t="s">
        <v>46</v>
      </c>
      <c r="C52">
        <v>1440</v>
      </c>
      <c r="D52">
        <v>1740</v>
      </c>
      <c r="E52">
        <v>1050</v>
      </c>
      <c r="F52">
        <v>1680</v>
      </c>
      <c r="G52">
        <v>1740</v>
      </c>
    </row>
    <row r="53" spans="2:8" x14ac:dyDescent="0.25">
      <c r="B53" t="s">
        <v>23</v>
      </c>
      <c r="C53">
        <v>1200</v>
      </c>
      <c r="D53">
        <v>1380</v>
      </c>
      <c r="E53">
        <v>1110</v>
      </c>
      <c r="F53">
        <v>2220</v>
      </c>
      <c r="G53">
        <v>1380</v>
      </c>
    </row>
    <row r="54" spans="2:8" x14ac:dyDescent="0.25">
      <c r="B54" t="s">
        <v>21</v>
      </c>
      <c r="C54">
        <v>1260</v>
      </c>
      <c r="D54">
        <v>900</v>
      </c>
      <c r="E54">
        <v>750</v>
      </c>
      <c r="F54">
        <v>1410</v>
      </c>
      <c r="G54">
        <v>900</v>
      </c>
    </row>
    <row r="55" spans="2:8" x14ac:dyDescent="0.25">
      <c r="B55" t="s">
        <v>24</v>
      </c>
      <c r="C55">
        <v>1050</v>
      </c>
      <c r="D55">
        <v>1350</v>
      </c>
      <c r="E55">
        <v>900</v>
      </c>
      <c r="F55">
        <v>2190</v>
      </c>
      <c r="G55">
        <v>1350</v>
      </c>
    </row>
    <row r="56" spans="2:8" x14ac:dyDescent="0.25">
      <c r="B56" t="s">
        <v>25</v>
      </c>
      <c r="C56">
        <v>1050</v>
      </c>
      <c r="D56">
        <v>1800</v>
      </c>
      <c r="E56">
        <v>780</v>
      </c>
      <c r="F56">
        <v>2550</v>
      </c>
      <c r="G56">
        <v>1800</v>
      </c>
    </row>
    <row r="57" spans="2:8" x14ac:dyDescent="0.25">
      <c r="B57" t="s">
        <v>26</v>
      </c>
      <c r="C57">
        <v>1500</v>
      </c>
      <c r="D57">
        <v>2400</v>
      </c>
      <c r="E57">
        <v>2000</v>
      </c>
      <c r="F57">
        <v>3100</v>
      </c>
      <c r="G57">
        <v>2400</v>
      </c>
      <c r="H57" t="str">
        <f>K12</f>
        <v>Blitzen</v>
      </c>
    </row>
  </sheetData>
  <phoneticPr fontId="8" type="noConversion"/>
  <pageMargins left="0.7" right="0.7" top="0.75" bottom="0.75" header="0.3" footer="0.3"/>
  <drawing r:id="rId1"/>
  <tableParts count="2">
    <tablePart r:id="rId2"/>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C26F3-52B3-4332-A8B0-0E888360F05F}">
  <sheetPr codeName="Sheet8">
    <tabColor theme="4" tint="0.59999389629810485"/>
  </sheetPr>
  <dimension ref="B1:R37"/>
  <sheetViews>
    <sheetView showGridLines="0" topLeftCell="A8" zoomScaleNormal="100" workbookViewId="0">
      <selection activeCell="E18" sqref="E18"/>
    </sheetView>
  </sheetViews>
  <sheetFormatPr defaultRowHeight="15" x14ac:dyDescent="0.25"/>
  <cols>
    <col min="1" max="1" width="2.85546875" customWidth="1"/>
    <col min="2" max="2" width="13.28515625" customWidth="1"/>
    <col min="3" max="3" width="10.85546875" customWidth="1"/>
    <col min="4" max="4" width="11" customWidth="1"/>
    <col min="5" max="5" width="23.7109375" customWidth="1"/>
    <col min="7" max="7" width="12.7109375" customWidth="1"/>
    <col min="10" max="10" width="3.5703125" customWidth="1"/>
    <col min="11" max="11" width="7" customWidth="1"/>
  </cols>
  <sheetData>
    <row r="1" spans="2:18" s="18" customFormat="1" ht="40.5" customHeight="1" x14ac:dyDescent="0.25">
      <c r="B1" s="17" t="s">
        <v>68</v>
      </c>
    </row>
    <row r="4" spans="2:18" ht="18.75" x14ac:dyDescent="0.3">
      <c r="B4" s="11" t="s">
        <v>38</v>
      </c>
    </row>
    <row r="7" spans="2:18" x14ac:dyDescent="0.25">
      <c r="B7" s="1" t="s">
        <v>1</v>
      </c>
      <c r="C7" s="1" t="s">
        <v>13</v>
      </c>
      <c r="D7" s="1" t="s">
        <v>42</v>
      </c>
      <c r="E7" s="1" t="s">
        <v>14</v>
      </c>
      <c r="F7" s="1" t="s">
        <v>15</v>
      </c>
    </row>
    <row r="8" spans="2:18" x14ac:dyDescent="0.25">
      <c r="B8">
        <v>1</v>
      </c>
      <c r="C8" t="s">
        <v>16</v>
      </c>
      <c r="D8">
        <v>750</v>
      </c>
      <c r="F8" t="str">
        <f>IF(AND($K$22,ISBLANK(frosty[[#This Row],[Comment]])=FALSE),frosty[[#This Row],[Comment]],"")</f>
        <v/>
      </c>
    </row>
    <row r="9" spans="2:18" x14ac:dyDescent="0.25">
      <c r="B9">
        <v>2</v>
      </c>
      <c r="C9" t="s">
        <v>17</v>
      </c>
      <c r="D9">
        <v>870</v>
      </c>
      <c r="F9" t="str">
        <f>IF(AND($K$22,ISBLANK(frosty[[#This Row],[Comment]])=FALSE),frosty[[#This Row],[Comment]],"")</f>
        <v/>
      </c>
      <c r="R9" s="2"/>
    </row>
    <row r="10" spans="2:18" x14ac:dyDescent="0.25">
      <c r="B10">
        <v>3</v>
      </c>
      <c r="C10" t="s">
        <v>44</v>
      </c>
      <c r="D10">
        <v>750</v>
      </c>
      <c r="F10" t="str">
        <f>IF(AND($K$22,ISBLANK(frosty[[#This Row],[Comment]])=FALSE),frosty[[#This Row],[Comment]],"")</f>
        <v/>
      </c>
    </row>
    <row r="11" spans="2:18" x14ac:dyDescent="0.25">
      <c r="B11">
        <v>4</v>
      </c>
      <c r="C11" t="s">
        <v>18</v>
      </c>
      <c r="D11">
        <v>900</v>
      </c>
      <c r="F11" t="str">
        <f>IF(AND($K$22,ISBLANK(frosty[[#This Row],[Comment]])=FALSE),frosty[[#This Row],[Comment]],"")</f>
        <v/>
      </c>
    </row>
    <row r="12" spans="2:18" x14ac:dyDescent="0.25">
      <c r="B12">
        <v>5</v>
      </c>
      <c r="C12" t="s">
        <v>19</v>
      </c>
      <c r="D12">
        <v>800</v>
      </c>
      <c r="F12" t="str">
        <f>IF(AND($K$22,ISBLANK(frosty[[#This Row],[Comment]])=FALSE),frosty[[#This Row],[Comment]],"")</f>
        <v/>
      </c>
    </row>
    <row r="13" spans="2:18" x14ac:dyDescent="0.25">
      <c r="B13">
        <v>6</v>
      </c>
      <c r="C13" t="s">
        <v>20</v>
      </c>
      <c r="D13">
        <v>1050</v>
      </c>
      <c r="E13" t="s">
        <v>55</v>
      </c>
      <c r="F13" t="str">
        <f>IF(AND($K$22,ISBLANK(frosty[[#This Row],[Comment]])=FALSE),frosty[[#This Row],[Comment]],"")</f>
        <v>New magic-carrot discovered</v>
      </c>
    </row>
    <row r="14" spans="2:18" x14ac:dyDescent="0.25">
      <c r="B14">
        <v>7</v>
      </c>
      <c r="C14" t="s">
        <v>22</v>
      </c>
      <c r="D14">
        <v>1440</v>
      </c>
      <c r="F14" t="str">
        <f>IF(AND($K$22,ISBLANK(frosty[[#This Row],[Comment]])=FALSE),frosty[[#This Row],[Comment]],"")</f>
        <v/>
      </c>
    </row>
    <row r="15" spans="2:18" x14ac:dyDescent="0.25">
      <c r="B15">
        <v>8</v>
      </c>
      <c r="C15" t="s">
        <v>23</v>
      </c>
      <c r="D15">
        <v>1200</v>
      </c>
      <c r="F15" t="str">
        <f>IF(AND($K$22,ISBLANK(frosty[[#This Row],[Comment]])=FALSE),frosty[[#This Row],[Comment]],"")</f>
        <v/>
      </c>
    </row>
    <row r="16" spans="2:18" x14ac:dyDescent="0.25">
      <c r="B16">
        <v>9</v>
      </c>
      <c r="C16" t="s">
        <v>21</v>
      </c>
      <c r="D16">
        <v>1260</v>
      </c>
      <c r="F16" t="str">
        <f>IF(AND($K$22,ISBLANK(frosty[[#This Row],[Comment]])=FALSE),frosty[[#This Row],[Comment]],"")</f>
        <v/>
      </c>
    </row>
    <row r="17" spans="2:17" x14ac:dyDescent="0.25">
      <c r="B17">
        <v>10</v>
      </c>
      <c r="C17" t="s">
        <v>24</v>
      </c>
      <c r="D17">
        <v>650</v>
      </c>
      <c r="E17" t="s">
        <v>54</v>
      </c>
      <c r="F17" t="str">
        <f>IF(AND($K$22,ISBLANK(frosty[[#This Row],[Comment]])=FALSE),frosty[[#This Row],[Comment]],"")</f>
        <v>Frosty had an injury</v>
      </c>
    </row>
    <row r="18" spans="2:17" x14ac:dyDescent="0.25">
      <c r="B18">
        <v>11</v>
      </c>
      <c r="C18" t="s">
        <v>25</v>
      </c>
      <c r="D18">
        <v>0</v>
      </c>
      <c r="F18" t="str">
        <f>IF(AND($K$22,ISBLANK(frosty[[#This Row],[Comment]])=FALSE),frosty[[#This Row],[Comment]],"")</f>
        <v/>
      </c>
    </row>
    <row r="19" spans="2:17" x14ac:dyDescent="0.25">
      <c r="B19">
        <v>12</v>
      </c>
      <c r="C19" t="s">
        <v>26</v>
      </c>
      <c r="D19">
        <v>0</v>
      </c>
      <c r="F19" t="str">
        <f>IF(AND($K$22,ISBLANK(frosty[[#This Row],[Comment]])=FALSE),frosty[[#This Row],[Comment]],"")</f>
        <v/>
      </c>
      <c r="Q19" s="2"/>
    </row>
    <row r="22" spans="2:17" ht="18.75" x14ac:dyDescent="0.3">
      <c r="B22" s="11" t="s">
        <v>39</v>
      </c>
      <c r="K22" s="23" t="b">
        <v>1</v>
      </c>
    </row>
    <row r="25" spans="2:17" x14ac:dyDescent="0.25">
      <c r="C25" s="22" t="s">
        <v>13</v>
      </c>
      <c r="D25" s="22" t="s">
        <v>57</v>
      </c>
      <c r="E25" s="22" t="s">
        <v>56</v>
      </c>
      <c r="F25" s="22" t="s">
        <v>10</v>
      </c>
    </row>
    <row r="26" spans="2:17" x14ac:dyDescent="0.25">
      <c r="C26" t="str" cm="1">
        <f t="array" ref="C26:D37">frosty[[Month]:[Kilometres]]</f>
        <v>JAN</v>
      </c>
      <c r="D26">
        <v>750</v>
      </c>
      <c r="E26" t="str" cm="1">
        <f t="array" ref="E26:E37">IF(frosty[Comment shown]&lt;&gt;"",frosty[Comment shown],"")</f>
        <v/>
      </c>
      <c r="F26" t="e" cm="1">
        <f t="array" ref="F26:F37">IF(_xlfn.ANCHORARRAY(E26)&lt;&gt;"",frosty[Kilometres],NA())</f>
        <v>#N/A</v>
      </c>
    </row>
    <row r="27" spans="2:17" x14ac:dyDescent="0.25">
      <c r="C27" t="str">
        <v>FEB</v>
      </c>
      <c r="D27">
        <v>870</v>
      </c>
      <c r="E27" t="str">
        <v/>
      </c>
      <c r="F27" t="e">
        <v>#N/A</v>
      </c>
    </row>
    <row r="28" spans="2:17" x14ac:dyDescent="0.25">
      <c r="C28" t="str">
        <v>MAR</v>
      </c>
      <c r="D28">
        <v>750</v>
      </c>
      <c r="E28" t="str">
        <v/>
      </c>
      <c r="F28" t="e">
        <v>#N/A</v>
      </c>
    </row>
    <row r="29" spans="2:17" x14ac:dyDescent="0.25">
      <c r="C29" t="str">
        <v>APR</v>
      </c>
      <c r="D29">
        <v>900</v>
      </c>
      <c r="E29" t="str">
        <v/>
      </c>
      <c r="F29" t="e">
        <v>#N/A</v>
      </c>
    </row>
    <row r="30" spans="2:17" x14ac:dyDescent="0.25">
      <c r="C30" t="str">
        <v>MAY</v>
      </c>
      <c r="D30">
        <v>800</v>
      </c>
      <c r="E30" t="str">
        <v/>
      </c>
      <c r="F30" t="e">
        <v>#N/A</v>
      </c>
    </row>
    <row r="31" spans="2:17" x14ac:dyDescent="0.25">
      <c r="C31" t="str">
        <v>JUNE</v>
      </c>
      <c r="D31">
        <v>1050</v>
      </c>
      <c r="E31" t="str">
        <v>New magic-carrot discovered</v>
      </c>
      <c r="F31">
        <v>1050</v>
      </c>
    </row>
    <row r="32" spans="2:17" x14ac:dyDescent="0.25">
      <c r="C32" t="str">
        <v>JULY</v>
      </c>
      <c r="D32">
        <v>1440</v>
      </c>
      <c r="E32" t="str">
        <v/>
      </c>
      <c r="F32" t="e">
        <v>#N/A</v>
      </c>
    </row>
    <row r="33" spans="3:6" x14ac:dyDescent="0.25">
      <c r="C33" t="str">
        <v>AUG</v>
      </c>
      <c r="D33">
        <v>1200</v>
      </c>
      <c r="E33" t="str">
        <v/>
      </c>
      <c r="F33" t="e">
        <v>#N/A</v>
      </c>
    </row>
    <row r="34" spans="3:6" x14ac:dyDescent="0.25">
      <c r="C34" t="str">
        <v>SEPT</v>
      </c>
      <c r="D34">
        <v>1260</v>
      </c>
      <c r="E34" t="str">
        <v/>
      </c>
      <c r="F34" t="e">
        <v>#N/A</v>
      </c>
    </row>
    <row r="35" spans="3:6" x14ac:dyDescent="0.25">
      <c r="C35" t="str">
        <v>OKT</v>
      </c>
      <c r="D35">
        <v>650</v>
      </c>
      <c r="E35" t="str">
        <v>Frosty had an injury</v>
      </c>
      <c r="F35">
        <v>650</v>
      </c>
    </row>
    <row r="36" spans="3:6" x14ac:dyDescent="0.25">
      <c r="C36" t="str">
        <v>NOV</v>
      </c>
      <c r="D36">
        <v>0</v>
      </c>
      <c r="E36" t="str">
        <v/>
      </c>
      <c r="F36" t="e">
        <v>#N/A</v>
      </c>
    </row>
    <row r="37" spans="3:6" x14ac:dyDescent="0.25">
      <c r="C37" t="str">
        <v>DEC</v>
      </c>
      <c r="D37">
        <v>0</v>
      </c>
      <c r="E37" t="str">
        <v/>
      </c>
      <c r="F37" t="e">
        <v>#N/A</v>
      </c>
    </row>
  </sheetData>
  <pageMargins left="0.7" right="0.7" top="0.75" bottom="0.75" header="0.3" footer="0.3"/>
  <pageSetup paperSize="9" orientation="portrait" horizontalDpi="4294967293" verticalDpi="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10308-25A6-44A4-8D1F-F76E3FCC6A32}">
  <sheetPr codeName="Sheet9">
    <tabColor theme="4" tint="0.59999389629810485"/>
  </sheetPr>
  <dimension ref="B1:P33"/>
  <sheetViews>
    <sheetView showGridLines="0" zoomScale="90" zoomScaleNormal="90" workbookViewId="0">
      <selection activeCell="D20" sqref="D20:D21"/>
    </sheetView>
  </sheetViews>
  <sheetFormatPr defaultRowHeight="15" x14ac:dyDescent="0.25"/>
  <cols>
    <col min="1" max="1" width="2.85546875" customWidth="1"/>
    <col min="3" max="3" width="13.140625" customWidth="1"/>
    <col min="6" max="6" width="10.85546875" customWidth="1"/>
    <col min="16" max="16" width="12" bestFit="1" customWidth="1"/>
  </cols>
  <sheetData>
    <row r="1" spans="2:16" s="18" customFormat="1" ht="40.5" customHeight="1" x14ac:dyDescent="0.25">
      <c r="B1" s="17" t="s">
        <v>176</v>
      </c>
    </row>
    <row r="4" spans="2:16" ht="18.75" x14ac:dyDescent="0.3">
      <c r="B4" s="11" t="s">
        <v>38</v>
      </c>
    </row>
    <row r="6" spans="2:16" x14ac:dyDescent="0.25">
      <c r="C6" t="s">
        <v>2</v>
      </c>
      <c r="D6" t="s">
        <v>63</v>
      </c>
      <c r="E6" t="s">
        <v>9</v>
      </c>
    </row>
    <row r="7" spans="2:16" x14ac:dyDescent="0.25">
      <c r="C7" t="s">
        <v>59</v>
      </c>
      <c r="D7">
        <v>8</v>
      </c>
      <c r="E7">
        <v>1</v>
      </c>
    </row>
    <row r="8" spans="2:16" x14ac:dyDescent="0.25">
      <c r="C8" t="s">
        <v>60</v>
      </c>
      <c r="D8">
        <v>10</v>
      </c>
      <c r="E8">
        <v>2</v>
      </c>
    </row>
    <row r="9" spans="2:16" x14ac:dyDescent="0.25">
      <c r="C9" t="s">
        <v>61</v>
      </c>
      <c r="D9">
        <v>8</v>
      </c>
      <c r="E9">
        <v>3</v>
      </c>
    </row>
    <row r="10" spans="2:16" x14ac:dyDescent="0.25">
      <c r="C10" t="s">
        <v>62</v>
      </c>
      <c r="D10">
        <v>10</v>
      </c>
      <c r="E10">
        <v>4</v>
      </c>
      <c r="P10" s="2"/>
    </row>
    <row r="11" spans="2:16" x14ac:dyDescent="0.25">
      <c r="C11" t="s">
        <v>58</v>
      </c>
      <c r="D11">
        <v>3</v>
      </c>
      <c r="E11">
        <v>5</v>
      </c>
      <c r="P11" s="2"/>
    </row>
    <row r="12" spans="2:16" x14ac:dyDescent="0.25">
      <c r="P12" s="19" t="s">
        <v>59</v>
      </c>
    </row>
    <row r="13" spans="2:16" x14ac:dyDescent="0.25">
      <c r="P13" s="2"/>
    </row>
    <row r="17" spans="2:6" ht="18.75" x14ac:dyDescent="0.3">
      <c r="B17" s="11" t="s">
        <v>39</v>
      </c>
    </row>
    <row r="19" spans="2:6" x14ac:dyDescent="0.25">
      <c r="C19" t="s">
        <v>2</v>
      </c>
      <c r="D19" t="s">
        <v>64</v>
      </c>
      <c r="E19" t="s">
        <v>9</v>
      </c>
    </row>
    <row r="20" spans="2:6" x14ac:dyDescent="0.25">
      <c r="C20" s="5" t="str" cm="1">
        <f t="array" ref="C20:E24">_xlfn.SORTBY(frosty_food[],frosty_food[Daily dose],-1)</f>
        <v>Apple</v>
      </c>
      <c r="D20" s="6">
        <v>10</v>
      </c>
      <c r="E20">
        <v>2</v>
      </c>
    </row>
    <row r="21" spans="2:6" x14ac:dyDescent="0.25">
      <c r="C21" s="7" t="str">
        <v>Leafy Greens</v>
      </c>
      <c r="D21" s="8">
        <v>10</v>
      </c>
      <c r="E21">
        <v>4</v>
      </c>
    </row>
    <row r="22" spans="2:6" x14ac:dyDescent="0.25">
      <c r="C22" s="5" t="str">
        <v>Carrot</v>
      </c>
      <c r="D22" s="6">
        <v>8</v>
      </c>
      <c r="E22">
        <v>1</v>
      </c>
    </row>
    <row r="23" spans="2:6" x14ac:dyDescent="0.25">
      <c r="C23" s="7" t="str">
        <v>Oats</v>
      </c>
      <c r="D23" s="8">
        <v>8</v>
      </c>
      <c r="E23">
        <v>3</v>
      </c>
    </row>
    <row r="24" spans="2:6" x14ac:dyDescent="0.25">
      <c r="C24" s="5" t="str">
        <v>Pumpkin</v>
      </c>
      <c r="D24" s="6">
        <v>3</v>
      </c>
      <c r="E24">
        <v>5</v>
      </c>
    </row>
    <row r="27" spans="2:6" x14ac:dyDescent="0.25">
      <c r="C27" s="2"/>
    </row>
    <row r="28" spans="2:6" x14ac:dyDescent="0.25">
      <c r="B28" t="s">
        <v>65</v>
      </c>
      <c r="E28" t="s">
        <v>66</v>
      </c>
      <c r="F28" t="s">
        <v>67</v>
      </c>
    </row>
    <row r="29" spans="2:6" x14ac:dyDescent="0.25">
      <c r="C29">
        <f>_xlfn.XMATCH(P12,_xlfn.CHOOSECOLS(_xlfn.ANCHORARRAY(C20),1))</f>
        <v>3</v>
      </c>
      <c r="E29" cm="1">
        <f t="array" ref="E29:E33">_xlfn.CHOOSECOLS(_xlfn.ANCHORARRAY(C20),2)</f>
        <v>10</v>
      </c>
      <c r="F29" s="9">
        <f>IFERROR(SUM(_xlfn.TAKE(_xlfn.ANCHORARRAY(E29),C29-1)),0)</f>
        <v>20</v>
      </c>
    </row>
    <row r="30" spans="2:6" x14ac:dyDescent="0.25">
      <c r="E30">
        <v>10</v>
      </c>
      <c r="F30" s="20">
        <f>_xlfn.XLOOKUP(P12,C20:C24,D20:D24)</f>
        <v>8</v>
      </c>
    </row>
    <row r="31" spans="2:6" x14ac:dyDescent="0.25">
      <c r="E31">
        <v>8</v>
      </c>
      <c r="F31" s="10">
        <f>SUM(D20:D24)-SUM(F29:F30)</f>
        <v>11</v>
      </c>
    </row>
    <row r="32" spans="2:6" x14ac:dyDescent="0.25">
      <c r="E32">
        <v>8</v>
      </c>
    </row>
    <row r="33" spans="5:5" x14ac:dyDescent="0.25">
      <c r="E33">
        <v>3</v>
      </c>
    </row>
  </sheetData>
  <dataValidations count="1">
    <dataValidation type="list" allowBlank="1" showInputMessage="1" showErrorMessage="1" sqref="P12" xr:uid="{C0411BDD-CDF5-4C82-83C2-AA8F3FC0E746}">
      <formula1>$C$20:$C$24</formula1>
    </dataValidation>
  </dataValidation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F3F6-5125-491E-AA34-92289CC82362}">
  <sheetPr codeName="Sheet10">
    <tabColor theme="4" tint="0.59999389629810485"/>
  </sheetPr>
  <dimension ref="B1:E35"/>
  <sheetViews>
    <sheetView showGridLines="0" workbookViewId="0">
      <selection activeCell="M35" sqref="M35"/>
    </sheetView>
  </sheetViews>
  <sheetFormatPr defaultRowHeight="15" x14ac:dyDescent="0.25"/>
  <cols>
    <col min="1" max="1" width="2.85546875" customWidth="1"/>
    <col min="3" max="3" width="13.28515625" customWidth="1"/>
    <col min="4" max="4" width="11.140625" customWidth="1"/>
    <col min="11" max="11" width="12.7109375" customWidth="1"/>
    <col min="15" max="15" width="13.7109375" customWidth="1"/>
  </cols>
  <sheetData>
    <row r="1" spans="2:5" s="18" customFormat="1" ht="40.5" customHeight="1" x14ac:dyDescent="0.25">
      <c r="B1" s="17" t="s">
        <v>180</v>
      </c>
    </row>
    <row r="4" spans="2:5" ht="18.75" x14ac:dyDescent="0.3">
      <c r="C4" s="11" t="s">
        <v>38</v>
      </c>
    </row>
    <row r="6" spans="2:5" x14ac:dyDescent="0.25">
      <c r="C6" s="3" t="s">
        <v>69</v>
      </c>
      <c r="D6" s="3" t="s">
        <v>70</v>
      </c>
      <c r="E6" s="3" t="s">
        <v>10</v>
      </c>
    </row>
    <row r="7" spans="2:5" hidden="1" x14ac:dyDescent="0.25">
      <c r="C7" t="s">
        <v>32</v>
      </c>
      <c r="D7">
        <v>8</v>
      </c>
      <c r="E7">
        <f>SUBTOTAL(9,sleeptime[[#This Row],[Sleep time]])</f>
        <v>0</v>
      </c>
    </row>
    <row r="8" spans="2:5" hidden="1" x14ac:dyDescent="0.25">
      <c r="C8" t="s">
        <v>33</v>
      </c>
      <c r="D8">
        <v>7</v>
      </c>
      <c r="E8">
        <f>SUBTOTAL(9,sleeptime[[#This Row],[Sleep time]])</f>
        <v>0</v>
      </c>
    </row>
    <row r="9" spans="2:5" hidden="1" x14ac:dyDescent="0.25">
      <c r="C9" t="s">
        <v>34</v>
      </c>
      <c r="D9">
        <v>10</v>
      </c>
      <c r="E9">
        <f>SUBTOTAL(9,sleeptime[[#This Row],[Sleep time]])</f>
        <v>0</v>
      </c>
    </row>
    <row r="10" spans="2:5" hidden="1" x14ac:dyDescent="0.25">
      <c r="C10" t="s">
        <v>35</v>
      </c>
      <c r="D10">
        <v>14</v>
      </c>
      <c r="E10">
        <f>SUBTOTAL(9,sleeptime[[#This Row],[Sleep time]])</f>
        <v>0</v>
      </c>
    </row>
    <row r="11" spans="2:5" x14ac:dyDescent="0.25">
      <c r="C11" t="s">
        <v>68</v>
      </c>
      <c r="D11">
        <v>9</v>
      </c>
      <c r="E11">
        <f>SUBTOTAL(9,sleeptime[[#This Row],[Sleep time]])</f>
        <v>9</v>
      </c>
    </row>
    <row r="17" spans="3:5" ht="18.75" x14ac:dyDescent="0.3">
      <c r="C17" s="11" t="s">
        <v>39</v>
      </c>
    </row>
    <row r="19" spans="3:5" x14ac:dyDescent="0.25">
      <c r="D19" s="2" t="s">
        <v>11</v>
      </c>
    </row>
    <row r="21" spans="3:5" x14ac:dyDescent="0.25">
      <c r="D21" t="str" cm="1">
        <f t="array" ref="D21:E25">_xlfn.CHOOSECOLS(sleeptime[],1,2)</f>
        <v>Rudolph</v>
      </c>
      <c r="E21">
        <v>8</v>
      </c>
    </row>
    <row r="22" spans="3:5" x14ac:dyDescent="0.25">
      <c r="D22" t="str">
        <v>Blitzen</v>
      </c>
      <c r="E22">
        <v>7</v>
      </c>
    </row>
    <row r="23" spans="3:5" x14ac:dyDescent="0.25">
      <c r="D23" t="str">
        <v>Cupid</v>
      </c>
      <c r="E23">
        <v>10</v>
      </c>
    </row>
    <row r="24" spans="3:5" x14ac:dyDescent="0.25">
      <c r="D24" t="str">
        <v>Dasher</v>
      </c>
      <c r="E24">
        <v>14</v>
      </c>
    </row>
    <row r="25" spans="3:5" x14ac:dyDescent="0.25">
      <c r="D25" t="str">
        <v>Frosty</v>
      </c>
      <c r="E25">
        <v>9</v>
      </c>
    </row>
    <row r="29" spans="3:5" x14ac:dyDescent="0.25">
      <c r="D29" s="2" t="s">
        <v>12</v>
      </c>
    </row>
    <row r="31" spans="3:5" x14ac:dyDescent="0.25">
      <c r="D31" t="str" cm="1">
        <f t="array" ref="D31:E35">_xlfn.CHOOSECOLS(sleeptime[],1,3)</f>
        <v>Rudolph</v>
      </c>
      <c r="E31">
        <v>0</v>
      </c>
    </row>
    <row r="32" spans="3:5" x14ac:dyDescent="0.25">
      <c r="D32" t="str">
        <v>Blitzen</v>
      </c>
      <c r="E32">
        <v>0</v>
      </c>
    </row>
    <row r="33" spans="4:5" x14ac:dyDescent="0.25">
      <c r="D33" t="str">
        <v>Cupid</v>
      </c>
      <c r="E33">
        <v>0</v>
      </c>
    </row>
    <row r="34" spans="4:5" x14ac:dyDescent="0.25">
      <c r="D34" t="str">
        <v>Dasher</v>
      </c>
      <c r="E34">
        <v>0</v>
      </c>
    </row>
    <row r="35" spans="4:5" x14ac:dyDescent="0.25">
      <c r="D35" t="str">
        <v>Frosty</v>
      </c>
      <c r="E35">
        <v>9</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F A A B Q S w M E F A A C A A g A t 3 2 B W c 0 v u S G l A A A A 9 g A A A B I A H A B D b 2 5 m a W c v U G F j a 2 F n Z S 5 4 b W w g o h g A K K A U A A A A A A A A A A A A A A A A A A A A A A A A A A A A h Y 9 L D o I w G I S v Q r q n D 0 h 8 5 a f E u J X E R G P c N q V C I x R D i + V u L j y S V x C j q D u X 8 8 2 3 m L l f b 5 D 2 d R V c V G t 1 Y x L E M E W B M r L J t S k S 1 L l j O E M p h 4 2 Q J 1 G o Y J C N X f Q 2 T 1 D p 3 H l B i P c e + x g 3 b U E i S h k 5 Z O u t L F U t 0 E f W / + V Q G + u E k Q p x 2 L / G 8 A i z e I 7 Z d I I p k B F C p s 1 X i I a 9 z / Y H w q q r X N c q n q t w u Q M y R i D v D / w B U E s D B B Q A A g A I A L d 9 g 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f Y F Z j x u 3 / R I C A A D n B g A A E w A c A E Z v c m 1 1 b G F z L 1 N l Y 3 R p b 2 4 x L m 0 g o h g A K K A U A A A A A A A A A A A A A A A A A A A A A A A A A A A A j Z T B j t o w E I b v S L y D l b 1 A G 8 I a Q o B d c d j S V b d S 9 1 C g 6 q G q o p A M m 2 g T O 3 K c U r T i b f o m f b E 6 y b b Y A c v l g j L + x p n J z P 8 X E P K E E r R u / v F t t 9 P t F H H A I E J X 1 i b Y Q p o C G r k W W q A U e L e D x O 9 z W U c X 6 C t s n X e M 7 g t g S 0 o 4 E F 7 0 r J j z v L g Z D o E 4 + + Q 5 y S F K A o e y p 2 H 1 N H y E b A v M L 3 j A w a c 7 n 8 f g 3 5 e M 5 h A Q / w s R N V h 9 u 3 n N l X V X F u h h 8 / h p s K Q R I P j J W R A n w D i g 1 8 q q s h 5 4 l j r i O Y V e U 5 i N X l 6 s J U 3 L j G D L R p Z T 8 C R 8 P g x i C C J g a P P + h v B 4 E M Z J G v V w 3 z o K / h U f X c C d X R o 8 J a H 4 R m / R G x k e m + 4 e K X e 7 J n y s 4 B M T 7 i q 4 Z 8 I n C j 4 1 4 Z 6 C z 0 z 4 V M H n J n y m 4 P j a x M 9 V 3 j z V a z X h 0 l z V B H U P s H G 2 W B 0 u N k 4 X q + P F 9 X z b B L r T 7 g P 2 z h I m g r e O g v m 2 o v s 1 p E L C l C 3 O q l j V i / v 9 p K o P 8 P s X i S o Z i d N D X m m o l o + z Y Q E p d p R l z S v F G R S 9 / 1 G h r Q i O i z z E B d d S 1 q X 4 W B N 3 N f G J J u 5 p 4 l N N f K a J z / / G S V n 5 V H t L L 6 V g X c / 1 2 i 1 L x o C E B 6 f 6 m u 0 V + 0 i 4 5 5 6 d 6 H r H u u a x 2 v 3 x N O p 7 w n f A h D O j d R 6 k w q B P w 1 5 B R n 9 A c 0 E 1 5 f Z W 2 I q H S p Y n 2 Z l k V Z I N S R Y j 2 Y d k D b L s Z U n L a p W F K G t M l s + / 7 o / 9 b i c h + q Z v / w B Q S w E C L Q A U A A I A C A C 3 f Y F Z z S + 5 I a U A A A D 2 A A A A E g A A A A A A A A A A A A A A A A A A A A A A Q 2 9 u Z m l n L 1 B h Y 2 t h Z 2 U u e G 1 s U E s B A i 0 A F A A C A A g A t 3 2 B W Q / K 6 a u k A A A A 6 Q A A A B M A A A A A A A A A A A A A A A A A 8 Q A A A F t D b 2 5 0 Z W 5 0 X 1 R 5 c G V z X S 5 4 b W x Q S w E C L Q A U A A I A C A C 3 f Y F Z j x u 3 / R I C A A D n B g A A E w A A A A A A A A A A A A A A A A D i A Q A A R m 9 y b X V s Y X M v U 2 V j d G l v b j E u b V B L B Q Y A A A A A A w A D A M I A A A B B 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8 C Q A A A A A A A N o 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V G F i Z W x s Z S U y M D I 0 P C 9 J d G V t U G F 0 a D 4 8 L 0 l 0 Z W 1 M b 2 N h d G l v b j 4 8 U 3 R h Y m x l R W 5 0 c m l l c z 4 8 R W 5 0 c n k g V H l w Z T 0 i U X V l c n l J R C I g V m F s d W U 9 I n M 4 O D M 0 O G N k Y S 1 i M z Z m L T R h Y T M t O D Y 4 M C 1 m Z W V i N T Y 5 M T F j Y m M 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U Y W J l b G x l M S I g L z 4 8 R W 5 0 c n k g V H l w Z T 0 i U m V j b 3 Z l c n l U Y X J n Z X R D b 2 x 1 b W 4 i I F Z h b H V l P S J s M i I g L z 4 8 R W 5 0 c n k g V H l w Z T 0 i U m V j b 3 Z l c n l U Y X J n Z X R S b 3 c i I F Z h b H V l P S J s M i I g L z 4 8 R W 5 0 c n k g V H l w Z T 0 i R m l s b G V k Q 2 9 t c G x l d G V S Z X N 1 b H R U b 1 d v c m t z a G V l d C I g V m F s d W U 9 I m w x I i A v P j x F b n R y e S B U e X B l P S J G a W x s Q 2 9 1 b n Q i I F Z h b H V l P S J s M j c i I C 8 + P E V u d H J 5 I F R 5 c G U 9 I k Z p b G x F c n J v c k N v Z G U i I F Z h b H V l P S J z V W 5 r b m 9 3 b i I g L z 4 8 R W 5 0 c n k g V H l w Z T 0 i R m l s b E V y c m 9 y Q 2 9 1 b n Q i I F Z h b H V l P S J s M C I g L z 4 8 R W 5 0 c n k g V H l w Z T 0 i R m l s b E x h c 3 R V c G R h d G V k I i B W Y W x 1 Z T 0 i Z D I w M j Q t M T I t M D F U M T Q 6 N D U 6 N D U u O T g z O D k 4 N l o i I C 8 + P E V u d H J 5 I F R 5 c G U 9 I k Z p b G x D b 2 x 1 b W 5 U e X B l c y I g V m F s d W U 9 I n N C Z z 0 9 I i A v P j x F b n R y e S B U e X B l P S J G a W x s Q 2 9 s d W 1 u T m F t Z X M i I F Z h b H V l P S J z W y Z x d W 9 0 O 0 N v b H V t b j I m c X V v d D t d 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R h Y m V s b G U g M j Q v Q X V 0 b 1 J l b W 9 2 Z W R D b 2 x 1 b W 5 z M S 5 7 Q 2 9 s d W 1 u M i w w f S Z x d W 9 0 O 1 0 s J n F 1 b 3 Q 7 Q 2 9 s d W 1 u Q 2 9 1 b n Q m c X V v d D s 6 M S w m c X V v d D t L Z X l D b 2 x 1 b W 5 O Y W 1 l c y Z x d W 9 0 O z p b X S w m c X V v d D t D b 2 x 1 b W 5 J Z G V u d G l 0 a W V z J n F 1 b 3 Q 7 O l s m c X V v d D t T Z W N 0 a W 9 u M S 9 U Y W J l b G x l I D I 0 L 0 F 1 d G 9 S Z W 1 v d m V k Q 2 9 s d W 1 u c z E u e 0 N v b H V t b j I s M H 0 m c X V v d D t d L C Z x d W 9 0 O 1 J l b G F 0 a W 9 u c 2 h p c E l u Z m 8 m c X V v d D s 6 W 1 1 9 I i A v P j w v U 3 R h Y m x l R W 5 0 c m l l c z 4 8 L 0 l 0 Z W 0 + P E l 0 Z W 0 + P E l 0 Z W 1 M b 2 N h d G l v b j 4 8 S X R l b V R 5 c G U + R m 9 y b X V s Y T w v S X R l b V R 5 c G U + P E l 0 Z W 1 Q Y X R o P l N l Y 3 R p b 2 4 x L 1 R h Y m V s b G U l M j A y N C 9 R d W V s b G U 8 L 0 l 0 Z W 1 Q Y X R o P j w v S X R l b U x v Y 2 F 0 a W 9 u P j x T d G F i b G V F b n R y a W V z I C 8 + P C 9 J d G V t P j x J d G V t P j x J d G V t T G 9 j Y X R p b 2 4 + P E l 0 Z W 1 U e X B l P k Z v c m 1 1 b G E 8 L 0 l 0 Z W 1 U e X B l P j x J d G V t U G F 0 a D 5 T Z W N 0 a W 9 u M S 9 U Y W J l b G x l J T I w M j Q v Q X V z J T I w S F R N T C 1 D b 2 R l J T I w Z X h 0 c m F o a W V y d G U l M j B U Y W J l b G x l P C 9 J d G V t U G F 0 a D 4 8 L 0 l 0 Z W 1 M b 2 N h d G l v b j 4 8 U 3 R h Y m x l R W 5 0 c m l l c y A v P j w v S X R l b T 4 8 S X R l b T 4 8 S X R l b U x v Y 2 F 0 a W 9 u P j x J d G V t V H l w Z T 5 G b 3 J t d W x h P C 9 J d G V t V H l w Z T 4 8 S X R l b V B h d G g + U 2 V j d G l v b j E v V G F i Z W x s Z S U y M D I 0 L 0 d l J U M z J U E 0 b m R l c n R l c i U y M F R 5 c D w v S X R l b V B h d G g + P C 9 J d G V t T G 9 j Y X R p b 2 4 + P F N 0 Y W J s Z U V u d H J p Z X M g L z 4 8 L 0 l 0 Z W 0 + P E l 0 Z W 0 + P E l 0 Z W 1 M b 2 N h d G l v b j 4 8 S X R l b V R 5 c G U + R m 9 y b X V s Y T w v S X R l b V R 5 c G U + P E l 0 Z W 1 Q Y X R o P l N l Y 3 R p b 2 4 x L 1 R h Y m V s b G U l M j A y N C 9 F b n R m Z X J u d G U l M j B T c G F s d G V u P C 9 J d G V t U G F 0 a D 4 8 L 0 l 0 Z W 1 M b 2 N h d G l v b j 4 8 U 3 R h Y m x l R W 5 0 c m l l c y A v P j w v S X R l b T 4 8 L 0 l 0 Z W 1 z P j w v T G 9 j Y W x Q Y W N r Y W d l T W V 0 Y W R h d G F G a W x l P h Y A A A B Q S w U G A A A A A A A A A A A A A A A A A A A A A A A A J g E A A A E A A A D Q j J 3 f A R X R E Y x 6 A M B P w p f r A Q A A A O Y l Y V T u b w V H j G N 3 O A K v n 8 o A A A A A A g A A A A A A E G Y A A A A B A A A g A A A A 8 e D J q P G h A T 0 g 5 R l Z S E b r H 9 K 7 P M 7 3 q O K A i 4 t Q C e C X g S s A A A A A D o A A A A A C A A A g A A A A F P U B 8 + E P P Q k + W u G 6 B f Z S 4 Y 7 b B l u R J w + j / h F 8 4 d t w W X l Q A A A A q q m i 5 T z C 5 l Z i n k h d W q g k V m o o P 7 0 7 p V p T A c g L V S N Y f 7 Q 2 4 M y E G b 2 M A L n J I P B V n 2 8 8 b p y 2 0 O z a E o b n B U 4 x h q Z 1 X V u v a U z J w g f Z 8 c + I u Y u f T t F A A A A A w 3 2 + j w s Z B + 9 a d r C f b b 0 x f S 9 r o Q c x Q p 3 M / V t m V 7 f L k U s C 1 z 1 C z 5 N q t S X B F v Y Z Y Q y t m R t w J j z x P S 5 s g D A K 2 a 2 N s g = = < / D a t a M a s h u p > 
</file>

<file path=customXml/itemProps1.xml><?xml version="1.0" encoding="utf-8"?>
<ds:datastoreItem xmlns:ds="http://schemas.openxmlformats.org/officeDocument/2006/customXml" ds:itemID="{669F5EEF-EA54-456F-9AA4-3C3681D9981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DATA</vt:lpstr>
      <vt:lpstr>Sample pivots</vt:lpstr>
      <vt:lpstr>Sample dashboard</vt:lpstr>
      <vt:lpstr>Dropdown and Max</vt:lpstr>
      <vt:lpstr>Linechart</vt:lpstr>
      <vt:lpstr>Line chart combi</vt:lpstr>
      <vt:lpstr>Frosty</vt:lpstr>
      <vt:lpstr>Frosty's new diet</vt:lpstr>
      <vt:lpstr>Slicer to highlight</vt:lpstr>
      <vt:lpstr>Picture in cell</vt:lpstr>
      <vt:lpstr>Pie slices</vt:lpstr>
      <vt:lpstr>KPI examples</vt:lpstr>
      <vt:lpstr>KPI</vt:lpstr>
      <vt:lpstr>KPI_Data</vt:lpstr>
      <vt:lpstr>KPI tricks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Szepesi</dc:creator>
  <cp:lastModifiedBy>Laura Szepesi</cp:lastModifiedBy>
  <dcterms:created xsi:type="dcterms:W3CDTF">2024-11-28T14:14:17Z</dcterms:created>
  <dcterms:modified xsi:type="dcterms:W3CDTF">2024-12-05T17:33:03Z</dcterms:modified>
</cp:coreProperties>
</file>