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1"/>
  </bookViews>
  <sheets>
    <sheet name="Calculations" sheetId="1" r:id="rId1"/>
    <sheet name="League Table" sheetId="2" r:id="rId2"/>
    <sheet name="Fixtures" sheetId="3" r:id="rId3"/>
    <sheet name="Data" sheetId="4" r:id="rId4"/>
    <sheet name="Teams" sheetId="5" r:id="rId5"/>
  </sheets>
  <externalReferences>
    <externalReference r:id="rId6"/>
  </externalReferences>
  <definedNames>
    <definedName name="Teams">[1]Data!$E$2:$E$33</definedName>
  </definedNames>
  <calcPr calcId="145621"/>
</workbook>
</file>

<file path=xl/calcChain.xml><?xml version="1.0" encoding="utf-8"?>
<calcChain xmlns="http://schemas.openxmlformats.org/spreadsheetml/2006/main">
  <c r="S16" i="1" l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C29" i="1"/>
  <c r="C30" i="1"/>
  <c r="C26" i="1"/>
  <c r="C27" i="1"/>
  <c r="C28" i="1"/>
  <c r="C16" i="1"/>
  <c r="C17" i="1"/>
  <c r="C18" i="1"/>
  <c r="C19" i="1"/>
  <c r="C20" i="1"/>
  <c r="C21" i="1"/>
  <c r="C22" i="1"/>
  <c r="C23" i="1"/>
  <c r="C24" i="1"/>
  <c r="C25" i="1"/>
  <c r="C12" i="1"/>
  <c r="D12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3" i="1"/>
  <c r="D3" i="1" s="1"/>
  <c r="N25" i="1" l="1"/>
  <c r="L25" i="1"/>
  <c r="I25" i="1"/>
  <c r="G25" i="1"/>
  <c r="E25" i="1"/>
  <c r="O25" i="1"/>
  <c r="M25" i="1"/>
  <c r="K25" i="1"/>
  <c r="P25" i="1" s="1"/>
  <c r="H25" i="1"/>
  <c r="F25" i="1"/>
  <c r="D25" i="1"/>
  <c r="N23" i="1"/>
  <c r="L23" i="1"/>
  <c r="I23" i="1"/>
  <c r="G23" i="1"/>
  <c r="E23" i="1"/>
  <c r="O23" i="1"/>
  <c r="M23" i="1"/>
  <c r="K23" i="1"/>
  <c r="P23" i="1" s="1"/>
  <c r="H23" i="1"/>
  <c r="F23" i="1"/>
  <c r="D23" i="1"/>
  <c r="N21" i="1"/>
  <c r="L21" i="1"/>
  <c r="I21" i="1"/>
  <c r="G21" i="1"/>
  <c r="E21" i="1"/>
  <c r="O21" i="1"/>
  <c r="M21" i="1"/>
  <c r="K21" i="1"/>
  <c r="H21" i="1"/>
  <c r="F21" i="1"/>
  <c r="D21" i="1"/>
  <c r="N19" i="1"/>
  <c r="L19" i="1"/>
  <c r="I19" i="1"/>
  <c r="G19" i="1"/>
  <c r="E19" i="1"/>
  <c r="O19" i="1"/>
  <c r="M19" i="1"/>
  <c r="K19" i="1"/>
  <c r="H19" i="1"/>
  <c r="F19" i="1"/>
  <c r="D19" i="1"/>
  <c r="N17" i="1"/>
  <c r="L17" i="1"/>
  <c r="I17" i="1"/>
  <c r="G17" i="1"/>
  <c r="E17" i="1"/>
  <c r="O17" i="1"/>
  <c r="M17" i="1"/>
  <c r="K17" i="1"/>
  <c r="H17" i="1"/>
  <c r="F17" i="1"/>
  <c r="D17" i="1"/>
  <c r="O28" i="1"/>
  <c r="M28" i="1"/>
  <c r="K28" i="1"/>
  <c r="H28" i="1"/>
  <c r="F28" i="1"/>
  <c r="D28" i="1"/>
  <c r="N28" i="1"/>
  <c r="L28" i="1"/>
  <c r="I28" i="1"/>
  <c r="G28" i="1"/>
  <c r="E28" i="1"/>
  <c r="O26" i="1"/>
  <c r="M26" i="1"/>
  <c r="K26" i="1"/>
  <c r="H26" i="1"/>
  <c r="F26" i="1"/>
  <c r="D26" i="1"/>
  <c r="N26" i="1"/>
  <c r="L26" i="1"/>
  <c r="I26" i="1"/>
  <c r="G26" i="1"/>
  <c r="E26" i="1"/>
  <c r="O30" i="1"/>
  <c r="M30" i="1"/>
  <c r="K30" i="1"/>
  <c r="H30" i="1"/>
  <c r="F30" i="1"/>
  <c r="D30" i="1"/>
  <c r="N30" i="1"/>
  <c r="L30" i="1"/>
  <c r="I30" i="1"/>
  <c r="G30" i="1"/>
  <c r="E30" i="1"/>
  <c r="E12" i="1"/>
  <c r="E10" i="1"/>
  <c r="E8" i="1"/>
  <c r="E6" i="1"/>
  <c r="E4" i="1"/>
  <c r="F12" i="1"/>
  <c r="F10" i="1"/>
  <c r="F8" i="1"/>
  <c r="F6" i="1"/>
  <c r="F4" i="1"/>
  <c r="G12" i="1"/>
  <c r="G10" i="1"/>
  <c r="G8" i="1"/>
  <c r="G6" i="1"/>
  <c r="G4" i="1"/>
  <c r="H12" i="1"/>
  <c r="H10" i="1"/>
  <c r="H8" i="1"/>
  <c r="H6" i="1"/>
  <c r="H4" i="1"/>
  <c r="I12" i="1"/>
  <c r="I10" i="1"/>
  <c r="I8" i="1"/>
  <c r="I6" i="1"/>
  <c r="I4" i="1"/>
  <c r="K12" i="1"/>
  <c r="K10" i="1"/>
  <c r="K8" i="1"/>
  <c r="K6" i="1"/>
  <c r="K4" i="1"/>
  <c r="L12" i="1"/>
  <c r="L10" i="1"/>
  <c r="L8" i="1"/>
  <c r="L6" i="1"/>
  <c r="L4" i="1"/>
  <c r="M12" i="1"/>
  <c r="M10" i="1"/>
  <c r="M8" i="1"/>
  <c r="M6" i="1"/>
  <c r="M4" i="1"/>
  <c r="N12" i="1"/>
  <c r="N10" i="1"/>
  <c r="N8" i="1"/>
  <c r="N6" i="1"/>
  <c r="N4" i="1"/>
  <c r="O12" i="1"/>
  <c r="O10" i="1"/>
  <c r="O8" i="1"/>
  <c r="O6" i="1"/>
  <c r="O4" i="1"/>
  <c r="O24" i="1"/>
  <c r="M24" i="1"/>
  <c r="K24" i="1"/>
  <c r="H24" i="1"/>
  <c r="F24" i="1"/>
  <c r="D24" i="1"/>
  <c r="N24" i="1"/>
  <c r="L24" i="1"/>
  <c r="I24" i="1"/>
  <c r="G24" i="1"/>
  <c r="E24" i="1"/>
  <c r="O22" i="1"/>
  <c r="M22" i="1"/>
  <c r="K22" i="1"/>
  <c r="H22" i="1"/>
  <c r="F22" i="1"/>
  <c r="D22" i="1"/>
  <c r="N22" i="1"/>
  <c r="L22" i="1"/>
  <c r="I22" i="1"/>
  <c r="G22" i="1"/>
  <c r="E22" i="1"/>
  <c r="O20" i="1"/>
  <c r="M20" i="1"/>
  <c r="K20" i="1"/>
  <c r="H20" i="1"/>
  <c r="F20" i="1"/>
  <c r="D20" i="1"/>
  <c r="N20" i="1"/>
  <c r="L20" i="1"/>
  <c r="I20" i="1"/>
  <c r="G20" i="1"/>
  <c r="E20" i="1"/>
  <c r="O18" i="1"/>
  <c r="M18" i="1"/>
  <c r="K18" i="1"/>
  <c r="H18" i="1"/>
  <c r="F18" i="1"/>
  <c r="D18" i="1"/>
  <c r="N18" i="1"/>
  <c r="L18" i="1"/>
  <c r="I18" i="1"/>
  <c r="G18" i="1"/>
  <c r="E18" i="1"/>
  <c r="O16" i="1"/>
  <c r="M16" i="1"/>
  <c r="K16" i="1"/>
  <c r="H16" i="1"/>
  <c r="F16" i="1"/>
  <c r="D16" i="1"/>
  <c r="N16" i="1"/>
  <c r="L16" i="1"/>
  <c r="I16" i="1"/>
  <c r="G16" i="1"/>
  <c r="E16" i="1"/>
  <c r="N27" i="1"/>
  <c r="L27" i="1"/>
  <c r="I27" i="1"/>
  <c r="G27" i="1"/>
  <c r="E27" i="1"/>
  <c r="O27" i="1"/>
  <c r="M27" i="1"/>
  <c r="K27" i="1"/>
  <c r="H27" i="1"/>
  <c r="F27" i="1"/>
  <c r="D27" i="1"/>
  <c r="N29" i="1"/>
  <c r="L29" i="1"/>
  <c r="I29" i="1"/>
  <c r="G29" i="1"/>
  <c r="E29" i="1"/>
  <c r="O29" i="1"/>
  <c r="M29" i="1"/>
  <c r="K29" i="1"/>
  <c r="H29" i="1"/>
  <c r="F29" i="1"/>
  <c r="D29" i="1"/>
  <c r="E11" i="1"/>
  <c r="E9" i="1"/>
  <c r="E7" i="1"/>
  <c r="E5" i="1"/>
  <c r="E3" i="1"/>
  <c r="F11" i="1"/>
  <c r="F9" i="1"/>
  <c r="F7" i="1"/>
  <c r="F5" i="1"/>
  <c r="F3" i="1"/>
  <c r="G11" i="1"/>
  <c r="G9" i="1"/>
  <c r="G7" i="1"/>
  <c r="G5" i="1"/>
  <c r="G3" i="1"/>
  <c r="H11" i="1"/>
  <c r="H9" i="1"/>
  <c r="H7" i="1"/>
  <c r="H5" i="1"/>
  <c r="H3" i="1"/>
  <c r="I11" i="1"/>
  <c r="I9" i="1"/>
  <c r="I7" i="1"/>
  <c r="I5" i="1"/>
  <c r="I3" i="1"/>
  <c r="K11" i="1"/>
  <c r="K9" i="1"/>
  <c r="K7" i="1"/>
  <c r="K5" i="1"/>
  <c r="K3" i="1"/>
  <c r="L11" i="1"/>
  <c r="L9" i="1"/>
  <c r="L7" i="1"/>
  <c r="L5" i="1"/>
  <c r="L3" i="1"/>
  <c r="M11" i="1"/>
  <c r="M9" i="1"/>
  <c r="M7" i="1"/>
  <c r="M5" i="1"/>
  <c r="M3" i="1"/>
  <c r="N11" i="1"/>
  <c r="N9" i="1"/>
  <c r="N7" i="1"/>
  <c r="N5" i="1"/>
  <c r="N3" i="1"/>
  <c r="O11" i="1"/>
  <c r="O9" i="1"/>
  <c r="O7" i="1"/>
  <c r="O5" i="1"/>
  <c r="O3" i="1"/>
  <c r="P7" i="1" l="1"/>
  <c r="P5" i="1"/>
  <c r="P9" i="1"/>
  <c r="J3" i="1"/>
  <c r="J7" i="1"/>
  <c r="Q7" i="1" s="1"/>
  <c r="J11" i="1"/>
  <c r="P29" i="1"/>
  <c r="P4" i="1"/>
  <c r="P8" i="1"/>
  <c r="P12" i="1"/>
  <c r="J6" i="1"/>
  <c r="J10" i="1"/>
  <c r="P17" i="1"/>
  <c r="P21" i="1"/>
  <c r="P3" i="1"/>
  <c r="P11" i="1"/>
  <c r="J5" i="1"/>
  <c r="J9" i="1"/>
  <c r="P6" i="1"/>
  <c r="P10" i="1"/>
  <c r="J4" i="1"/>
  <c r="J8" i="1"/>
  <c r="J12" i="1"/>
  <c r="J25" i="1"/>
  <c r="P27" i="1"/>
  <c r="J16" i="1"/>
  <c r="P16" i="1"/>
  <c r="J20" i="1"/>
  <c r="P20" i="1"/>
  <c r="J24" i="1"/>
  <c r="P24" i="1"/>
  <c r="J26" i="1"/>
  <c r="P26" i="1"/>
  <c r="J17" i="1"/>
  <c r="P19" i="1"/>
  <c r="J21" i="1"/>
  <c r="J27" i="1"/>
  <c r="J18" i="1"/>
  <c r="P18" i="1"/>
  <c r="J22" i="1"/>
  <c r="P22" i="1"/>
  <c r="J30" i="1"/>
  <c r="P30" i="1"/>
  <c r="J28" i="1"/>
  <c r="P28" i="1"/>
  <c r="J19" i="1"/>
  <c r="J23" i="1"/>
  <c r="J29" i="1"/>
  <c r="Q8" i="1" l="1"/>
  <c r="Q9" i="1"/>
  <c r="Q3" i="1"/>
  <c r="Q10" i="1"/>
  <c r="Q11" i="1"/>
  <c r="Q12" i="1"/>
  <c r="Q4" i="1"/>
  <c r="Q5" i="1"/>
  <c r="Q6" i="1"/>
  <c r="B27" i="1"/>
  <c r="S4" i="1" l="1"/>
  <c r="R4" i="1"/>
  <c r="S11" i="1"/>
  <c r="R11" i="1"/>
  <c r="S3" i="1"/>
  <c r="R3" i="1"/>
  <c r="S9" i="1"/>
  <c r="S5" i="1"/>
  <c r="R5" i="1"/>
  <c r="S12" i="1"/>
  <c r="R12" i="1"/>
  <c r="S10" i="1"/>
  <c r="R10" i="1"/>
  <c r="R7" i="1"/>
  <c r="R9" i="1"/>
  <c r="R8" i="1"/>
  <c r="S6" i="1"/>
  <c r="R6" i="1"/>
  <c r="S7" i="1"/>
  <c r="B7" i="1" s="1"/>
  <c r="S8" i="1"/>
  <c r="B6" i="1"/>
  <c r="B29" i="1"/>
  <c r="B30" i="1"/>
  <c r="B28" i="1"/>
  <c r="B26" i="1"/>
  <c r="B3" i="1"/>
  <c r="B10" i="1" l="1"/>
  <c r="B12" i="1"/>
  <c r="B5" i="1"/>
  <c r="B9" i="1"/>
  <c r="B8" i="1"/>
  <c r="B11" i="1"/>
  <c r="B4" i="1"/>
  <c r="B16" i="1"/>
  <c r="A7" i="1" l="1"/>
  <c r="A5" i="1"/>
  <c r="A11" i="1"/>
  <c r="A9" i="1"/>
  <c r="A4" i="1"/>
  <c r="A8" i="1"/>
  <c r="A29" i="1"/>
  <c r="A25" i="1"/>
  <c r="A21" i="1"/>
  <c r="A17" i="1"/>
  <c r="A28" i="1"/>
  <c r="A24" i="1"/>
  <c r="A20" i="1"/>
  <c r="A16" i="1"/>
  <c r="A6" i="1"/>
  <c r="A3" i="1"/>
  <c r="A27" i="1"/>
  <c r="A23" i="1"/>
  <c r="A19" i="1"/>
  <c r="A30" i="1"/>
  <c r="A26" i="1"/>
  <c r="A22" i="1"/>
  <c r="A18" i="1"/>
  <c r="A12" i="1"/>
  <c r="A10" i="1"/>
  <c r="B17" i="1"/>
  <c r="I6" i="2" l="1"/>
  <c r="I8" i="2"/>
  <c r="I10" i="2"/>
  <c r="I12" i="2"/>
  <c r="I3" i="2"/>
  <c r="H5" i="2"/>
  <c r="H7" i="2"/>
  <c r="H9" i="2"/>
  <c r="H11" i="2"/>
  <c r="H4" i="2"/>
  <c r="G6" i="2"/>
  <c r="G8" i="2"/>
  <c r="G10" i="2"/>
  <c r="G12" i="2"/>
  <c r="G3" i="2"/>
  <c r="F5" i="2"/>
  <c r="F7" i="2"/>
  <c r="F9" i="2"/>
  <c r="F11" i="2"/>
  <c r="F4" i="2"/>
  <c r="E5" i="2"/>
  <c r="E7" i="2"/>
  <c r="E9" i="2"/>
  <c r="E11" i="2"/>
  <c r="E4" i="2"/>
  <c r="D5" i="2"/>
  <c r="D7" i="2"/>
  <c r="D9" i="2"/>
  <c r="D11" i="2"/>
  <c r="D4" i="2"/>
  <c r="I5" i="2"/>
  <c r="I7" i="2"/>
  <c r="I9" i="2"/>
  <c r="I11" i="2"/>
  <c r="I4" i="2"/>
  <c r="H6" i="2"/>
  <c r="H8" i="2"/>
  <c r="H10" i="2"/>
  <c r="H12" i="2"/>
  <c r="H3" i="2"/>
  <c r="G5" i="2"/>
  <c r="G7" i="2"/>
  <c r="G9" i="2"/>
  <c r="G11" i="2"/>
  <c r="G4" i="2"/>
  <c r="F6" i="2"/>
  <c r="F8" i="2"/>
  <c r="F10" i="2"/>
  <c r="F12" i="2"/>
  <c r="F3" i="2"/>
  <c r="E6" i="2"/>
  <c r="E8" i="2"/>
  <c r="E10" i="2"/>
  <c r="E12" i="2"/>
  <c r="E3" i="2"/>
  <c r="D6" i="2"/>
  <c r="D8" i="2"/>
  <c r="D10" i="2"/>
  <c r="D12" i="2"/>
  <c r="D3" i="2"/>
  <c r="C5" i="2"/>
  <c r="B5" i="2" s="1"/>
  <c r="C9" i="2"/>
  <c r="B9" i="2" s="1"/>
  <c r="C8" i="2"/>
  <c r="B8" i="2" s="1"/>
  <c r="C7" i="2"/>
  <c r="B7" i="2" s="1"/>
  <c r="C11" i="2"/>
  <c r="B11" i="2" s="1"/>
  <c r="C6" i="2"/>
  <c r="B6" i="2" s="1"/>
  <c r="C10" i="2"/>
  <c r="B10" i="2" s="1"/>
  <c r="C3" i="2"/>
  <c r="B3" i="2" s="1"/>
  <c r="C4" i="2"/>
  <c r="B4" i="2" s="1"/>
  <c r="C12" i="2"/>
  <c r="B12" i="2" s="1"/>
  <c r="I18" i="2"/>
  <c r="I20" i="2"/>
  <c r="I22" i="2"/>
  <c r="I24" i="2"/>
  <c r="I26" i="2"/>
  <c r="I28" i="2"/>
  <c r="I30" i="2"/>
  <c r="I16" i="2"/>
  <c r="H19" i="2"/>
  <c r="H21" i="2"/>
  <c r="H23" i="2"/>
  <c r="H25" i="2"/>
  <c r="H27" i="2"/>
  <c r="H29" i="2"/>
  <c r="H17" i="2"/>
  <c r="G18" i="2"/>
  <c r="G20" i="2"/>
  <c r="G22" i="2"/>
  <c r="G24" i="2"/>
  <c r="G26" i="2"/>
  <c r="G28" i="2"/>
  <c r="G30" i="2"/>
  <c r="G16" i="2"/>
  <c r="F19" i="2"/>
  <c r="F21" i="2"/>
  <c r="F23" i="2"/>
  <c r="F25" i="2"/>
  <c r="F27" i="2"/>
  <c r="F29" i="2"/>
  <c r="F17" i="2"/>
  <c r="E18" i="2"/>
  <c r="E20" i="2"/>
  <c r="E22" i="2"/>
  <c r="E24" i="2"/>
  <c r="E26" i="2"/>
  <c r="E28" i="2"/>
  <c r="E30" i="2"/>
  <c r="E16" i="2"/>
  <c r="D19" i="2"/>
  <c r="D21" i="2"/>
  <c r="D23" i="2"/>
  <c r="D25" i="2"/>
  <c r="D27" i="2"/>
  <c r="D29" i="2"/>
  <c r="D17" i="2"/>
  <c r="I19" i="2"/>
  <c r="I21" i="2"/>
  <c r="I23" i="2"/>
  <c r="I25" i="2"/>
  <c r="I27" i="2"/>
  <c r="I29" i="2"/>
  <c r="I17" i="2"/>
  <c r="H18" i="2"/>
  <c r="H20" i="2"/>
  <c r="H22" i="2"/>
  <c r="H24" i="2"/>
  <c r="H26" i="2"/>
  <c r="H28" i="2"/>
  <c r="H30" i="2"/>
  <c r="H16" i="2"/>
  <c r="G19" i="2"/>
  <c r="G21" i="2"/>
  <c r="G23" i="2"/>
  <c r="G25" i="2"/>
  <c r="G27" i="2"/>
  <c r="G29" i="2"/>
  <c r="G17" i="2"/>
  <c r="F18" i="2"/>
  <c r="F20" i="2"/>
  <c r="F22" i="2"/>
  <c r="F24" i="2"/>
  <c r="F26" i="2"/>
  <c r="F28" i="2"/>
  <c r="F30" i="2"/>
  <c r="F16" i="2"/>
  <c r="E19" i="2"/>
  <c r="E21" i="2"/>
  <c r="E23" i="2"/>
  <c r="E25" i="2"/>
  <c r="E27" i="2"/>
  <c r="E29" i="2"/>
  <c r="E17" i="2"/>
  <c r="D18" i="2"/>
  <c r="D20" i="2"/>
  <c r="D22" i="2"/>
  <c r="D24" i="2"/>
  <c r="D26" i="2"/>
  <c r="D28" i="2"/>
  <c r="D30" i="2"/>
  <c r="D16" i="2"/>
  <c r="B18" i="1"/>
  <c r="B19" i="1" l="1"/>
  <c r="B20" i="1" l="1"/>
  <c r="B21" i="1" l="1"/>
  <c r="B22" i="1" l="1"/>
  <c r="B23" i="1" l="1"/>
  <c r="B24" i="1" l="1"/>
  <c r="B25" i="1" l="1"/>
  <c r="C18" i="2" l="1"/>
  <c r="B18" i="2" s="1"/>
  <c r="C30" i="2"/>
  <c r="B30" i="2" s="1"/>
  <c r="C19" i="2"/>
  <c r="B19" i="2" s="1"/>
  <c r="C17" i="2"/>
  <c r="B17" i="2" s="1"/>
  <c r="C23" i="2"/>
  <c r="B23" i="2" s="1"/>
  <c r="C27" i="2"/>
  <c r="B27" i="2" s="1"/>
  <c r="C28" i="2"/>
  <c r="B28" i="2" s="1"/>
  <c r="C20" i="2"/>
  <c r="B20" i="2" s="1"/>
  <c r="C16" i="2"/>
  <c r="B16" i="2" s="1"/>
  <c r="C25" i="2"/>
  <c r="B25" i="2" s="1"/>
  <c r="C29" i="2"/>
  <c r="B29" i="2" s="1"/>
  <c r="C22" i="2"/>
  <c r="B22" i="2" s="1"/>
  <c r="C26" i="2"/>
  <c r="B26" i="2" s="1"/>
  <c r="C24" i="2"/>
  <c r="B24" i="2" s="1"/>
  <c r="C21" i="2"/>
  <c r="B21" i="2" s="1"/>
</calcChain>
</file>

<file path=xl/sharedStrings.xml><?xml version="1.0" encoding="utf-8"?>
<sst xmlns="http://schemas.openxmlformats.org/spreadsheetml/2006/main" count="801" uniqueCount="68">
  <si>
    <t>Rank</t>
  </si>
  <si>
    <t>Team</t>
  </si>
  <si>
    <t>P</t>
  </si>
  <si>
    <t>W</t>
  </si>
  <si>
    <t>L</t>
  </si>
  <si>
    <t>D</t>
  </si>
  <si>
    <t>F</t>
  </si>
  <si>
    <t>A</t>
  </si>
  <si>
    <t>Pts</t>
  </si>
  <si>
    <t>Team 1</t>
  </si>
  <si>
    <t>v</t>
  </si>
  <si>
    <t>Team 2</t>
  </si>
  <si>
    <t>-</t>
  </si>
  <si>
    <t>Position</t>
  </si>
  <si>
    <t>Win</t>
  </si>
  <si>
    <t>Draw</t>
  </si>
  <si>
    <t>Points</t>
  </si>
  <si>
    <t>Rank Ties</t>
  </si>
  <si>
    <t>Premier Division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</si>
  <si>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</si>
  <si>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</si>
  <si>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</si>
  <si>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</si>
  <si>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</si>
  <si>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</si>
  <si>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</si>
  <si>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</si>
  <si>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First Division</t>
  </si>
  <si>
    <t>Team A</t>
  </si>
  <si>
    <t>Team B</t>
  </si>
  <si>
    <t>Team C</t>
  </si>
  <si>
    <t>Team D</t>
  </si>
  <si>
    <t>Team E</t>
  </si>
  <si>
    <t>Team F</t>
  </si>
  <si>
    <t>Team G</t>
  </si>
  <si>
    <t>Team H</t>
  </si>
  <si>
    <t>Team I</t>
  </si>
  <si>
    <t>Team J</t>
  </si>
  <si>
    <t>Team K</t>
  </si>
  <si>
    <t>Team L</t>
  </si>
  <si>
    <t>Team N</t>
  </si>
  <si>
    <t>Team O</t>
  </si>
  <si>
    <t>Team M</t>
  </si>
  <si>
    <t>Home Score</t>
  </si>
  <si>
    <t>Away Score</t>
  </si>
  <si>
    <t>Home Team</t>
  </si>
  <si>
    <t>Away Team</t>
  </si>
  <si>
    <t>Premier Divison</t>
  </si>
  <si>
    <t>Penalty Points</t>
  </si>
  <si>
    <t>Rank1</t>
  </si>
  <si>
    <t>Away Matches</t>
  </si>
  <si>
    <t>V</t>
  </si>
  <si>
    <t>Home Games</t>
  </si>
  <si>
    <t>Away Games</t>
  </si>
  <si>
    <t>HW</t>
  </si>
  <si>
    <t>HL</t>
  </si>
  <si>
    <t>HD</t>
  </si>
  <si>
    <t>HF</t>
  </si>
  <si>
    <t>HA</t>
  </si>
  <si>
    <t>AW</t>
  </si>
  <si>
    <t>AL</t>
  </si>
  <si>
    <t>AD</t>
  </si>
  <si>
    <t>AF</t>
  </si>
  <si>
    <t>AA</t>
  </si>
  <si>
    <t>HPts</t>
  </si>
  <si>
    <t>APts</t>
  </si>
  <si>
    <t>Created by</t>
  </si>
  <si>
    <t>Computergaga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</si>
</sst>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2" borderId="1" xfId="0" applyFont="1" applyFill="1" applyBorder="1" applyProtection="1">
      <protection locked="0"/>
    </xf>
    <xf numFmtId="20" fontId="0" fillId="0" borderId="0" xfId="0" applyNumberFormat="1" applyAlignment="1" applyProtection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6" xfId="0" applyFont="1" applyFill="1" applyBorder="1"/>
    <xf numFmtId="0" fontId="0" fillId="4" borderId="7" xfId="0" applyFont="1" applyFill="1" applyBorder="1"/>
    <xf numFmtId="0" fontId="0" fillId="5" borderId="6" xfId="0" applyFont="1" applyFill="1" applyBorder="1"/>
    <xf numFmtId="0" fontId="0" fillId="5" borderId="7" xfId="0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/>
    <xf numFmtId="20" fontId="0" fillId="4" borderId="6" xfId="0" applyNumberFormat="1" applyFont="1" applyFill="1" applyBorder="1" applyAlignment="1">
      <alignment horizontal="center"/>
    </xf>
    <xf numFmtId="0" fontId="2" fillId="2" borderId="10" xfId="0" applyFont="1" applyFill="1" applyBorder="1"/>
    <xf numFmtId="20" fontId="0" fillId="4" borderId="8" xfId="0" applyNumberFormat="1" applyFont="1" applyFill="1" applyBorder="1" applyAlignment="1">
      <alignment horizontal="center"/>
    </xf>
    <xf numFmtId="0" fontId="0" fillId="0" borderId="0" xfId="0" applyNumberFormat="1"/>
    <xf numFmtId="0" fontId="1" fillId="3" borderId="4" xfId="0" applyFont="1" applyFill="1" applyBorder="1"/>
    <xf numFmtId="0" fontId="1" fillId="3" borderId="5" xfId="0" applyFont="1" applyFill="1" applyBorder="1"/>
    <xf numFmtId="0" fontId="1" fillId="0" borderId="0" xfId="0" applyFont="1" applyAlignment="1">
      <alignment horizontal="center"/>
    </xf>
    <xf numFmtId="0" fontId="3" fillId="0" borderId="0" xfId="1"/>
    <xf numFmtId="0" fontId="0" fillId="0" borderId="0" xfId="0" applyFont="1"/>
    <xf numFmtId="0" fontId="3" fillId="0" borderId="0" xfId="1" applyFont="1"/>
  </cellXfs>
  <cellStyles count="2">
    <cellStyle name="Hyperlink" xfId="1" builtinId="8"/>
    <cellStyle name="Normal" xfId="0" builtinId="0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  <border diagonalUp="0" diagonalDown="0">
        <left style="medium">
          <color theme="2" tint="-0.24994659260841701"/>
        </left>
        <right style="medium">
          <color theme="2" tint="-0.24994659260841701"/>
        </right>
        <top style="medium">
          <color theme="2" tint="-0.24994659260841701"/>
        </top>
        <bottom style="medium">
          <color theme="2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5" formatCode="hh:mm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  <border diagonalUp="0" diagonalDown="0">
        <left style="medium">
          <color theme="2" tint="-0.24994659260841701"/>
        </left>
        <right style="medium">
          <color theme="2" tint="-0.24994659260841701"/>
        </right>
        <top style="medium">
          <color theme="2" tint="-0.24994659260841701"/>
        </top>
        <bottom style="medium">
          <color theme="2" tint="-0.2499465926084170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  <border diagonalUp="0" diagonalDown="0">
        <left style="medium">
          <color theme="2" tint="-0.24994659260841701"/>
        </left>
        <right style="medium">
          <color theme="2" tint="-0.24994659260841701"/>
        </right>
        <top style="medium">
          <color theme="2" tint="-0.24994659260841701"/>
        </top>
        <bottom style="medium">
          <color theme="2" tint="-0.24994659260841701"/>
        </bottom>
        <vertical/>
        <horizontal/>
      </border>
      <protection locked="0" hidden="0"/>
    </dxf>
    <dxf>
      <numFmt numFmtId="25" formatCode="hh:mm"/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2"/>
        </patternFill>
      </fill>
      <border diagonalUp="0" diagonalDown="0">
        <left style="medium">
          <color theme="2" tint="-0.24994659260841701"/>
        </left>
        <right style="medium">
          <color theme="2" tint="-0.24994659260841701"/>
        </right>
        <top style="medium">
          <color theme="2" tint="-0.24994659260841701"/>
        </top>
        <bottom style="medium">
          <color theme="2" tint="-0.2499465926084170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inee1/Google%20Drive/computergaga/excel/files/world_cup_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Fixture List"/>
      <sheetName val="Group A"/>
      <sheetName val="Group B"/>
      <sheetName val="Group C"/>
      <sheetName val="Group D"/>
      <sheetName val="Group E"/>
      <sheetName val="Group F"/>
      <sheetName val="Group G"/>
      <sheetName val="Group H"/>
      <sheetName val="Group Statistics"/>
      <sheetName val="Knockout Stages"/>
      <sheetName val="Calculations"/>
      <sheetName val="Data"/>
    </sheetNames>
    <sheetDataSet>
      <sheetData sheetId="0"/>
      <sheetData sheetId="1">
        <row r="4">
          <cell r="C4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F3">
            <v>0</v>
          </cell>
        </row>
      </sheetData>
      <sheetData sheetId="12">
        <row r="2">
          <cell r="B2">
            <v>3</v>
          </cell>
          <cell r="E2" t="str">
            <v>South Africa</v>
          </cell>
        </row>
        <row r="3">
          <cell r="E3" t="str">
            <v>France</v>
          </cell>
        </row>
        <row r="4">
          <cell r="E4" t="str">
            <v>Mexico</v>
          </cell>
        </row>
        <row r="5">
          <cell r="E5" t="str">
            <v>Uruguay</v>
          </cell>
        </row>
        <row r="6">
          <cell r="E6" t="str">
            <v>South Korea</v>
          </cell>
        </row>
        <row r="7">
          <cell r="E7" t="str">
            <v>Argentina</v>
          </cell>
        </row>
        <row r="8">
          <cell r="E8" t="str">
            <v>Nigeria</v>
          </cell>
        </row>
        <row r="9">
          <cell r="E9" t="str">
            <v>Greece</v>
          </cell>
        </row>
        <row r="10">
          <cell r="E10" t="str">
            <v>England</v>
          </cell>
        </row>
        <row r="11">
          <cell r="E11" t="str">
            <v>USA</v>
          </cell>
        </row>
        <row r="12">
          <cell r="E12" t="str">
            <v>Algeria</v>
          </cell>
        </row>
        <row r="13">
          <cell r="E13" t="str">
            <v>Slovenia</v>
          </cell>
        </row>
        <row r="14">
          <cell r="E14" t="str">
            <v>Germany</v>
          </cell>
        </row>
        <row r="15">
          <cell r="E15" t="str">
            <v>Australia</v>
          </cell>
        </row>
        <row r="16">
          <cell r="E16" t="str">
            <v>Ghana</v>
          </cell>
        </row>
        <row r="17">
          <cell r="E17" t="str">
            <v>Serbia</v>
          </cell>
        </row>
        <row r="18">
          <cell r="E18" t="str">
            <v>Netherlands</v>
          </cell>
        </row>
        <row r="19">
          <cell r="E19" t="str">
            <v>Japan</v>
          </cell>
        </row>
        <row r="20">
          <cell r="E20" t="str">
            <v>Cameroon</v>
          </cell>
        </row>
        <row r="21">
          <cell r="E21" t="str">
            <v>Denmark</v>
          </cell>
        </row>
        <row r="22">
          <cell r="E22" t="str">
            <v>Italy</v>
          </cell>
        </row>
        <row r="23">
          <cell r="E23" t="str">
            <v>Paraguay</v>
          </cell>
        </row>
        <row r="24">
          <cell r="E24" t="str">
            <v>New Zealand</v>
          </cell>
        </row>
        <row r="25">
          <cell r="E25" t="str">
            <v>Slovakia</v>
          </cell>
        </row>
        <row r="26">
          <cell r="E26" t="str">
            <v>Ivory Coast</v>
          </cell>
        </row>
        <row r="27">
          <cell r="E27" t="str">
            <v>Portugal</v>
          </cell>
        </row>
        <row r="28">
          <cell r="E28" t="str">
            <v>Brazil</v>
          </cell>
        </row>
        <row r="29">
          <cell r="E29" t="str">
            <v>North Korea</v>
          </cell>
        </row>
        <row r="30">
          <cell r="E30" t="str">
            <v>Honduras</v>
          </cell>
        </row>
        <row r="31">
          <cell r="E31" t="str">
            <v>Spain</v>
          </cell>
        </row>
        <row r="32">
          <cell r="E32" t="str">
            <v>Chile</v>
          </cell>
        </row>
        <row r="33">
          <cell r="E33" t="str">
            <v>Switzerland</v>
          </cell>
        </row>
      </sheetData>
    </sheetDataSet>
  </externalBook>
</externalLink>
</file>

<file path=xl/tables/table1.xml><?xml version="1.0" encoding="utf-8"?>
<table xmlns="http://schemas.openxmlformats.org/spreadsheetml/2006/main" id="3" name="Premier_Calculations" displayName="Premier_Calculations" ref="A2:S12" totalsRowShown="0" headerRowDxfId="68">
  <autoFilter ref="A2:S12"/>
  <tableColumns count="19">
    <tableColumn id="1" name="Rank Ties" dataDxfId="67">
      <calculatedColumnFormula>IF(C3="","",RANK($B3,Premier_Calculations[Rank],1)+COUNTIF($B$3:$B3,$B3)-1)</calculatedColumnFormula>
    </tableColumn>
    <tableColumn id="2" name="Rank">
      <calculatedColumnFormula>R3+S3</calculatedColumnFormula>
    </tableColumn>
    <tableColumn id="3" name="Team">
      <calculatedColumnFormula>Teams!A2</calculatedColumnFormula>
    </tableColumn>
    <tableColumn id="4" name="P" dataDxfId="66">
      <calculatedColumnFormula>SUMPRODUCT((Premier_Fixtures[Home Team]=Calculations!$C3)*(Premier_Fixtures[Home Score]&gt;0)*(Premier_Fixtures[Home Score]&lt;&gt;"")+(Premier_Fixtures[Away Score]&gt;0)*(Premier_Fixtures[Away Team]=Calculations!$C3)*(Premier_Fixtures[Away Score]&lt;&gt;""))</calculatedColumnFormula>
    </tableColumn>
    <tableColumn id="5" name="HW" dataDxfId="65">
      <calculatedColumnFormula>SUMPRODUCT((Premier_Fixtures[Home Team]=Calculations!$C3)*(Premier_Fixtures[Home Score]&gt;Premier_Fixtures[Away Score]))</calculatedColumnFormula>
    </tableColumn>
    <tableColumn id="6" name="HL" dataDxfId="64">
      <calculatedColumnFormula>SUMPRODUCT((Premier_Fixtures[Home Team]=Calculations!$C3)*(Premier_Fixtures[Home Score]&lt;Premier_Fixtures[Away Score]))</calculatedColumnFormula>
    </tableColumn>
    <tableColumn id="7" name="HD" dataDxfId="63">
      <calculatedColumnFormula>SUMPRODUCT((Premier_Fixtures[Home Team]=Calculations!$C3)*(Premier_Fixtures[Home Score]=Premier_Fixtures[Away Score])*(Premier_Fixtures[Home Score]&lt;&gt;""))</calculatedColumnFormula>
    </tableColumn>
    <tableColumn id="8" name="HF" dataDxfId="62">
      <calculatedColumnFormula>SUMPRODUCT((Premier_Fixtures[Home Team]=Calculations!$C3)*(Premier_Fixtures[Home Score]))</calculatedColumnFormula>
    </tableColumn>
    <tableColumn id="9" name="HA" dataDxfId="61">
      <calculatedColumnFormula>SUMPRODUCT((Premier_Fixtures[Home Team]=Calculations!$C3)*(Premier_Fixtures[Away Score]))</calculatedColumnFormula>
    </tableColumn>
    <tableColumn id="20" name="HPts" dataDxfId="60">
      <calculatedColumnFormula>$E3*Data!$B$2+$G3*Data!$B$3</calculatedColumnFormula>
    </tableColumn>
    <tableColumn id="10" name="AW" dataDxfId="59">
      <calculatedColumnFormula>SUMPRODUCT((Premier_Fixtures[Away Team]=Calculations!$C3)*(Premier_Fixtures[Away Score]&gt;Premier_Fixtures[Home Score]))</calculatedColumnFormula>
    </tableColumn>
    <tableColumn id="12" name="AL" dataDxfId="58">
      <calculatedColumnFormula>SUMPRODUCT((Premier_Fixtures[Away Team]=Calculations!$C3)*(Premier_Fixtures[Away Score]&lt;Premier_Fixtures[Home Score]))</calculatedColumnFormula>
    </tableColumn>
    <tableColumn id="14" name="AD" dataDxfId="57">
      <calculatedColumnFormula>SUMPRODUCT((Premier_Fixtures[Away Team]=Calculations!$C3)*(Premier_Fixtures[Away Score]=Premier_Fixtures[Home Score])*(Premier_Fixtures[Away Score]&lt;&gt;""))</calculatedColumnFormula>
    </tableColumn>
    <tableColumn id="15" name="AF" dataDxfId="56">
      <calculatedColumnFormula>SUMPRODUCT((Premier_Fixtures[Away Team]=Calculations!$C3)*(Premier_Fixtures[Away Score]))</calculatedColumnFormula>
    </tableColumn>
    <tableColumn id="16" name="AA" dataDxfId="55">
      <calculatedColumnFormula>SUMPRODUCT((Premier_Fixtures[Away Team]=Calculations!$C3)*(Premier_Fixtures[Home Score]))</calculatedColumnFormula>
    </tableColumn>
    <tableColumn id="17" name="APts" dataDxfId="54">
      <calculatedColumnFormula>$K3*Data!$B$2+$M3*Data!$B$3</calculatedColumnFormula>
    </tableColumn>
    <tableColumn id="21" name="Pts" dataDxfId="53">
      <calculatedColumnFormula>Premier_Calculations[[#This Row],[HPts]]+Premier_Calculations[[#This Row],[APts]]-Teams!$B2</calculatedColumnFormula>
    </tableColumn>
    <tableColumn id="18" name="Rank1" dataDxfId="52">
      <calculatedColumnFormula>RANK(Q3,Premier_Calculations[Pts])</calculatedColumnFormula>
    </tableColumn>
    <tableColumn id="19" name="Away Matches" dataDxfId="51">
      <calculatedColumnFormula>SUMPRODUCT((Premier_Calculations[Pts]=Q3)*(Premier_Calculations[APts]&gt;P3))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First_Calculations" displayName="First_Calculations" ref="A15:S30" totalsRowShown="0" headerRowDxfId="50">
  <autoFilter ref="A15:S30"/>
  <tableColumns count="19">
    <tableColumn id="1" name="Rank Ties" dataDxfId="49">
      <calculatedColumnFormula>IF(C16="","",RANK($B16,First_Calculations[Rank],1)+COUNTIF($B$3:$B16,$B16)-1)</calculatedColumnFormula>
    </tableColumn>
    <tableColumn id="2" name="Rank">
      <calculatedColumnFormula>R16+S16</calculatedColumnFormula>
    </tableColumn>
    <tableColumn id="3" name="Team" dataDxfId="48">
      <calculatedColumnFormula>Teams!A14</calculatedColumnFormula>
    </tableColumn>
    <tableColumn id="4" name="P" dataDxfId="47">
      <calculatedColumnFormula>SUMPRODUCT((First_Fixtures[Home Team]=Calculations!$C16)*(First_Fixtures[Home Score]&gt;0)*(First_Fixtures[Home Score]&lt;&gt;"")+(First_Fixtures[Away Score]&gt;0)*(First_Fixtures[Away Team]=Calculations!$C16)*(First_Fixtures[Away Score]&lt;&gt;""))</calculatedColumnFormula>
    </tableColumn>
    <tableColumn id="5" name="HW" dataDxfId="46">
      <calculatedColumnFormula>SUMPRODUCT((First_Fixtures[Home Team]=Calculations!$C16)*(First_Fixtures[Home Score]&gt;First_Fixtures[Away Score]))</calculatedColumnFormula>
    </tableColumn>
    <tableColumn id="6" name="HL" dataDxfId="45">
      <calculatedColumnFormula>SUMPRODUCT((First_Fixtures[Home Team]=Calculations!$C16)*(First_Fixtures[Home Score]&lt;First_Fixtures[Away Score]))</calculatedColumnFormula>
    </tableColumn>
    <tableColumn id="7" name="HD" dataDxfId="44">
      <calculatedColumnFormula>SUMPRODUCT((First_Fixtures[Home Team]=Calculations!$C16)*(First_Fixtures[Home Score]=First_Fixtures[Away Score])*(First_Fixtures[Home Score]&lt;&gt;""))</calculatedColumnFormula>
    </tableColumn>
    <tableColumn id="8" name="HF" dataDxfId="43">
      <calculatedColumnFormula>SUMPRODUCT((First_Fixtures[Home Team]=Calculations!$C16)*(First_Fixtures[Home Score]))</calculatedColumnFormula>
    </tableColumn>
    <tableColumn id="9" name="HA" dataDxfId="42">
      <calculatedColumnFormula>SUMPRODUCT((First_Fixtures[Home Team]=Calculations!$C16)*(First_Fixtures[Away Score]))</calculatedColumnFormula>
    </tableColumn>
    <tableColumn id="20" name="HPts" dataDxfId="41">
      <calculatedColumnFormula>$E16*Data!$B$2+$G16*Data!$B$3</calculatedColumnFormula>
    </tableColumn>
    <tableColumn id="15" name="AW" dataDxfId="40">
      <calculatedColumnFormula>SUMPRODUCT((First_Fixtures[Away Team]=Calculations!$C16)*(First_Fixtures[Away Score]&gt;First_Fixtures[Home Score]))</calculatedColumnFormula>
    </tableColumn>
    <tableColumn id="16" name="AL" dataDxfId="39">
      <calculatedColumnFormula>SUMPRODUCT((First_Fixtures[Away Team]=Calculations!$C16)*(First_Fixtures[Away Score]&lt;First_Fixtures[Home Score]))</calculatedColumnFormula>
    </tableColumn>
    <tableColumn id="17" name="AD" dataDxfId="38">
      <calculatedColumnFormula>SUMPRODUCT((First_Fixtures[Away Team]=Calculations!$C16)*(First_Fixtures[Away Score]=First_Fixtures[Home Score])*(First_Fixtures[Away Score]&lt;&gt;""))</calculatedColumnFormula>
    </tableColumn>
    <tableColumn id="18" name="AF" dataDxfId="37">
      <calculatedColumnFormula>SUMPRODUCT((First_Fixtures[Away Team]=Calculations!$C16)*(First_Fixtures[Away Score]))</calculatedColumnFormula>
    </tableColumn>
    <tableColumn id="19" name="AA" dataDxfId="36">
      <calculatedColumnFormula>SUMPRODUCT((First_Fixtures[Away Team]=Calculations!$C16)*(First_Fixtures[Home Score]))</calculatedColumnFormula>
    </tableColumn>
    <tableColumn id="10" name="APts" dataDxfId="35">
      <calculatedColumnFormula>$K16*Data!$B$2+$M16*Data!$B$3</calculatedColumnFormula>
    </tableColumn>
    <tableColumn id="21" name="Pts" dataDxfId="34">
      <calculatedColumnFormula>First_Calculations[[#This Row],[HPts]]+First_Calculations[[#This Row],[APts]]-Teams!$B14</calculatedColumnFormula>
    </tableColumn>
    <tableColumn id="12" name="Rank1" dataDxfId="33">
      <calculatedColumnFormula>RANK(Q16,First_Calculations[Pts])</calculatedColumnFormula>
    </tableColumn>
    <tableColumn id="14" name="Away Matches" dataDxfId="32">
      <calculatedColumnFormula>SUMPRODUCT((First_Calculations[Pts]=Q16)*(First_Calculations[APts]&gt;P16))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Premier_League_Table" displayName="Premier_League_Table" ref="A2:I12" totalsRowShown="0" headerRowDxfId="31" dataDxfId="29" headerRowBorderDxfId="30" tableBorderDxfId="28">
  <autoFilter ref="A2:I12"/>
  <tableColumns count="9">
    <tableColumn id="1" name="Position"/>
    <tableColumn id="2" name="Team"/>
    <tableColumn id="3" name="P" dataDxfId="27"/>
    <tableColumn id="4" name="W" dataDxfId="26"/>
    <tableColumn id="5" name="L" dataDxfId="25"/>
    <tableColumn id="6" name="D" dataDxfId="24"/>
    <tableColumn id="7" name="F" dataDxfId="23"/>
    <tableColumn id="8" name="A" dataDxfId="22"/>
    <tableColumn id="9" name="Pts" dataDxfId="2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9" name="First_League_Table" displayName="First_League_Table" ref="A15:I30" totalsRowShown="0" headerRowDxfId="20" dataDxfId="18" headerRowBorderDxfId="19" tableBorderDxfId="17">
  <autoFilter ref="A15:I30"/>
  <tableColumns count="9">
    <tableColumn id="1" name="Position"/>
    <tableColumn id="2" name="Team"/>
    <tableColumn id="3" name="P" dataDxfId="16"/>
    <tableColumn id="4" name="W" dataDxfId="15"/>
    <tableColumn id="5" name="L" dataDxfId="14"/>
    <tableColumn id="6" name="D" dataDxfId="13"/>
    <tableColumn id="7" name="F" dataDxfId="12"/>
    <tableColumn id="8" name="A" dataDxfId="11"/>
    <tableColumn id="9" name="Pts" dataDxfId="1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Premier_Fixtures" displayName="Premier_Fixtures" ref="A2:E92" totalsRowShown="0" headerRowDxfId="9">
  <autoFilter ref="A2:E92"/>
  <tableColumns count="5">
    <tableColumn id="1" name="Home Team"/>
    <tableColumn id="2" name="Home Score" dataDxfId="8"/>
    <tableColumn id="3" name="v" dataDxfId="7"/>
    <tableColumn id="4" name="Away Score" dataDxfId="6"/>
    <tableColumn id="5" name="Away Team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First_Fixtures" displayName="First_Fixtures" ref="G2:K212" totalsRowShown="0" headerRowDxfId="5">
  <autoFilter ref="G2:K212"/>
  <tableColumns count="5">
    <tableColumn id="1" name="Home Team"/>
    <tableColumn id="2" name="Home Score" dataDxfId="4"/>
    <tableColumn id="3" name="V" dataDxfId="3"/>
    <tableColumn id="4" name="Away Score" dataDxfId="2"/>
    <tableColumn id="5" name="Away Team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" name="Premier_Teams" displayName="Premier_Teams" ref="A1:B11" totalsRowShown="0" headerRowDxfId="1">
  <autoFilter ref="A1:B11"/>
  <tableColumns count="2">
    <tableColumn id="1" name="Premier Division"/>
    <tableColumn id="2" name="Penalty Points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" name="First_Teams" displayName="First_Teams" ref="A13:B28" totalsRowShown="0" headerRowDxfId="0">
  <autoFilter ref="A13:B28"/>
  <tableColumns count="2">
    <tableColumn id="1" name="First Division"/>
    <tableColumn id="2" name="Penalty Point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hyperlink" Target="http://www.computergaga.com/blo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hyperlink" Target="http://www.computergaga.com/blog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Q3" sqref="Q3"/>
    </sheetView>
  </sheetViews>
  <sheetFormatPr defaultRowHeight="15" x14ac:dyDescent="0.25"/>
  <cols>
    <col min="1" max="1" width="11.42578125" customWidth="1"/>
    <col min="2" max="2" width="8.28515625" bestFit="1" customWidth="1"/>
    <col min="3" max="3" width="15.5703125" bestFit="1" customWidth="1"/>
    <col min="4" max="4" width="7.140625" customWidth="1"/>
    <col min="5" max="5" width="8.42578125" bestFit="1" customWidth="1"/>
    <col min="6" max="10" width="7.140625" customWidth="1"/>
    <col min="11" max="11" width="8.42578125" customWidth="1"/>
    <col min="12" max="12" width="7.85546875" customWidth="1"/>
  </cols>
  <sheetData>
    <row r="1" spans="1:19" x14ac:dyDescent="0.25">
      <c r="A1" s="1" t="s">
        <v>18</v>
      </c>
      <c r="E1" s="27" t="s">
        <v>52</v>
      </c>
      <c r="F1" s="27"/>
      <c r="G1" s="27"/>
      <c r="H1" s="27"/>
      <c r="I1" s="27"/>
      <c r="J1" s="2" t="s">
        <v>53</v>
      </c>
    </row>
    <row r="2" spans="1:19" ht="15.75" thickBot="1" x14ac:dyDescent="0.3">
      <c r="A2" s="1" t="s">
        <v>17</v>
      </c>
      <c r="B2" s="1" t="s">
        <v>0</v>
      </c>
      <c r="C2" s="1" t="s">
        <v>1</v>
      </c>
      <c r="D2" s="1" t="s">
        <v>2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64</v>
      </c>
      <c r="K2" s="1" t="s">
        <v>59</v>
      </c>
      <c r="L2" s="1" t="s">
        <v>60</v>
      </c>
      <c r="M2" s="1" t="s">
        <v>61</v>
      </c>
      <c r="N2" s="1" t="s">
        <v>62</v>
      </c>
      <c r="O2" s="1" t="s">
        <v>63</v>
      </c>
      <c r="P2" s="25" t="s">
        <v>65</v>
      </c>
      <c r="Q2" s="1" t="s">
        <v>8</v>
      </c>
      <c r="R2" s="25" t="s">
        <v>49</v>
      </c>
      <c r="S2" s="26" t="s">
        <v>50</v>
      </c>
    </row>
    <row r="3" spans="1:19" ht="15.75" thickTop="1" x14ac:dyDescent="0.25">
      <c r="A3">
        <f>IF(C3="","",RANK($B3,Premier_Calculations[Rank],1)+COUNTIF($B$3:$B3,$B3)-1)</f>
        <v>1</v>
      </c>
      <c r="B3">
        <f t="shared" ref="B3:B12" si="0">R3+S3</f>
        <v>1</v>
      </c>
      <c r="C3" t="str">
        <f>Teams!A2</f>
        <v>Team 1</v>
      </c>
      <c r="D3">
        <f>SUMPRODUCT((Premier_Fixtures[Home Team]=Calculations!$C3)*(Premier_Fixtures[Home Score]&gt;0)*(Premier_Fixtures[Home Score]&lt;&gt;"")+(Premier_Fixtures[Away Score]&gt;0)*(Premier_Fixtures[Away Team]=Calculations!$C3)*(Premier_Fixtures[Away Score]&lt;&gt;""))</f>
        <v>0</v>
      </c>
      <c r="E3">
        <f>SUMPRODUCT((Premier_Fixtures[Home Team]=Calculations!$C3)*(Premier_Fixtures[Home Score]&gt;Premier_Fixtures[Away Score]))</f>
        <v>0</v>
      </c>
      <c r="F3">
        <f>SUMPRODUCT((Premier_Fixtures[Home Team]=Calculations!$C3)*(Premier_Fixtures[Home Score]&lt;Premier_Fixtures[Away Score]))</f>
        <v>0</v>
      </c>
      <c r="G3">
        <f>SUMPRODUCT((Premier_Fixtures[Home Team]=Calculations!$C3)*(Premier_Fixtures[Home Score]=Premier_Fixtures[Away Score])*(Premier_Fixtures[Home Score]&lt;&gt;""))</f>
        <v>0</v>
      </c>
      <c r="H3">
        <f>SUMPRODUCT((Premier_Fixtures[Home Team]=Calculations!$C3)*(Premier_Fixtures[Home Score]))</f>
        <v>0</v>
      </c>
      <c r="I3">
        <f>SUMPRODUCT((Premier_Fixtures[Home Team]=Calculations!$C3)*(Premier_Fixtures[Away Score]))</f>
        <v>0</v>
      </c>
      <c r="J3">
        <f>$E3*Data!$B$2+$G3*Data!$B$3</f>
        <v>0</v>
      </c>
      <c r="K3" s="24">
        <f>SUMPRODUCT((Premier_Fixtures[Away Team]=Calculations!$C3)*(Premier_Fixtures[Away Score]&gt;Premier_Fixtures[Home Score]))</f>
        <v>0</v>
      </c>
      <c r="L3">
        <f>SUMPRODUCT((Premier_Fixtures[Away Team]=Calculations!$C3)*(Premier_Fixtures[Away Score]&lt;Premier_Fixtures[Home Score]))</f>
        <v>0</v>
      </c>
      <c r="M3">
        <f>SUMPRODUCT((Premier_Fixtures[Away Team]=Calculations!$C3)*(Premier_Fixtures[Away Score]=Premier_Fixtures[Home Score])*(Premier_Fixtures[Away Score]&lt;&gt;""))</f>
        <v>0</v>
      </c>
      <c r="N3">
        <f>SUMPRODUCT((Premier_Fixtures[Away Team]=Calculations!$C3)*(Premier_Fixtures[Away Score]))</f>
        <v>0</v>
      </c>
      <c r="O3">
        <f>SUMPRODUCT((Premier_Fixtures[Away Team]=Calculations!$C3)*(Premier_Fixtures[Home Score]))</f>
        <v>0</v>
      </c>
      <c r="P3" s="11">
        <f>$K3*Data!$B$2+$M3*Data!$B$3</f>
        <v>0</v>
      </c>
      <c r="Q3">
        <f>Premier_Calculations[[#This Row],[HPts]]+Premier_Calculations[[#This Row],[APts]]-Teams!$B2</f>
        <v>0</v>
      </c>
      <c r="R3" s="11">
        <f>RANK(Q3,Premier_Calculations[Pts])</f>
        <v>1</v>
      </c>
      <c r="S3" s="12">
        <f>SUMPRODUCT((Premier_Calculations[Pts]=Q3)*(Premier_Calculations[APts]&gt;P3))</f>
        <v>0</v>
      </c>
    </row>
    <row r="4" spans="1:19" x14ac:dyDescent="0.25">
      <c r="A4">
        <f>IF(C4="","",RANK($B4,Premier_Calculations[Rank],1)+COUNTIF($B$3:$B4,$B4)-1)</f>
        <v>2</v>
      </c>
      <c r="B4">
        <f t="shared" si="0"/>
        <v>1</v>
      </c>
      <c r="C4" t="str">
        <f>Teams!A3</f>
        <v>Team 2</v>
      </c>
      <c r="D4">
        <f>SUMPRODUCT((Premier_Fixtures[Home Team]=Calculations!$C4)*(Premier_Fixtures[Home Score]&gt;0)*(Premier_Fixtures[Home Score]&lt;&gt;"")+(Premier_Fixtures[Away Score]&gt;0)*(Premier_Fixtures[Away Team]=Calculations!$C4)*(Premier_Fixtures[Away Score]&lt;&gt;""))</f>
        <v>0</v>
      </c>
      <c r="E4">
        <f>SUMPRODUCT((Premier_Fixtures[Home Team]=Calculations!$C4)*(Premier_Fixtures[Home Score]&gt;Premier_Fixtures[Away Score]))</f>
        <v>0</v>
      </c>
      <c r="F4">
        <f>SUMPRODUCT((Premier_Fixtures[Home Team]=Calculations!$C4)*(Premier_Fixtures[Home Score]&lt;Premier_Fixtures[Away Score]))</f>
        <v>0</v>
      </c>
      <c r="G4">
        <f>SUMPRODUCT((Premier_Fixtures[Home Team]=Calculations!$C4)*(Premier_Fixtures[Home Score]=Premier_Fixtures[Away Score])*(Premier_Fixtures[Home Score]&lt;&gt;""))</f>
        <v>0</v>
      </c>
      <c r="H4">
        <f>SUMPRODUCT((Premier_Fixtures[Home Team]=Calculations!$C4)*(Premier_Fixtures[Home Score]))</f>
        <v>0</v>
      </c>
      <c r="I4">
        <f>SUMPRODUCT((Premier_Fixtures[Home Team]=Calculations!$C4)*(Premier_Fixtures[Away Score]))</f>
        <v>0</v>
      </c>
      <c r="J4">
        <f>$E4*Data!$B$2+$G4*Data!$B$3</f>
        <v>0</v>
      </c>
      <c r="K4" s="24">
        <f>SUMPRODUCT((Premier_Fixtures[Away Team]=Calculations!$C4)*(Premier_Fixtures[Away Score]&gt;Premier_Fixtures[Home Score]))</f>
        <v>0</v>
      </c>
      <c r="L4">
        <f>SUMPRODUCT((Premier_Fixtures[Away Team]=Calculations!$C4)*(Premier_Fixtures[Away Score]&lt;Premier_Fixtures[Home Score]))</f>
        <v>0</v>
      </c>
      <c r="M4">
        <f>SUMPRODUCT((Premier_Fixtures[Away Team]=Calculations!$C4)*(Premier_Fixtures[Away Score]=Premier_Fixtures[Home Score])*(Premier_Fixtures[Away Score]&lt;&gt;""))</f>
        <v>0</v>
      </c>
      <c r="N4">
        <f>SUMPRODUCT((Premier_Fixtures[Away Team]=Calculations!$C4)*(Premier_Fixtures[Away Score]))</f>
        <v>0</v>
      </c>
      <c r="O4">
        <f>SUMPRODUCT((Premier_Fixtures[Away Team]=Calculations!$C4)*(Premier_Fixtures[Home Score]))</f>
        <v>0</v>
      </c>
      <c r="P4" s="13">
        <f>$K4*Data!$B$2+$M4*Data!$B$3</f>
        <v>0</v>
      </c>
      <c r="Q4">
        <f>Premier_Calculations[[#This Row],[HPts]]+Premier_Calculations[[#This Row],[APts]]-Teams!$B3</f>
        <v>0</v>
      </c>
      <c r="R4" s="11">
        <f>RANK(Q4,Premier_Calculations[Pts])</f>
        <v>1</v>
      </c>
      <c r="S4" s="14">
        <f>SUMPRODUCT((Premier_Calculations[Pts]=Q4)*(Premier_Calculations[APts]&gt;P4))</f>
        <v>0</v>
      </c>
    </row>
    <row r="5" spans="1:19" x14ac:dyDescent="0.25">
      <c r="A5">
        <f>IF(C5="","",RANK($B5,Premier_Calculations[Rank],1)+COUNTIF($B$3:$B5,$B5)-1)</f>
        <v>3</v>
      </c>
      <c r="B5">
        <f t="shared" si="0"/>
        <v>1</v>
      </c>
      <c r="C5" t="str">
        <f>Teams!A4</f>
        <v>Team 3</v>
      </c>
      <c r="D5">
        <f>SUMPRODUCT((Premier_Fixtures[Home Team]=Calculations!$C5)*(Premier_Fixtures[Home Score]&gt;0)*(Premier_Fixtures[Home Score]&lt;&gt;"")+(Premier_Fixtures[Away Score]&gt;0)*(Premier_Fixtures[Away Team]=Calculations!$C5)*(Premier_Fixtures[Away Score]&lt;&gt;""))</f>
        <v>0</v>
      </c>
      <c r="E5">
        <f>SUMPRODUCT((Premier_Fixtures[Home Team]=Calculations!$C5)*(Premier_Fixtures[Home Score]&gt;Premier_Fixtures[Away Score]))</f>
        <v>0</v>
      </c>
      <c r="F5">
        <f>SUMPRODUCT((Premier_Fixtures[Home Team]=Calculations!$C5)*(Premier_Fixtures[Home Score]&lt;Premier_Fixtures[Away Score]))</f>
        <v>0</v>
      </c>
      <c r="G5">
        <f>SUMPRODUCT((Premier_Fixtures[Home Team]=Calculations!$C5)*(Premier_Fixtures[Home Score]=Premier_Fixtures[Away Score])*(Premier_Fixtures[Home Score]&lt;&gt;""))</f>
        <v>0</v>
      </c>
      <c r="H5">
        <f>SUMPRODUCT((Premier_Fixtures[Home Team]=Calculations!$C5)*(Premier_Fixtures[Home Score]))</f>
        <v>0</v>
      </c>
      <c r="I5">
        <f>SUMPRODUCT((Premier_Fixtures[Home Team]=Calculations!$C5)*(Premier_Fixtures[Away Score]))</f>
        <v>0</v>
      </c>
      <c r="J5">
        <f>$E5*Data!$B$2+$G5*Data!$B$3</f>
        <v>0</v>
      </c>
      <c r="K5" s="24">
        <f>SUMPRODUCT((Premier_Fixtures[Away Team]=Calculations!$C5)*(Premier_Fixtures[Away Score]&gt;Premier_Fixtures[Home Score]))</f>
        <v>0</v>
      </c>
      <c r="L5">
        <f>SUMPRODUCT((Premier_Fixtures[Away Team]=Calculations!$C5)*(Premier_Fixtures[Away Score]&lt;Premier_Fixtures[Home Score]))</f>
        <v>0</v>
      </c>
      <c r="M5">
        <f>SUMPRODUCT((Premier_Fixtures[Away Team]=Calculations!$C5)*(Premier_Fixtures[Away Score]=Premier_Fixtures[Home Score])*(Premier_Fixtures[Away Score]&lt;&gt;""))</f>
        <v>0</v>
      </c>
      <c r="N5">
        <f>SUMPRODUCT((Premier_Fixtures[Away Team]=Calculations!$C5)*(Premier_Fixtures[Away Score]))</f>
        <v>0</v>
      </c>
      <c r="O5">
        <f>SUMPRODUCT((Premier_Fixtures[Away Team]=Calculations!$C5)*(Premier_Fixtures[Home Score]))</f>
        <v>0</v>
      </c>
      <c r="P5" s="11">
        <f>$K5*Data!$B$2+$M5*Data!$B$3</f>
        <v>0</v>
      </c>
      <c r="Q5">
        <f>Premier_Calculations[[#This Row],[HPts]]+Premier_Calculations[[#This Row],[APts]]-Teams!$B4</f>
        <v>0</v>
      </c>
      <c r="R5" s="11">
        <f>RANK(Q5,Premier_Calculations[Pts])</f>
        <v>1</v>
      </c>
      <c r="S5" s="12">
        <f>SUMPRODUCT((Premier_Calculations[Pts]=Q5)*(Premier_Calculations[APts]&gt;P5))</f>
        <v>0</v>
      </c>
    </row>
    <row r="6" spans="1:19" x14ac:dyDescent="0.25">
      <c r="A6">
        <f>IF(C6="","",RANK($B6,Premier_Calculations[Rank],1)+COUNTIF($B$3:$B6,$B6)-1)</f>
        <v>4</v>
      </c>
      <c r="B6">
        <f t="shared" si="0"/>
        <v>1</v>
      </c>
      <c r="C6" t="str">
        <f>Teams!A5</f>
        <v>Team 4</v>
      </c>
      <c r="D6">
        <f>SUMPRODUCT((Premier_Fixtures[Home Team]=Calculations!$C6)*(Premier_Fixtures[Home Score]&gt;0)*(Premier_Fixtures[Home Score]&lt;&gt;"")+(Premier_Fixtures[Away Score]&gt;0)*(Premier_Fixtures[Away Team]=Calculations!$C6)*(Premier_Fixtures[Away Score]&lt;&gt;""))</f>
        <v>0</v>
      </c>
      <c r="E6">
        <f>SUMPRODUCT((Premier_Fixtures[Home Team]=Calculations!$C6)*(Premier_Fixtures[Home Score]&gt;Premier_Fixtures[Away Score]))</f>
        <v>0</v>
      </c>
      <c r="F6">
        <f>SUMPRODUCT((Premier_Fixtures[Home Team]=Calculations!$C6)*(Premier_Fixtures[Home Score]&lt;Premier_Fixtures[Away Score]))</f>
        <v>0</v>
      </c>
      <c r="G6">
        <f>SUMPRODUCT((Premier_Fixtures[Home Team]=Calculations!$C6)*(Premier_Fixtures[Home Score]=Premier_Fixtures[Away Score])*(Premier_Fixtures[Home Score]&lt;&gt;""))</f>
        <v>0</v>
      </c>
      <c r="H6">
        <f>SUMPRODUCT((Premier_Fixtures[Home Team]=Calculations!$C6)*(Premier_Fixtures[Home Score]))</f>
        <v>0</v>
      </c>
      <c r="I6">
        <f>SUMPRODUCT((Premier_Fixtures[Home Team]=Calculations!$C6)*(Premier_Fixtures[Away Score]))</f>
        <v>0</v>
      </c>
      <c r="J6">
        <f>$E6*Data!$B$2+$G6*Data!$B$3</f>
        <v>0</v>
      </c>
      <c r="K6" s="24">
        <f>SUMPRODUCT((Premier_Fixtures[Away Team]=Calculations!$C6)*(Premier_Fixtures[Away Score]&gt;Premier_Fixtures[Home Score]))</f>
        <v>0</v>
      </c>
      <c r="L6">
        <f>SUMPRODUCT((Premier_Fixtures[Away Team]=Calculations!$C6)*(Premier_Fixtures[Away Score]&lt;Premier_Fixtures[Home Score]))</f>
        <v>0</v>
      </c>
      <c r="M6">
        <f>SUMPRODUCT((Premier_Fixtures[Away Team]=Calculations!$C6)*(Premier_Fixtures[Away Score]=Premier_Fixtures[Home Score])*(Premier_Fixtures[Away Score]&lt;&gt;""))</f>
        <v>0</v>
      </c>
      <c r="N6">
        <f>SUMPRODUCT((Premier_Fixtures[Away Team]=Calculations!$C6)*(Premier_Fixtures[Away Score]))</f>
        <v>0</v>
      </c>
      <c r="O6">
        <f>SUMPRODUCT((Premier_Fixtures[Away Team]=Calculations!$C6)*(Premier_Fixtures[Home Score]))</f>
        <v>0</v>
      </c>
      <c r="P6" s="13">
        <f>$K6*Data!$B$2+$M6*Data!$B$3</f>
        <v>0</v>
      </c>
      <c r="Q6">
        <f>Premier_Calculations[[#This Row],[HPts]]+Premier_Calculations[[#This Row],[APts]]-Teams!$B5</f>
        <v>0</v>
      </c>
      <c r="R6" s="11">
        <f>RANK(Q6,Premier_Calculations[Pts])</f>
        <v>1</v>
      </c>
      <c r="S6" s="14">
        <f>SUMPRODUCT((Premier_Calculations[Pts]=Q6)*(Premier_Calculations[APts]&gt;P6))</f>
        <v>0</v>
      </c>
    </row>
    <row r="7" spans="1:19" x14ac:dyDescent="0.25">
      <c r="A7">
        <f>IF(C7="","",RANK($B7,Premier_Calculations[Rank],1)+COUNTIF($B$3:$B7,$B7)-1)</f>
        <v>5</v>
      </c>
      <c r="B7">
        <f t="shared" si="0"/>
        <v>1</v>
      </c>
      <c r="C7" t="str">
        <f>Teams!A6</f>
        <v>Team 5</v>
      </c>
      <c r="D7">
        <f>SUMPRODUCT((Premier_Fixtures[Home Team]=Calculations!$C7)*(Premier_Fixtures[Home Score]&gt;0)*(Premier_Fixtures[Home Score]&lt;&gt;"")+(Premier_Fixtures[Away Score]&gt;0)*(Premier_Fixtures[Away Team]=Calculations!$C7)*(Premier_Fixtures[Away Score]&lt;&gt;""))</f>
        <v>0</v>
      </c>
      <c r="E7">
        <f>SUMPRODUCT((Premier_Fixtures[Home Team]=Calculations!$C7)*(Premier_Fixtures[Home Score]&gt;Premier_Fixtures[Away Score]))</f>
        <v>0</v>
      </c>
      <c r="F7">
        <f>SUMPRODUCT((Premier_Fixtures[Home Team]=Calculations!$C7)*(Premier_Fixtures[Home Score]&lt;Premier_Fixtures[Away Score]))</f>
        <v>0</v>
      </c>
      <c r="G7">
        <f>SUMPRODUCT((Premier_Fixtures[Home Team]=Calculations!$C7)*(Premier_Fixtures[Home Score]=Premier_Fixtures[Away Score])*(Premier_Fixtures[Home Score]&lt;&gt;""))</f>
        <v>0</v>
      </c>
      <c r="H7">
        <f>SUMPRODUCT((Premier_Fixtures[Home Team]=Calculations!$C7)*(Premier_Fixtures[Home Score]))</f>
        <v>0</v>
      </c>
      <c r="I7">
        <f>SUMPRODUCT((Premier_Fixtures[Home Team]=Calculations!$C7)*(Premier_Fixtures[Away Score]))</f>
        <v>0</v>
      </c>
      <c r="J7">
        <f>$E7*Data!$B$2+$G7*Data!$B$3</f>
        <v>0</v>
      </c>
      <c r="K7" s="24">
        <f>SUMPRODUCT((Premier_Fixtures[Away Team]=Calculations!$C7)*(Premier_Fixtures[Away Score]&gt;Premier_Fixtures[Home Score]))</f>
        <v>0</v>
      </c>
      <c r="L7">
        <f>SUMPRODUCT((Premier_Fixtures[Away Team]=Calculations!$C7)*(Premier_Fixtures[Away Score]&lt;Premier_Fixtures[Home Score]))</f>
        <v>0</v>
      </c>
      <c r="M7">
        <f>SUMPRODUCT((Premier_Fixtures[Away Team]=Calculations!$C7)*(Premier_Fixtures[Away Score]=Premier_Fixtures[Home Score])*(Premier_Fixtures[Away Score]&lt;&gt;""))</f>
        <v>0</v>
      </c>
      <c r="N7">
        <f>SUMPRODUCT((Premier_Fixtures[Away Team]=Calculations!$C7)*(Premier_Fixtures[Away Score]))</f>
        <v>0</v>
      </c>
      <c r="O7">
        <f>SUMPRODUCT((Premier_Fixtures[Away Team]=Calculations!$C7)*(Premier_Fixtures[Home Score]))</f>
        <v>0</v>
      </c>
      <c r="P7" s="11">
        <f>$K7*Data!$B$2+$M7*Data!$B$3</f>
        <v>0</v>
      </c>
      <c r="Q7">
        <f>Premier_Calculations[[#This Row],[HPts]]+Premier_Calculations[[#This Row],[APts]]-Teams!$B6</f>
        <v>0</v>
      </c>
      <c r="R7" s="11">
        <f>RANK(Q7,Premier_Calculations[Pts])</f>
        <v>1</v>
      </c>
      <c r="S7" s="12">
        <f>SUMPRODUCT((Premier_Calculations[Pts]=Q7)*(Premier_Calculations[APts]&gt;P7))</f>
        <v>0</v>
      </c>
    </row>
    <row r="8" spans="1:19" x14ac:dyDescent="0.25">
      <c r="A8">
        <f>IF(C8="","",RANK($B8,Premier_Calculations[Rank],1)+COUNTIF($B$3:$B8,$B8)-1)</f>
        <v>6</v>
      </c>
      <c r="B8">
        <f t="shared" si="0"/>
        <v>1</v>
      </c>
      <c r="C8" t="str">
        <f>Teams!A7</f>
        <v>Team 6</v>
      </c>
      <c r="D8">
        <f>SUMPRODUCT((Premier_Fixtures[Home Team]=Calculations!$C8)*(Premier_Fixtures[Home Score]&gt;0)*(Premier_Fixtures[Home Score]&lt;&gt;"")+(Premier_Fixtures[Away Score]&gt;0)*(Premier_Fixtures[Away Team]=Calculations!$C8)*(Premier_Fixtures[Away Score]&lt;&gt;""))</f>
        <v>0</v>
      </c>
      <c r="E8">
        <f>SUMPRODUCT((Premier_Fixtures[Home Team]=Calculations!$C8)*(Premier_Fixtures[Home Score]&gt;Premier_Fixtures[Away Score]))</f>
        <v>0</v>
      </c>
      <c r="F8">
        <f>SUMPRODUCT((Premier_Fixtures[Home Team]=Calculations!$C8)*(Premier_Fixtures[Home Score]&lt;Premier_Fixtures[Away Score]))</f>
        <v>0</v>
      </c>
      <c r="G8">
        <f>SUMPRODUCT((Premier_Fixtures[Home Team]=Calculations!$C8)*(Premier_Fixtures[Home Score]=Premier_Fixtures[Away Score])*(Premier_Fixtures[Home Score]&lt;&gt;""))</f>
        <v>0</v>
      </c>
      <c r="H8">
        <f>SUMPRODUCT((Premier_Fixtures[Home Team]=Calculations!$C8)*(Premier_Fixtures[Home Score]))</f>
        <v>0</v>
      </c>
      <c r="I8">
        <f>SUMPRODUCT((Premier_Fixtures[Home Team]=Calculations!$C8)*(Premier_Fixtures[Away Score]))</f>
        <v>0</v>
      </c>
      <c r="J8">
        <f>$E8*Data!$B$2+$G8*Data!$B$3</f>
        <v>0</v>
      </c>
      <c r="K8" s="24">
        <f>SUMPRODUCT((Premier_Fixtures[Away Team]=Calculations!$C8)*(Premier_Fixtures[Away Score]&gt;Premier_Fixtures[Home Score]))</f>
        <v>0</v>
      </c>
      <c r="L8">
        <f>SUMPRODUCT((Premier_Fixtures[Away Team]=Calculations!$C8)*(Premier_Fixtures[Away Score]&lt;Premier_Fixtures[Home Score]))</f>
        <v>0</v>
      </c>
      <c r="M8">
        <f>SUMPRODUCT((Premier_Fixtures[Away Team]=Calculations!$C8)*(Premier_Fixtures[Away Score]=Premier_Fixtures[Home Score])*(Premier_Fixtures[Away Score]&lt;&gt;""))</f>
        <v>0</v>
      </c>
      <c r="N8">
        <f>SUMPRODUCT((Premier_Fixtures[Away Team]=Calculations!$C8)*(Premier_Fixtures[Away Score]))</f>
        <v>0</v>
      </c>
      <c r="O8">
        <f>SUMPRODUCT((Premier_Fixtures[Away Team]=Calculations!$C8)*(Premier_Fixtures[Home Score]))</f>
        <v>0</v>
      </c>
      <c r="P8" s="13">
        <f>$K8*Data!$B$2+$M8*Data!$B$3</f>
        <v>0</v>
      </c>
      <c r="Q8">
        <f>Premier_Calculations[[#This Row],[HPts]]+Premier_Calculations[[#This Row],[APts]]-Teams!$B7</f>
        <v>0</v>
      </c>
      <c r="R8" s="11">
        <f>RANK(Q8,Premier_Calculations[Pts])</f>
        <v>1</v>
      </c>
      <c r="S8" s="14">
        <f>SUMPRODUCT((Premier_Calculations[Pts]=Q8)*(Premier_Calculations[APts]&gt;P8))</f>
        <v>0</v>
      </c>
    </row>
    <row r="9" spans="1:19" x14ac:dyDescent="0.25">
      <c r="A9">
        <f>IF(C9="","",RANK($B9,Premier_Calculations[Rank],1)+COUNTIF($B$3:$B9,$B9)-1)</f>
        <v>7</v>
      </c>
      <c r="B9">
        <f t="shared" si="0"/>
        <v>1</v>
      </c>
      <c r="C9" t="str">
        <f>Teams!A8</f>
        <v>Team 7</v>
      </c>
      <c r="D9">
        <f>SUMPRODUCT((Premier_Fixtures[Home Team]=Calculations!$C9)*(Premier_Fixtures[Home Score]&gt;0)*(Premier_Fixtures[Home Score]&lt;&gt;"")+(Premier_Fixtures[Away Score]&gt;0)*(Premier_Fixtures[Away Team]=Calculations!$C9)*(Premier_Fixtures[Away Score]&lt;&gt;""))</f>
        <v>0</v>
      </c>
      <c r="E9">
        <f>SUMPRODUCT((Premier_Fixtures[Home Team]=Calculations!$C9)*(Premier_Fixtures[Home Score]&gt;Premier_Fixtures[Away Score]))</f>
        <v>0</v>
      </c>
      <c r="F9">
        <f>SUMPRODUCT((Premier_Fixtures[Home Team]=Calculations!$C9)*(Premier_Fixtures[Home Score]&lt;Premier_Fixtures[Away Score]))</f>
        <v>0</v>
      </c>
      <c r="G9">
        <f>SUMPRODUCT((Premier_Fixtures[Home Team]=Calculations!$C9)*(Premier_Fixtures[Home Score]=Premier_Fixtures[Away Score])*(Premier_Fixtures[Home Score]&lt;&gt;""))</f>
        <v>0</v>
      </c>
      <c r="H9">
        <f>SUMPRODUCT((Premier_Fixtures[Home Team]=Calculations!$C9)*(Premier_Fixtures[Home Score]))</f>
        <v>0</v>
      </c>
      <c r="I9">
        <f>SUMPRODUCT((Premier_Fixtures[Home Team]=Calculations!$C9)*(Premier_Fixtures[Away Score]))</f>
        <v>0</v>
      </c>
      <c r="J9">
        <f>$E9*Data!$B$2+$G9*Data!$B$3</f>
        <v>0</v>
      </c>
      <c r="K9" s="24">
        <f>SUMPRODUCT((Premier_Fixtures[Away Team]=Calculations!$C9)*(Premier_Fixtures[Away Score]&gt;Premier_Fixtures[Home Score]))</f>
        <v>0</v>
      </c>
      <c r="L9">
        <f>SUMPRODUCT((Premier_Fixtures[Away Team]=Calculations!$C9)*(Premier_Fixtures[Away Score]&lt;Premier_Fixtures[Home Score]))</f>
        <v>0</v>
      </c>
      <c r="M9">
        <f>SUMPRODUCT((Premier_Fixtures[Away Team]=Calculations!$C9)*(Premier_Fixtures[Away Score]=Premier_Fixtures[Home Score])*(Premier_Fixtures[Away Score]&lt;&gt;""))</f>
        <v>0</v>
      </c>
      <c r="N9">
        <f>SUMPRODUCT((Premier_Fixtures[Away Team]=Calculations!$C9)*(Premier_Fixtures[Away Score]))</f>
        <v>0</v>
      </c>
      <c r="O9">
        <f>SUMPRODUCT((Premier_Fixtures[Away Team]=Calculations!$C9)*(Premier_Fixtures[Home Score]))</f>
        <v>0</v>
      </c>
      <c r="P9" s="11">
        <f>$K9*Data!$B$2+$M9*Data!$B$3</f>
        <v>0</v>
      </c>
      <c r="Q9">
        <f>Premier_Calculations[[#This Row],[HPts]]+Premier_Calculations[[#This Row],[APts]]-Teams!$B8</f>
        <v>0</v>
      </c>
      <c r="R9" s="11">
        <f>RANK(Q9,Premier_Calculations[Pts])</f>
        <v>1</v>
      </c>
      <c r="S9" s="12">
        <f>SUMPRODUCT((Premier_Calculations[Pts]=Q9)*(Premier_Calculations[APts]&gt;P9))</f>
        <v>0</v>
      </c>
    </row>
    <row r="10" spans="1:19" x14ac:dyDescent="0.25">
      <c r="A10">
        <f>IF(C10="","",RANK($B10,Premier_Calculations[Rank],1)+COUNTIF($B$3:$B10,$B10)-1)</f>
        <v>8</v>
      </c>
      <c r="B10">
        <f t="shared" si="0"/>
        <v>1</v>
      </c>
      <c r="C10" t="str">
        <f>Teams!A9</f>
        <v>Team 8</v>
      </c>
      <c r="D10">
        <f>SUMPRODUCT((Premier_Fixtures[Home Team]=Calculations!$C10)*(Premier_Fixtures[Home Score]&gt;0)*(Premier_Fixtures[Home Score]&lt;&gt;"")+(Premier_Fixtures[Away Score]&gt;0)*(Premier_Fixtures[Away Team]=Calculations!$C10)*(Premier_Fixtures[Away Score]&lt;&gt;""))</f>
        <v>0</v>
      </c>
      <c r="E10">
        <f>SUMPRODUCT((Premier_Fixtures[Home Team]=Calculations!$C10)*(Premier_Fixtures[Home Score]&gt;Premier_Fixtures[Away Score]))</f>
        <v>0</v>
      </c>
      <c r="F10">
        <f>SUMPRODUCT((Premier_Fixtures[Home Team]=Calculations!$C10)*(Premier_Fixtures[Home Score]&lt;Premier_Fixtures[Away Score]))</f>
        <v>0</v>
      </c>
      <c r="G10">
        <f>SUMPRODUCT((Premier_Fixtures[Home Team]=Calculations!$C10)*(Premier_Fixtures[Home Score]=Premier_Fixtures[Away Score])*(Premier_Fixtures[Home Score]&lt;&gt;""))</f>
        <v>0</v>
      </c>
      <c r="H10">
        <f>SUMPRODUCT((Premier_Fixtures[Home Team]=Calculations!$C10)*(Premier_Fixtures[Home Score]))</f>
        <v>0</v>
      </c>
      <c r="I10">
        <f>SUMPRODUCT((Premier_Fixtures[Home Team]=Calculations!$C10)*(Premier_Fixtures[Away Score]))</f>
        <v>0</v>
      </c>
      <c r="J10">
        <f>$E10*Data!$B$2+$G10*Data!$B$3</f>
        <v>0</v>
      </c>
      <c r="K10" s="24">
        <f>SUMPRODUCT((Premier_Fixtures[Away Team]=Calculations!$C10)*(Premier_Fixtures[Away Score]&gt;Premier_Fixtures[Home Score]))</f>
        <v>0</v>
      </c>
      <c r="L10">
        <f>SUMPRODUCT((Premier_Fixtures[Away Team]=Calculations!$C10)*(Premier_Fixtures[Away Score]&lt;Premier_Fixtures[Home Score]))</f>
        <v>0</v>
      </c>
      <c r="M10">
        <f>SUMPRODUCT((Premier_Fixtures[Away Team]=Calculations!$C10)*(Premier_Fixtures[Away Score]=Premier_Fixtures[Home Score])*(Premier_Fixtures[Away Score]&lt;&gt;""))</f>
        <v>0</v>
      </c>
      <c r="N10">
        <f>SUMPRODUCT((Premier_Fixtures[Away Team]=Calculations!$C10)*(Premier_Fixtures[Away Score]))</f>
        <v>0</v>
      </c>
      <c r="O10">
        <f>SUMPRODUCT((Premier_Fixtures[Away Team]=Calculations!$C10)*(Premier_Fixtures[Home Score]))</f>
        <v>0</v>
      </c>
      <c r="P10" s="13">
        <f>$K10*Data!$B$2+$M10*Data!$B$3</f>
        <v>0</v>
      </c>
      <c r="Q10">
        <f>Premier_Calculations[[#This Row],[HPts]]+Premier_Calculations[[#This Row],[APts]]-Teams!$B9</f>
        <v>0</v>
      </c>
      <c r="R10" s="11">
        <f>RANK(Q10,Premier_Calculations[Pts])</f>
        <v>1</v>
      </c>
      <c r="S10" s="14">
        <f>SUMPRODUCT((Premier_Calculations[Pts]=Q10)*(Premier_Calculations[APts]&gt;P10))</f>
        <v>0</v>
      </c>
    </row>
    <row r="11" spans="1:19" x14ac:dyDescent="0.25">
      <c r="A11">
        <f>IF(C11="","",RANK($B11,Premier_Calculations[Rank],1)+COUNTIF($B$3:$B11,$B11)-1)</f>
        <v>9</v>
      </c>
      <c r="B11">
        <f t="shared" si="0"/>
        <v>1</v>
      </c>
      <c r="C11" t="str">
        <f>Teams!A10</f>
        <v>Team 9</v>
      </c>
      <c r="D11">
        <f>SUMPRODUCT((Premier_Fixtures[Home Team]=Calculations!$C11)*(Premier_Fixtures[Home Score]&gt;0)*(Premier_Fixtures[Home Score]&lt;&gt;"")+(Premier_Fixtures[Away Score]&gt;0)*(Premier_Fixtures[Away Team]=Calculations!$C11)*(Premier_Fixtures[Away Score]&lt;&gt;""))</f>
        <v>0</v>
      </c>
      <c r="E11">
        <f>SUMPRODUCT((Premier_Fixtures[Home Team]=Calculations!$C11)*(Premier_Fixtures[Home Score]&gt;Premier_Fixtures[Away Score]))</f>
        <v>0</v>
      </c>
      <c r="F11">
        <f>SUMPRODUCT((Premier_Fixtures[Home Team]=Calculations!$C11)*(Premier_Fixtures[Home Score]&lt;Premier_Fixtures[Away Score]))</f>
        <v>0</v>
      </c>
      <c r="G11">
        <f>SUMPRODUCT((Premier_Fixtures[Home Team]=Calculations!$C11)*(Premier_Fixtures[Home Score]=Premier_Fixtures[Away Score])*(Premier_Fixtures[Home Score]&lt;&gt;""))</f>
        <v>0</v>
      </c>
      <c r="H11">
        <f>SUMPRODUCT((Premier_Fixtures[Home Team]=Calculations!$C11)*(Premier_Fixtures[Home Score]))</f>
        <v>0</v>
      </c>
      <c r="I11">
        <f>SUMPRODUCT((Premier_Fixtures[Home Team]=Calculations!$C11)*(Premier_Fixtures[Away Score]))</f>
        <v>0</v>
      </c>
      <c r="J11">
        <f>$E11*Data!$B$2+$G11*Data!$B$3</f>
        <v>0</v>
      </c>
      <c r="K11" s="24">
        <f>SUMPRODUCT((Premier_Fixtures[Away Team]=Calculations!$C11)*(Premier_Fixtures[Away Score]&gt;Premier_Fixtures[Home Score]))</f>
        <v>0</v>
      </c>
      <c r="L11">
        <f>SUMPRODUCT((Premier_Fixtures[Away Team]=Calculations!$C11)*(Premier_Fixtures[Away Score]&lt;Premier_Fixtures[Home Score]))</f>
        <v>0</v>
      </c>
      <c r="M11">
        <f>SUMPRODUCT((Premier_Fixtures[Away Team]=Calculations!$C11)*(Premier_Fixtures[Away Score]=Premier_Fixtures[Home Score])*(Premier_Fixtures[Away Score]&lt;&gt;""))</f>
        <v>0</v>
      </c>
      <c r="N11">
        <f>SUMPRODUCT((Premier_Fixtures[Away Team]=Calculations!$C11)*(Premier_Fixtures[Away Score]))</f>
        <v>0</v>
      </c>
      <c r="O11">
        <f>SUMPRODUCT((Premier_Fixtures[Away Team]=Calculations!$C11)*(Premier_Fixtures[Home Score]))</f>
        <v>0</v>
      </c>
      <c r="P11" s="11">
        <f>$K11*Data!$B$2+$M11*Data!$B$3</f>
        <v>0</v>
      </c>
      <c r="Q11">
        <f>Premier_Calculations[[#This Row],[HPts]]+Premier_Calculations[[#This Row],[APts]]-Teams!$B10</f>
        <v>0</v>
      </c>
      <c r="R11" s="11">
        <f>RANK(Q11,Premier_Calculations[Pts])</f>
        <v>1</v>
      </c>
      <c r="S11" s="12">
        <f>SUMPRODUCT((Premier_Calculations[Pts]=Q11)*(Premier_Calculations[APts]&gt;P11))</f>
        <v>0</v>
      </c>
    </row>
    <row r="12" spans="1:19" x14ac:dyDescent="0.25">
      <c r="A12">
        <f>IF(C12="","",RANK($B12,Premier_Calculations[Rank],1)+COUNTIF($B$3:$B12,$B12)-1)</f>
        <v>10</v>
      </c>
      <c r="B12">
        <f t="shared" si="0"/>
        <v>1</v>
      </c>
      <c r="C12" t="str">
        <f>Teams!A11</f>
        <v>Team 10</v>
      </c>
      <c r="D12">
        <f>SUMPRODUCT((Premier_Fixtures[Home Team]=Calculations!$C12)*(Premier_Fixtures[Home Score]&gt;0)*(Premier_Fixtures[Home Score]&lt;&gt;"")+(Premier_Fixtures[Away Score]&gt;0)*(Premier_Fixtures[Away Team]=Calculations!$C12)*(Premier_Fixtures[Away Score]&lt;&gt;""))</f>
        <v>0</v>
      </c>
      <c r="E12">
        <f>SUMPRODUCT((Premier_Fixtures[Home Team]=Calculations!$C12)*(Premier_Fixtures[Home Score]&gt;Premier_Fixtures[Away Score]))</f>
        <v>0</v>
      </c>
      <c r="F12">
        <f>SUMPRODUCT((Premier_Fixtures[Home Team]=Calculations!$C12)*(Premier_Fixtures[Home Score]&lt;Premier_Fixtures[Away Score]))</f>
        <v>0</v>
      </c>
      <c r="G12">
        <f>SUMPRODUCT((Premier_Fixtures[Home Team]=Calculations!$C12)*(Premier_Fixtures[Home Score]=Premier_Fixtures[Away Score])*(Premier_Fixtures[Home Score]&lt;&gt;""))</f>
        <v>0</v>
      </c>
      <c r="H12">
        <f>SUMPRODUCT((Premier_Fixtures[Home Team]=Calculations!$C12)*(Premier_Fixtures[Home Score]))</f>
        <v>0</v>
      </c>
      <c r="I12">
        <f>SUMPRODUCT((Premier_Fixtures[Home Team]=Calculations!$C12)*(Premier_Fixtures[Away Score]))</f>
        <v>0</v>
      </c>
      <c r="J12">
        <f>$E12*Data!$B$2+$G12*Data!$B$3</f>
        <v>0</v>
      </c>
      <c r="K12" s="24">
        <f>SUMPRODUCT((Premier_Fixtures[Away Team]=Calculations!$C12)*(Premier_Fixtures[Away Score]&gt;Premier_Fixtures[Home Score]))</f>
        <v>0</v>
      </c>
      <c r="L12">
        <f>SUMPRODUCT((Premier_Fixtures[Away Team]=Calculations!$C12)*(Premier_Fixtures[Away Score]&lt;Premier_Fixtures[Home Score]))</f>
        <v>0</v>
      </c>
      <c r="M12">
        <f>SUMPRODUCT((Premier_Fixtures[Away Team]=Calculations!$C12)*(Premier_Fixtures[Away Score]=Premier_Fixtures[Home Score])*(Premier_Fixtures[Away Score]&lt;&gt;""))</f>
        <v>0</v>
      </c>
      <c r="N12">
        <f>SUMPRODUCT((Premier_Fixtures[Away Team]=Calculations!$C12)*(Premier_Fixtures[Away Score]))</f>
        <v>0</v>
      </c>
      <c r="O12">
        <f>SUMPRODUCT((Premier_Fixtures[Away Team]=Calculations!$C12)*(Premier_Fixtures[Home Score]))</f>
        <v>0</v>
      </c>
      <c r="P12" s="15">
        <f>$K12*Data!$B$2+$M12*Data!$B$3</f>
        <v>0</v>
      </c>
      <c r="Q12">
        <f>Premier_Calculations[[#This Row],[HPts]]+Premier_Calculations[[#This Row],[APts]]-Teams!$B11</f>
        <v>0</v>
      </c>
      <c r="R12" s="11">
        <f>RANK(Q12,Premier_Calculations[Pts])</f>
        <v>1</v>
      </c>
      <c r="S12" s="16">
        <f>SUMPRODUCT((Premier_Calculations[Pts]=Q12)*(Premier_Calculations[APts]&gt;P12))</f>
        <v>0</v>
      </c>
    </row>
    <row r="14" spans="1:19" x14ac:dyDescent="0.25">
      <c r="A14" s="1" t="s">
        <v>27</v>
      </c>
    </row>
    <row r="15" spans="1:19" x14ac:dyDescent="0.25">
      <c r="A15" s="1" t="s">
        <v>17</v>
      </c>
      <c r="B15" s="1" t="s">
        <v>0</v>
      </c>
      <c r="C15" s="1" t="s">
        <v>1</v>
      </c>
      <c r="D15" s="1" t="s">
        <v>2</v>
      </c>
      <c r="E15" s="1" t="s">
        <v>54</v>
      </c>
      <c r="F15" s="1" t="s">
        <v>55</v>
      </c>
      <c r="G15" s="1" t="s">
        <v>56</v>
      </c>
      <c r="H15" s="1" t="s">
        <v>57</v>
      </c>
      <c r="I15" s="1" t="s">
        <v>58</v>
      </c>
      <c r="J15" s="1" t="s">
        <v>64</v>
      </c>
      <c r="K15" s="1" t="s">
        <v>59</v>
      </c>
      <c r="L15" s="1" t="s">
        <v>60</v>
      </c>
      <c r="M15" s="1" t="s">
        <v>61</v>
      </c>
      <c r="N15" s="1" t="s">
        <v>62</v>
      </c>
      <c r="O15" s="1" t="s">
        <v>63</v>
      </c>
      <c r="P15" s="1" t="s">
        <v>65</v>
      </c>
      <c r="Q15" s="1" t="s">
        <v>8</v>
      </c>
      <c r="R15" s="1" t="s">
        <v>49</v>
      </c>
      <c r="S15" s="1" t="s">
        <v>50</v>
      </c>
    </row>
    <row r="16" spans="1:19" x14ac:dyDescent="0.25">
      <c r="A16">
        <f>IF(C16="","",RANK($B16,First_Calculations[Rank],1)+COUNTIF($B$3:$B16,$B16)-1)</f>
        <v>11</v>
      </c>
      <c r="B16">
        <f t="shared" ref="B16:B30" si="1">R16+S16</f>
        <v>1</v>
      </c>
      <c r="C16" t="str">
        <f>Teams!A14</f>
        <v>Team A</v>
      </c>
      <c r="D16">
        <f>SUMPRODUCT((First_Fixtures[Home Team]=Calculations!$C16)*(First_Fixtures[Home Score]&gt;0)*(First_Fixtures[Home Score]&lt;&gt;"")+(First_Fixtures[Away Score]&gt;0)*(First_Fixtures[Away Team]=Calculations!$C16)*(First_Fixtures[Away Score]&lt;&gt;""))</f>
        <v>0</v>
      </c>
      <c r="E16">
        <f>SUMPRODUCT((First_Fixtures[Home Team]=Calculations!$C16)*(First_Fixtures[Home Score]&gt;First_Fixtures[Away Score]))</f>
        <v>0</v>
      </c>
      <c r="F16">
        <f>SUMPRODUCT((First_Fixtures[Home Team]=Calculations!$C16)*(First_Fixtures[Home Score]&lt;First_Fixtures[Away Score]))</f>
        <v>0</v>
      </c>
      <c r="G16">
        <f>SUMPRODUCT((First_Fixtures[Home Team]=Calculations!$C16)*(First_Fixtures[Home Score]=First_Fixtures[Away Score])*(First_Fixtures[Home Score]&lt;&gt;""))</f>
        <v>0</v>
      </c>
      <c r="H16">
        <f>SUMPRODUCT((First_Fixtures[Home Team]=Calculations!$C16)*(First_Fixtures[Home Score]))</f>
        <v>0</v>
      </c>
      <c r="I16">
        <f>SUMPRODUCT((First_Fixtures[Home Team]=Calculations!$C16)*(First_Fixtures[Away Score]))</f>
        <v>0</v>
      </c>
      <c r="J16" s="24">
        <f>$E16*Data!$B$2+$G16*Data!$B$3</f>
        <v>0</v>
      </c>
      <c r="K16">
        <f>SUMPRODUCT((First_Fixtures[Away Team]=Calculations!$C16)*(First_Fixtures[Away Score]&gt;First_Fixtures[Home Score]))</f>
        <v>0</v>
      </c>
      <c r="L16">
        <f>SUMPRODUCT((First_Fixtures[Away Team]=Calculations!$C16)*(First_Fixtures[Away Score]&lt;First_Fixtures[Home Score]))</f>
        <v>0</v>
      </c>
      <c r="M16">
        <f>SUMPRODUCT((First_Fixtures[Away Team]=Calculations!$C16)*(First_Fixtures[Away Score]=First_Fixtures[Home Score])*(First_Fixtures[Away Score]&lt;&gt;""))</f>
        <v>0</v>
      </c>
      <c r="N16">
        <f>SUMPRODUCT((First_Fixtures[Away Team]=Calculations!$C16)*(First_Fixtures[Away Score]))</f>
        <v>0</v>
      </c>
      <c r="O16">
        <f>SUMPRODUCT((First_Fixtures[Away Team]=Calculations!$C16)*(First_Fixtures[Home Score]))</f>
        <v>0</v>
      </c>
      <c r="P16">
        <f>$K16*Data!$B$2+$M16*Data!$B$3</f>
        <v>0</v>
      </c>
      <c r="Q16" s="24">
        <f>First_Calculations[[#This Row],[HPts]]+First_Calculations[[#This Row],[APts]]-Teams!$B14</f>
        <v>0</v>
      </c>
      <c r="R16">
        <f>RANK(Q16,First_Calculations[Pts])</f>
        <v>1</v>
      </c>
      <c r="S16">
        <f>SUMPRODUCT((First_Calculations[Pts]=Q16)*(First_Calculations[APts]&gt;P16))</f>
        <v>0</v>
      </c>
    </row>
    <row r="17" spans="1:19" x14ac:dyDescent="0.25">
      <c r="A17">
        <f>IF(C17="","",RANK($B17,First_Calculations[Rank],1)+COUNTIF($B$3:$B17,$B17)-1)</f>
        <v>12</v>
      </c>
      <c r="B17">
        <f t="shared" si="1"/>
        <v>1</v>
      </c>
      <c r="C17" t="str">
        <f>Teams!A15</f>
        <v>Team B</v>
      </c>
      <c r="D17">
        <f>SUMPRODUCT((First_Fixtures[Home Team]=Calculations!$C17)*(First_Fixtures[Home Score]&gt;0)*(First_Fixtures[Home Score]&lt;&gt;"")+(First_Fixtures[Away Score]&gt;0)*(First_Fixtures[Away Team]=Calculations!$C17)*(First_Fixtures[Away Score]&lt;&gt;""))</f>
        <v>0</v>
      </c>
      <c r="E17">
        <f>SUMPRODUCT((First_Fixtures[Home Team]=Calculations!$C17)*(First_Fixtures[Home Score]&gt;First_Fixtures[Away Score]))</f>
        <v>0</v>
      </c>
      <c r="F17">
        <f>SUMPRODUCT((First_Fixtures[Home Team]=Calculations!$C17)*(First_Fixtures[Home Score]&lt;First_Fixtures[Away Score]))</f>
        <v>0</v>
      </c>
      <c r="G17">
        <f>SUMPRODUCT((First_Fixtures[Home Team]=Calculations!$C17)*(First_Fixtures[Home Score]=First_Fixtures[Away Score])*(First_Fixtures[Home Score]&lt;&gt;""))</f>
        <v>0</v>
      </c>
      <c r="H17">
        <f>SUMPRODUCT((First_Fixtures[Home Team]=Calculations!$C17)*(First_Fixtures[Home Score]))</f>
        <v>0</v>
      </c>
      <c r="I17">
        <f>SUMPRODUCT((First_Fixtures[Home Team]=Calculations!$C17)*(First_Fixtures[Away Score]))</f>
        <v>0</v>
      </c>
      <c r="J17" s="24">
        <f>$E17*Data!$B$2+$G17*Data!$B$3</f>
        <v>0</v>
      </c>
      <c r="K17">
        <f>SUMPRODUCT((First_Fixtures[Away Team]=Calculations!$C17)*(First_Fixtures[Away Score]&gt;First_Fixtures[Home Score]))</f>
        <v>0</v>
      </c>
      <c r="L17">
        <f>SUMPRODUCT((First_Fixtures[Away Team]=Calculations!$C17)*(First_Fixtures[Away Score]&lt;First_Fixtures[Home Score]))</f>
        <v>0</v>
      </c>
      <c r="M17">
        <f>SUMPRODUCT((First_Fixtures[Away Team]=Calculations!$C17)*(First_Fixtures[Away Score]=First_Fixtures[Home Score])*(First_Fixtures[Away Score]&lt;&gt;""))</f>
        <v>0</v>
      </c>
      <c r="N17">
        <f>SUMPRODUCT((First_Fixtures[Away Team]=Calculations!$C17)*(First_Fixtures[Away Score]))</f>
        <v>0</v>
      </c>
      <c r="O17">
        <f>SUMPRODUCT((First_Fixtures[Away Team]=Calculations!$C17)*(First_Fixtures[Home Score]))</f>
        <v>0</v>
      </c>
      <c r="P17">
        <f>$K17*Data!$B$2+$M17*Data!$B$3</f>
        <v>0</v>
      </c>
      <c r="Q17" s="24">
        <f>First_Calculations[[#This Row],[HPts]]+First_Calculations[[#This Row],[APts]]-Teams!$B15</f>
        <v>0</v>
      </c>
      <c r="R17">
        <f>RANK(Q17,First_Calculations[Pts])</f>
        <v>1</v>
      </c>
      <c r="S17">
        <f>SUMPRODUCT((First_Calculations[Pts]=Q17)*(First_Calculations[APts]&gt;P17))</f>
        <v>0</v>
      </c>
    </row>
    <row r="18" spans="1:19" x14ac:dyDescent="0.25">
      <c r="A18">
        <f>IF(C18="","",RANK($B18,First_Calculations[Rank],1)+COUNTIF($B$3:$B18,$B18)-1)</f>
        <v>13</v>
      </c>
      <c r="B18">
        <f t="shared" si="1"/>
        <v>1</v>
      </c>
      <c r="C18" t="str">
        <f>Teams!A16</f>
        <v>Team C</v>
      </c>
      <c r="D18">
        <f>SUMPRODUCT((First_Fixtures[Home Team]=Calculations!$C18)*(First_Fixtures[Home Score]&gt;0)*(First_Fixtures[Home Score]&lt;&gt;"")+(First_Fixtures[Away Score]&gt;0)*(First_Fixtures[Away Team]=Calculations!$C18)*(First_Fixtures[Away Score]&lt;&gt;""))</f>
        <v>0</v>
      </c>
      <c r="E18">
        <f>SUMPRODUCT((First_Fixtures[Home Team]=Calculations!$C18)*(First_Fixtures[Home Score]&gt;First_Fixtures[Away Score]))</f>
        <v>0</v>
      </c>
      <c r="F18">
        <f>SUMPRODUCT((First_Fixtures[Home Team]=Calculations!$C18)*(First_Fixtures[Home Score]&lt;First_Fixtures[Away Score]))</f>
        <v>0</v>
      </c>
      <c r="G18">
        <f>SUMPRODUCT((First_Fixtures[Home Team]=Calculations!$C18)*(First_Fixtures[Home Score]=First_Fixtures[Away Score])*(First_Fixtures[Home Score]&lt;&gt;""))</f>
        <v>0</v>
      </c>
      <c r="H18">
        <f>SUMPRODUCT((First_Fixtures[Home Team]=Calculations!$C18)*(First_Fixtures[Home Score]))</f>
        <v>0</v>
      </c>
      <c r="I18">
        <f>SUMPRODUCT((First_Fixtures[Home Team]=Calculations!$C18)*(First_Fixtures[Away Score]))</f>
        <v>0</v>
      </c>
      <c r="J18" s="24">
        <f>$E18*Data!$B$2+$G18*Data!$B$3</f>
        <v>0</v>
      </c>
      <c r="K18">
        <f>SUMPRODUCT((First_Fixtures[Away Team]=Calculations!$C18)*(First_Fixtures[Away Score]&gt;First_Fixtures[Home Score]))</f>
        <v>0</v>
      </c>
      <c r="L18">
        <f>SUMPRODUCT((First_Fixtures[Away Team]=Calculations!$C18)*(First_Fixtures[Away Score]&lt;First_Fixtures[Home Score]))</f>
        <v>0</v>
      </c>
      <c r="M18">
        <f>SUMPRODUCT((First_Fixtures[Away Team]=Calculations!$C18)*(First_Fixtures[Away Score]=First_Fixtures[Home Score])*(First_Fixtures[Away Score]&lt;&gt;""))</f>
        <v>0</v>
      </c>
      <c r="N18">
        <f>SUMPRODUCT((First_Fixtures[Away Team]=Calculations!$C18)*(First_Fixtures[Away Score]))</f>
        <v>0</v>
      </c>
      <c r="O18">
        <f>SUMPRODUCT((First_Fixtures[Away Team]=Calculations!$C18)*(First_Fixtures[Home Score]))</f>
        <v>0</v>
      </c>
      <c r="P18">
        <f>$K18*Data!$B$2+$M18*Data!$B$3</f>
        <v>0</v>
      </c>
      <c r="Q18" s="24">
        <f>First_Calculations[[#This Row],[HPts]]+First_Calculations[[#This Row],[APts]]-Teams!$B16</f>
        <v>0</v>
      </c>
      <c r="R18">
        <f>RANK(Q18,First_Calculations[Pts])</f>
        <v>1</v>
      </c>
      <c r="S18">
        <f>SUMPRODUCT((First_Calculations[Pts]=Q18)*(First_Calculations[APts]&gt;P18))</f>
        <v>0</v>
      </c>
    </row>
    <row r="19" spans="1:19" x14ac:dyDescent="0.25">
      <c r="A19">
        <f>IF(C19="","",RANK($B19,First_Calculations[Rank],1)+COUNTIF($B$3:$B19,$B19)-1)</f>
        <v>14</v>
      </c>
      <c r="B19">
        <f t="shared" si="1"/>
        <v>1</v>
      </c>
      <c r="C19" t="str">
        <f>Teams!A17</f>
        <v>Team D</v>
      </c>
      <c r="D19">
        <f>SUMPRODUCT((First_Fixtures[Home Team]=Calculations!$C19)*(First_Fixtures[Home Score]&gt;0)*(First_Fixtures[Home Score]&lt;&gt;"")+(First_Fixtures[Away Score]&gt;0)*(First_Fixtures[Away Team]=Calculations!$C19)*(First_Fixtures[Away Score]&lt;&gt;""))</f>
        <v>0</v>
      </c>
      <c r="E19">
        <f>SUMPRODUCT((First_Fixtures[Home Team]=Calculations!$C19)*(First_Fixtures[Home Score]&gt;First_Fixtures[Away Score]))</f>
        <v>0</v>
      </c>
      <c r="F19">
        <f>SUMPRODUCT((First_Fixtures[Home Team]=Calculations!$C19)*(First_Fixtures[Home Score]&lt;First_Fixtures[Away Score]))</f>
        <v>0</v>
      </c>
      <c r="G19">
        <f>SUMPRODUCT((First_Fixtures[Home Team]=Calculations!$C19)*(First_Fixtures[Home Score]=First_Fixtures[Away Score])*(First_Fixtures[Home Score]&lt;&gt;""))</f>
        <v>0</v>
      </c>
      <c r="H19">
        <f>SUMPRODUCT((First_Fixtures[Home Team]=Calculations!$C19)*(First_Fixtures[Home Score]))</f>
        <v>0</v>
      </c>
      <c r="I19">
        <f>SUMPRODUCT((First_Fixtures[Home Team]=Calculations!$C19)*(First_Fixtures[Away Score]))</f>
        <v>0</v>
      </c>
      <c r="J19" s="24">
        <f>$E19*Data!$B$2+$G19*Data!$B$3</f>
        <v>0</v>
      </c>
      <c r="K19">
        <f>SUMPRODUCT((First_Fixtures[Away Team]=Calculations!$C19)*(First_Fixtures[Away Score]&gt;First_Fixtures[Home Score]))</f>
        <v>0</v>
      </c>
      <c r="L19">
        <f>SUMPRODUCT((First_Fixtures[Away Team]=Calculations!$C19)*(First_Fixtures[Away Score]&lt;First_Fixtures[Home Score]))</f>
        <v>0</v>
      </c>
      <c r="M19">
        <f>SUMPRODUCT((First_Fixtures[Away Team]=Calculations!$C19)*(First_Fixtures[Away Score]=First_Fixtures[Home Score])*(First_Fixtures[Away Score]&lt;&gt;""))</f>
        <v>0</v>
      </c>
      <c r="N19">
        <f>SUMPRODUCT((First_Fixtures[Away Team]=Calculations!$C19)*(First_Fixtures[Away Score]))</f>
        <v>0</v>
      </c>
      <c r="O19">
        <f>SUMPRODUCT((First_Fixtures[Away Team]=Calculations!$C19)*(First_Fixtures[Home Score]))</f>
        <v>0</v>
      </c>
      <c r="P19">
        <f>$K19*Data!$B$2+$M19*Data!$B$3</f>
        <v>0</v>
      </c>
      <c r="Q19" s="24">
        <f>First_Calculations[[#This Row],[HPts]]+First_Calculations[[#This Row],[APts]]-Teams!$B17</f>
        <v>0</v>
      </c>
      <c r="R19">
        <f>RANK(Q19,First_Calculations[Pts])</f>
        <v>1</v>
      </c>
      <c r="S19">
        <f>SUMPRODUCT((First_Calculations[Pts]=Q19)*(First_Calculations[APts]&gt;P19))</f>
        <v>0</v>
      </c>
    </row>
    <row r="20" spans="1:19" x14ac:dyDescent="0.25">
      <c r="A20">
        <f>IF(C20="","",RANK($B20,First_Calculations[Rank],1)+COUNTIF($B$3:$B20,$B20)-1)</f>
        <v>15</v>
      </c>
      <c r="B20">
        <f t="shared" si="1"/>
        <v>1</v>
      </c>
      <c r="C20" t="str">
        <f>Teams!A18</f>
        <v>Team E</v>
      </c>
      <c r="D20">
        <f>SUMPRODUCT((First_Fixtures[Home Team]=Calculations!$C20)*(First_Fixtures[Home Score]&gt;0)*(First_Fixtures[Home Score]&lt;&gt;"")+(First_Fixtures[Away Score]&gt;0)*(First_Fixtures[Away Team]=Calculations!$C20)*(First_Fixtures[Away Score]&lt;&gt;""))</f>
        <v>0</v>
      </c>
      <c r="E20">
        <f>SUMPRODUCT((First_Fixtures[Home Team]=Calculations!$C20)*(First_Fixtures[Home Score]&gt;First_Fixtures[Away Score]))</f>
        <v>0</v>
      </c>
      <c r="F20">
        <f>SUMPRODUCT((First_Fixtures[Home Team]=Calculations!$C20)*(First_Fixtures[Home Score]&lt;First_Fixtures[Away Score]))</f>
        <v>0</v>
      </c>
      <c r="G20">
        <f>SUMPRODUCT((First_Fixtures[Home Team]=Calculations!$C20)*(First_Fixtures[Home Score]=First_Fixtures[Away Score])*(First_Fixtures[Home Score]&lt;&gt;""))</f>
        <v>0</v>
      </c>
      <c r="H20">
        <f>SUMPRODUCT((First_Fixtures[Home Team]=Calculations!$C20)*(First_Fixtures[Home Score]))</f>
        <v>0</v>
      </c>
      <c r="I20">
        <f>SUMPRODUCT((First_Fixtures[Home Team]=Calculations!$C20)*(First_Fixtures[Away Score]))</f>
        <v>0</v>
      </c>
      <c r="J20" s="24">
        <f>$E20*Data!$B$2+$G20*Data!$B$3</f>
        <v>0</v>
      </c>
      <c r="K20">
        <f>SUMPRODUCT((First_Fixtures[Away Team]=Calculations!$C20)*(First_Fixtures[Away Score]&gt;First_Fixtures[Home Score]))</f>
        <v>0</v>
      </c>
      <c r="L20">
        <f>SUMPRODUCT((First_Fixtures[Away Team]=Calculations!$C20)*(First_Fixtures[Away Score]&lt;First_Fixtures[Home Score]))</f>
        <v>0</v>
      </c>
      <c r="M20">
        <f>SUMPRODUCT((First_Fixtures[Away Team]=Calculations!$C20)*(First_Fixtures[Away Score]=First_Fixtures[Home Score])*(First_Fixtures[Away Score]&lt;&gt;""))</f>
        <v>0</v>
      </c>
      <c r="N20">
        <f>SUMPRODUCT((First_Fixtures[Away Team]=Calculations!$C20)*(First_Fixtures[Away Score]))</f>
        <v>0</v>
      </c>
      <c r="O20">
        <f>SUMPRODUCT((First_Fixtures[Away Team]=Calculations!$C20)*(First_Fixtures[Home Score]))</f>
        <v>0</v>
      </c>
      <c r="P20">
        <f>$K20*Data!$B$2+$M20*Data!$B$3</f>
        <v>0</v>
      </c>
      <c r="Q20" s="24">
        <f>First_Calculations[[#This Row],[HPts]]+First_Calculations[[#This Row],[APts]]-Teams!$B18</f>
        <v>0</v>
      </c>
      <c r="R20">
        <f>RANK(Q20,First_Calculations[Pts])</f>
        <v>1</v>
      </c>
      <c r="S20">
        <f>SUMPRODUCT((First_Calculations[Pts]=Q20)*(First_Calculations[APts]&gt;P20))</f>
        <v>0</v>
      </c>
    </row>
    <row r="21" spans="1:19" x14ac:dyDescent="0.25">
      <c r="A21">
        <f>IF(C21="","",RANK($B21,First_Calculations[Rank],1)+COUNTIF($B$3:$B21,$B21)-1)</f>
        <v>16</v>
      </c>
      <c r="B21">
        <f t="shared" si="1"/>
        <v>1</v>
      </c>
      <c r="C21" t="str">
        <f>Teams!A19</f>
        <v>Team F</v>
      </c>
      <c r="D21">
        <f>SUMPRODUCT((First_Fixtures[Home Team]=Calculations!$C21)*(First_Fixtures[Home Score]&gt;0)*(First_Fixtures[Home Score]&lt;&gt;"")+(First_Fixtures[Away Score]&gt;0)*(First_Fixtures[Away Team]=Calculations!$C21)*(First_Fixtures[Away Score]&lt;&gt;""))</f>
        <v>0</v>
      </c>
      <c r="E21">
        <f>SUMPRODUCT((First_Fixtures[Home Team]=Calculations!$C21)*(First_Fixtures[Home Score]&gt;First_Fixtures[Away Score]))</f>
        <v>0</v>
      </c>
      <c r="F21">
        <f>SUMPRODUCT((First_Fixtures[Home Team]=Calculations!$C21)*(First_Fixtures[Home Score]&lt;First_Fixtures[Away Score]))</f>
        <v>0</v>
      </c>
      <c r="G21">
        <f>SUMPRODUCT((First_Fixtures[Home Team]=Calculations!$C21)*(First_Fixtures[Home Score]=First_Fixtures[Away Score])*(First_Fixtures[Home Score]&lt;&gt;""))</f>
        <v>0</v>
      </c>
      <c r="H21">
        <f>SUMPRODUCT((First_Fixtures[Home Team]=Calculations!$C21)*(First_Fixtures[Home Score]))</f>
        <v>0</v>
      </c>
      <c r="I21">
        <f>SUMPRODUCT((First_Fixtures[Home Team]=Calculations!$C21)*(First_Fixtures[Away Score]))</f>
        <v>0</v>
      </c>
      <c r="J21" s="24">
        <f>$E21*Data!$B$2+$G21*Data!$B$3</f>
        <v>0</v>
      </c>
      <c r="K21">
        <f>SUMPRODUCT((First_Fixtures[Away Team]=Calculations!$C21)*(First_Fixtures[Away Score]&gt;First_Fixtures[Home Score]))</f>
        <v>0</v>
      </c>
      <c r="L21">
        <f>SUMPRODUCT((First_Fixtures[Away Team]=Calculations!$C21)*(First_Fixtures[Away Score]&lt;First_Fixtures[Home Score]))</f>
        <v>0</v>
      </c>
      <c r="M21">
        <f>SUMPRODUCT((First_Fixtures[Away Team]=Calculations!$C21)*(First_Fixtures[Away Score]=First_Fixtures[Home Score])*(First_Fixtures[Away Score]&lt;&gt;""))</f>
        <v>0</v>
      </c>
      <c r="N21">
        <f>SUMPRODUCT((First_Fixtures[Away Team]=Calculations!$C21)*(First_Fixtures[Away Score]))</f>
        <v>0</v>
      </c>
      <c r="O21">
        <f>SUMPRODUCT((First_Fixtures[Away Team]=Calculations!$C21)*(First_Fixtures[Home Score]))</f>
        <v>0</v>
      </c>
      <c r="P21">
        <f>$K21*Data!$B$2+$M21*Data!$B$3</f>
        <v>0</v>
      </c>
      <c r="Q21" s="24">
        <f>First_Calculations[[#This Row],[HPts]]+First_Calculations[[#This Row],[APts]]-Teams!$B19</f>
        <v>0</v>
      </c>
      <c r="R21">
        <f>RANK(Q21,First_Calculations[Pts])</f>
        <v>1</v>
      </c>
      <c r="S21">
        <f>SUMPRODUCT((First_Calculations[Pts]=Q21)*(First_Calculations[APts]&gt;P21))</f>
        <v>0</v>
      </c>
    </row>
    <row r="22" spans="1:19" x14ac:dyDescent="0.25">
      <c r="A22">
        <f>IF(C22="","",RANK($B22,First_Calculations[Rank],1)+COUNTIF($B$3:$B22,$B22)-1)</f>
        <v>17</v>
      </c>
      <c r="B22">
        <f t="shared" si="1"/>
        <v>1</v>
      </c>
      <c r="C22" t="str">
        <f>Teams!A20</f>
        <v>Team G</v>
      </c>
      <c r="D22">
        <f>SUMPRODUCT((First_Fixtures[Home Team]=Calculations!$C22)*(First_Fixtures[Home Score]&gt;0)*(First_Fixtures[Home Score]&lt;&gt;"")+(First_Fixtures[Away Score]&gt;0)*(First_Fixtures[Away Team]=Calculations!$C22)*(First_Fixtures[Away Score]&lt;&gt;""))</f>
        <v>0</v>
      </c>
      <c r="E22">
        <f>SUMPRODUCT((First_Fixtures[Home Team]=Calculations!$C22)*(First_Fixtures[Home Score]&gt;First_Fixtures[Away Score]))</f>
        <v>0</v>
      </c>
      <c r="F22">
        <f>SUMPRODUCT((First_Fixtures[Home Team]=Calculations!$C22)*(First_Fixtures[Home Score]&lt;First_Fixtures[Away Score]))</f>
        <v>0</v>
      </c>
      <c r="G22">
        <f>SUMPRODUCT((First_Fixtures[Home Team]=Calculations!$C22)*(First_Fixtures[Home Score]=First_Fixtures[Away Score])*(First_Fixtures[Home Score]&lt;&gt;""))</f>
        <v>0</v>
      </c>
      <c r="H22">
        <f>SUMPRODUCT((First_Fixtures[Home Team]=Calculations!$C22)*(First_Fixtures[Home Score]))</f>
        <v>0</v>
      </c>
      <c r="I22">
        <f>SUMPRODUCT((First_Fixtures[Home Team]=Calculations!$C22)*(First_Fixtures[Away Score]))</f>
        <v>0</v>
      </c>
      <c r="J22" s="24">
        <f>$E22*Data!$B$2+$G22*Data!$B$3</f>
        <v>0</v>
      </c>
      <c r="K22">
        <f>SUMPRODUCT((First_Fixtures[Away Team]=Calculations!$C22)*(First_Fixtures[Away Score]&gt;First_Fixtures[Home Score]))</f>
        <v>0</v>
      </c>
      <c r="L22">
        <f>SUMPRODUCT((First_Fixtures[Away Team]=Calculations!$C22)*(First_Fixtures[Away Score]&lt;First_Fixtures[Home Score]))</f>
        <v>0</v>
      </c>
      <c r="M22">
        <f>SUMPRODUCT((First_Fixtures[Away Team]=Calculations!$C22)*(First_Fixtures[Away Score]=First_Fixtures[Home Score])*(First_Fixtures[Away Score]&lt;&gt;""))</f>
        <v>0</v>
      </c>
      <c r="N22">
        <f>SUMPRODUCT((First_Fixtures[Away Team]=Calculations!$C22)*(First_Fixtures[Away Score]))</f>
        <v>0</v>
      </c>
      <c r="O22">
        <f>SUMPRODUCT((First_Fixtures[Away Team]=Calculations!$C22)*(First_Fixtures[Home Score]))</f>
        <v>0</v>
      </c>
      <c r="P22">
        <f>$K22*Data!$B$2+$M22*Data!$B$3</f>
        <v>0</v>
      </c>
      <c r="Q22" s="24">
        <f>First_Calculations[[#This Row],[HPts]]+First_Calculations[[#This Row],[APts]]-Teams!$B20</f>
        <v>0</v>
      </c>
      <c r="R22">
        <f>RANK(Q22,First_Calculations[Pts])</f>
        <v>1</v>
      </c>
      <c r="S22">
        <f>SUMPRODUCT((First_Calculations[Pts]=Q22)*(First_Calculations[APts]&gt;P22))</f>
        <v>0</v>
      </c>
    </row>
    <row r="23" spans="1:19" x14ac:dyDescent="0.25">
      <c r="A23">
        <f>IF(C23="","",RANK($B23,First_Calculations[Rank],1)+COUNTIF($B$3:$B23,$B23)-1)</f>
        <v>18</v>
      </c>
      <c r="B23">
        <f t="shared" si="1"/>
        <v>1</v>
      </c>
      <c r="C23" t="str">
        <f>Teams!A21</f>
        <v>Team H</v>
      </c>
      <c r="D23">
        <f>SUMPRODUCT((First_Fixtures[Home Team]=Calculations!$C23)*(First_Fixtures[Home Score]&gt;0)*(First_Fixtures[Home Score]&lt;&gt;"")+(First_Fixtures[Away Score]&gt;0)*(First_Fixtures[Away Team]=Calculations!$C23)*(First_Fixtures[Away Score]&lt;&gt;""))</f>
        <v>0</v>
      </c>
      <c r="E23">
        <f>SUMPRODUCT((First_Fixtures[Home Team]=Calculations!$C23)*(First_Fixtures[Home Score]&gt;First_Fixtures[Away Score]))</f>
        <v>0</v>
      </c>
      <c r="F23">
        <f>SUMPRODUCT((First_Fixtures[Home Team]=Calculations!$C23)*(First_Fixtures[Home Score]&lt;First_Fixtures[Away Score]))</f>
        <v>0</v>
      </c>
      <c r="G23">
        <f>SUMPRODUCT((First_Fixtures[Home Team]=Calculations!$C23)*(First_Fixtures[Home Score]=First_Fixtures[Away Score])*(First_Fixtures[Home Score]&lt;&gt;""))</f>
        <v>0</v>
      </c>
      <c r="H23">
        <f>SUMPRODUCT((First_Fixtures[Home Team]=Calculations!$C23)*(First_Fixtures[Home Score]))</f>
        <v>0</v>
      </c>
      <c r="I23">
        <f>SUMPRODUCT((First_Fixtures[Home Team]=Calculations!$C23)*(First_Fixtures[Away Score]))</f>
        <v>0</v>
      </c>
      <c r="J23" s="24">
        <f>$E23*Data!$B$2+$G23*Data!$B$3</f>
        <v>0</v>
      </c>
      <c r="K23">
        <f>SUMPRODUCT((First_Fixtures[Away Team]=Calculations!$C23)*(First_Fixtures[Away Score]&gt;First_Fixtures[Home Score]))</f>
        <v>0</v>
      </c>
      <c r="L23">
        <f>SUMPRODUCT((First_Fixtures[Away Team]=Calculations!$C23)*(First_Fixtures[Away Score]&lt;First_Fixtures[Home Score]))</f>
        <v>0</v>
      </c>
      <c r="M23">
        <f>SUMPRODUCT((First_Fixtures[Away Team]=Calculations!$C23)*(First_Fixtures[Away Score]=First_Fixtures[Home Score])*(First_Fixtures[Away Score]&lt;&gt;""))</f>
        <v>0</v>
      </c>
      <c r="N23">
        <f>SUMPRODUCT((First_Fixtures[Away Team]=Calculations!$C23)*(First_Fixtures[Away Score]))</f>
        <v>0</v>
      </c>
      <c r="O23">
        <f>SUMPRODUCT((First_Fixtures[Away Team]=Calculations!$C23)*(First_Fixtures[Home Score]))</f>
        <v>0</v>
      </c>
      <c r="P23">
        <f>$K23*Data!$B$2+$M23*Data!$B$3</f>
        <v>0</v>
      </c>
      <c r="Q23" s="24">
        <f>First_Calculations[[#This Row],[HPts]]+First_Calculations[[#This Row],[APts]]-Teams!$B21</f>
        <v>0</v>
      </c>
      <c r="R23">
        <f>RANK(Q23,First_Calculations[Pts])</f>
        <v>1</v>
      </c>
      <c r="S23">
        <f>SUMPRODUCT((First_Calculations[Pts]=Q23)*(First_Calculations[APts]&gt;P23))</f>
        <v>0</v>
      </c>
    </row>
    <row r="24" spans="1:19" x14ac:dyDescent="0.25">
      <c r="A24">
        <f>IF(C24="","",RANK($B24,First_Calculations[Rank],1)+COUNTIF($B$3:$B24,$B24)-1)</f>
        <v>19</v>
      </c>
      <c r="B24">
        <f t="shared" si="1"/>
        <v>1</v>
      </c>
      <c r="C24" t="str">
        <f>Teams!A22</f>
        <v>Team I</v>
      </c>
      <c r="D24">
        <f>SUMPRODUCT((First_Fixtures[Home Team]=Calculations!$C24)*(First_Fixtures[Home Score]&gt;0)*(First_Fixtures[Home Score]&lt;&gt;"")+(First_Fixtures[Away Score]&gt;0)*(First_Fixtures[Away Team]=Calculations!$C24)*(First_Fixtures[Away Score]&lt;&gt;""))</f>
        <v>0</v>
      </c>
      <c r="E24">
        <f>SUMPRODUCT((First_Fixtures[Home Team]=Calculations!$C24)*(First_Fixtures[Home Score]&gt;First_Fixtures[Away Score]))</f>
        <v>0</v>
      </c>
      <c r="F24">
        <f>SUMPRODUCT((First_Fixtures[Home Team]=Calculations!$C24)*(First_Fixtures[Home Score]&lt;First_Fixtures[Away Score]))</f>
        <v>0</v>
      </c>
      <c r="G24">
        <f>SUMPRODUCT((First_Fixtures[Home Team]=Calculations!$C24)*(First_Fixtures[Home Score]=First_Fixtures[Away Score])*(First_Fixtures[Home Score]&lt;&gt;""))</f>
        <v>0</v>
      </c>
      <c r="H24">
        <f>SUMPRODUCT((First_Fixtures[Home Team]=Calculations!$C24)*(First_Fixtures[Home Score]))</f>
        <v>0</v>
      </c>
      <c r="I24">
        <f>SUMPRODUCT((First_Fixtures[Home Team]=Calculations!$C24)*(First_Fixtures[Away Score]))</f>
        <v>0</v>
      </c>
      <c r="J24" s="24">
        <f>$E24*Data!$B$2+$G24*Data!$B$3</f>
        <v>0</v>
      </c>
      <c r="K24">
        <f>SUMPRODUCT((First_Fixtures[Away Team]=Calculations!$C24)*(First_Fixtures[Away Score]&gt;First_Fixtures[Home Score]))</f>
        <v>0</v>
      </c>
      <c r="L24">
        <f>SUMPRODUCT((First_Fixtures[Away Team]=Calculations!$C24)*(First_Fixtures[Away Score]&lt;First_Fixtures[Home Score]))</f>
        <v>0</v>
      </c>
      <c r="M24">
        <f>SUMPRODUCT((First_Fixtures[Away Team]=Calculations!$C24)*(First_Fixtures[Away Score]=First_Fixtures[Home Score])*(First_Fixtures[Away Score]&lt;&gt;""))</f>
        <v>0</v>
      </c>
      <c r="N24">
        <f>SUMPRODUCT((First_Fixtures[Away Team]=Calculations!$C24)*(First_Fixtures[Away Score]))</f>
        <v>0</v>
      </c>
      <c r="O24">
        <f>SUMPRODUCT((First_Fixtures[Away Team]=Calculations!$C24)*(First_Fixtures[Home Score]))</f>
        <v>0</v>
      </c>
      <c r="P24">
        <f>$K24*Data!$B$2+$M24*Data!$B$3</f>
        <v>0</v>
      </c>
      <c r="Q24" s="24">
        <f>First_Calculations[[#This Row],[HPts]]+First_Calculations[[#This Row],[APts]]-Teams!$B22</f>
        <v>0</v>
      </c>
      <c r="R24">
        <f>RANK(Q24,First_Calculations[Pts])</f>
        <v>1</v>
      </c>
      <c r="S24">
        <f>SUMPRODUCT((First_Calculations[Pts]=Q24)*(First_Calculations[APts]&gt;P24))</f>
        <v>0</v>
      </c>
    </row>
    <row r="25" spans="1:19" x14ac:dyDescent="0.25">
      <c r="A25">
        <f>IF(C25="","",RANK($B25,First_Calculations[Rank],1)+COUNTIF($B$3:$B25,$B25)-1)</f>
        <v>20</v>
      </c>
      <c r="B25">
        <f t="shared" si="1"/>
        <v>1</v>
      </c>
      <c r="C25" t="str">
        <f>Teams!A23</f>
        <v>Team J</v>
      </c>
      <c r="D25">
        <f>SUMPRODUCT((First_Fixtures[Home Team]=Calculations!$C25)*(First_Fixtures[Home Score]&gt;0)*(First_Fixtures[Home Score]&lt;&gt;"")+(First_Fixtures[Away Score]&gt;0)*(First_Fixtures[Away Team]=Calculations!$C25)*(First_Fixtures[Away Score]&lt;&gt;""))</f>
        <v>0</v>
      </c>
      <c r="E25">
        <f>SUMPRODUCT((First_Fixtures[Home Team]=Calculations!$C25)*(First_Fixtures[Home Score]&gt;First_Fixtures[Away Score]))</f>
        <v>0</v>
      </c>
      <c r="F25">
        <f>SUMPRODUCT((First_Fixtures[Home Team]=Calculations!$C25)*(First_Fixtures[Home Score]&lt;First_Fixtures[Away Score]))</f>
        <v>0</v>
      </c>
      <c r="G25">
        <f>SUMPRODUCT((First_Fixtures[Home Team]=Calculations!$C25)*(First_Fixtures[Home Score]=First_Fixtures[Away Score])*(First_Fixtures[Home Score]&lt;&gt;""))</f>
        <v>0</v>
      </c>
      <c r="H25">
        <f>SUMPRODUCT((First_Fixtures[Home Team]=Calculations!$C25)*(First_Fixtures[Home Score]))</f>
        <v>0</v>
      </c>
      <c r="I25">
        <f>SUMPRODUCT((First_Fixtures[Home Team]=Calculations!$C25)*(First_Fixtures[Away Score]))</f>
        <v>0</v>
      </c>
      <c r="J25" s="24">
        <f>$E25*Data!$B$2+$G25*Data!$B$3</f>
        <v>0</v>
      </c>
      <c r="K25">
        <f>SUMPRODUCT((First_Fixtures[Away Team]=Calculations!$C25)*(First_Fixtures[Away Score]&gt;First_Fixtures[Home Score]))</f>
        <v>0</v>
      </c>
      <c r="L25">
        <f>SUMPRODUCT((First_Fixtures[Away Team]=Calculations!$C25)*(First_Fixtures[Away Score]&lt;First_Fixtures[Home Score]))</f>
        <v>0</v>
      </c>
      <c r="M25">
        <f>SUMPRODUCT((First_Fixtures[Away Team]=Calculations!$C25)*(First_Fixtures[Away Score]=First_Fixtures[Home Score])*(First_Fixtures[Away Score]&lt;&gt;""))</f>
        <v>0</v>
      </c>
      <c r="N25">
        <f>SUMPRODUCT((First_Fixtures[Away Team]=Calculations!$C25)*(First_Fixtures[Away Score]))</f>
        <v>0</v>
      </c>
      <c r="O25">
        <f>SUMPRODUCT((First_Fixtures[Away Team]=Calculations!$C25)*(First_Fixtures[Home Score]))</f>
        <v>0</v>
      </c>
      <c r="P25">
        <f>$K25*Data!$B$2+$M25*Data!$B$3</f>
        <v>0</v>
      </c>
      <c r="Q25" s="24">
        <f>First_Calculations[[#This Row],[HPts]]+First_Calculations[[#This Row],[APts]]-Teams!$B23</f>
        <v>0</v>
      </c>
      <c r="R25">
        <f>RANK(Q25,First_Calculations[Pts])</f>
        <v>1</v>
      </c>
      <c r="S25">
        <f>SUMPRODUCT((First_Calculations[Pts]=Q25)*(First_Calculations[APts]&gt;P25))</f>
        <v>0</v>
      </c>
    </row>
    <row r="26" spans="1:19" x14ac:dyDescent="0.25">
      <c r="A26">
        <f>IF(C26="","",RANK($B26,First_Calculations[Rank],1)+COUNTIF($B$3:$B26,$B26)-1)</f>
        <v>21</v>
      </c>
      <c r="B26">
        <f t="shared" si="1"/>
        <v>1</v>
      </c>
      <c r="C26" s="24" t="str">
        <f>Teams!A24</f>
        <v>Team K</v>
      </c>
      <c r="D26">
        <f>SUMPRODUCT((First_Fixtures[Home Team]=Calculations!$C26)*(First_Fixtures[Home Score]&gt;0)*(First_Fixtures[Home Score]&lt;&gt;"")+(First_Fixtures[Away Score]&gt;0)*(First_Fixtures[Away Team]=Calculations!$C26)*(First_Fixtures[Away Score]&lt;&gt;""))</f>
        <v>0</v>
      </c>
      <c r="E26">
        <f>SUMPRODUCT((First_Fixtures[Home Team]=Calculations!$C26)*(First_Fixtures[Home Score]&gt;First_Fixtures[Away Score]))</f>
        <v>0</v>
      </c>
      <c r="F26">
        <f>SUMPRODUCT((First_Fixtures[Home Team]=Calculations!$C26)*(First_Fixtures[Home Score]&lt;First_Fixtures[Away Score]))</f>
        <v>0</v>
      </c>
      <c r="G26">
        <f>SUMPRODUCT((First_Fixtures[Home Team]=Calculations!$C26)*(First_Fixtures[Home Score]=First_Fixtures[Away Score])*(First_Fixtures[Home Score]&lt;&gt;""))</f>
        <v>0</v>
      </c>
      <c r="H26">
        <f>SUMPRODUCT((First_Fixtures[Home Team]=Calculations!$C26)*(First_Fixtures[Home Score]))</f>
        <v>0</v>
      </c>
      <c r="I26">
        <f>SUMPRODUCT((First_Fixtures[Home Team]=Calculations!$C26)*(First_Fixtures[Away Score]))</f>
        <v>0</v>
      </c>
      <c r="J26" s="24">
        <f>$E26*Data!$B$2+$G26*Data!$B$3</f>
        <v>0</v>
      </c>
      <c r="K26">
        <f>SUMPRODUCT((First_Fixtures[Away Team]=Calculations!$C26)*(First_Fixtures[Away Score]&gt;First_Fixtures[Home Score]))</f>
        <v>0</v>
      </c>
      <c r="L26">
        <f>SUMPRODUCT((First_Fixtures[Away Team]=Calculations!$C26)*(First_Fixtures[Away Score]&lt;First_Fixtures[Home Score]))</f>
        <v>0</v>
      </c>
      <c r="M26">
        <f>SUMPRODUCT((First_Fixtures[Away Team]=Calculations!$C26)*(First_Fixtures[Away Score]=First_Fixtures[Home Score])*(First_Fixtures[Away Score]&lt;&gt;""))</f>
        <v>0</v>
      </c>
      <c r="N26">
        <f>SUMPRODUCT((First_Fixtures[Away Team]=Calculations!$C26)*(First_Fixtures[Away Score]))</f>
        <v>0</v>
      </c>
      <c r="O26">
        <f>SUMPRODUCT((First_Fixtures[Away Team]=Calculations!$C26)*(First_Fixtures[Home Score]))</f>
        <v>0</v>
      </c>
      <c r="P26" s="24">
        <f>$K26*Data!$B$2+$M26*Data!$B$3</f>
        <v>0</v>
      </c>
      <c r="Q26" s="24">
        <f>First_Calculations[[#This Row],[HPts]]+First_Calculations[[#This Row],[APts]]-Teams!$B24</f>
        <v>0</v>
      </c>
      <c r="R26">
        <f>RANK(Q26,First_Calculations[Pts])</f>
        <v>1</v>
      </c>
      <c r="S26">
        <f>SUMPRODUCT((First_Calculations[Pts]=Q26)*(First_Calculations[APts]&gt;P26))</f>
        <v>0</v>
      </c>
    </row>
    <row r="27" spans="1:19" x14ac:dyDescent="0.25">
      <c r="A27">
        <f>IF(C27="","",RANK($B27,First_Calculations[Rank],1)+COUNTIF($B$3:$B27,$B27)-1)</f>
        <v>22</v>
      </c>
      <c r="B27">
        <f t="shared" si="1"/>
        <v>1</v>
      </c>
      <c r="C27" s="24" t="str">
        <f>Teams!A25</f>
        <v>Team L</v>
      </c>
      <c r="D27">
        <f>SUMPRODUCT((First_Fixtures[Home Team]=Calculations!$C27)*(First_Fixtures[Home Score]&gt;0)*(First_Fixtures[Home Score]&lt;&gt;"")+(First_Fixtures[Away Score]&gt;0)*(First_Fixtures[Away Team]=Calculations!$C27)*(First_Fixtures[Away Score]&lt;&gt;""))</f>
        <v>0</v>
      </c>
      <c r="E27">
        <f>SUMPRODUCT((First_Fixtures[Home Team]=Calculations!$C27)*(First_Fixtures[Home Score]&gt;First_Fixtures[Away Score]))</f>
        <v>0</v>
      </c>
      <c r="F27">
        <f>SUMPRODUCT((First_Fixtures[Home Team]=Calculations!$C27)*(First_Fixtures[Home Score]&lt;First_Fixtures[Away Score]))</f>
        <v>0</v>
      </c>
      <c r="G27">
        <f>SUMPRODUCT((First_Fixtures[Home Team]=Calculations!$C27)*(First_Fixtures[Home Score]=First_Fixtures[Away Score])*(First_Fixtures[Home Score]&lt;&gt;""))</f>
        <v>0</v>
      </c>
      <c r="H27">
        <f>SUMPRODUCT((First_Fixtures[Home Team]=Calculations!$C27)*(First_Fixtures[Home Score]))</f>
        <v>0</v>
      </c>
      <c r="I27">
        <f>SUMPRODUCT((First_Fixtures[Home Team]=Calculations!$C27)*(First_Fixtures[Away Score]))</f>
        <v>0</v>
      </c>
      <c r="J27" s="24">
        <f>$E27*Data!$B$2+$G27*Data!$B$3</f>
        <v>0</v>
      </c>
      <c r="K27">
        <f>SUMPRODUCT((First_Fixtures[Away Team]=Calculations!$C27)*(First_Fixtures[Away Score]&gt;First_Fixtures[Home Score]))</f>
        <v>0</v>
      </c>
      <c r="L27">
        <f>SUMPRODUCT((First_Fixtures[Away Team]=Calculations!$C27)*(First_Fixtures[Away Score]&lt;First_Fixtures[Home Score]))</f>
        <v>0</v>
      </c>
      <c r="M27">
        <f>SUMPRODUCT((First_Fixtures[Away Team]=Calculations!$C27)*(First_Fixtures[Away Score]=First_Fixtures[Home Score])*(First_Fixtures[Away Score]&lt;&gt;""))</f>
        <v>0</v>
      </c>
      <c r="N27">
        <f>SUMPRODUCT((First_Fixtures[Away Team]=Calculations!$C27)*(First_Fixtures[Away Score]))</f>
        <v>0</v>
      </c>
      <c r="O27">
        <f>SUMPRODUCT((First_Fixtures[Away Team]=Calculations!$C27)*(First_Fixtures[Home Score]))</f>
        <v>0</v>
      </c>
      <c r="P27" s="24">
        <f>$K27*Data!$B$2+$M27*Data!$B$3</f>
        <v>0</v>
      </c>
      <c r="Q27" s="24">
        <f>First_Calculations[[#This Row],[HPts]]+First_Calculations[[#This Row],[APts]]-Teams!$B25</f>
        <v>0</v>
      </c>
      <c r="R27">
        <f>RANK(Q27,First_Calculations[Pts])</f>
        <v>1</v>
      </c>
      <c r="S27">
        <f>SUMPRODUCT((First_Calculations[Pts]=Q27)*(First_Calculations[APts]&gt;P27))</f>
        <v>0</v>
      </c>
    </row>
    <row r="28" spans="1:19" x14ac:dyDescent="0.25">
      <c r="A28">
        <f>IF(C28="","",RANK($B28,First_Calculations[Rank],1)+COUNTIF($B$3:$B28,$B28)-1)</f>
        <v>23</v>
      </c>
      <c r="B28">
        <f t="shared" si="1"/>
        <v>1</v>
      </c>
      <c r="C28" s="24" t="str">
        <f>Teams!A26</f>
        <v>Team M</v>
      </c>
      <c r="D28">
        <f>SUMPRODUCT((First_Fixtures[Home Team]=Calculations!$C28)*(First_Fixtures[Home Score]&gt;0)*(First_Fixtures[Home Score]&lt;&gt;"")+(First_Fixtures[Away Score]&gt;0)*(First_Fixtures[Away Team]=Calculations!$C28)*(First_Fixtures[Away Score]&lt;&gt;""))</f>
        <v>0</v>
      </c>
      <c r="E28">
        <f>SUMPRODUCT((First_Fixtures[Home Team]=Calculations!$C28)*(First_Fixtures[Home Score]&gt;First_Fixtures[Away Score]))</f>
        <v>0</v>
      </c>
      <c r="F28">
        <f>SUMPRODUCT((First_Fixtures[Home Team]=Calculations!$C28)*(First_Fixtures[Home Score]&lt;First_Fixtures[Away Score]))</f>
        <v>0</v>
      </c>
      <c r="G28">
        <f>SUMPRODUCT((First_Fixtures[Home Team]=Calculations!$C28)*(First_Fixtures[Home Score]=First_Fixtures[Away Score])*(First_Fixtures[Home Score]&lt;&gt;""))</f>
        <v>0</v>
      </c>
      <c r="H28">
        <f>SUMPRODUCT((First_Fixtures[Home Team]=Calculations!$C28)*(First_Fixtures[Home Score]))</f>
        <v>0</v>
      </c>
      <c r="I28">
        <f>SUMPRODUCT((First_Fixtures[Home Team]=Calculations!$C28)*(First_Fixtures[Away Score]))</f>
        <v>0</v>
      </c>
      <c r="J28" s="24">
        <f>$E28*Data!$B$2+$G28*Data!$B$3</f>
        <v>0</v>
      </c>
      <c r="K28">
        <f>SUMPRODUCT((First_Fixtures[Away Team]=Calculations!$C28)*(First_Fixtures[Away Score]&gt;First_Fixtures[Home Score]))</f>
        <v>0</v>
      </c>
      <c r="L28">
        <f>SUMPRODUCT((First_Fixtures[Away Team]=Calculations!$C28)*(First_Fixtures[Away Score]&lt;First_Fixtures[Home Score]))</f>
        <v>0</v>
      </c>
      <c r="M28">
        <f>SUMPRODUCT((First_Fixtures[Away Team]=Calculations!$C28)*(First_Fixtures[Away Score]=First_Fixtures[Home Score])*(First_Fixtures[Away Score]&lt;&gt;""))</f>
        <v>0</v>
      </c>
      <c r="N28">
        <f>SUMPRODUCT((First_Fixtures[Away Team]=Calculations!$C28)*(First_Fixtures[Away Score]))</f>
        <v>0</v>
      </c>
      <c r="O28">
        <f>SUMPRODUCT((First_Fixtures[Away Team]=Calculations!$C28)*(First_Fixtures[Home Score]))</f>
        <v>0</v>
      </c>
      <c r="P28" s="24">
        <f>$K28*Data!$B$2+$M28*Data!$B$3</f>
        <v>0</v>
      </c>
      <c r="Q28" s="24">
        <f>First_Calculations[[#This Row],[HPts]]+First_Calculations[[#This Row],[APts]]-Teams!$B26</f>
        <v>0</v>
      </c>
      <c r="R28">
        <f>RANK(Q28,First_Calculations[Pts])</f>
        <v>1</v>
      </c>
      <c r="S28">
        <f>SUMPRODUCT((First_Calculations[Pts]=Q28)*(First_Calculations[APts]&gt;P28))</f>
        <v>0</v>
      </c>
    </row>
    <row r="29" spans="1:19" x14ac:dyDescent="0.25">
      <c r="A29">
        <f>IF(C29="","",RANK($B29,First_Calculations[Rank],1)+COUNTIF($B$3:$B29,$B29)-1)</f>
        <v>24</v>
      </c>
      <c r="B29">
        <f t="shared" si="1"/>
        <v>1</v>
      </c>
      <c r="C29" s="24" t="str">
        <f>Teams!A27</f>
        <v>Team N</v>
      </c>
      <c r="D29">
        <f>SUMPRODUCT((First_Fixtures[Home Team]=Calculations!$C29)*(First_Fixtures[Home Score]&gt;0)*(First_Fixtures[Home Score]&lt;&gt;"")+(First_Fixtures[Away Score]&gt;0)*(First_Fixtures[Away Team]=Calculations!$C29)*(First_Fixtures[Away Score]&lt;&gt;""))</f>
        <v>0</v>
      </c>
      <c r="E29">
        <f>SUMPRODUCT((First_Fixtures[Home Team]=Calculations!$C29)*(First_Fixtures[Home Score]&gt;First_Fixtures[Away Score]))</f>
        <v>0</v>
      </c>
      <c r="F29">
        <f>SUMPRODUCT((First_Fixtures[Home Team]=Calculations!$C29)*(First_Fixtures[Home Score]&lt;First_Fixtures[Away Score]))</f>
        <v>0</v>
      </c>
      <c r="G29">
        <f>SUMPRODUCT((First_Fixtures[Home Team]=Calculations!$C29)*(First_Fixtures[Home Score]=First_Fixtures[Away Score])*(First_Fixtures[Home Score]&lt;&gt;""))</f>
        <v>0</v>
      </c>
      <c r="H29">
        <f>SUMPRODUCT((First_Fixtures[Home Team]=Calculations!$C29)*(First_Fixtures[Home Score]))</f>
        <v>0</v>
      </c>
      <c r="I29">
        <f>SUMPRODUCT((First_Fixtures[Home Team]=Calculations!$C29)*(First_Fixtures[Away Score]))</f>
        <v>0</v>
      </c>
      <c r="J29" s="24">
        <f>$E29*Data!$B$2+$G29*Data!$B$3</f>
        <v>0</v>
      </c>
      <c r="K29">
        <f>SUMPRODUCT((First_Fixtures[Away Team]=Calculations!$C29)*(First_Fixtures[Away Score]&gt;First_Fixtures[Home Score]))</f>
        <v>0</v>
      </c>
      <c r="L29">
        <f>SUMPRODUCT((First_Fixtures[Away Team]=Calculations!$C29)*(First_Fixtures[Away Score]&lt;First_Fixtures[Home Score]))</f>
        <v>0</v>
      </c>
      <c r="M29">
        <f>SUMPRODUCT((First_Fixtures[Away Team]=Calculations!$C29)*(First_Fixtures[Away Score]=First_Fixtures[Home Score])*(First_Fixtures[Away Score]&lt;&gt;""))</f>
        <v>0</v>
      </c>
      <c r="N29">
        <f>SUMPRODUCT((First_Fixtures[Away Team]=Calculations!$C29)*(First_Fixtures[Away Score]))</f>
        <v>0</v>
      </c>
      <c r="O29">
        <f>SUMPRODUCT((First_Fixtures[Away Team]=Calculations!$C29)*(First_Fixtures[Home Score]))</f>
        <v>0</v>
      </c>
      <c r="P29" s="24">
        <f>$K29*Data!$B$2+$M29*Data!$B$3</f>
        <v>0</v>
      </c>
      <c r="Q29" s="24">
        <f>First_Calculations[[#This Row],[HPts]]+First_Calculations[[#This Row],[APts]]-Teams!$B27</f>
        <v>0</v>
      </c>
      <c r="R29">
        <f>RANK(Q29,First_Calculations[Pts])</f>
        <v>1</v>
      </c>
      <c r="S29">
        <f>SUMPRODUCT((First_Calculations[Pts]=Q29)*(First_Calculations[APts]&gt;P29))</f>
        <v>0</v>
      </c>
    </row>
    <row r="30" spans="1:19" x14ac:dyDescent="0.25">
      <c r="A30">
        <f>IF(C30="","",RANK($B30,First_Calculations[Rank],1)+COUNTIF($B$3:$B30,$B30)-1)</f>
        <v>25</v>
      </c>
      <c r="B30">
        <f t="shared" si="1"/>
        <v>1</v>
      </c>
      <c r="C30" s="24" t="str">
        <f>Teams!A28</f>
        <v>Team O</v>
      </c>
      <c r="D30">
        <f>SUMPRODUCT((First_Fixtures[Home Team]=Calculations!$C30)*(First_Fixtures[Home Score]&gt;0)*(First_Fixtures[Home Score]&lt;&gt;"")+(First_Fixtures[Away Score]&gt;0)*(First_Fixtures[Away Team]=Calculations!$C30)*(First_Fixtures[Away Score]&lt;&gt;""))</f>
        <v>0</v>
      </c>
      <c r="E30">
        <f>SUMPRODUCT((First_Fixtures[Home Team]=Calculations!$C30)*(First_Fixtures[Home Score]&gt;First_Fixtures[Away Score]))</f>
        <v>0</v>
      </c>
      <c r="F30">
        <f>SUMPRODUCT((First_Fixtures[Home Team]=Calculations!$C30)*(First_Fixtures[Home Score]&lt;First_Fixtures[Away Score]))</f>
        <v>0</v>
      </c>
      <c r="G30">
        <f>SUMPRODUCT((First_Fixtures[Home Team]=Calculations!$C30)*(First_Fixtures[Home Score]=First_Fixtures[Away Score])*(First_Fixtures[Home Score]&lt;&gt;""))</f>
        <v>0</v>
      </c>
      <c r="H30">
        <f>SUMPRODUCT((First_Fixtures[Home Team]=Calculations!$C30)*(First_Fixtures[Home Score]))</f>
        <v>0</v>
      </c>
      <c r="I30">
        <f>SUMPRODUCT((First_Fixtures[Home Team]=Calculations!$C30)*(First_Fixtures[Away Score]))</f>
        <v>0</v>
      </c>
      <c r="J30" s="24">
        <f>$E30*Data!$B$2+$G30*Data!$B$3</f>
        <v>0</v>
      </c>
      <c r="K30">
        <f>SUMPRODUCT((First_Fixtures[Away Team]=Calculations!$C30)*(First_Fixtures[Away Score]&gt;First_Fixtures[Home Score]))</f>
        <v>0</v>
      </c>
      <c r="L30">
        <f>SUMPRODUCT((First_Fixtures[Away Team]=Calculations!$C30)*(First_Fixtures[Away Score]&lt;First_Fixtures[Home Score]))</f>
        <v>0</v>
      </c>
      <c r="M30">
        <f>SUMPRODUCT((First_Fixtures[Away Team]=Calculations!$C30)*(First_Fixtures[Away Score]=First_Fixtures[Home Score])*(First_Fixtures[Away Score]&lt;&gt;""))</f>
        <v>0</v>
      </c>
      <c r="N30">
        <f>SUMPRODUCT((First_Fixtures[Away Team]=Calculations!$C30)*(First_Fixtures[Away Score]))</f>
        <v>0</v>
      </c>
      <c r="O30">
        <f>SUMPRODUCT((First_Fixtures[Away Team]=Calculations!$C30)*(First_Fixtures[Home Score]))</f>
        <v>0</v>
      </c>
      <c r="P30" s="24">
        <f>$K30*Data!$B$2+$M30*Data!$B$3</f>
        <v>0</v>
      </c>
      <c r="Q30" s="24">
        <f>First_Calculations[[#This Row],[HPts]]+First_Calculations[[#This Row],[APts]]-Teams!$B28</f>
        <v>0</v>
      </c>
      <c r="R30">
        <f>RANK(Q30,First_Calculations[Pts])</f>
        <v>1</v>
      </c>
      <c r="S30">
        <f>SUMPRODUCT((First_Calculations[Pts]=Q30)*(First_Calculations[APts]&gt;P30))</f>
        <v>0</v>
      </c>
    </row>
  </sheetData>
  <mergeCells count="1">
    <mergeCell ref="E1:I1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Q3" sqref="Q3"/>
    </sheetView>
  </sheetViews>
  <sheetFormatPr defaultRowHeight="15" x14ac:dyDescent="0.25"/>
  <cols>
    <col min="1" max="1" width="10.42578125" customWidth="1"/>
    <col min="2" max="2" width="14.28515625" bestFit="1" customWidth="1"/>
    <col min="12" max="12" width="14" bestFit="1" customWidth="1"/>
  </cols>
  <sheetData>
    <row r="1" spans="1:12" x14ac:dyDescent="0.25">
      <c r="A1" s="1" t="s">
        <v>47</v>
      </c>
    </row>
    <row r="2" spans="1:12" x14ac:dyDescent="0.25">
      <c r="A2" s="17" t="s">
        <v>13</v>
      </c>
      <c r="B2" s="17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</row>
    <row r="3" spans="1:12" x14ac:dyDescent="0.25">
      <c r="A3" s="7">
        <v>1</v>
      </c>
      <c r="B3" s="7" t="str">
        <f>IF(C3=0,"",VLOOKUP(MIN(Premier_Calculations[Rank Ties]),Premier_Calculations[],3,FALSE))</f>
        <v/>
      </c>
      <c r="C3" s="8">
        <f>VLOOKUP(MIN(Premier_Calculations[Rank Ties]),Premier_Calculations[],4,FALSE)</f>
        <v>0</v>
      </c>
      <c r="D3" s="8">
        <f>VLOOKUP(MIN(Premier_Calculations[Rank Ties]),Premier_Calculations[],5,FALSE)+VLOOKUP(MIN(Premier_Calculations[Rank Ties]),Premier_Calculations[],11,FALSE)</f>
        <v>0</v>
      </c>
      <c r="E3" s="8">
        <f>VLOOKUP(MIN(Premier_Calculations[Rank Ties]),Premier_Calculations[],6,FALSE)+VLOOKUP(MIN(Premier_Calculations[Rank Ties]),Premier_Calculations[],12,FALSE)</f>
        <v>0</v>
      </c>
      <c r="F3" s="8">
        <f>VLOOKUP(MIN(Premier_Calculations[Rank Ties]),Premier_Calculations[],7,FALSE)+VLOOKUP(MIN(Premier_Calculations[Rank Ties]),Premier_Calculations[],13,FALSE)</f>
        <v>0</v>
      </c>
      <c r="G3" s="8">
        <f>IFERROR(VLOOKUP(MIN(Premier_Calculations[Rank Ties]),Premier_Calculations[],8,FALSE),0)+IFERROR(VLOOKUP(MIN(Premier_Calculations[Rank Ties]),Premier_Calculations[],14,FALSE),0)</f>
        <v>0</v>
      </c>
      <c r="H3" s="8">
        <f>IFERROR(VLOOKUP(MIN(Premier_Calculations[Rank Ties]),Premier_Calculations[],9,FALSE),0)+IFERROR(VLOOKUP(MIN(Premier_Calculations[Rank Ties]),Premier_Calculations[],15,FALSE),0)</f>
        <v>0</v>
      </c>
      <c r="I3" s="8">
        <f>IFERROR(VLOOKUP(MIN(Premier_Calculations[Rank Ties]),Premier_Calculations[],17,FALSE),0)</f>
        <v>0</v>
      </c>
      <c r="L3" t="s">
        <v>66</v>
      </c>
    </row>
    <row r="4" spans="1:12" x14ac:dyDescent="0.25">
      <c r="A4" s="9">
        <v>2</v>
      </c>
      <c r="B4" s="9" t="str">
        <f>IF(C4=0,"",VLOOKUP(SMALL(Premier_Calculations[Rank Ties],Premier_League_Table[[#This Row],[Position]]),Premier_Calculations[],3,FALSE))</f>
        <v/>
      </c>
      <c r="C4" s="10">
        <f>VLOOKUP(SMALL(Premier_Calculations[Rank Ties],Premier_League_Table[[#This Row],[Position]]),Premier_Calculations[],4,FALSE)</f>
        <v>0</v>
      </c>
      <c r="D4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4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4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4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4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4" s="10">
        <f>IFERROR(VLOOKUP(SMALL(Premier_Calculations[Rank Ties],Premier_League_Table[[#This Row],[Position]]),Premier_Calculations[],17,FALSE),0)</f>
        <v>0</v>
      </c>
      <c r="L4" s="28" t="s">
        <v>67</v>
      </c>
    </row>
    <row r="5" spans="1:12" x14ac:dyDescent="0.25">
      <c r="A5" s="9">
        <v>3</v>
      </c>
      <c r="B5" s="9" t="str">
        <f>IF(C5=0,"",VLOOKUP(SMALL(Premier_Calculations[Rank Ties],Premier_League_Table[[#This Row],[Position]]),Premier_Calculations[],3,FALSE))</f>
        <v/>
      </c>
      <c r="C5" s="10">
        <f>VLOOKUP(SMALL(Premier_Calculations[Rank Ties],Premier_League_Table[[#This Row],[Position]]),Premier_Calculations[],4,FALSE)</f>
        <v>0</v>
      </c>
      <c r="D5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5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5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5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5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5" s="10">
        <f>IFERROR(VLOOKUP(SMALL(Premier_Calculations[Rank Ties],Premier_League_Table[[#This Row],[Position]]),Premier_Calculations[],17,FALSE),0)</f>
        <v>0</v>
      </c>
    </row>
    <row r="6" spans="1:12" x14ac:dyDescent="0.25">
      <c r="A6" s="9">
        <v>4</v>
      </c>
      <c r="B6" s="9" t="str">
        <f>IF(C6=0,"",VLOOKUP(SMALL(Premier_Calculations[Rank Ties],Premier_League_Table[[#This Row],[Position]]),Premier_Calculations[],3,FALSE))</f>
        <v/>
      </c>
      <c r="C6" s="10">
        <f>VLOOKUP(SMALL(Premier_Calculations[Rank Ties],Premier_League_Table[[#This Row],[Position]]),Premier_Calculations[],4,FALSE)</f>
        <v>0</v>
      </c>
      <c r="D6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6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6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6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6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6" s="10">
        <f>IFERROR(VLOOKUP(SMALL(Premier_Calculations[Rank Ties],Premier_League_Table[[#This Row],[Position]]),Premier_Calculations[],17,FALSE),0)</f>
        <v>0</v>
      </c>
    </row>
    <row r="7" spans="1:12" x14ac:dyDescent="0.25">
      <c r="A7" s="9">
        <v>5</v>
      </c>
      <c r="B7" s="9" t="str">
        <f>IF(C7=0,"",VLOOKUP(SMALL(Premier_Calculations[Rank Ties],Premier_League_Table[[#This Row],[Position]]),Premier_Calculations[],3,FALSE))</f>
        <v/>
      </c>
      <c r="C7" s="10">
        <f>VLOOKUP(SMALL(Premier_Calculations[Rank Ties],Premier_League_Table[[#This Row],[Position]]),Premier_Calculations[],4,FALSE)</f>
        <v>0</v>
      </c>
      <c r="D7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7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7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7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7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7" s="10">
        <f>IFERROR(VLOOKUP(SMALL(Premier_Calculations[Rank Ties],Premier_League_Table[[#This Row],[Position]]),Premier_Calculations[],17,FALSE),0)</f>
        <v>0</v>
      </c>
    </row>
    <row r="8" spans="1:12" x14ac:dyDescent="0.25">
      <c r="A8" s="9">
        <v>6</v>
      </c>
      <c r="B8" s="9" t="str">
        <f>IF(C8=0,"",VLOOKUP(SMALL(Premier_Calculations[Rank Ties],Premier_League_Table[[#This Row],[Position]]),Premier_Calculations[],3,FALSE))</f>
        <v/>
      </c>
      <c r="C8" s="10">
        <f>VLOOKUP(SMALL(Premier_Calculations[Rank Ties],Premier_League_Table[[#This Row],[Position]]),Premier_Calculations[],4,FALSE)</f>
        <v>0</v>
      </c>
      <c r="D8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8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8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8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8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8" s="10">
        <f>IFERROR(VLOOKUP(SMALL(Premier_Calculations[Rank Ties],Premier_League_Table[[#This Row],[Position]]),Premier_Calculations[],17,FALSE),0)</f>
        <v>0</v>
      </c>
    </row>
    <row r="9" spans="1:12" x14ac:dyDescent="0.25">
      <c r="A9" s="9">
        <v>7</v>
      </c>
      <c r="B9" s="9" t="str">
        <f>IF(C9=0,"",VLOOKUP(SMALL(Premier_Calculations[Rank Ties],Premier_League_Table[[#This Row],[Position]]),Premier_Calculations[],3,FALSE))</f>
        <v/>
      </c>
      <c r="C9" s="10">
        <f>VLOOKUP(SMALL(Premier_Calculations[Rank Ties],Premier_League_Table[[#This Row],[Position]]),Premier_Calculations[],4,FALSE)</f>
        <v>0</v>
      </c>
      <c r="D9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9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9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9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9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9" s="10">
        <f>IFERROR(VLOOKUP(SMALL(Premier_Calculations[Rank Ties],Premier_League_Table[[#This Row],[Position]]),Premier_Calculations[],17,FALSE),0)</f>
        <v>0</v>
      </c>
    </row>
    <row r="10" spans="1:12" x14ac:dyDescent="0.25">
      <c r="A10" s="9">
        <v>8</v>
      </c>
      <c r="B10" s="9" t="str">
        <f>IF(C10=0,"",VLOOKUP(SMALL(Premier_Calculations[Rank Ties],Premier_League_Table[[#This Row],[Position]]),Premier_Calculations[],3,FALSE))</f>
        <v/>
      </c>
      <c r="C10" s="10">
        <f>VLOOKUP(SMALL(Premier_Calculations[Rank Ties],Premier_League_Table[[#This Row],[Position]]),Premier_Calculations[],4,FALSE)</f>
        <v>0</v>
      </c>
      <c r="D10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10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10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10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10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10" s="10">
        <f>IFERROR(VLOOKUP(SMALL(Premier_Calculations[Rank Ties],Premier_League_Table[[#This Row],[Position]]),Premier_Calculations[],17,FALSE),0)</f>
        <v>0</v>
      </c>
    </row>
    <row r="11" spans="1:12" x14ac:dyDescent="0.25">
      <c r="A11" s="9">
        <v>9</v>
      </c>
      <c r="B11" s="9" t="str">
        <f>IF(C11=0,"",VLOOKUP(SMALL(Premier_Calculations[Rank Ties],Premier_League_Table[[#This Row],[Position]]),Premier_Calculations[],3,FALSE))</f>
        <v/>
      </c>
      <c r="C11" s="10">
        <f>VLOOKUP(SMALL(Premier_Calculations[Rank Ties],Premier_League_Table[[#This Row],[Position]]),Premier_Calculations[],4,FALSE)</f>
        <v>0</v>
      </c>
      <c r="D11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11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11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11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11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11" s="10">
        <f>IFERROR(VLOOKUP(SMALL(Premier_Calculations[Rank Ties],Premier_League_Table[[#This Row],[Position]]),Premier_Calculations[],17,FALSE),0)</f>
        <v>0</v>
      </c>
    </row>
    <row r="12" spans="1:12" x14ac:dyDescent="0.25">
      <c r="A12" s="9">
        <v>10</v>
      </c>
      <c r="B12" s="9" t="str">
        <f>IF(C12=0,"",VLOOKUP(SMALL(Premier_Calculations[Rank Ties],Premier_League_Table[[#This Row],[Position]]),Premier_Calculations[],3,FALSE))</f>
        <v/>
      </c>
      <c r="C12" s="10">
        <f>VLOOKUP(SMALL(Premier_Calculations[Rank Ties],Premier_League_Table[[#This Row],[Position]]),Premier_Calculations[],4,FALSE)</f>
        <v>0</v>
      </c>
      <c r="D12" s="10">
        <f>VLOOKUP(SMALL(Premier_Calculations[Rank Ties],Premier_League_Table[[#This Row],[Position]]),Premier_Calculations[],5,FALSE)+VLOOKUP(SMALL(Premier_Calculations[Rank Ties],Premier_League_Table[[#This Row],[Position]]),Premier_Calculations[],11,FALSE)</f>
        <v>0</v>
      </c>
      <c r="E12" s="10">
        <f>VLOOKUP(SMALL(Premier_Calculations[Rank Ties],Premier_League_Table[[#This Row],[Position]]),Premier_Calculations[],6,FALSE)+VLOOKUP(SMALL(Premier_Calculations[Rank Ties],Premier_League_Table[[#This Row],[Position]]),Premier_Calculations[],12,FALSE)</f>
        <v>0</v>
      </c>
      <c r="F12" s="10">
        <f>VLOOKUP(SMALL(Premier_Calculations[Rank Ties],Premier_League_Table[[#This Row],[Position]]),Premier_Calculations[],7,FALSE)+VLOOKUP(SMALL(Premier_Calculations[Rank Ties],Premier_League_Table[[#This Row],[Position]]),Premier_Calculations[],13,FALSE)</f>
        <v>0</v>
      </c>
      <c r="G12" s="10">
        <f>IFERROR(VLOOKUP(SMALL(Premier_Calculations[Rank Ties],Premier_League_Table[[#This Row],[Position]]),Premier_Calculations[],8,FALSE),0)+IFERROR(VLOOKUP(SMALL(Premier_Calculations[Rank Ties],Premier_League_Table[[#This Row],[Position]]),Premier_Calculations[],14,FALSE),0)</f>
        <v>0</v>
      </c>
      <c r="H12" s="10">
        <f>IFERROR(VLOOKUP(SMALL(Premier_Calculations[Rank Ties],Premier_League_Table[[#This Row],[Position]]),Premier_Calculations[],9,FALSE),0)+IFERROR(VLOOKUP(SMALL(Premier_Calculations[Rank Ties],Premier_League_Table[[#This Row],[Position]]),Premier_Calculations[],15,FALSE),0)</f>
        <v>0</v>
      </c>
      <c r="I12" s="10">
        <f>IFERROR(VLOOKUP(SMALL(Premier_Calculations[Rank Ties],Premier_League_Table[[#This Row],[Position]]),Premier_Calculations[],17,FALSE),0)</f>
        <v>0</v>
      </c>
    </row>
    <row r="14" spans="1:12" x14ac:dyDescent="0.25">
      <c r="A14" s="1" t="s">
        <v>27</v>
      </c>
    </row>
    <row r="15" spans="1:12" x14ac:dyDescent="0.25">
      <c r="A15" s="17" t="s">
        <v>13</v>
      </c>
      <c r="B15" s="17" t="s">
        <v>1</v>
      </c>
      <c r="C15" s="18" t="s">
        <v>2</v>
      </c>
      <c r="D15" s="18" t="s">
        <v>3</v>
      </c>
      <c r="E15" s="18" t="s">
        <v>4</v>
      </c>
      <c r="F15" s="18" t="s">
        <v>5</v>
      </c>
      <c r="G15" s="18" t="s">
        <v>6</v>
      </c>
      <c r="H15" s="18" t="s">
        <v>7</v>
      </c>
      <c r="I15" s="18" t="s">
        <v>8</v>
      </c>
    </row>
    <row r="16" spans="1:12" x14ac:dyDescent="0.25">
      <c r="A16" s="7">
        <v>1</v>
      </c>
      <c r="B16" s="7" t="str">
        <f>IF(C16=0,"",VLOOKUP(MIN(First_Calculations[Rank Ties]),First_Calculations[],3,FALSE))</f>
        <v/>
      </c>
      <c r="C16" s="8">
        <f>VLOOKUP(MIN(First_Calculations[Rank Ties]),First_Calculations[],4,FALSE)</f>
        <v>0</v>
      </c>
      <c r="D16" s="8">
        <f>VLOOKUP(MIN(First_Calculations[Rank Ties]),First_Calculations[],5,FALSE)+VLOOKUP(MIN(First_Calculations[Rank Ties]),First_Calculations[],11,FALSE)</f>
        <v>0</v>
      </c>
      <c r="E16" s="8">
        <f>VLOOKUP(MIN(First_Calculations[Rank Ties]),First_Calculations[],6,FALSE)+VLOOKUP(MIN(First_Calculations[Rank Ties]),First_Calculations[],12,FALSE)</f>
        <v>0</v>
      </c>
      <c r="F16" s="8">
        <f>VLOOKUP(MIN(First_Calculations[Rank Ties]),First_Calculations[],7,FALSE)+VLOOKUP(MIN(First_Calculations[Rank Ties]),First_Calculations[],13,FALSE)</f>
        <v>0</v>
      </c>
      <c r="G16" s="8">
        <f>IFERROR(VLOOKUP(MIN(First_Calculations[Rank Ties]),First_Calculations[],8,FALSE),0)+IFERROR(VLOOKUP(MIN(First_Calculations[Rank Ties]),First_Calculations[],14,FALSE),0)</f>
        <v>0</v>
      </c>
      <c r="H16" s="8">
        <f>IFERROR(VLOOKUP(MIN(First_Calculations[Rank Ties]),First_Calculations[],9,FALSE),0)+IFERROR(VLOOKUP(MIN(First_Calculations[Rank Ties]),First_Calculations[],15,FALSE),0)</f>
        <v>0</v>
      </c>
      <c r="I16" s="8">
        <f>IFERROR(VLOOKUP(MIN(First_Calculations[Rank Ties]),First_Calculations[],17,FALSE),0)</f>
        <v>0</v>
      </c>
    </row>
    <row r="17" spans="1:9" x14ac:dyDescent="0.25">
      <c r="A17" s="9">
        <v>2</v>
      </c>
      <c r="B17" s="9" t="str">
        <f>IF(C17=0,"",VLOOKUP(SMALL(First_Calculations[Rank Ties],First_League_Table[[#This Row],[Position]]),First_Calculations[],3,FALSE))</f>
        <v/>
      </c>
      <c r="C17" s="10">
        <f>VLOOKUP(SMALL(First_Calculations[Rank Ties],First_League_Table[[#This Row],[Position]]),First_Calculations[],4,FALSE)</f>
        <v>0</v>
      </c>
      <c r="D17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17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17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17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17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17" s="10">
        <f>IFERROR(VLOOKUP(SMALL(First_Calculations[Rank Ties],First_League_Table[[#This Row],[Position]]),First_Calculations[],17,FALSE),0)</f>
        <v>0</v>
      </c>
    </row>
    <row r="18" spans="1:9" x14ac:dyDescent="0.25">
      <c r="A18" s="9">
        <v>3</v>
      </c>
      <c r="B18" s="9" t="str">
        <f>IF(C18=0,"",VLOOKUP(SMALL(First_Calculations[Rank Ties],First_League_Table[[#This Row],[Position]]),First_Calculations[],3,FALSE))</f>
        <v/>
      </c>
      <c r="C18" s="10">
        <f>VLOOKUP(SMALL(First_Calculations[Rank Ties],First_League_Table[[#This Row],[Position]]),First_Calculations[],4,FALSE)</f>
        <v>0</v>
      </c>
      <c r="D18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18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18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18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18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18" s="10">
        <f>IFERROR(VLOOKUP(SMALL(First_Calculations[Rank Ties],First_League_Table[[#This Row],[Position]]),First_Calculations[],17,FALSE),0)</f>
        <v>0</v>
      </c>
    </row>
    <row r="19" spans="1:9" x14ac:dyDescent="0.25">
      <c r="A19" s="9">
        <v>4</v>
      </c>
      <c r="B19" s="9" t="str">
        <f>IF(C19=0,"",VLOOKUP(SMALL(First_Calculations[Rank Ties],First_League_Table[[#This Row],[Position]]),First_Calculations[],3,FALSE))</f>
        <v/>
      </c>
      <c r="C19" s="10">
        <f>VLOOKUP(SMALL(First_Calculations[Rank Ties],First_League_Table[[#This Row],[Position]]),First_Calculations[],4,FALSE)</f>
        <v>0</v>
      </c>
      <c r="D19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19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19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19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19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19" s="10">
        <f>IFERROR(VLOOKUP(SMALL(First_Calculations[Rank Ties],First_League_Table[[#This Row],[Position]]),First_Calculations[],17,FALSE),0)</f>
        <v>0</v>
      </c>
    </row>
    <row r="20" spans="1:9" x14ac:dyDescent="0.25">
      <c r="A20" s="9">
        <v>5</v>
      </c>
      <c r="B20" s="9" t="str">
        <f>IF(C20=0,"",VLOOKUP(SMALL(First_Calculations[Rank Ties],First_League_Table[[#This Row],[Position]]),First_Calculations[],3,FALSE))</f>
        <v/>
      </c>
      <c r="C20" s="10">
        <f>VLOOKUP(SMALL(First_Calculations[Rank Ties],First_League_Table[[#This Row],[Position]]),First_Calculations[],4,FALSE)</f>
        <v>0</v>
      </c>
      <c r="D20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0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0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0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0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0" s="10">
        <f>IFERROR(VLOOKUP(SMALL(First_Calculations[Rank Ties],First_League_Table[[#This Row],[Position]]),First_Calculations[],17,FALSE),0)</f>
        <v>0</v>
      </c>
    </row>
    <row r="21" spans="1:9" x14ac:dyDescent="0.25">
      <c r="A21" s="9">
        <v>6</v>
      </c>
      <c r="B21" s="9" t="str">
        <f>IF(C21=0,"",VLOOKUP(SMALL(First_Calculations[Rank Ties],First_League_Table[[#This Row],[Position]]),First_Calculations[],3,FALSE))</f>
        <v/>
      </c>
      <c r="C21" s="10">
        <f>VLOOKUP(SMALL(First_Calculations[Rank Ties],First_League_Table[[#This Row],[Position]]),First_Calculations[],4,FALSE)</f>
        <v>0</v>
      </c>
      <c r="D21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1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1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1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1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1" s="10">
        <f>IFERROR(VLOOKUP(SMALL(First_Calculations[Rank Ties],First_League_Table[[#This Row],[Position]]),First_Calculations[],17,FALSE),0)</f>
        <v>0</v>
      </c>
    </row>
    <row r="22" spans="1:9" x14ac:dyDescent="0.25">
      <c r="A22" s="9">
        <v>7</v>
      </c>
      <c r="B22" s="9" t="str">
        <f>IF(C22=0,"",VLOOKUP(SMALL(First_Calculations[Rank Ties],First_League_Table[[#This Row],[Position]]),First_Calculations[],3,FALSE))</f>
        <v/>
      </c>
      <c r="C22" s="10">
        <f>VLOOKUP(SMALL(First_Calculations[Rank Ties],First_League_Table[[#This Row],[Position]]),First_Calculations[],4,FALSE)</f>
        <v>0</v>
      </c>
      <c r="D22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2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2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2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2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2" s="10">
        <f>IFERROR(VLOOKUP(SMALL(First_Calculations[Rank Ties],First_League_Table[[#This Row],[Position]]),First_Calculations[],17,FALSE),0)</f>
        <v>0</v>
      </c>
    </row>
    <row r="23" spans="1:9" x14ac:dyDescent="0.25">
      <c r="A23" s="9">
        <v>8</v>
      </c>
      <c r="B23" s="9" t="str">
        <f>IF(C23=0,"",VLOOKUP(SMALL(First_Calculations[Rank Ties],First_League_Table[[#This Row],[Position]]),First_Calculations[],3,FALSE))</f>
        <v/>
      </c>
      <c r="C23" s="10">
        <f>VLOOKUP(SMALL(First_Calculations[Rank Ties],First_League_Table[[#This Row],[Position]]),First_Calculations[],4,FALSE)</f>
        <v>0</v>
      </c>
      <c r="D23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3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3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3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3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3" s="10">
        <f>IFERROR(VLOOKUP(SMALL(First_Calculations[Rank Ties],First_League_Table[[#This Row],[Position]]),First_Calculations[],17,FALSE),0)</f>
        <v>0</v>
      </c>
    </row>
    <row r="24" spans="1:9" x14ac:dyDescent="0.25">
      <c r="A24" s="9">
        <v>9</v>
      </c>
      <c r="B24" s="9" t="str">
        <f>IF(C24=0,"",VLOOKUP(SMALL(First_Calculations[Rank Ties],First_League_Table[[#This Row],[Position]]),First_Calculations[],3,FALSE))</f>
        <v/>
      </c>
      <c r="C24" s="10">
        <f>VLOOKUP(SMALL(First_Calculations[Rank Ties],First_League_Table[[#This Row],[Position]]),First_Calculations[],4,FALSE)</f>
        <v>0</v>
      </c>
      <c r="D24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4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4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4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4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4" s="10">
        <f>IFERROR(VLOOKUP(SMALL(First_Calculations[Rank Ties],First_League_Table[[#This Row],[Position]]),First_Calculations[],17,FALSE),0)</f>
        <v>0</v>
      </c>
    </row>
    <row r="25" spans="1:9" x14ac:dyDescent="0.25">
      <c r="A25" s="9">
        <v>10</v>
      </c>
      <c r="B25" s="9" t="str">
        <f>IF(C25=0,"",VLOOKUP(SMALL(First_Calculations[Rank Ties],First_League_Table[[#This Row],[Position]]),First_Calculations[],3,FALSE))</f>
        <v/>
      </c>
      <c r="C25" s="10">
        <f>VLOOKUP(SMALL(First_Calculations[Rank Ties],First_League_Table[[#This Row],[Position]]),First_Calculations[],4,FALSE)</f>
        <v>0</v>
      </c>
      <c r="D25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5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5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5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5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5" s="10">
        <f>IFERROR(VLOOKUP(SMALL(First_Calculations[Rank Ties],First_League_Table[[#This Row],[Position]]),First_Calculations[],17,FALSE),0)</f>
        <v>0</v>
      </c>
    </row>
    <row r="26" spans="1:9" x14ac:dyDescent="0.25">
      <c r="A26" s="9">
        <v>11</v>
      </c>
      <c r="B26" s="9" t="str">
        <f>IF(C26=0,"",VLOOKUP(SMALL(First_Calculations[Rank Ties],First_League_Table[[#This Row],[Position]]),First_Calculations[],3,FALSE))</f>
        <v/>
      </c>
      <c r="C26" s="10">
        <f>VLOOKUP(SMALL(First_Calculations[Rank Ties],First_League_Table[[#This Row],[Position]]),First_Calculations[],4,FALSE)</f>
        <v>0</v>
      </c>
      <c r="D26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6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6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6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6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6" s="10">
        <f>IFERROR(VLOOKUP(SMALL(First_Calculations[Rank Ties],First_League_Table[[#This Row],[Position]]),First_Calculations[],17,FALSE),0)</f>
        <v>0</v>
      </c>
    </row>
    <row r="27" spans="1:9" x14ac:dyDescent="0.25">
      <c r="A27" s="9">
        <v>12</v>
      </c>
      <c r="B27" s="9" t="str">
        <f>IF(C27=0,"",VLOOKUP(SMALL(First_Calculations[Rank Ties],First_League_Table[[#This Row],[Position]]),First_Calculations[],3,FALSE))</f>
        <v/>
      </c>
      <c r="C27" s="10">
        <f>VLOOKUP(SMALL(First_Calculations[Rank Ties],First_League_Table[[#This Row],[Position]]),First_Calculations[],4,FALSE)</f>
        <v>0</v>
      </c>
      <c r="D27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7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7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7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7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7" s="10">
        <f>IFERROR(VLOOKUP(SMALL(First_Calculations[Rank Ties],First_League_Table[[#This Row],[Position]]),First_Calculations[],17,FALSE),0)</f>
        <v>0</v>
      </c>
    </row>
    <row r="28" spans="1:9" x14ac:dyDescent="0.25">
      <c r="A28" s="9">
        <v>13</v>
      </c>
      <c r="B28" s="9" t="str">
        <f>IF(C28=0,"",VLOOKUP(SMALL(First_Calculations[Rank Ties],First_League_Table[[#This Row],[Position]]),First_Calculations[],3,FALSE))</f>
        <v/>
      </c>
      <c r="C28" s="10">
        <f>VLOOKUP(SMALL(First_Calculations[Rank Ties],First_League_Table[[#This Row],[Position]]),First_Calculations[],4,FALSE)</f>
        <v>0</v>
      </c>
      <c r="D28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8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8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8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8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8" s="10">
        <f>IFERROR(VLOOKUP(SMALL(First_Calculations[Rank Ties],First_League_Table[[#This Row],[Position]]),First_Calculations[],17,FALSE),0)</f>
        <v>0</v>
      </c>
    </row>
    <row r="29" spans="1:9" x14ac:dyDescent="0.25">
      <c r="A29" s="9">
        <v>14</v>
      </c>
      <c r="B29" s="9" t="str">
        <f>IF(C29=0,"",VLOOKUP(SMALL(First_Calculations[Rank Ties],First_League_Table[[#This Row],[Position]]),First_Calculations[],3,FALSE))</f>
        <v/>
      </c>
      <c r="C29" s="10">
        <f>VLOOKUP(SMALL(First_Calculations[Rank Ties],First_League_Table[[#This Row],[Position]]),First_Calculations[],4,FALSE)</f>
        <v>0</v>
      </c>
      <c r="D29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29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29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29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29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29" s="10">
        <f>IFERROR(VLOOKUP(SMALL(First_Calculations[Rank Ties],First_League_Table[[#This Row],[Position]]),First_Calculations[],17,FALSE),0)</f>
        <v>0</v>
      </c>
    </row>
    <row r="30" spans="1:9" x14ac:dyDescent="0.25">
      <c r="A30" s="9">
        <v>15</v>
      </c>
      <c r="B30" s="9" t="str">
        <f>IF(C30=0,"",VLOOKUP(SMALL(First_Calculations[Rank Ties],First_League_Table[[#This Row],[Position]]),First_Calculations[],3,FALSE))</f>
        <v/>
      </c>
      <c r="C30" s="10">
        <f>VLOOKUP(SMALL(First_Calculations[Rank Ties],First_League_Table[[#This Row],[Position]]),First_Calculations[],4,FALSE)</f>
        <v>0</v>
      </c>
      <c r="D30" s="10">
        <f>VLOOKUP(SMALL(First_Calculations[Rank Ties],First_League_Table[[#This Row],[Position]]),First_Calculations[],5,FALSE)+VLOOKUP(SMALL(First_Calculations[Rank Ties],First_League_Table[[#This Row],[Position]]),First_Calculations[],11,FALSE)</f>
        <v>0</v>
      </c>
      <c r="E30" s="10">
        <f>VLOOKUP(SMALL(First_Calculations[Rank Ties],First_League_Table[[#This Row],[Position]]),First_Calculations[],6,FALSE)+VLOOKUP(SMALL(First_Calculations[Rank Ties],First_League_Table[[#This Row],[Position]]),First_Calculations[],12,FALSE)</f>
        <v>0</v>
      </c>
      <c r="F30" s="10">
        <f>VLOOKUP(SMALL(First_Calculations[Rank Ties],First_League_Table[[#This Row],[Position]]),First_Calculations[],7,FALSE)+VLOOKUP(SMALL(First_Calculations[Rank Ties],First_League_Table[[#This Row],[Position]]),First_Calculations[],13,FALSE)</f>
        <v>0</v>
      </c>
      <c r="G30" s="10">
        <f>IFERROR(VLOOKUP(SMALL(First_Calculations[Rank Ties],First_League_Table[[#This Row],[Position]]),First_Calculations[],8,FALSE),0)+IFERROR(VLOOKUP(SMALL(First_Calculations[Rank Ties],First_League_Table[[#This Row],[Position]]),First_Calculations[],14,FALSE),0)</f>
        <v>0</v>
      </c>
      <c r="H30" s="10">
        <f>IFERROR(VLOOKUP(SMALL(First_Calculations[Rank Ties],First_League_Table[[#This Row],[Position]]),First_Calculations[],9,FALSE),0)+IFERROR(VLOOKUP(SMALL(First_Calculations[Rank Ties],First_League_Table[[#This Row],[Position]]),First_Calculations[],15,FALSE),0)</f>
        <v>0</v>
      </c>
      <c r="I30" s="10">
        <f>IFERROR(VLOOKUP(SMALL(First_Calculations[Rank Ties],First_League_Table[[#This Row],[Position]]),First_Calculations[],17,FALSE),0)</f>
        <v>0</v>
      </c>
    </row>
  </sheetData>
  <hyperlinks>
    <hyperlink ref="L4" r:id="rId1"/>
  </hyperlinks>
  <pageMargins left="0.7" right="0.7" top="0.75" bottom="0.75" header="0.3" footer="0.3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workbookViewId="0">
      <selection activeCell="M10" sqref="M10"/>
    </sheetView>
  </sheetViews>
  <sheetFormatPr defaultRowHeight="15" x14ac:dyDescent="0.25"/>
  <cols>
    <col min="1" max="1" width="15.5703125" bestFit="1" customWidth="1"/>
    <col min="2" max="2" width="13.7109375" customWidth="1"/>
    <col min="4" max="4" width="13.28515625" customWidth="1"/>
    <col min="5" max="5" width="15.5703125" bestFit="1" customWidth="1"/>
    <col min="7" max="8" width="13.7109375" customWidth="1"/>
    <col min="10" max="11" width="13.28515625" customWidth="1"/>
    <col min="13" max="13" width="14" bestFit="1" customWidth="1"/>
  </cols>
  <sheetData>
    <row r="1" spans="1:13" x14ac:dyDescent="0.25">
      <c r="A1" s="1" t="s">
        <v>18</v>
      </c>
      <c r="G1" s="1" t="s">
        <v>27</v>
      </c>
    </row>
    <row r="2" spans="1:13" ht="15.75" thickBot="1" x14ac:dyDescent="0.3">
      <c r="A2" s="3" t="s">
        <v>45</v>
      </c>
      <c r="B2" s="3" t="s">
        <v>43</v>
      </c>
      <c r="C2" s="4" t="s">
        <v>10</v>
      </c>
      <c r="D2" s="3" t="s">
        <v>44</v>
      </c>
      <c r="E2" s="3" t="s">
        <v>46</v>
      </c>
      <c r="G2" s="19" t="s">
        <v>45</v>
      </c>
      <c r="H2" s="19" t="s">
        <v>43</v>
      </c>
      <c r="I2" s="19" t="s">
        <v>51</v>
      </c>
      <c r="J2" s="19" t="s">
        <v>44</v>
      </c>
      <c r="K2" s="19" t="s">
        <v>46</v>
      </c>
    </row>
    <row r="3" spans="1:13" ht="15.75" thickBot="1" x14ac:dyDescent="0.3">
      <c r="A3" t="s">
        <v>9</v>
      </c>
      <c r="B3" s="5"/>
      <c r="C3" s="6" t="s">
        <v>12</v>
      </c>
      <c r="D3" s="5"/>
      <c r="E3" t="s">
        <v>11</v>
      </c>
      <c r="G3" t="s">
        <v>28</v>
      </c>
      <c r="H3" s="20"/>
      <c r="I3" s="21" t="s">
        <v>12</v>
      </c>
      <c r="J3" s="20"/>
      <c r="K3" t="s">
        <v>29</v>
      </c>
      <c r="M3" s="29" t="s">
        <v>66</v>
      </c>
    </row>
    <row r="4" spans="1:13" ht="15.75" thickBot="1" x14ac:dyDescent="0.3">
      <c r="A4" t="s">
        <v>9</v>
      </c>
      <c r="B4" s="5"/>
      <c r="C4" s="6" t="s">
        <v>12</v>
      </c>
      <c r="D4" s="5"/>
      <c r="E4" t="s">
        <v>19</v>
      </c>
      <c r="G4" t="s">
        <v>28</v>
      </c>
      <c r="H4" s="20"/>
      <c r="I4" s="21"/>
      <c r="J4" s="20"/>
      <c r="K4" t="s">
        <v>30</v>
      </c>
      <c r="M4" s="30" t="s">
        <v>67</v>
      </c>
    </row>
    <row r="5" spans="1:13" ht="15.75" thickBot="1" x14ac:dyDescent="0.3">
      <c r="A5" t="s">
        <v>9</v>
      </c>
      <c r="B5" s="5"/>
      <c r="C5" s="6" t="s">
        <v>12</v>
      </c>
      <c r="D5" s="5"/>
      <c r="E5" t="s">
        <v>20</v>
      </c>
      <c r="G5" t="s">
        <v>28</v>
      </c>
      <c r="H5" s="20"/>
      <c r="I5" s="21"/>
      <c r="J5" s="20"/>
      <c r="K5" t="s">
        <v>31</v>
      </c>
    </row>
    <row r="6" spans="1:13" ht="15.75" thickBot="1" x14ac:dyDescent="0.3">
      <c r="A6" t="s">
        <v>9</v>
      </c>
      <c r="B6" s="5"/>
      <c r="C6" s="6" t="s">
        <v>12</v>
      </c>
      <c r="D6" s="5"/>
      <c r="E6" t="s">
        <v>21</v>
      </c>
      <c r="G6" t="s">
        <v>28</v>
      </c>
      <c r="H6" s="20"/>
      <c r="I6" s="21"/>
      <c r="J6" s="20"/>
      <c r="K6" t="s">
        <v>32</v>
      </c>
    </row>
    <row r="7" spans="1:13" ht="15.75" thickBot="1" x14ac:dyDescent="0.3">
      <c r="A7" t="s">
        <v>9</v>
      </c>
      <c r="B7" s="5"/>
      <c r="C7" s="6" t="s">
        <v>12</v>
      </c>
      <c r="D7" s="5"/>
      <c r="E7" t="s">
        <v>22</v>
      </c>
      <c r="G7" t="s">
        <v>28</v>
      </c>
      <c r="H7" s="20"/>
      <c r="I7" s="21"/>
      <c r="J7" s="20"/>
      <c r="K7" t="s">
        <v>33</v>
      </c>
    </row>
    <row r="8" spans="1:13" ht="15.75" thickBot="1" x14ac:dyDescent="0.3">
      <c r="A8" t="s">
        <v>9</v>
      </c>
      <c r="B8" s="5"/>
      <c r="C8" s="6" t="s">
        <v>12</v>
      </c>
      <c r="D8" s="5"/>
      <c r="E8" t="s">
        <v>23</v>
      </c>
      <c r="G8" t="s">
        <v>28</v>
      </c>
      <c r="H8" s="20"/>
      <c r="I8" s="21"/>
      <c r="J8" s="20"/>
      <c r="K8" t="s">
        <v>34</v>
      </c>
    </row>
    <row r="9" spans="1:13" ht="15.75" thickBot="1" x14ac:dyDescent="0.3">
      <c r="A9" t="s">
        <v>9</v>
      </c>
      <c r="B9" s="5"/>
      <c r="C9" s="6" t="s">
        <v>12</v>
      </c>
      <c r="D9" s="5"/>
      <c r="E9" t="s">
        <v>24</v>
      </c>
      <c r="G9" s="9" t="s">
        <v>28</v>
      </c>
      <c r="H9" s="22"/>
      <c r="I9" s="23"/>
      <c r="J9" s="22"/>
      <c r="K9" s="9" t="s">
        <v>35</v>
      </c>
    </row>
    <row r="10" spans="1:13" ht="15.75" thickBot="1" x14ac:dyDescent="0.3">
      <c r="A10" t="s">
        <v>9</v>
      </c>
      <c r="B10" s="5"/>
      <c r="C10" s="6" t="s">
        <v>12</v>
      </c>
      <c r="D10" s="5"/>
      <c r="E10" t="s">
        <v>25</v>
      </c>
      <c r="G10" t="s">
        <v>28</v>
      </c>
      <c r="H10" s="20"/>
      <c r="I10" s="21"/>
      <c r="J10" s="20"/>
      <c r="K10" t="s">
        <v>36</v>
      </c>
    </row>
    <row r="11" spans="1:13" ht="15.75" thickBot="1" x14ac:dyDescent="0.3">
      <c r="A11" t="s">
        <v>9</v>
      </c>
      <c r="B11" s="5"/>
      <c r="C11" s="6" t="s">
        <v>12</v>
      </c>
      <c r="D11" s="5"/>
      <c r="E11" t="s">
        <v>26</v>
      </c>
      <c r="G11" t="s">
        <v>28</v>
      </c>
      <c r="H11" s="20"/>
      <c r="I11" s="21"/>
      <c r="J11" s="20"/>
      <c r="K11" t="s">
        <v>37</v>
      </c>
    </row>
    <row r="12" spans="1:13" ht="15.75" thickBot="1" x14ac:dyDescent="0.3">
      <c r="A12" t="s">
        <v>11</v>
      </c>
      <c r="B12" s="5"/>
      <c r="C12" s="6" t="s">
        <v>12</v>
      </c>
      <c r="D12" s="5"/>
      <c r="E12" t="s">
        <v>9</v>
      </c>
      <c r="G12" t="s">
        <v>28</v>
      </c>
      <c r="H12" s="20"/>
      <c r="I12" s="21"/>
      <c r="J12" s="20"/>
      <c r="K12" t="s">
        <v>38</v>
      </c>
    </row>
    <row r="13" spans="1:13" ht="15.75" thickBot="1" x14ac:dyDescent="0.3">
      <c r="A13" t="s">
        <v>11</v>
      </c>
      <c r="B13" s="5"/>
      <c r="C13" s="6" t="s">
        <v>12</v>
      </c>
      <c r="D13" s="5"/>
      <c r="E13" t="s">
        <v>19</v>
      </c>
      <c r="G13" t="s">
        <v>28</v>
      </c>
      <c r="H13" s="20"/>
      <c r="I13" s="21"/>
      <c r="J13" s="20"/>
      <c r="K13" t="s">
        <v>39</v>
      </c>
    </row>
    <row r="14" spans="1:13" ht="15.75" thickBot="1" x14ac:dyDescent="0.3">
      <c r="A14" t="s">
        <v>11</v>
      </c>
      <c r="B14" s="5"/>
      <c r="C14" s="6" t="s">
        <v>12</v>
      </c>
      <c r="D14" s="5"/>
      <c r="E14" t="s">
        <v>20</v>
      </c>
      <c r="G14" t="s">
        <v>28</v>
      </c>
      <c r="H14" s="20"/>
      <c r="I14" s="21"/>
      <c r="J14" s="20"/>
      <c r="K14" t="s">
        <v>42</v>
      </c>
    </row>
    <row r="15" spans="1:13" ht="15.75" thickBot="1" x14ac:dyDescent="0.3">
      <c r="A15" t="s">
        <v>11</v>
      </c>
      <c r="B15" s="5"/>
      <c r="C15" s="6" t="s">
        <v>12</v>
      </c>
      <c r="D15" s="5"/>
      <c r="E15" t="s">
        <v>21</v>
      </c>
      <c r="G15" t="s">
        <v>28</v>
      </c>
      <c r="H15" s="20"/>
      <c r="I15" s="21"/>
      <c r="J15" s="20"/>
      <c r="K15" t="s">
        <v>40</v>
      </c>
    </row>
    <row r="16" spans="1:13" ht="15.75" thickBot="1" x14ac:dyDescent="0.3">
      <c r="A16" t="s">
        <v>11</v>
      </c>
      <c r="B16" s="5"/>
      <c r="C16" s="6" t="s">
        <v>12</v>
      </c>
      <c r="D16" s="5"/>
      <c r="E16" t="s">
        <v>22</v>
      </c>
      <c r="G16" s="9" t="s">
        <v>28</v>
      </c>
      <c r="H16" s="22"/>
      <c r="I16" s="23"/>
      <c r="J16" s="22"/>
      <c r="K16" s="9" t="s">
        <v>41</v>
      </c>
    </row>
    <row r="17" spans="1:11" ht="15.75" thickBot="1" x14ac:dyDescent="0.3">
      <c r="A17" t="s">
        <v>11</v>
      </c>
      <c r="B17" s="5"/>
      <c r="C17" s="6" t="s">
        <v>12</v>
      </c>
      <c r="D17" s="5"/>
      <c r="E17" t="s">
        <v>23</v>
      </c>
      <c r="G17" s="9" t="s">
        <v>29</v>
      </c>
      <c r="H17" s="22"/>
      <c r="I17" s="23"/>
      <c r="J17" s="22"/>
      <c r="K17" s="9" t="s">
        <v>28</v>
      </c>
    </row>
    <row r="18" spans="1:11" ht="15.75" thickBot="1" x14ac:dyDescent="0.3">
      <c r="A18" t="s">
        <v>11</v>
      </c>
      <c r="B18" s="5"/>
      <c r="C18" s="6" t="s">
        <v>12</v>
      </c>
      <c r="D18" s="5"/>
      <c r="E18" t="s">
        <v>24</v>
      </c>
      <c r="G18" s="9" t="s">
        <v>29</v>
      </c>
      <c r="H18" s="20"/>
      <c r="I18" s="21"/>
      <c r="J18" s="20"/>
      <c r="K18" t="s">
        <v>30</v>
      </c>
    </row>
    <row r="19" spans="1:11" ht="15.75" thickBot="1" x14ac:dyDescent="0.3">
      <c r="A19" t="s">
        <v>11</v>
      </c>
      <c r="B19" s="5"/>
      <c r="C19" s="6" t="s">
        <v>12</v>
      </c>
      <c r="D19" s="5"/>
      <c r="E19" t="s">
        <v>25</v>
      </c>
      <c r="G19" s="9" t="s">
        <v>29</v>
      </c>
      <c r="H19" s="20"/>
      <c r="I19" s="21"/>
      <c r="J19" s="20"/>
      <c r="K19" t="s">
        <v>31</v>
      </c>
    </row>
    <row r="20" spans="1:11" ht="15.75" thickBot="1" x14ac:dyDescent="0.3">
      <c r="A20" t="s">
        <v>11</v>
      </c>
      <c r="B20" s="5"/>
      <c r="C20" s="6" t="s">
        <v>12</v>
      </c>
      <c r="D20" s="5"/>
      <c r="E20" t="s">
        <v>26</v>
      </c>
      <c r="G20" s="9" t="s">
        <v>29</v>
      </c>
      <c r="H20" s="20"/>
      <c r="I20" s="21"/>
      <c r="J20" s="20"/>
      <c r="K20" t="s">
        <v>32</v>
      </c>
    </row>
    <row r="21" spans="1:11" ht="15.75" thickBot="1" x14ac:dyDescent="0.3">
      <c r="A21" t="s">
        <v>19</v>
      </c>
      <c r="B21" s="5"/>
      <c r="C21" s="6" t="s">
        <v>12</v>
      </c>
      <c r="D21" s="5"/>
      <c r="E21" t="s">
        <v>9</v>
      </c>
      <c r="G21" s="9" t="s">
        <v>29</v>
      </c>
      <c r="H21" s="20"/>
      <c r="I21" s="21"/>
      <c r="J21" s="20"/>
      <c r="K21" t="s">
        <v>33</v>
      </c>
    </row>
    <row r="22" spans="1:11" ht="15.75" thickBot="1" x14ac:dyDescent="0.3">
      <c r="A22" t="s">
        <v>19</v>
      </c>
      <c r="B22" s="5"/>
      <c r="C22" s="6" t="s">
        <v>12</v>
      </c>
      <c r="D22" s="5"/>
      <c r="E22" t="s">
        <v>11</v>
      </c>
      <c r="G22" s="9" t="s">
        <v>29</v>
      </c>
      <c r="H22" s="20"/>
      <c r="I22" s="21"/>
      <c r="J22" s="20"/>
      <c r="K22" t="s">
        <v>34</v>
      </c>
    </row>
    <row r="23" spans="1:11" ht="15.75" thickBot="1" x14ac:dyDescent="0.3">
      <c r="A23" t="s">
        <v>19</v>
      </c>
      <c r="B23" s="5"/>
      <c r="C23" s="6" t="s">
        <v>12</v>
      </c>
      <c r="D23" s="5"/>
      <c r="E23" t="s">
        <v>20</v>
      </c>
      <c r="G23" s="9" t="s">
        <v>29</v>
      </c>
      <c r="H23" s="20"/>
      <c r="I23" s="21"/>
      <c r="J23" s="20"/>
      <c r="K23" s="9" t="s">
        <v>35</v>
      </c>
    </row>
    <row r="24" spans="1:11" ht="15.75" thickBot="1" x14ac:dyDescent="0.3">
      <c r="A24" t="s">
        <v>19</v>
      </c>
      <c r="B24" s="5"/>
      <c r="C24" s="6" t="s">
        <v>12</v>
      </c>
      <c r="D24" s="5"/>
      <c r="E24" t="s">
        <v>21</v>
      </c>
      <c r="G24" s="9" t="s">
        <v>29</v>
      </c>
      <c r="H24" s="20"/>
      <c r="I24" s="21"/>
      <c r="J24" s="20"/>
      <c r="K24" t="s">
        <v>36</v>
      </c>
    </row>
    <row r="25" spans="1:11" ht="15.75" thickBot="1" x14ac:dyDescent="0.3">
      <c r="A25" t="s">
        <v>19</v>
      </c>
      <c r="B25" s="5"/>
      <c r="C25" s="6" t="s">
        <v>12</v>
      </c>
      <c r="D25" s="5"/>
      <c r="E25" t="s">
        <v>22</v>
      </c>
      <c r="G25" s="9" t="s">
        <v>29</v>
      </c>
      <c r="H25" s="20"/>
      <c r="I25" s="21"/>
      <c r="J25" s="20"/>
      <c r="K25" t="s">
        <v>37</v>
      </c>
    </row>
    <row r="26" spans="1:11" ht="15.75" thickBot="1" x14ac:dyDescent="0.3">
      <c r="A26" t="s">
        <v>19</v>
      </c>
      <c r="B26" s="5"/>
      <c r="C26" s="6" t="s">
        <v>12</v>
      </c>
      <c r="D26" s="5"/>
      <c r="E26" t="s">
        <v>23</v>
      </c>
      <c r="G26" s="9" t="s">
        <v>29</v>
      </c>
      <c r="H26" s="20"/>
      <c r="I26" s="21"/>
      <c r="J26" s="20"/>
      <c r="K26" t="s">
        <v>38</v>
      </c>
    </row>
    <row r="27" spans="1:11" ht="15.75" thickBot="1" x14ac:dyDescent="0.3">
      <c r="A27" t="s">
        <v>19</v>
      </c>
      <c r="B27" s="5"/>
      <c r="C27" s="6" t="s">
        <v>12</v>
      </c>
      <c r="D27" s="5"/>
      <c r="E27" t="s">
        <v>24</v>
      </c>
      <c r="G27" s="9" t="s">
        <v>29</v>
      </c>
      <c r="H27" s="20"/>
      <c r="I27" s="21"/>
      <c r="J27" s="20"/>
      <c r="K27" t="s">
        <v>39</v>
      </c>
    </row>
    <row r="28" spans="1:11" ht="15.75" thickBot="1" x14ac:dyDescent="0.3">
      <c r="A28" t="s">
        <v>19</v>
      </c>
      <c r="B28" s="5"/>
      <c r="C28" s="6" t="s">
        <v>12</v>
      </c>
      <c r="D28" s="5"/>
      <c r="E28" t="s">
        <v>25</v>
      </c>
      <c r="G28" s="9" t="s">
        <v>29</v>
      </c>
      <c r="H28" s="20"/>
      <c r="I28" s="21"/>
      <c r="J28" s="20"/>
      <c r="K28" t="s">
        <v>42</v>
      </c>
    </row>
    <row r="29" spans="1:11" ht="15.75" thickBot="1" x14ac:dyDescent="0.3">
      <c r="A29" t="s">
        <v>19</v>
      </c>
      <c r="B29" s="5"/>
      <c r="C29" s="6" t="s">
        <v>12</v>
      </c>
      <c r="D29" s="5"/>
      <c r="E29" t="s">
        <v>26</v>
      </c>
      <c r="G29" s="9" t="s">
        <v>29</v>
      </c>
      <c r="H29" s="20"/>
      <c r="I29" s="21"/>
      <c r="J29" s="20"/>
      <c r="K29" t="s">
        <v>40</v>
      </c>
    </row>
    <row r="30" spans="1:11" ht="15.75" thickBot="1" x14ac:dyDescent="0.3">
      <c r="A30" t="s">
        <v>20</v>
      </c>
      <c r="B30" s="5"/>
      <c r="C30" s="6" t="s">
        <v>12</v>
      </c>
      <c r="D30" s="5"/>
      <c r="E30" t="s">
        <v>9</v>
      </c>
      <c r="G30" s="9" t="s">
        <v>29</v>
      </c>
      <c r="H30" s="22"/>
      <c r="I30" s="23"/>
      <c r="J30" s="22"/>
      <c r="K30" s="9" t="s">
        <v>41</v>
      </c>
    </row>
    <row r="31" spans="1:11" ht="15.75" thickBot="1" x14ac:dyDescent="0.3">
      <c r="A31" t="s">
        <v>20</v>
      </c>
      <c r="B31" s="5"/>
      <c r="C31" s="6" t="s">
        <v>12</v>
      </c>
      <c r="D31" s="5"/>
      <c r="E31" t="s">
        <v>11</v>
      </c>
      <c r="G31" s="9" t="s">
        <v>30</v>
      </c>
      <c r="H31" s="22"/>
      <c r="I31" s="23"/>
      <c r="J31" s="22"/>
      <c r="K31" s="9" t="s">
        <v>28</v>
      </c>
    </row>
    <row r="32" spans="1:11" ht="15.75" thickBot="1" x14ac:dyDescent="0.3">
      <c r="A32" t="s">
        <v>20</v>
      </c>
      <c r="B32" s="5"/>
      <c r="C32" s="6" t="s">
        <v>12</v>
      </c>
      <c r="D32" s="5"/>
      <c r="E32" t="s">
        <v>19</v>
      </c>
      <c r="G32" s="9" t="s">
        <v>30</v>
      </c>
      <c r="H32" s="22"/>
      <c r="I32" s="23"/>
      <c r="J32" s="22"/>
      <c r="K32" s="9" t="s">
        <v>29</v>
      </c>
    </row>
    <row r="33" spans="1:11" ht="15.75" thickBot="1" x14ac:dyDescent="0.3">
      <c r="A33" t="s">
        <v>20</v>
      </c>
      <c r="B33" s="5"/>
      <c r="C33" s="6" t="s">
        <v>12</v>
      </c>
      <c r="D33" s="5"/>
      <c r="E33" t="s">
        <v>21</v>
      </c>
      <c r="G33" s="9" t="s">
        <v>30</v>
      </c>
      <c r="H33" s="20"/>
      <c r="I33" s="21"/>
      <c r="J33" s="20"/>
      <c r="K33" t="s">
        <v>31</v>
      </c>
    </row>
    <row r="34" spans="1:11" ht="15.75" thickBot="1" x14ac:dyDescent="0.3">
      <c r="A34" t="s">
        <v>20</v>
      </c>
      <c r="B34" s="5"/>
      <c r="C34" s="6" t="s">
        <v>12</v>
      </c>
      <c r="D34" s="5"/>
      <c r="E34" t="s">
        <v>22</v>
      </c>
      <c r="G34" s="9" t="s">
        <v>30</v>
      </c>
      <c r="H34" s="20"/>
      <c r="I34" s="21"/>
      <c r="J34" s="20"/>
      <c r="K34" t="s">
        <v>32</v>
      </c>
    </row>
    <row r="35" spans="1:11" ht="15.75" thickBot="1" x14ac:dyDescent="0.3">
      <c r="A35" t="s">
        <v>20</v>
      </c>
      <c r="B35" s="5"/>
      <c r="C35" s="6" t="s">
        <v>12</v>
      </c>
      <c r="D35" s="5"/>
      <c r="E35" t="s">
        <v>23</v>
      </c>
      <c r="G35" s="9" t="s">
        <v>30</v>
      </c>
      <c r="H35" s="20"/>
      <c r="I35" s="21"/>
      <c r="J35" s="20"/>
      <c r="K35" t="s">
        <v>33</v>
      </c>
    </row>
    <row r="36" spans="1:11" ht="15.75" thickBot="1" x14ac:dyDescent="0.3">
      <c r="A36" t="s">
        <v>20</v>
      </c>
      <c r="B36" s="5"/>
      <c r="C36" s="6" t="s">
        <v>12</v>
      </c>
      <c r="D36" s="5"/>
      <c r="E36" t="s">
        <v>24</v>
      </c>
      <c r="G36" s="9" t="s">
        <v>30</v>
      </c>
      <c r="H36" s="20"/>
      <c r="I36" s="21"/>
      <c r="J36" s="20"/>
      <c r="K36" t="s">
        <v>34</v>
      </c>
    </row>
    <row r="37" spans="1:11" ht="15.75" thickBot="1" x14ac:dyDescent="0.3">
      <c r="A37" t="s">
        <v>20</v>
      </c>
      <c r="B37" s="5"/>
      <c r="C37" s="6" t="s">
        <v>12</v>
      </c>
      <c r="D37" s="5"/>
      <c r="E37" t="s">
        <v>25</v>
      </c>
      <c r="G37" s="9" t="s">
        <v>30</v>
      </c>
      <c r="H37" s="20"/>
      <c r="I37" s="21"/>
      <c r="J37" s="20"/>
      <c r="K37" s="9" t="s">
        <v>35</v>
      </c>
    </row>
    <row r="38" spans="1:11" ht="15.75" thickBot="1" x14ac:dyDescent="0.3">
      <c r="A38" t="s">
        <v>20</v>
      </c>
      <c r="B38" s="5"/>
      <c r="C38" s="6" t="s">
        <v>12</v>
      </c>
      <c r="D38" s="5"/>
      <c r="E38" t="s">
        <v>26</v>
      </c>
      <c r="G38" s="9" t="s">
        <v>30</v>
      </c>
      <c r="H38" s="20"/>
      <c r="I38" s="21"/>
      <c r="J38" s="20"/>
      <c r="K38" t="s">
        <v>36</v>
      </c>
    </row>
    <row r="39" spans="1:11" ht="15.75" thickBot="1" x14ac:dyDescent="0.3">
      <c r="A39" t="s">
        <v>21</v>
      </c>
      <c r="B39" s="5"/>
      <c r="C39" s="6" t="s">
        <v>12</v>
      </c>
      <c r="D39" s="5"/>
      <c r="E39" t="s">
        <v>9</v>
      </c>
      <c r="G39" s="9" t="s">
        <v>30</v>
      </c>
      <c r="H39" s="20"/>
      <c r="I39" s="21"/>
      <c r="J39" s="20"/>
      <c r="K39" t="s">
        <v>37</v>
      </c>
    </row>
    <row r="40" spans="1:11" ht="15.75" thickBot="1" x14ac:dyDescent="0.3">
      <c r="A40" t="s">
        <v>21</v>
      </c>
      <c r="B40" s="5"/>
      <c r="C40" s="6" t="s">
        <v>12</v>
      </c>
      <c r="D40" s="5"/>
      <c r="E40" t="s">
        <v>11</v>
      </c>
      <c r="G40" s="9" t="s">
        <v>30</v>
      </c>
      <c r="H40" s="20"/>
      <c r="I40" s="21"/>
      <c r="J40" s="20"/>
      <c r="K40" t="s">
        <v>38</v>
      </c>
    </row>
    <row r="41" spans="1:11" ht="15.75" thickBot="1" x14ac:dyDescent="0.3">
      <c r="A41" t="s">
        <v>21</v>
      </c>
      <c r="B41" s="5"/>
      <c r="C41" s="6" t="s">
        <v>12</v>
      </c>
      <c r="D41" s="5"/>
      <c r="E41" t="s">
        <v>19</v>
      </c>
      <c r="G41" s="9" t="s">
        <v>30</v>
      </c>
      <c r="H41" s="20"/>
      <c r="I41" s="21"/>
      <c r="J41" s="20"/>
      <c r="K41" t="s">
        <v>39</v>
      </c>
    </row>
    <row r="42" spans="1:11" ht="15.75" thickBot="1" x14ac:dyDescent="0.3">
      <c r="A42" t="s">
        <v>21</v>
      </c>
      <c r="B42" s="5"/>
      <c r="C42" s="6" t="s">
        <v>12</v>
      </c>
      <c r="D42" s="5"/>
      <c r="E42" t="s">
        <v>20</v>
      </c>
      <c r="G42" s="9" t="s">
        <v>30</v>
      </c>
      <c r="H42" s="20"/>
      <c r="I42" s="21"/>
      <c r="J42" s="20"/>
      <c r="K42" t="s">
        <v>42</v>
      </c>
    </row>
    <row r="43" spans="1:11" ht="15.75" thickBot="1" x14ac:dyDescent="0.3">
      <c r="A43" t="s">
        <v>21</v>
      </c>
      <c r="B43" s="5"/>
      <c r="C43" s="6" t="s">
        <v>12</v>
      </c>
      <c r="D43" s="5"/>
      <c r="E43" t="s">
        <v>22</v>
      </c>
      <c r="G43" s="9" t="s">
        <v>30</v>
      </c>
      <c r="H43" s="20"/>
      <c r="I43" s="21"/>
      <c r="J43" s="20"/>
      <c r="K43" t="s">
        <v>40</v>
      </c>
    </row>
    <row r="44" spans="1:11" ht="15.75" thickBot="1" x14ac:dyDescent="0.3">
      <c r="A44" t="s">
        <v>21</v>
      </c>
      <c r="B44" s="5"/>
      <c r="C44" s="6" t="s">
        <v>12</v>
      </c>
      <c r="D44" s="5"/>
      <c r="E44" t="s">
        <v>23</v>
      </c>
      <c r="G44" s="9" t="s">
        <v>30</v>
      </c>
      <c r="H44" s="22"/>
      <c r="I44" s="23"/>
      <c r="J44" s="22"/>
      <c r="K44" s="9" t="s">
        <v>41</v>
      </c>
    </row>
    <row r="45" spans="1:11" ht="15.75" thickBot="1" x14ac:dyDescent="0.3">
      <c r="A45" t="s">
        <v>21</v>
      </c>
      <c r="B45" s="5"/>
      <c r="C45" s="6" t="s">
        <v>12</v>
      </c>
      <c r="D45" s="5"/>
      <c r="E45" t="s">
        <v>24</v>
      </c>
      <c r="G45" s="9" t="s">
        <v>31</v>
      </c>
      <c r="H45" s="22"/>
      <c r="I45" s="23"/>
      <c r="J45" s="22"/>
      <c r="K45" s="9" t="s">
        <v>28</v>
      </c>
    </row>
    <row r="46" spans="1:11" ht="15.75" thickBot="1" x14ac:dyDescent="0.3">
      <c r="A46" t="s">
        <v>21</v>
      </c>
      <c r="B46" s="5"/>
      <c r="C46" s="6" t="s">
        <v>12</v>
      </c>
      <c r="D46" s="5"/>
      <c r="E46" t="s">
        <v>25</v>
      </c>
      <c r="G46" s="9" t="s">
        <v>31</v>
      </c>
      <c r="H46" s="20"/>
      <c r="I46" s="21"/>
      <c r="J46" s="20"/>
      <c r="K46" t="s">
        <v>29</v>
      </c>
    </row>
    <row r="47" spans="1:11" ht="15.75" thickBot="1" x14ac:dyDescent="0.3">
      <c r="A47" t="s">
        <v>21</v>
      </c>
      <c r="B47" s="5"/>
      <c r="C47" s="6" t="s">
        <v>12</v>
      </c>
      <c r="D47" s="5"/>
      <c r="E47" t="s">
        <v>26</v>
      </c>
      <c r="G47" s="9" t="s">
        <v>31</v>
      </c>
      <c r="H47" s="22"/>
      <c r="I47" s="23"/>
      <c r="J47" s="22"/>
      <c r="K47" s="9" t="s">
        <v>30</v>
      </c>
    </row>
    <row r="48" spans="1:11" ht="15.75" thickBot="1" x14ac:dyDescent="0.3">
      <c r="A48" t="s">
        <v>22</v>
      </c>
      <c r="B48" s="5"/>
      <c r="C48" s="6" t="s">
        <v>12</v>
      </c>
      <c r="D48" s="5"/>
      <c r="E48" t="s">
        <v>9</v>
      </c>
      <c r="G48" s="9" t="s">
        <v>31</v>
      </c>
      <c r="H48" s="20"/>
      <c r="I48" s="21"/>
      <c r="J48" s="20"/>
      <c r="K48" t="s">
        <v>32</v>
      </c>
    </row>
    <row r="49" spans="1:11" ht="15.75" thickBot="1" x14ac:dyDescent="0.3">
      <c r="A49" t="s">
        <v>22</v>
      </c>
      <c r="B49" s="5"/>
      <c r="C49" s="6" t="s">
        <v>12</v>
      </c>
      <c r="D49" s="5"/>
      <c r="E49" t="s">
        <v>11</v>
      </c>
      <c r="G49" s="9" t="s">
        <v>31</v>
      </c>
      <c r="H49" s="20"/>
      <c r="I49" s="21"/>
      <c r="J49" s="20"/>
      <c r="K49" t="s">
        <v>33</v>
      </c>
    </row>
    <row r="50" spans="1:11" ht="15.75" thickBot="1" x14ac:dyDescent="0.3">
      <c r="A50" t="s">
        <v>22</v>
      </c>
      <c r="B50" s="5"/>
      <c r="C50" s="6" t="s">
        <v>12</v>
      </c>
      <c r="D50" s="5"/>
      <c r="E50" t="s">
        <v>19</v>
      </c>
      <c r="G50" s="9" t="s">
        <v>31</v>
      </c>
      <c r="H50" s="20"/>
      <c r="I50" s="21"/>
      <c r="J50" s="20"/>
      <c r="K50" t="s">
        <v>34</v>
      </c>
    </row>
    <row r="51" spans="1:11" ht="15.75" thickBot="1" x14ac:dyDescent="0.3">
      <c r="A51" t="s">
        <v>22</v>
      </c>
      <c r="B51" s="5"/>
      <c r="C51" s="6" t="s">
        <v>12</v>
      </c>
      <c r="D51" s="5"/>
      <c r="E51" t="s">
        <v>20</v>
      </c>
      <c r="G51" s="9" t="s">
        <v>31</v>
      </c>
      <c r="H51" s="20"/>
      <c r="I51" s="21"/>
      <c r="J51" s="20"/>
      <c r="K51" s="9" t="s">
        <v>35</v>
      </c>
    </row>
    <row r="52" spans="1:11" ht="15.75" thickBot="1" x14ac:dyDescent="0.3">
      <c r="A52" t="s">
        <v>22</v>
      </c>
      <c r="B52" s="5"/>
      <c r="C52" s="6" t="s">
        <v>12</v>
      </c>
      <c r="D52" s="5"/>
      <c r="E52" t="s">
        <v>21</v>
      </c>
      <c r="G52" s="9" t="s">
        <v>31</v>
      </c>
      <c r="H52" s="20"/>
      <c r="I52" s="21"/>
      <c r="J52" s="20"/>
      <c r="K52" t="s">
        <v>36</v>
      </c>
    </row>
    <row r="53" spans="1:11" ht="15.75" thickBot="1" x14ac:dyDescent="0.3">
      <c r="A53" t="s">
        <v>22</v>
      </c>
      <c r="B53" s="5"/>
      <c r="C53" s="6" t="s">
        <v>12</v>
      </c>
      <c r="D53" s="5"/>
      <c r="E53" t="s">
        <v>23</v>
      </c>
      <c r="G53" s="9" t="s">
        <v>31</v>
      </c>
      <c r="H53" s="20"/>
      <c r="I53" s="21"/>
      <c r="J53" s="20"/>
      <c r="K53" t="s">
        <v>37</v>
      </c>
    </row>
    <row r="54" spans="1:11" ht="15.75" thickBot="1" x14ac:dyDescent="0.3">
      <c r="A54" t="s">
        <v>22</v>
      </c>
      <c r="B54" s="5"/>
      <c r="C54" s="6" t="s">
        <v>12</v>
      </c>
      <c r="D54" s="5"/>
      <c r="E54" t="s">
        <v>24</v>
      </c>
      <c r="G54" s="9" t="s">
        <v>31</v>
      </c>
      <c r="H54" s="20"/>
      <c r="I54" s="21"/>
      <c r="J54" s="20"/>
      <c r="K54" t="s">
        <v>38</v>
      </c>
    </row>
    <row r="55" spans="1:11" ht="15.75" thickBot="1" x14ac:dyDescent="0.3">
      <c r="A55" t="s">
        <v>22</v>
      </c>
      <c r="B55" s="5"/>
      <c r="C55" s="6" t="s">
        <v>12</v>
      </c>
      <c r="D55" s="5"/>
      <c r="E55" t="s">
        <v>25</v>
      </c>
      <c r="G55" s="9" t="s">
        <v>31</v>
      </c>
      <c r="H55" s="20"/>
      <c r="I55" s="21"/>
      <c r="J55" s="20"/>
      <c r="K55" t="s">
        <v>39</v>
      </c>
    </row>
    <row r="56" spans="1:11" ht="15.75" thickBot="1" x14ac:dyDescent="0.3">
      <c r="A56" t="s">
        <v>22</v>
      </c>
      <c r="B56" s="5"/>
      <c r="C56" s="6" t="s">
        <v>12</v>
      </c>
      <c r="D56" s="5"/>
      <c r="E56" t="s">
        <v>26</v>
      </c>
      <c r="G56" s="9" t="s">
        <v>31</v>
      </c>
      <c r="H56" s="20"/>
      <c r="I56" s="21"/>
      <c r="J56" s="20"/>
      <c r="K56" t="s">
        <v>42</v>
      </c>
    </row>
    <row r="57" spans="1:11" ht="15.75" thickBot="1" x14ac:dyDescent="0.3">
      <c r="A57" t="s">
        <v>23</v>
      </c>
      <c r="B57" s="5"/>
      <c r="C57" s="6" t="s">
        <v>12</v>
      </c>
      <c r="D57" s="5"/>
      <c r="E57" t="s">
        <v>9</v>
      </c>
      <c r="G57" s="9" t="s">
        <v>31</v>
      </c>
      <c r="H57" s="20"/>
      <c r="I57" s="21"/>
      <c r="J57" s="20"/>
      <c r="K57" t="s">
        <v>40</v>
      </c>
    </row>
    <row r="58" spans="1:11" ht="15.75" thickBot="1" x14ac:dyDescent="0.3">
      <c r="A58" t="s">
        <v>23</v>
      </c>
      <c r="B58" s="5"/>
      <c r="C58" s="6" t="s">
        <v>12</v>
      </c>
      <c r="D58" s="5"/>
      <c r="E58" t="s">
        <v>11</v>
      </c>
      <c r="G58" s="9" t="s">
        <v>31</v>
      </c>
      <c r="H58" s="22"/>
      <c r="I58" s="23"/>
      <c r="J58" s="22"/>
      <c r="K58" s="9" t="s">
        <v>41</v>
      </c>
    </row>
    <row r="59" spans="1:11" ht="15.75" thickBot="1" x14ac:dyDescent="0.3">
      <c r="A59" t="s">
        <v>23</v>
      </c>
      <c r="B59" s="5"/>
      <c r="C59" s="6" t="s">
        <v>12</v>
      </c>
      <c r="D59" s="5"/>
      <c r="E59" t="s">
        <v>19</v>
      </c>
      <c r="G59" s="9" t="s">
        <v>32</v>
      </c>
      <c r="H59" s="22"/>
      <c r="I59" s="23"/>
      <c r="J59" s="22"/>
      <c r="K59" s="9" t="s">
        <v>28</v>
      </c>
    </row>
    <row r="60" spans="1:11" ht="15.75" thickBot="1" x14ac:dyDescent="0.3">
      <c r="A60" t="s">
        <v>23</v>
      </c>
      <c r="B60" s="5"/>
      <c r="C60" s="6" t="s">
        <v>12</v>
      </c>
      <c r="D60" s="5"/>
      <c r="E60" t="s">
        <v>20</v>
      </c>
      <c r="G60" s="9" t="s">
        <v>32</v>
      </c>
      <c r="H60" s="22"/>
      <c r="I60" s="23"/>
      <c r="J60" s="22"/>
      <c r="K60" s="9" t="s">
        <v>29</v>
      </c>
    </row>
    <row r="61" spans="1:11" ht="15.75" thickBot="1" x14ac:dyDescent="0.3">
      <c r="A61" t="s">
        <v>23</v>
      </c>
      <c r="B61" s="5"/>
      <c r="C61" s="6" t="s">
        <v>12</v>
      </c>
      <c r="D61" s="5"/>
      <c r="E61" t="s">
        <v>21</v>
      </c>
      <c r="G61" s="9" t="s">
        <v>32</v>
      </c>
      <c r="H61" s="22"/>
      <c r="I61" s="23"/>
      <c r="J61" s="22"/>
      <c r="K61" s="9" t="s">
        <v>30</v>
      </c>
    </row>
    <row r="62" spans="1:11" ht="15.75" thickBot="1" x14ac:dyDescent="0.3">
      <c r="A62" t="s">
        <v>23</v>
      </c>
      <c r="B62" s="5"/>
      <c r="C62" s="6" t="s">
        <v>12</v>
      </c>
      <c r="D62" s="5"/>
      <c r="E62" t="s">
        <v>22</v>
      </c>
      <c r="G62" s="9" t="s">
        <v>32</v>
      </c>
      <c r="H62" s="22"/>
      <c r="I62" s="23"/>
      <c r="J62" s="22"/>
      <c r="K62" s="9" t="s">
        <v>31</v>
      </c>
    </row>
    <row r="63" spans="1:11" ht="15.75" thickBot="1" x14ac:dyDescent="0.3">
      <c r="A63" t="s">
        <v>23</v>
      </c>
      <c r="B63" s="5"/>
      <c r="C63" s="6" t="s">
        <v>12</v>
      </c>
      <c r="D63" s="5"/>
      <c r="E63" t="s">
        <v>24</v>
      </c>
      <c r="G63" s="9" t="s">
        <v>32</v>
      </c>
      <c r="H63" s="20"/>
      <c r="I63" s="21"/>
      <c r="J63" s="20"/>
      <c r="K63" t="s">
        <v>33</v>
      </c>
    </row>
    <row r="64" spans="1:11" ht="15.75" thickBot="1" x14ac:dyDescent="0.3">
      <c r="A64" t="s">
        <v>23</v>
      </c>
      <c r="B64" s="5"/>
      <c r="C64" s="6" t="s">
        <v>12</v>
      </c>
      <c r="D64" s="5"/>
      <c r="E64" t="s">
        <v>25</v>
      </c>
      <c r="G64" s="9" t="s">
        <v>32</v>
      </c>
      <c r="H64" s="20"/>
      <c r="I64" s="21"/>
      <c r="J64" s="20"/>
      <c r="K64" t="s">
        <v>34</v>
      </c>
    </row>
    <row r="65" spans="1:11" ht="15.75" thickBot="1" x14ac:dyDescent="0.3">
      <c r="A65" t="s">
        <v>23</v>
      </c>
      <c r="B65" s="5"/>
      <c r="C65" s="6" t="s">
        <v>12</v>
      </c>
      <c r="D65" s="5"/>
      <c r="E65" t="s">
        <v>26</v>
      </c>
      <c r="G65" s="9" t="s">
        <v>32</v>
      </c>
      <c r="H65" s="20"/>
      <c r="I65" s="21"/>
      <c r="J65" s="20"/>
      <c r="K65" s="9" t="s">
        <v>35</v>
      </c>
    </row>
    <row r="66" spans="1:11" ht="15.75" thickBot="1" x14ac:dyDescent="0.3">
      <c r="A66" t="s">
        <v>24</v>
      </c>
      <c r="B66" s="5"/>
      <c r="C66" s="6" t="s">
        <v>12</v>
      </c>
      <c r="D66" s="5"/>
      <c r="E66" t="s">
        <v>9</v>
      </c>
      <c r="G66" s="9" t="s">
        <v>32</v>
      </c>
      <c r="H66" s="20"/>
      <c r="I66" s="21"/>
      <c r="J66" s="20"/>
      <c r="K66" t="s">
        <v>36</v>
      </c>
    </row>
    <row r="67" spans="1:11" ht="15.75" thickBot="1" x14ac:dyDescent="0.3">
      <c r="A67" t="s">
        <v>24</v>
      </c>
      <c r="B67" s="5"/>
      <c r="C67" s="6" t="s">
        <v>12</v>
      </c>
      <c r="D67" s="5"/>
      <c r="E67" t="s">
        <v>11</v>
      </c>
      <c r="G67" s="9" t="s">
        <v>32</v>
      </c>
      <c r="H67" s="20"/>
      <c r="I67" s="21"/>
      <c r="J67" s="20"/>
      <c r="K67" t="s">
        <v>37</v>
      </c>
    </row>
    <row r="68" spans="1:11" ht="15.75" thickBot="1" x14ac:dyDescent="0.3">
      <c r="A68" t="s">
        <v>24</v>
      </c>
      <c r="B68" s="5"/>
      <c r="C68" s="6" t="s">
        <v>12</v>
      </c>
      <c r="D68" s="5"/>
      <c r="E68" t="s">
        <v>19</v>
      </c>
      <c r="G68" s="9" t="s">
        <v>32</v>
      </c>
      <c r="H68" s="20"/>
      <c r="I68" s="21"/>
      <c r="J68" s="20"/>
      <c r="K68" t="s">
        <v>38</v>
      </c>
    </row>
    <row r="69" spans="1:11" ht="15.75" thickBot="1" x14ac:dyDescent="0.3">
      <c r="A69" t="s">
        <v>24</v>
      </c>
      <c r="B69" s="5"/>
      <c r="C69" s="6" t="s">
        <v>12</v>
      </c>
      <c r="D69" s="5"/>
      <c r="E69" t="s">
        <v>20</v>
      </c>
      <c r="G69" s="9" t="s">
        <v>32</v>
      </c>
      <c r="H69" s="20"/>
      <c r="I69" s="21"/>
      <c r="J69" s="20"/>
      <c r="K69" t="s">
        <v>39</v>
      </c>
    </row>
    <row r="70" spans="1:11" ht="15.75" thickBot="1" x14ac:dyDescent="0.3">
      <c r="A70" t="s">
        <v>24</v>
      </c>
      <c r="B70" s="5"/>
      <c r="C70" s="6" t="s">
        <v>12</v>
      </c>
      <c r="D70" s="5"/>
      <c r="E70" t="s">
        <v>21</v>
      </c>
      <c r="G70" s="9" t="s">
        <v>32</v>
      </c>
      <c r="H70" s="20"/>
      <c r="I70" s="21"/>
      <c r="J70" s="20"/>
      <c r="K70" t="s">
        <v>42</v>
      </c>
    </row>
    <row r="71" spans="1:11" ht="15.75" thickBot="1" x14ac:dyDescent="0.3">
      <c r="A71" t="s">
        <v>24</v>
      </c>
      <c r="B71" s="5"/>
      <c r="C71" s="6" t="s">
        <v>12</v>
      </c>
      <c r="D71" s="5"/>
      <c r="E71" t="s">
        <v>22</v>
      </c>
      <c r="G71" s="9" t="s">
        <v>32</v>
      </c>
      <c r="H71" s="20"/>
      <c r="I71" s="21"/>
      <c r="J71" s="20"/>
      <c r="K71" t="s">
        <v>40</v>
      </c>
    </row>
    <row r="72" spans="1:11" ht="15.75" thickBot="1" x14ac:dyDescent="0.3">
      <c r="A72" t="s">
        <v>24</v>
      </c>
      <c r="B72" s="5"/>
      <c r="C72" s="6" t="s">
        <v>12</v>
      </c>
      <c r="D72" s="5"/>
      <c r="E72" t="s">
        <v>23</v>
      </c>
      <c r="G72" s="9" t="s">
        <v>32</v>
      </c>
      <c r="H72" s="22"/>
      <c r="I72" s="23"/>
      <c r="J72" s="22"/>
      <c r="K72" s="9" t="s">
        <v>41</v>
      </c>
    </row>
    <row r="73" spans="1:11" ht="15.75" thickBot="1" x14ac:dyDescent="0.3">
      <c r="A73" t="s">
        <v>24</v>
      </c>
      <c r="B73" s="5"/>
      <c r="C73" s="6" t="s">
        <v>12</v>
      </c>
      <c r="D73" s="5"/>
      <c r="E73" t="s">
        <v>25</v>
      </c>
      <c r="G73" s="9" t="s">
        <v>33</v>
      </c>
      <c r="H73" s="22"/>
      <c r="I73" s="23"/>
      <c r="J73" s="22"/>
      <c r="K73" s="9" t="s">
        <v>28</v>
      </c>
    </row>
    <row r="74" spans="1:11" ht="15.75" thickBot="1" x14ac:dyDescent="0.3">
      <c r="A74" t="s">
        <v>24</v>
      </c>
      <c r="B74" s="5"/>
      <c r="C74" s="6" t="s">
        <v>12</v>
      </c>
      <c r="D74" s="5"/>
      <c r="E74" t="s">
        <v>26</v>
      </c>
      <c r="G74" s="9" t="s">
        <v>33</v>
      </c>
      <c r="H74" s="20"/>
      <c r="I74" s="21"/>
      <c r="J74" s="20"/>
      <c r="K74" s="9" t="s">
        <v>29</v>
      </c>
    </row>
    <row r="75" spans="1:11" ht="15.75" thickBot="1" x14ac:dyDescent="0.3">
      <c r="A75" t="s">
        <v>25</v>
      </c>
      <c r="B75" s="5"/>
      <c r="C75" s="6" t="s">
        <v>12</v>
      </c>
      <c r="D75" s="5"/>
      <c r="E75" t="s">
        <v>9</v>
      </c>
      <c r="G75" s="9" t="s">
        <v>33</v>
      </c>
      <c r="H75" s="20"/>
      <c r="I75" s="21"/>
      <c r="J75" s="20"/>
      <c r="K75" s="9" t="s">
        <v>30</v>
      </c>
    </row>
    <row r="76" spans="1:11" ht="15.75" thickBot="1" x14ac:dyDescent="0.3">
      <c r="A76" t="s">
        <v>25</v>
      </c>
      <c r="B76" s="5"/>
      <c r="C76" s="6" t="s">
        <v>12</v>
      </c>
      <c r="D76" s="5"/>
      <c r="E76" t="s">
        <v>11</v>
      </c>
      <c r="G76" s="9" t="s">
        <v>33</v>
      </c>
      <c r="H76" s="22"/>
      <c r="I76" s="23"/>
      <c r="J76" s="22"/>
      <c r="K76" s="9" t="s">
        <v>31</v>
      </c>
    </row>
    <row r="77" spans="1:11" ht="15.75" thickBot="1" x14ac:dyDescent="0.3">
      <c r="A77" t="s">
        <v>25</v>
      </c>
      <c r="B77" s="5"/>
      <c r="C77" s="6" t="s">
        <v>12</v>
      </c>
      <c r="D77" s="5"/>
      <c r="E77" t="s">
        <v>19</v>
      </c>
      <c r="G77" s="9" t="s">
        <v>33</v>
      </c>
      <c r="H77" s="22"/>
      <c r="I77" s="23"/>
      <c r="J77" s="22"/>
      <c r="K77" s="9" t="s">
        <v>32</v>
      </c>
    </row>
    <row r="78" spans="1:11" ht="15.75" thickBot="1" x14ac:dyDescent="0.3">
      <c r="A78" t="s">
        <v>25</v>
      </c>
      <c r="B78" s="5"/>
      <c r="C78" s="6" t="s">
        <v>12</v>
      </c>
      <c r="D78" s="5"/>
      <c r="E78" t="s">
        <v>20</v>
      </c>
      <c r="G78" s="9" t="s">
        <v>33</v>
      </c>
      <c r="H78" s="20"/>
      <c r="I78" s="21"/>
      <c r="J78" s="20"/>
      <c r="K78" t="s">
        <v>34</v>
      </c>
    </row>
    <row r="79" spans="1:11" ht="15.75" thickBot="1" x14ac:dyDescent="0.3">
      <c r="A79" t="s">
        <v>25</v>
      </c>
      <c r="B79" s="5"/>
      <c r="C79" s="6" t="s">
        <v>12</v>
      </c>
      <c r="D79" s="5"/>
      <c r="E79" t="s">
        <v>21</v>
      </c>
      <c r="G79" s="9" t="s">
        <v>33</v>
      </c>
      <c r="H79" s="20"/>
      <c r="I79" s="21"/>
      <c r="J79" s="20"/>
      <c r="K79" s="9" t="s">
        <v>35</v>
      </c>
    </row>
    <row r="80" spans="1:11" ht="15.75" thickBot="1" x14ac:dyDescent="0.3">
      <c r="A80" t="s">
        <v>25</v>
      </c>
      <c r="B80" s="5"/>
      <c r="C80" s="6" t="s">
        <v>12</v>
      </c>
      <c r="D80" s="5"/>
      <c r="E80" t="s">
        <v>22</v>
      </c>
      <c r="G80" s="9" t="s">
        <v>33</v>
      </c>
      <c r="H80" s="20"/>
      <c r="I80" s="21"/>
      <c r="J80" s="20"/>
      <c r="K80" t="s">
        <v>36</v>
      </c>
    </row>
    <row r="81" spans="1:11" ht="15.75" thickBot="1" x14ac:dyDescent="0.3">
      <c r="A81" t="s">
        <v>25</v>
      </c>
      <c r="B81" s="5"/>
      <c r="C81" s="6" t="s">
        <v>12</v>
      </c>
      <c r="D81" s="5"/>
      <c r="E81" t="s">
        <v>23</v>
      </c>
      <c r="G81" s="9" t="s">
        <v>33</v>
      </c>
      <c r="H81" s="20"/>
      <c r="I81" s="21"/>
      <c r="J81" s="20"/>
      <c r="K81" t="s">
        <v>37</v>
      </c>
    </row>
    <row r="82" spans="1:11" ht="15.75" thickBot="1" x14ac:dyDescent="0.3">
      <c r="A82" t="s">
        <v>25</v>
      </c>
      <c r="B82" s="5"/>
      <c r="C82" s="6" t="s">
        <v>12</v>
      </c>
      <c r="D82" s="5"/>
      <c r="E82" t="s">
        <v>24</v>
      </c>
      <c r="G82" s="9" t="s">
        <v>33</v>
      </c>
      <c r="H82" s="20"/>
      <c r="I82" s="21"/>
      <c r="J82" s="20"/>
      <c r="K82" t="s">
        <v>38</v>
      </c>
    </row>
    <row r="83" spans="1:11" ht="15.75" thickBot="1" x14ac:dyDescent="0.3">
      <c r="A83" t="s">
        <v>25</v>
      </c>
      <c r="B83" s="5"/>
      <c r="C83" s="6" t="s">
        <v>12</v>
      </c>
      <c r="D83" s="5"/>
      <c r="E83" t="s">
        <v>26</v>
      </c>
      <c r="G83" s="9" t="s">
        <v>33</v>
      </c>
      <c r="H83" s="20"/>
      <c r="I83" s="21"/>
      <c r="J83" s="20"/>
      <c r="K83" t="s">
        <v>39</v>
      </c>
    </row>
    <row r="84" spans="1:11" ht="15.75" thickBot="1" x14ac:dyDescent="0.3">
      <c r="A84" t="s">
        <v>26</v>
      </c>
      <c r="B84" s="5"/>
      <c r="C84" s="6" t="s">
        <v>12</v>
      </c>
      <c r="D84" s="5"/>
      <c r="E84" t="s">
        <v>9</v>
      </c>
      <c r="G84" s="9" t="s">
        <v>33</v>
      </c>
      <c r="H84" s="20"/>
      <c r="I84" s="21"/>
      <c r="J84" s="20"/>
      <c r="K84" t="s">
        <v>42</v>
      </c>
    </row>
    <row r="85" spans="1:11" ht="15.75" thickBot="1" x14ac:dyDescent="0.3">
      <c r="A85" t="s">
        <v>26</v>
      </c>
      <c r="B85" s="5"/>
      <c r="C85" s="6" t="s">
        <v>12</v>
      </c>
      <c r="D85" s="5"/>
      <c r="E85" t="s">
        <v>11</v>
      </c>
      <c r="G85" s="9" t="s">
        <v>33</v>
      </c>
      <c r="H85" s="20"/>
      <c r="I85" s="21"/>
      <c r="J85" s="20"/>
      <c r="K85" t="s">
        <v>40</v>
      </c>
    </row>
    <row r="86" spans="1:11" ht="15.75" thickBot="1" x14ac:dyDescent="0.3">
      <c r="A86" t="s">
        <v>26</v>
      </c>
      <c r="B86" s="5"/>
      <c r="C86" s="6" t="s">
        <v>12</v>
      </c>
      <c r="D86" s="5"/>
      <c r="E86" t="s">
        <v>19</v>
      </c>
      <c r="G86" s="9" t="s">
        <v>33</v>
      </c>
      <c r="H86" s="22"/>
      <c r="I86" s="23"/>
      <c r="J86" s="22"/>
      <c r="K86" s="9" t="s">
        <v>41</v>
      </c>
    </row>
    <row r="87" spans="1:11" ht="15.75" thickBot="1" x14ac:dyDescent="0.3">
      <c r="A87" t="s">
        <v>26</v>
      </c>
      <c r="B87" s="5"/>
      <c r="C87" s="6" t="s">
        <v>12</v>
      </c>
      <c r="D87" s="5"/>
      <c r="E87" t="s">
        <v>20</v>
      </c>
      <c r="G87" s="9" t="s">
        <v>34</v>
      </c>
      <c r="H87" s="22"/>
      <c r="I87" s="23"/>
      <c r="J87" s="22"/>
      <c r="K87" s="9" t="s">
        <v>28</v>
      </c>
    </row>
    <row r="88" spans="1:11" ht="15.75" thickBot="1" x14ac:dyDescent="0.3">
      <c r="A88" t="s">
        <v>26</v>
      </c>
      <c r="B88" s="5"/>
      <c r="C88" s="6" t="s">
        <v>12</v>
      </c>
      <c r="D88" s="5"/>
      <c r="E88" t="s">
        <v>21</v>
      </c>
      <c r="G88" s="9" t="s">
        <v>34</v>
      </c>
      <c r="H88" s="20"/>
      <c r="I88" s="21"/>
      <c r="J88" s="20"/>
      <c r="K88" s="9" t="s">
        <v>29</v>
      </c>
    </row>
    <row r="89" spans="1:11" ht="15.75" thickBot="1" x14ac:dyDescent="0.3">
      <c r="A89" t="s">
        <v>26</v>
      </c>
      <c r="B89" s="5"/>
      <c r="C89" s="6" t="s">
        <v>12</v>
      </c>
      <c r="D89" s="5"/>
      <c r="E89" t="s">
        <v>22</v>
      </c>
      <c r="G89" s="9" t="s">
        <v>34</v>
      </c>
      <c r="H89" s="20"/>
      <c r="I89" s="21"/>
      <c r="J89" s="20"/>
      <c r="K89" s="9" t="s">
        <v>30</v>
      </c>
    </row>
    <row r="90" spans="1:11" ht="15.75" thickBot="1" x14ac:dyDescent="0.3">
      <c r="A90" t="s">
        <v>26</v>
      </c>
      <c r="B90" s="5"/>
      <c r="C90" s="6" t="s">
        <v>12</v>
      </c>
      <c r="D90" s="5"/>
      <c r="E90" t="s">
        <v>23</v>
      </c>
      <c r="G90" s="9" t="s">
        <v>34</v>
      </c>
      <c r="H90" s="20"/>
      <c r="I90" s="21"/>
      <c r="J90" s="20"/>
      <c r="K90" s="9" t="s">
        <v>31</v>
      </c>
    </row>
    <row r="91" spans="1:11" ht="15.75" thickBot="1" x14ac:dyDescent="0.3">
      <c r="A91" t="s">
        <v>26</v>
      </c>
      <c r="B91" s="5"/>
      <c r="C91" s="6" t="s">
        <v>12</v>
      </c>
      <c r="D91" s="5"/>
      <c r="E91" t="s">
        <v>24</v>
      </c>
      <c r="G91" s="9" t="s">
        <v>34</v>
      </c>
      <c r="H91" s="20"/>
      <c r="I91" s="21"/>
      <c r="J91" s="20"/>
      <c r="K91" s="9" t="s">
        <v>32</v>
      </c>
    </row>
    <row r="92" spans="1:11" ht="15.75" thickBot="1" x14ac:dyDescent="0.3">
      <c r="A92" t="s">
        <v>26</v>
      </c>
      <c r="B92" s="5"/>
      <c r="C92" s="6" t="s">
        <v>12</v>
      </c>
      <c r="D92" s="5"/>
      <c r="E92" t="s">
        <v>25</v>
      </c>
      <c r="G92" s="9" t="s">
        <v>34</v>
      </c>
      <c r="H92" s="22"/>
      <c r="I92" s="23"/>
      <c r="J92" s="22"/>
      <c r="K92" s="9" t="s">
        <v>33</v>
      </c>
    </row>
    <row r="93" spans="1:11" ht="15.75" thickBot="1" x14ac:dyDescent="0.3">
      <c r="G93" s="9" t="s">
        <v>34</v>
      </c>
      <c r="H93" s="20"/>
      <c r="I93" s="21"/>
      <c r="J93" s="20"/>
      <c r="K93" s="9" t="s">
        <v>35</v>
      </c>
    </row>
    <row r="94" spans="1:11" ht="15.75" thickBot="1" x14ac:dyDescent="0.3">
      <c r="G94" s="9" t="s">
        <v>34</v>
      </c>
      <c r="H94" s="20"/>
      <c r="I94" s="21"/>
      <c r="J94" s="20"/>
      <c r="K94" t="s">
        <v>36</v>
      </c>
    </row>
    <row r="95" spans="1:11" ht="15.75" thickBot="1" x14ac:dyDescent="0.3">
      <c r="G95" s="9" t="s">
        <v>34</v>
      </c>
      <c r="H95" s="20"/>
      <c r="I95" s="21"/>
      <c r="J95" s="20"/>
      <c r="K95" t="s">
        <v>37</v>
      </c>
    </row>
    <row r="96" spans="1:11" ht="15.75" thickBot="1" x14ac:dyDescent="0.3">
      <c r="G96" s="9" t="s">
        <v>34</v>
      </c>
      <c r="H96" s="20"/>
      <c r="I96" s="21"/>
      <c r="J96" s="20"/>
      <c r="K96" t="s">
        <v>38</v>
      </c>
    </row>
    <row r="97" spans="7:11" ht="15.75" thickBot="1" x14ac:dyDescent="0.3">
      <c r="G97" s="9" t="s">
        <v>34</v>
      </c>
      <c r="H97" s="20"/>
      <c r="I97" s="21"/>
      <c r="J97" s="20"/>
      <c r="K97" t="s">
        <v>39</v>
      </c>
    </row>
    <row r="98" spans="7:11" ht="15.75" thickBot="1" x14ac:dyDescent="0.3">
      <c r="G98" s="9" t="s">
        <v>34</v>
      </c>
      <c r="H98" s="20"/>
      <c r="I98" s="21"/>
      <c r="J98" s="20"/>
      <c r="K98" t="s">
        <v>42</v>
      </c>
    </row>
    <row r="99" spans="7:11" ht="15.75" thickBot="1" x14ac:dyDescent="0.3">
      <c r="G99" s="9" t="s">
        <v>34</v>
      </c>
      <c r="H99" s="20"/>
      <c r="I99" s="21"/>
      <c r="J99" s="20"/>
      <c r="K99" t="s">
        <v>40</v>
      </c>
    </row>
    <row r="100" spans="7:11" ht="15.75" thickBot="1" x14ac:dyDescent="0.3">
      <c r="G100" s="9" t="s">
        <v>34</v>
      </c>
      <c r="H100" s="22"/>
      <c r="I100" s="23"/>
      <c r="J100" s="22"/>
      <c r="K100" s="9" t="s">
        <v>41</v>
      </c>
    </row>
    <row r="101" spans="7:11" ht="15.75" thickBot="1" x14ac:dyDescent="0.3">
      <c r="G101" s="9" t="s">
        <v>35</v>
      </c>
      <c r="H101" s="22"/>
      <c r="I101" s="23"/>
      <c r="J101" s="22"/>
      <c r="K101" s="9" t="s">
        <v>28</v>
      </c>
    </row>
    <row r="102" spans="7:11" ht="15.75" thickBot="1" x14ac:dyDescent="0.3">
      <c r="G102" s="9" t="s">
        <v>35</v>
      </c>
      <c r="H102" s="20"/>
      <c r="I102" s="21"/>
      <c r="J102" s="20"/>
      <c r="K102" s="9" t="s">
        <v>29</v>
      </c>
    </row>
    <row r="103" spans="7:11" ht="15.75" thickBot="1" x14ac:dyDescent="0.3">
      <c r="G103" s="9" t="s">
        <v>35</v>
      </c>
      <c r="H103" s="20"/>
      <c r="I103" s="21"/>
      <c r="J103" s="20"/>
      <c r="K103" s="9" t="s">
        <v>30</v>
      </c>
    </row>
    <row r="104" spans="7:11" ht="15.75" thickBot="1" x14ac:dyDescent="0.3">
      <c r="G104" s="9" t="s">
        <v>35</v>
      </c>
      <c r="H104" s="20"/>
      <c r="I104" s="21"/>
      <c r="J104" s="20"/>
      <c r="K104" s="9" t="s">
        <v>31</v>
      </c>
    </row>
    <row r="105" spans="7:11" ht="15.75" thickBot="1" x14ac:dyDescent="0.3">
      <c r="G105" s="9" t="s">
        <v>35</v>
      </c>
      <c r="H105" s="20"/>
      <c r="I105" s="21"/>
      <c r="J105" s="20"/>
      <c r="K105" s="9" t="s">
        <v>32</v>
      </c>
    </row>
    <row r="106" spans="7:11" ht="15.75" thickBot="1" x14ac:dyDescent="0.3">
      <c r="G106" s="9" t="s">
        <v>35</v>
      </c>
      <c r="H106" s="20"/>
      <c r="I106" s="21"/>
      <c r="J106" s="20"/>
      <c r="K106" s="9" t="s">
        <v>33</v>
      </c>
    </row>
    <row r="107" spans="7:11" ht="15.75" thickBot="1" x14ac:dyDescent="0.3">
      <c r="G107" s="9" t="s">
        <v>35</v>
      </c>
      <c r="H107" s="22"/>
      <c r="I107" s="23"/>
      <c r="J107" s="22"/>
      <c r="K107" s="9" t="s">
        <v>34</v>
      </c>
    </row>
    <row r="108" spans="7:11" ht="15.75" thickBot="1" x14ac:dyDescent="0.3">
      <c r="G108" s="9" t="s">
        <v>35</v>
      </c>
      <c r="H108" s="20"/>
      <c r="I108" s="21"/>
      <c r="J108" s="20"/>
      <c r="K108" t="s">
        <v>36</v>
      </c>
    </row>
    <row r="109" spans="7:11" ht="15.75" thickBot="1" x14ac:dyDescent="0.3">
      <c r="G109" s="9" t="s">
        <v>35</v>
      </c>
      <c r="H109" s="20"/>
      <c r="I109" s="21"/>
      <c r="J109" s="20"/>
      <c r="K109" t="s">
        <v>37</v>
      </c>
    </row>
    <row r="110" spans="7:11" ht="15.75" thickBot="1" x14ac:dyDescent="0.3">
      <c r="G110" s="9" t="s">
        <v>35</v>
      </c>
      <c r="H110" s="20"/>
      <c r="I110" s="21"/>
      <c r="J110" s="20"/>
      <c r="K110" t="s">
        <v>38</v>
      </c>
    </row>
    <row r="111" spans="7:11" ht="15.75" thickBot="1" x14ac:dyDescent="0.3">
      <c r="G111" s="9" t="s">
        <v>35</v>
      </c>
      <c r="H111" s="20"/>
      <c r="I111" s="21"/>
      <c r="J111" s="20"/>
      <c r="K111" t="s">
        <v>39</v>
      </c>
    </row>
    <row r="112" spans="7:11" ht="15.75" thickBot="1" x14ac:dyDescent="0.3">
      <c r="G112" s="9" t="s">
        <v>35</v>
      </c>
      <c r="H112" s="20"/>
      <c r="I112" s="21"/>
      <c r="J112" s="20"/>
      <c r="K112" t="s">
        <v>42</v>
      </c>
    </row>
    <row r="113" spans="7:11" ht="15.75" thickBot="1" x14ac:dyDescent="0.3">
      <c r="G113" s="9" t="s">
        <v>35</v>
      </c>
      <c r="H113" s="20"/>
      <c r="I113" s="21"/>
      <c r="J113" s="20"/>
      <c r="K113" t="s">
        <v>40</v>
      </c>
    </row>
    <row r="114" spans="7:11" ht="15.75" thickBot="1" x14ac:dyDescent="0.3">
      <c r="G114" s="9" t="s">
        <v>35</v>
      </c>
      <c r="H114" s="22"/>
      <c r="I114" s="23"/>
      <c r="J114" s="22"/>
      <c r="K114" s="9" t="s">
        <v>41</v>
      </c>
    </row>
    <row r="115" spans="7:11" ht="15.75" thickBot="1" x14ac:dyDescent="0.3">
      <c r="G115" s="9" t="s">
        <v>36</v>
      </c>
      <c r="H115" s="22"/>
      <c r="I115" s="23"/>
      <c r="J115" s="22"/>
      <c r="K115" s="9" t="s">
        <v>28</v>
      </c>
    </row>
    <row r="116" spans="7:11" ht="15.75" thickBot="1" x14ac:dyDescent="0.3">
      <c r="G116" s="9" t="s">
        <v>36</v>
      </c>
      <c r="H116" s="20"/>
      <c r="I116" s="21"/>
      <c r="J116" s="20"/>
      <c r="K116" s="9" t="s">
        <v>29</v>
      </c>
    </row>
    <row r="117" spans="7:11" ht="15.75" thickBot="1" x14ac:dyDescent="0.3">
      <c r="G117" s="9" t="s">
        <v>36</v>
      </c>
      <c r="H117" s="20"/>
      <c r="I117" s="21"/>
      <c r="J117" s="20"/>
      <c r="K117" s="9" t="s">
        <v>30</v>
      </c>
    </row>
    <row r="118" spans="7:11" ht="15.75" thickBot="1" x14ac:dyDescent="0.3">
      <c r="G118" s="9" t="s">
        <v>36</v>
      </c>
      <c r="H118" s="20"/>
      <c r="I118" s="21"/>
      <c r="J118" s="20"/>
      <c r="K118" s="9" t="s">
        <v>31</v>
      </c>
    </row>
    <row r="119" spans="7:11" ht="15.75" thickBot="1" x14ac:dyDescent="0.3">
      <c r="G119" s="9" t="s">
        <v>36</v>
      </c>
      <c r="H119" s="20"/>
      <c r="I119" s="21"/>
      <c r="J119" s="20"/>
      <c r="K119" s="9" t="s">
        <v>32</v>
      </c>
    </row>
    <row r="120" spans="7:11" ht="15.75" thickBot="1" x14ac:dyDescent="0.3">
      <c r="G120" s="9" t="s">
        <v>36</v>
      </c>
      <c r="H120" s="20"/>
      <c r="I120" s="21"/>
      <c r="J120" s="20"/>
      <c r="K120" s="9" t="s">
        <v>33</v>
      </c>
    </row>
    <row r="121" spans="7:11" ht="15.75" thickBot="1" x14ac:dyDescent="0.3">
      <c r="G121" s="9" t="s">
        <v>36</v>
      </c>
      <c r="H121" s="20"/>
      <c r="I121" s="21"/>
      <c r="J121" s="20"/>
      <c r="K121" s="9" t="s">
        <v>34</v>
      </c>
    </row>
    <row r="122" spans="7:11" ht="15.75" thickBot="1" x14ac:dyDescent="0.3">
      <c r="G122" s="9" t="s">
        <v>36</v>
      </c>
      <c r="H122" s="22"/>
      <c r="I122" s="23"/>
      <c r="J122" s="22"/>
      <c r="K122" s="9" t="s">
        <v>35</v>
      </c>
    </row>
    <row r="123" spans="7:11" ht="15.75" thickBot="1" x14ac:dyDescent="0.3">
      <c r="G123" s="9" t="s">
        <v>36</v>
      </c>
      <c r="H123" s="20"/>
      <c r="I123" s="21"/>
      <c r="J123" s="20"/>
      <c r="K123" t="s">
        <v>37</v>
      </c>
    </row>
    <row r="124" spans="7:11" ht="15.75" thickBot="1" x14ac:dyDescent="0.3">
      <c r="G124" s="9" t="s">
        <v>36</v>
      </c>
      <c r="H124" s="20"/>
      <c r="I124" s="21"/>
      <c r="J124" s="20"/>
      <c r="K124" t="s">
        <v>38</v>
      </c>
    </row>
    <row r="125" spans="7:11" ht="15.75" thickBot="1" x14ac:dyDescent="0.3">
      <c r="G125" s="9" t="s">
        <v>36</v>
      </c>
      <c r="H125" s="20"/>
      <c r="I125" s="21"/>
      <c r="J125" s="20"/>
      <c r="K125" t="s">
        <v>39</v>
      </c>
    </row>
    <row r="126" spans="7:11" ht="15.75" thickBot="1" x14ac:dyDescent="0.3">
      <c r="G126" s="9" t="s">
        <v>36</v>
      </c>
      <c r="H126" s="20"/>
      <c r="I126" s="21"/>
      <c r="J126" s="20"/>
      <c r="K126" t="s">
        <v>42</v>
      </c>
    </row>
    <row r="127" spans="7:11" ht="15.75" thickBot="1" x14ac:dyDescent="0.3">
      <c r="G127" s="9" t="s">
        <v>36</v>
      </c>
      <c r="H127" s="20"/>
      <c r="I127" s="21"/>
      <c r="J127" s="20"/>
      <c r="K127" t="s">
        <v>40</v>
      </c>
    </row>
    <row r="128" spans="7:11" ht="15.75" thickBot="1" x14ac:dyDescent="0.3">
      <c r="G128" s="9" t="s">
        <v>36</v>
      </c>
      <c r="H128" s="22"/>
      <c r="I128" s="23"/>
      <c r="J128" s="22"/>
      <c r="K128" s="9" t="s">
        <v>41</v>
      </c>
    </row>
    <row r="129" spans="7:11" ht="15.75" thickBot="1" x14ac:dyDescent="0.3">
      <c r="G129" s="9" t="s">
        <v>37</v>
      </c>
      <c r="H129" s="22"/>
      <c r="I129" s="23"/>
      <c r="J129" s="22"/>
      <c r="K129" s="9" t="s">
        <v>28</v>
      </c>
    </row>
    <row r="130" spans="7:11" ht="15.75" thickBot="1" x14ac:dyDescent="0.3">
      <c r="G130" s="9" t="s">
        <v>37</v>
      </c>
      <c r="H130" s="20"/>
      <c r="I130" s="21"/>
      <c r="J130" s="20"/>
      <c r="K130" s="9" t="s">
        <v>29</v>
      </c>
    </row>
    <row r="131" spans="7:11" ht="15.75" thickBot="1" x14ac:dyDescent="0.3">
      <c r="G131" s="9" t="s">
        <v>37</v>
      </c>
      <c r="H131" s="20"/>
      <c r="I131" s="21"/>
      <c r="J131" s="20"/>
      <c r="K131" s="9" t="s">
        <v>30</v>
      </c>
    </row>
    <row r="132" spans="7:11" ht="15.75" thickBot="1" x14ac:dyDescent="0.3">
      <c r="G132" s="9" t="s">
        <v>37</v>
      </c>
      <c r="H132" s="20"/>
      <c r="I132" s="21"/>
      <c r="J132" s="20"/>
      <c r="K132" s="9" t="s">
        <v>31</v>
      </c>
    </row>
    <row r="133" spans="7:11" ht="15.75" thickBot="1" x14ac:dyDescent="0.3">
      <c r="G133" s="9" t="s">
        <v>37</v>
      </c>
      <c r="H133" s="20"/>
      <c r="I133" s="21"/>
      <c r="J133" s="20"/>
      <c r="K133" s="9" t="s">
        <v>32</v>
      </c>
    </row>
    <row r="134" spans="7:11" ht="15.75" thickBot="1" x14ac:dyDescent="0.3">
      <c r="G134" s="9" t="s">
        <v>37</v>
      </c>
      <c r="H134" s="20"/>
      <c r="I134" s="21"/>
      <c r="J134" s="20"/>
      <c r="K134" s="9" t="s">
        <v>33</v>
      </c>
    </row>
    <row r="135" spans="7:11" ht="15.75" thickBot="1" x14ac:dyDescent="0.3">
      <c r="G135" s="9" t="s">
        <v>37</v>
      </c>
      <c r="H135" s="20"/>
      <c r="I135" s="21"/>
      <c r="J135" s="20"/>
      <c r="K135" s="9" t="s">
        <v>34</v>
      </c>
    </row>
    <row r="136" spans="7:11" ht="15.75" thickBot="1" x14ac:dyDescent="0.3">
      <c r="G136" s="9" t="s">
        <v>37</v>
      </c>
      <c r="H136" s="20"/>
      <c r="I136" s="21"/>
      <c r="J136" s="20"/>
      <c r="K136" s="9" t="s">
        <v>35</v>
      </c>
    </row>
    <row r="137" spans="7:11" ht="15.75" thickBot="1" x14ac:dyDescent="0.3">
      <c r="G137" s="9" t="s">
        <v>37</v>
      </c>
      <c r="H137" s="22"/>
      <c r="I137" s="23"/>
      <c r="J137" s="22"/>
      <c r="K137" s="9" t="s">
        <v>36</v>
      </c>
    </row>
    <row r="138" spans="7:11" ht="15.75" thickBot="1" x14ac:dyDescent="0.3">
      <c r="G138" s="9" t="s">
        <v>37</v>
      </c>
      <c r="H138" s="20"/>
      <c r="I138" s="21"/>
      <c r="J138" s="20"/>
      <c r="K138" t="s">
        <v>38</v>
      </c>
    </row>
    <row r="139" spans="7:11" ht="15.75" thickBot="1" x14ac:dyDescent="0.3">
      <c r="G139" s="9" t="s">
        <v>37</v>
      </c>
      <c r="H139" s="20"/>
      <c r="I139" s="21"/>
      <c r="J139" s="20"/>
      <c r="K139" t="s">
        <v>39</v>
      </c>
    </row>
    <row r="140" spans="7:11" ht="15.75" thickBot="1" x14ac:dyDescent="0.3">
      <c r="G140" s="9" t="s">
        <v>37</v>
      </c>
      <c r="H140" s="20"/>
      <c r="I140" s="21"/>
      <c r="J140" s="20"/>
      <c r="K140" t="s">
        <v>42</v>
      </c>
    </row>
    <row r="141" spans="7:11" ht="15.75" thickBot="1" x14ac:dyDescent="0.3">
      <c r="G141" s="9" t="s">
        <v>37</v>
      </c>
      <c r="H141" s="20"/>
      <c r="I141" s="21"/>
      <c r="J141" s="20"/>
      <c r="K141" t="s">
        <v>40</v>
      </c>
    </row>
    <row r="142" spans="7:11" ht="15.75" thickBot="1" x14ac:dyDescent="0.3">
      <c r="G142" s="9" t="s">
        <v>37</v>
      </c>
      <c r="H142" s="22"/>
      <c r="I142" s="23"/>
      <c r="J142" s="22"/>
      <c r="K142" s="9" t="s">
        <v>41</v>
      </c>
    </row>
    <row r="143" spans="7:11" ht="15.75" thickBot="1" x14ac:dyDescent="0.3">
      <c r="G143" s="9" t="s">
        <v>38</v>
      </c>
      <c r="H143" s="22"/>
      <c r="I143" s="23"/>
      <c r="J143" s="22"/>
      <c r="K143" s="9" t="s">
        <v>28</v>
      </c>
    </row>
    <row r="144" spans="7:11" ht="15.75" thickBot="1" x14ac:dyDescent="0.3">
      <c r="G144" s="9" t="s">
        <v>38</v>
      </c>
      <c r="H144" s="20"/>
      <c r="I144" s="21"/>
      <c r="J144" s="20"/>
      <c r="K144" s="9" t="s">
        <v>29</v>
      </c>
    </row>
    <row r="145" spans="7:11" ht="15.75" thickBot="1" x14ac:dyDescent="0.3">
      <c r="G145" s="9" t="s">
        <v>38</v>
      </c>
      <c r="H145" s="20"/>
      <c r="I145" s="21"/>
      <c r="J145" s="20"/>
      <c r="K145" s="9" t="s">
        <v>30</v>
      </c>
    </row>
    <row r="146" spans="7:11" ht="15.75" thickBot="1" x14ac:dyDescent="0.3">
      <c r="G146" s="9" t="s">
        <v>38</v>
      </c>
      <c r="H146" s="20"/>
      <c r="I146" s="21"/>
      <c r="J146" s="20"/>
      <c r="K146" s="9" t="s">
        <v>31</v>
      </c>
    </row>
    <row r="147" spans="7:11" ht="15.75" thickBot="1" x14ac:dyDescent="0.3">
      <c r="G147" s="9" t="s">
        <v>38</v>
      </c>
      <c r="H147" s="20"/>
      <c r="I147" s="21"/>
      <c r="J147" s="20"/>
      <c r="K147" s="9" t="s">
        <v>32</v>
      </c>
    </row>
    <row r="148" spans="7:11" ht="15.75" thickBot="1" x14ac:dyDescent="0.3">
      <c r="G148" s="9" t="s">
        <v>38</v>
      </c>
      <c r="H148" s="20"/>
      <c r="I148" s="21"/>
      <c r="J148" s="20"/>
      <c r="K148" s="9" t="s">
        <v>33</v>
      </c>
    </row>
    <row r="149" spans="7:11" ht="15.75" thickBot="1" x14ac:dyDescent="0.3">
      <c r="G149" s="9" t="s">
        <v>38</v>
      </c>
      <c r="H149" s="20"/>
      <c r="I149" s="21"/>
      <c r="J149" s="20"/>
      <c r="K149" s="9" t="s">
        <v>34</v>
      </c>
    </row>
    <row r="150" spans="7:11" ht="15.75" thickBot="1" x14ac:dyDescent="0.3">
      <c r="G150" s="9" t="s">
        <v>38</v>
      </c>
      <c r="H150" s="20"/>
      <c r="I150" s="21"/>
      <c r="J150" s="20"/>
      <c r="K150" s="9" t="s">
        <v>35</v>
      </c>
    </row>
    <row r="151" spans="7:11" ht="15.75" thickBot="1" x14ac:dyDescent="0.3">
      <c r="G151" s="9" t="s">
        <v>38</v>
      </c>
      <c r="H151" s="20"/>
      <c r="I151" s="21"/>
      <c r="J151" s="20"/>
      <c r="K151" s="9" t="s">
        <v>36</v>
      </c>
    </row>
    <row r="152" spans="7:11" ht="15.75" thickBot="1" x14ac:dyDescent="0.3">
      <c r="G152" s="9" t="s">
        <v>38</v>
      </c>
      <c r="H152" s="22"/>
      <c r="I152" s="23"/>
      <c r="J152" s="22"/>
      <c r="K152" s="9" t="s">
        <v>37</v>
      </c>
    </row>
    <row r="153" spans="7:11" ht="15.75" thickBot="1" x14ac:dyDescent="0.3">
      <c r="G153" s="9" t="s">
        <v>38</v>
      </c>
      <c r="H153" s="20"/>
      <c r="I153" s="21"/>
      <c r="J153" s="20"/>
      <c r="K153" t="s">
        <v>39</v>
      </c>
    </row>
    <row r="154" spans="7:11" ht="15.75" thickBot="1" x14ac:dyDescent="0.3">
      <c r="G154" s="9" t="s">
        <v>38</v>
      </c>
      <c r="H154" s="20"/>
      <c r="I154" s="21"/>
      <c r="J154" s="20"/>
      <c r="K154" t="s">
        <v>42</v>
      </c>
    </row>
    <row r="155" spans="7:11" ht="15.75" thickBot="1" x14ac:dyDescent="0.3">
      <c r="G155" s="9" t="s">
        <v>38</v>
      </c>
      <c r="H155" s="20"/>
      <c r="I155" s="21"/>
      <c r="J155" s="20"/>
      <c r="K155" t="s">
        <v>40</v>
      </c>
    </row>
    <row r="156" spans="7:11" ht="15.75" thickBot="1" x14ac:dyDescent="0.3">
      <c r="G156" s="9" t="s">
        <v>38</v>
      </c>
      <c r="H156" s="22"/>
      <c r="I156" s="23"/>
      <c r="J156" s="22"/>
      <c r="K156" s="9" t="s">
        <v>41</v>
      </c>
    </row>
    <row r="157" spans="7:11" ht="15.75" thickBot="1" x14ac:dyDescent="0.3">
      <c r="G157" s="9" t="s">
        <v>39</v>
      </c>
      <c r="H157" s="22"/>
      <c r="I157" s="23"/>
      <c r="J157" s="22"/>
      <c r="K157" s="9" t="s">
        <v>28</v>
      </c>
    </row>
    <row r="158" spans="7:11" ht="15.75" thickBot="1" x14ac:dyDescent="0.3">
      <c r="G158" s="9" t="s">
        <v>39</v>
      </c>
      <c r="H158" s="20"/>
      <c r="I158" s="21"/>
      <c r="J158" s="20"/>
      <c r="K158" s="9" t="s">
        <v>29</v>
      </c>
    </row>
    <row r="159" spans="7:11" ht="15.75" thickBot="1" x14ac:dyDescent="0.3">
      <c r="G159" s="9" t="s">
        <v>39</v>
      </c>
      <c r="H159" s="20"/>
      <c r="I159" s="21"/>
      <c r="J159" s="20"/>
      <c r="K159" s="9" t="s">
        <v>30</v>
      </c>
    </row>
    <row r="160" spans="7:11" ht="15.75" thickBot="1" x14ac:dyDescent="0.3">
      <c r="G160" s="9" t="s">
        <v>39</v>
      </c>
      <c r="H160" s="20"/>
      <c r="I160" s="21"/>
      <c r="J160" s="20"/>
      <c r="K160" s="9" t="s">
        <v>31</v>
      </c>
    </row>
    <row r="161" spans="7:11" ht="15.75" thickBot="1" x14ac:dyDescent="0.3">
      <c r="G161" s="9" t="s">
        <v>39</v>
      </c>
      <c r="H161" s="20"/>
      <c r="I161" s="21"/>
      <c r="J161" s="20"/>
      <c r="K161" s="9" t="s">
        <v>32</v>
      </c>
    </row>
    <row r="162" spans="7:11" ht="15.75" thickBot="1" x14ac:dyDescent="0.3">
      <c r="G162" s="9" t="s">
        <v>39</v>
      </c>
      <c r="H162" s="20"/>
      <c r="I162" s="21"/>
      <c r="J162" s="20"/>
      <c r="K162" s="9" t="s">
        <v>33</v>
      </c>
    </row>
    <row r="163" spans="7:11" ht="15.75" thickBot="1" x14ac:dyDescent="0.3">
      <c r="G163" s="9" t="s">
        <v>39</v>
      </c>
      <c r="H163" s="20"/>
      <c r="I163" s="21"/>
      <c r="J163" s="20"/>
      <c r="K163" s="9" t="s">
        <v>34</v>
      </c>
    </row>
    <row r="164" spans="7:11" ht="15.75" thickBot="1" x14ac:dyDescent="0.3">
      <c r="G164" s="9" t="s">
        <v>39</v>
      </c>
      <c r="H164" s="20"/>
      <c r="I164" s="21"/>
      <c r="J164" s="20"/>
      <c r="K164" s="9" t="s">
        <v>35</v>
      </c>
    </row>
    <row r="165" spans="7:11" ht="15.75" thickBot="1" x14ac:dyDescent="0.3">
      <c r="G165" s="9" t="s">
        <v>39</v>
      </c>
      <c r="H165" s="20"/>
      <c r="I165" s="21"/>
      <c r="J165" s="20"/>
      <c r="K165" s="9" t="s">
        <v>36</v>
      </c>
    </row>
    <row r="166" spans="7:11" ht="15.75" thickBot="1" x14ac:dyDescent="0.3">
      <c r="G166" s="9" t="s">
        <v>39</v>
      </c>
      <c r="H166" s="20"/>
      <c r="I166" s="21"/>
      <c r="J166" s="20"/>
      <c r="K166" s="9" t="s">
        <v>37</v>
      </c>
    </row>
    <row r="167" spans="7:11" ht="15.75" thickBot="1" x14ac:dyDescent="0.3">
      <c r="G167" s="9" t="s">
        <v>39</v>
      </c>
      <c r="H167" s="22"/>
      <c r="I167" s="23"/>
      <c r="J167" s="22"/>
      <c r="K167" s="9" t="s">
        <v>38</v>
      </c>
    </row>
    <row r="168" spans="7:11" ht="15.75" thickBot="1" x14ac:dyDescent="0.3">
      <c r="G168" s="9" t="s">
        <v>39</v>
      </c>
      <c r="H168" s="20"/>
      <c r="I168" s="21"/>
      <c r="J168" s="20"/>
      <c r="K168" t="s">
        <v>42</v>
      </c>
    </row>
    <row r="169" spans="7:11" ht="15.75" thickBot="1" x14ac:dyDescent="0.3">
      <c r="G169" s="9" t="s">
        <v>39</v>
      </c>
      <c r="H169" s="20"/>
      <c r="I169" s="21"/>
      <c r="J169" s="20"/>
      <c r="K169" t="s">
        <v>40</v>
      </c>
    </row>
    <row r="170" spans="7:11" ht="15.75" thickBot="1" x14ac:dyDescent="0.3">
      <c r="G170" s="9" t="s">
        <v>39</v>
      </c>
      <c r="H170" s="22"/>
      <c r="I170" s="23"/>
      <c r="J170" s="22"/>
      <c r="K170" s="9" t="s">
        <v>41</v>
      </c>
    </row>
    <row r="171" spans="7:11" ht="15.75" thickBot="1" x14ac:dyDescent="0.3">
      <c r="G171" s="9" t="s">
        <v>42</v>
      </c>
      <c r="H171" s="22"/>
      <c r="I171" s="23"/>
      <c r="J171" s="22"/>
      <c r="K171" s="9" t="s">
        <v>28</v>
      </c>
    </row>
    <row r="172" spans="7:11" ht="15.75" thickBot="1" x14ac:dyDescent="0.3">
      <c r="G172" s="9" t="s">
        <v>42</v>
      </c>
      <c r="H172" s="20"/>
      <c r="I172" s="21"/>
      <c r="J172" s="20"/>
      <c r="K172" s="9" t="s">
        <v>29</v>
      </c>
    </row>
    <row r="173" spans="7:11" ht="15.75" thickBot="1" x14ac:dyDescent="0.3">
      <c r="G173" s="9" t="s">
        <v>42</v>
      </c>
      <c r="H173" s="20"/>
      <c r="I173" s="21"/>
      <c r="J173" s="20"/>
      <c r="K173" s="9" t="s">
        <v>30</v>
      </c>
    </row>
    <row r="174" spans="7:11" ht="15.75" thickBot="1" x14ac:dyDescent="0.3">
      <c r="G174" s="9" t="s">
        <v>42</v>
      </c>
      <c r="H174" s="20"/>
      <c r="I174" s="21"/>
      <c r="J174" s="20"/>
      <c r="K174" s="9" t="s">
        <v>31</v>
      </c>
    </row>
    <row r="175" spans="7:11" ht="15.75" thickBot="1" x14ac:dyDescent="0.3">
      <c r="G175" s="9" t="s">
        <v>42</v>
      </c>
      <c r="H175" s="20"/>
      <c r="I175" s="21"/>
      <c r="J175" s="20"/>
      <c r="K175" s="9" t="s">
        <v>32</v>
      </c>
    </row>
    <row r="176" spans="7:11" ht="15.75" thickBot="1" x14ac:dyDescent="0.3">
      <c r="G176" s="9" t="s">
        <v>42</v>
      </c>
      <c r="H176" s="20"/>
      <c r="I176" s="21"/>
      <c r="J176" s="20"/>
      <c r="K176" s="9" t="s">
        <v>33</v>
      </c>
    </row>
    <row r="177" spans="7:11" ht="15.75" thickBot="1" x14ac:dyDescent="0.3">
      <c r="G177" s="9" t="s">
        <v>42</v>
      </c>
      <c r="H177" s="20"/>
      <c r="I177" s="21"/>
      <c r="J177" s="20"/>
      <c r="K177" s="9" t="s">
        <v>34</v>
      </c>
    </row>
    <row r="178" spans="7:11" ht="15.75" thickBot="1" x14ac:dyDescent="0.3">
      <c r="G178" s="9" t="s">
        <v>42</v>
      </c>
      <c r="H178" s="20"/>
      <c r="I178" s="21"/>
      <c r="J178" s="20"/>
      <c r="K178" s="9" t="s">
        <v>35</v>
      </c>
    </row>
    <row r="179" spans="7:11" ht="15.75" thickBot="1" x14ac:dyDescent="0.3">
      <c r="G179" s="9" t="s">
        <v>42</v>
      </c>
      <c r="H179" s="20"/>
      <c r="I179" s="21"/>
      <c r="J179" s="20"/>
      <c r="K179" s="9" t="s">
        <v>36</v>
      </c>
    </row>
    <row r="180" spans="7:11" ht="15.75" thickBot="1" x14ac:dyDescent="0.3">
      <c r="G180" s="9" t="s">
        <v>42</v>
      </c>
      <c r="H180" s="20"/>
      <c r="I180" s="21"/>
      <c r="J180" s="20"/>
      <c r="K180" s="9" t="s">
        <v>37</v>
      </c>
    </row>
    <row r="181" spans="7:11" ht="15.75" thickBot="1" x14ac:dyDescent="0.3">
      <c r="G181" s="9" t="s">
        <v>42</v>
      </c>
      <c r="H181" s="20"/>
      <c r="I181" s="21"/>
      <c r="J181" s="20"/>
      <c r="K181" s="9" t="s">
        <v>38</v>
      </c>
    </row>
    <row r="182" spans="7:11" ht="15.75" thickBot="1" x14ac:dyDescent="0.3">
      <c r="G182" s="9" t="s">
        <v>42</v>
      </c>
      <c r="H182" s="22"/>
      <c r="I182" s="23"/>
      <c r="J182" s="22"/>
      <c r="K182" s="9" t="s">
        <v>39</v>
      </c>
    </row>
    <row r="183" spans="7:11" ht="15.75" thickBot="1" x14ac:dyDescent="0.3">
      <c r="G183" s="9" t="s">
        <v>42</v>
      </c>
      <c r="H183" s="22"/>
      <c r="I183" s="23"/>
      <c r="J183" s="22"/>
      <c r="K183" t="s">
        <v>40</v>
      </c>
    </row>
    <row r="184" spans="7:11" ht="15.75" thickBot="1" x14ac:dyDescent="0.3">
      <c r="G184" s="9" t="s">
        <v>42</v>
      </c>
      <c r="H184" s="20"/>
      <c r="I184" s="21"/>
      <c r="J184" s="20"/>
      <c r="K184" s="9" t="s">
        <v>41</v>
      </c>
    </row>
    <row r="185" spans="7:11" ht="15.75" thickBot="1" x14ac:dyDescent="0.3">
      <c r="G185" s="9" t="s">
        <v>40</v>
      </c>
      <c r="H185" s="22"/>
      <c r="I185" s="23"/>
      <c r="J185" s="22"/>
      <c r="K185" s="9" t="s">
        <v>28</v>
      </c>
    </row>
    <row r="186" spans="7:11" ht="15.75" thickBot="1" x14ac:dyDescent="0.3">
      <c r="G186" s="9" t="s">
        <v>40</v>
      </c>
      <c r="H186" s="20"/>
      <c r="I186" s="21"/>
      <c r="J186" s="20"/>
      <c r="K186" s="9" t="s">
        <v>29</v>
      </c>
    </row>
    <row r="187" spans="7:11" ht="15.75" thickBot="1" x14ac:dyDescent="0.3">
      <c r="G187" s="9" t="s">
        <v>40</v>
      </c>
      <c r="H187" s="20"/>
      <c r="I187" s="21"/>
      <c r="J187" s="20"/>
      <c r="K187" s="9" t="s">
        <v>30</v>
      </c>
    </row>
    <row r="188" spans="7:11" ht="15.75" thickBot="1" x14ac:dyDescent="0.3">
      <c r="G188" s="9" t="s">
        <v>40</v>
      </c>
      <c r="H188" s="20"/>
      <c r="I188" s="21"/>
      <c r="J188" s="20"/>
      <c r="K188" s="9" t="s">
        <v>31</v>
      </c>
    </row>
    <row r="189" spans="7:11" ht="15.75" thickBot="1" x14ac:dyDescent="0.3">
      <c r="G189" s="9" t="s">
        <v>40</v>
      </c>
      <c r="H189" s="20"/>
      <c r="I189" s="21"/>
      <c r="J189" s="20"/>
      <c r="K189" s="9" t="s">
        <v>32</v>
      </c>
    </row>
    <row r="190" spans="7:11" ht="15.75" thickBot="1" x14ac:dyDescent="0.3">
      <c r="G190" s="9" t="s">
        <v>40</v>
      </c>
      <c r="H190" s="20"/>
      <c r="I190" s="21"/>
      <c r="J190" s="20"/>
      <c r="K190" s="9" t="s">
        <v>33</v>
      </c>
    </row>
    <row r="191" spans="7:11" ht="15.75" thickBot="1" x14ac:dyDescent="0.3">
      <c r="G191" s="9" t="s">
        <v>40</v>
      </c>
      <c r="H191" s="20"/>
      <c r="I191" s="21"/>
      <c r="J191" s="20"/>
      <c r="K191" s="9" t="s">
        <v>34</v>
      </c>
    </row>
    <row r="192" spans="7:11" ht="15.75" thickBot="1" x14ac:dyDescent="0.3">
      <c r="G192" s="9" t="s">
        <v>40</v>
      </c>
      <c r="H192" s="20"/>
      <c r="I192" s="21"/>
      <c r="J192" s="20"/>
      <c r="K192" s="9" t="s">
        <v>35</v>
      </c>
    </row>
    <row r="193" spans="7:11" ht="15.75" thickBot="1" x14ac:dyDescent="0.3">
      <c r="G193" s="9" t="s">
        <v>40</v>
      </c>
      <c r="H193" s="20"/>
      <c r="I193" s="21"/>
      <c r="J193" s="20"/>
      <c r="K193" s="9" t="s">
        <v>36</v>
      </c>
    </row>
    <row r="194" spans="7:11" ht="15.75" thickBot="1" x14ac:dyDescent="0.3">
      <c r="G194" s="9" t="s">
        <v>40</v>
      </c>
      <c r="H194" s="20"/>
      <c r="I194" s="21"/>
      <c r="J194" s="20"/>
      <c r="K194" s="9" t="s">
        <v>37</v>
      </c>
    </row>
    <row r="195" spans="7:11" ht="15.75" thickBot="1" x14ac:dyDescent="0.3">
      <c r="G195" s="9" t="s">
        <v>40</v>
      </c>
      <c r="H195" s="20"/>
      <c r="I195" s="21"/>
      <c r="J195" s="20"/>
      <c r="K195" s="9" t="s">
        <v>38</v>
      </c>
    </row>
    <row r="196" spans="7:11" ht="15.75" thickBot="1" x14ac:dyDescent="0.3">
      <c r="G196" s="9" t="s">
        <v>40</v>
      </c>
      <c r="H196" s="20"/>
      <c r="I196" s="21"/>
      <c r="J196" s="20"/>
      <c r="K196" s="9" t="s">
        <v>39</v>
      </c>
    </row>
    <row r="197" spans="7:11" ht="15.75" thickBot="1" x14ac:dyDescent="0.3">
      <c r="G197" s="9" t="s">
        <v>40</v>
      </c>
      <c r="H197" s="22"/>
      <c r="I197" s="23"/>
      <c r="J197" s="22"/>
      <c r="K197" s="9" t="s">
        <v>42</v>
      </c>
    </row>
    <row r="198" spans="7:11" ht="15.75" thickBot="1" x14ac:dyDescent="0.3">
      <c r="G198" s="9" t="s">
        <v>40</v>
      </c>
      <c r="H198" s="22"/>
      <c r="I198" s="23"/>
      <c r="J198" s="22"/>
      <c r="K198" s="9" t="s">
        <v>41</v>
      </c>
    </row>
    <row r="199" spans="7:11" ht="15.75" thickBot="1" x14ac:dyDescent="0.3">
      <c r="G199" s="9" t="s">
        <v>41</v>
      </c>
      <c r="H199" s="22"/>
      <c r="I199" s="23"/>
      <c r="J199" s="22"/>
      <c r="K199" s="9" t="s">
        <v>28</v>
      </c>
    </row>
    <row r="200" spans="7:11" ht="15.75" thickBot="1" x14ac:dyDescent="0.3">
      <c r="G200" s="9" t="s">
        <v>41</v>
      </c>
      <c r="H200" s="20"/>
      <c r="I200" s="21"/>
      <c r="J200" s="20"/>
      <c r="K200" s="9" t="s">
        <v>29</v>
      </c>
    </row>
    <row r="201" spans="7:11" ht="15.75" thickBot="1" x14ac:dyDescent="0.3">
      <c r="G201" s="9" t="s">
        <v>41</v>
      </c>
      <c r="H201" s="20"/>
      <c r="I201" s="21"/>
      <c r="J201" s="20"/>
      <c r="K201" s="9" t="s">
        <v>30</v>
      </c>
    </row>
    <row r="202" spans="7:11" ht="15.75" thickBot="1" x14ac:dyDescent="0.3">
      <c r="G202" s="9" t="s">
        <v>41</v>
      </c>
      <c r="H202" s="20"/>
      <c r="I202" s="21"/>
      <c r="J202" s="20"/>
      <c r="K202" s="9" t="s">
        <v>31</v>
      </c>
    </row>
    <row r="203" spans="7:11" ht="15.75" thickBot="1" x14ac:dyDescent="0.3">
      <c r="G203" s="9" t="s">
        <v>41</v>
      </c>
      <c r="H203" s="20"/>
      <c r="I203" s="21"/>
      <c r="J203" s="20"/>
      <c r="K203" s="9" t="s">
        <v>32</v>
      </c>
    </row>
    <row r="204" spans="7:11" ht="15.75" thickBot="1" x14ac:dyDescent="0.3">
      <c r="G204" s="9" t="s">
        <v>41</v>
      </c>
      <c r="H204" s="20"/>
      <c r="I204" s="21"/>
      <c r="J204" s="20"/>
      <c r="K204" s="9" t="s">
        <v>33</v>
      </c>
    </row>
    <row r="205" spans="7:11" ht="15.75" thickBot="1" x14ac:dyDescent="0.3">
      <c r="G205" s="9" t="s">
        <v>41</v>
      </c>
      <c r="H205" s="20"/>
      <c r="I205" s="21"/>
      <c r="J205" s="20"/>
      <c r="K205" s="9" t="s">
        <v>34</v>
      </c>
    </row>
    <row r="206" spans="7:11" ht="15.75" thickBot="1" x14ac:dyDescent="0.3">
      <c r="G206" s="9" t="s">
        <v>41</v>
      </c>
      <c r="H206" s="20"/>
      <c r="I206" s="21"/>
      <c r="J206" s="20"/>
      <c r="K206" s="9" t="s">
        <v>35</v>
      </c>
    </row>
    <row r="207" spans="7:11" ht="15.75" thickBot="1" x14ac:dyDescent="0.3">
      <c r="G207" s="9" t="s">
        <v>41</v>
      </c>
      <c r="H207" s="20"/>
      <c r="I207" s="21"/>
      <c r="J207" s="20"/>
      <c r="K207" s="9" t="s">
        <v>36</v>
      </c>
    </row>
    <row r="208" spans="7:11" ht="15.75" thickBot="1" x14ac:dyDescent="0.3">
      <c r="G208" s="9" t="s">
        <v>41</v>
      </c>
      <c r="H208" s="20"/>
      <c r="I208" s="21"/>
      <c r="J208" s="20"/>
      <c r="K208" s="9" t="s">
        <v>37</v>
      </c>
    </row>
    <row r="209" spans="7:11" ht="15.75" thickBot="1" x14ac:dyDescent="0.3">
      <c r="G209" s="9" t="s">
        <v>41</v>
      </c>
      <c r="H209" s="20"/>
      <c r="I209" s="21"/>
      <c r="J209" s="20"/>
      <c r="K209" s="9" t="s">
        <v>38</v>
      </c>
    </row>
    <row r="210" spans="7:11" ht="15.75" thickBot="1" x14ac:dyDescent="0.3">
      <c r="G210" s="9" t="s">
        <v>41</v>
      </c>
      <c r="H210" s="20"/>
      <c r="I210" s="21"/>
      <c r="J210" s="20"/>
      <c r="K210" s="9" t="s">
        <v>39</v>
      </c>
    </row>
    <row r="211" spans="7:11" ht="15.75" thickBot="1" x14ac:dyDescent="0.3">
      <c r="G211" s="9" t="s">
        <v>41</v>
      </c>
      <c r="H211" s="20"/>
      <c r="I211" s="21"/>
      <c r="J211" s="20"/>
      <c r="K211" s="9" t="s">
        <v>42</v>
      </c>
    </row>
    <row r="212" spans="7:11" x14ac:dyDescent="0.25">
      <c r="G212" s="9" t="s">
        <v>41</v>
      </c>
      <c r="H212" s="22"/>
      <c r="I212" s="23"/>
      <c r="J212" s="22"/>
      <c r="K212" s="9" t="s">
        <v>40</v>
      </c>
    </row>
  </sheetData>
  <hyperlinks>
    <hyperlink ref="M4" r:id="rId1"/>
  </hyperlinks>
  <pageMargins left="0.7" right="0.7" top="0.75" bottom="0.75" header="0.3" footer="0.3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G17" sqref="G17"/>
    </sheetView>
  </sheetViews>
  <sheetFormatPr defaultRowHeight="15" x14ac:dyDescent="0.25"/>
  <sheetData>
    <row r="1" spans="1:2" x14ac:dyDescent="0.25">
      <c r="B1" t="s">
        <v>16</v>
      </c>
    </row>
    <row r="2" spans="1:2" x14ac:dyDescent="0.25">
      <c r="A2" t="s">
        <v>14</v>
      </c>
      <c r="B2">
        <v>3</v>
      </c>
    </row>
    <row r="3" spans="1:2" x14ac:dyDescent="0.25">
      <c r="A3" t="s">
        <v>15</v>
      </c>
      <c r="B3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D23" sqref="D23"/>
    </sheetView>
  </sheetViews>
  <sheetFormatPr defaultRowHeight="15" x14ac:dyDescent="0.25"/>
  <cols>
    <col min="1" max="1" width="17.85546875" customWidth="1"/>
    <col min="2" max="2" width="16.140625" bestFit="1" customWidth="1"/>
  </cols>
  <sheetData>
    <row r="1" spans="1:2" x14ac:dyDescent="0.25">
      <c r="A1" s="1" t="s">
        <v>18</v>
      </c>
      <c r="B1" s="1" t="s">
        <v>48</v>
      </c>
    </row>
    <row r="2" spans="1:2" x14ac:dyDescent="0.25">
      <c r="A2" t="s">
        <v>9</v>
      </c>
      <c r="B2">
        <v>0</v>
      </c>
    </row>
    <row r="3" spans="1:2" x14ac:dyDescent="0.25">
      <c r="A3" t="s">
        <v>11</v>
      </c>
      <c r="B3">
        <v>0</v>
      </c>
    </row>
    <row r="4" spans="1:2" x14ac:dyDescent="0.25">
      <c r="A4" t="s">
        <v>19</v>
      </c>
      <c r="B4">
        <v>0</v>
      </c>
    </row>
    <row r="5" spans="1:2" x14ac:dyDescent="0.25">
      <c r="A5" t="s">
        <v>20</v>
      </c>
      <c r="B5">
        <v>0</v>
      </c>
    </row>
    <row r="6" spans="1:2" x14ac:dyDescent="0.25">
      <c r="A6" t="s">
        <v>21</v>
      </c>
      <c r="B6">
        <v>0</v>
      </c>
    </row>
    <row r="7" spans="1:2" x14ac:dyDescent="0.25">
      <c r="A7" t="s">
        <v>22</v>
      </c>
      <c r="B7">
        <v>0</v>
      </c>
    </row>
    <row r="8" spans="1:2" x14ac:dyDescent="0.25">
      <c r="A8" t="s">
        <v>23</v>
      </c>
      <c r="B8">
        <v>0</v>
      </c>
    </row>
    <row r="9" spans="1:2" x14ac:dyDescent="0.25">
      <c r="A9" t="s">
        <v>24</v>
      </c>
      <c r="B9">
        <v>0</v>
      </c>
    </row>
    <row r="10" spans="1:2" x14ac:dyDescent="0.25">
      <c r="A10" t="s">
        <v>25</v>
      </c>
      <c r="B10">
        <v>0</v>
      </c>
    </row>
    <row r="11" spans="1:2" x14ac:dyDescent="0.25">
      <c r="A11" t="s">
        <v>26</v>
      </c>
      <c r="B11">
        <v>0</v>
      </c>
    </row>
    <row r="13" spans="1:2" x14ac:dyDescent="0.25">
      <c r="A13" s="1" t="s">
        <v>27</v>
      </c>
      <c r="B13" s="1" t="s">
        <v>48</v>
      </c>
    </row>
    <row r="14" spans="1:2" x14ac:dyDescent="0.25">
      <c r="A14" t="s">
        <v>28</v>
      </c>
      <c r="B14">
        <v>0</v>
      </c>
    </row>
    <row r="15" spans="1:2" x14ac:dyDescent="0.25">
      <c r="A15" t="s">
        <v>29</v>
      </c>
      <c r="B15">
        <v>0</v>
      </c>
    </row>
    <row r="16" spans="1:2" x14ac:dyDescent="0.25">
      <c r="A16" t="s">
        <v>30</v>
      </c>
      <c r="B16">
        <v>0</v>
      </c>
    </row>
    <row r="17" spans="1:2" x14ac:dyDescent="0.25">
      <c r="A17" t="s">
        <v>31</v>
      </c>
      <c r="B17">
        <v>0</v>
      </c>
    </row>
    <row r="18" spans="1:2" x14ac:dyDescent="0.25">
      <c r="A18" t="s">
        <v>32</v>
      </c>
      <c r="B18">
        <v>0</v>
      </c>
    </row>
    <row r="19" spans="1:2" x14ac:dyDescent="0.25">
      <c r="A19" t="s">
        <v>33</v>
      </c>
      <c r="B19">
        <v>0</v>
      </c>
    </row>
    <row r="20" spans="1:2" x14ac:dyDescent="0.25">
      <c r="A20" t="s">
        <v>34</v>
      </c>
      <c r="B20">
        <v>0</v>
      </c>
    </row>
    <row r="21" spans="1:2" x14ac:dyDescent="0.25">
      <c r="A21" t="s">
        <v>35</v>
      </c>
      <c r="B21">
        <v>0</v>
      </c>
    </row>
    <row r="22" spans="1:2" x14ac:dyDescent="0.25">
      <c r="A22" t="s">
        <v>36</v>
      </c>
      <c r="B22">
        <v>0</v>
      </c>
    </row>
    <row r="23" spans="1:2" x14ac:dyDescent="0.25">
      <c r="A23" t="s">
        <v>37</v>
      </c>
      <c r="B23">
        <v>0</v>
      </c>
    </row>
    <row r="24" spans="1:2" x14ac:dyDescent="0.25">
      <c r="A24" t="s">
        <v>38</v>
      </c>
      <c r="B24">
        <v>0</v>
      </c>
    </row>
    <row r="25" spans="1:2" x14ac:dyDescent="0.25">
      <c r="A25" t="s">
        <v>39</v>
      </c>
      <c r="B25">
        <v>0</v>
      </c>
    </row>
    <row r="26" spans="1:2" x14ac:dyDescent="0.25">
      <c r="A26" t="s">
        <v>42</v>
      </c>
      <c r="B26">
        <v>0</v>
      </c>
    </row>
    <row r="27" spans="1:2" x14ac:dyDescent="0.25">
      <c r="A27" t="s">
        <v>40</v>
      </c>
      <c r="B27">
        <v>0</v>
      </c>
    </row>
    <row r="28" spans="1:2" x14ac:dyDescent="0.25">
      <c r="A28" t="s">
        <v>41</v>
      </c>
      <c r="B28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Calculations</vt:lpstr>
      <vt:lpstr>League Table</vt:lpstr>
      <vt:lpstr>Fixtures</vt:lpstr>
      <vt:lpstr>Data</vt:lpstr>
      <vt:lpstr>Teams</vt:lpstr>
    </vt:vector>
  </TitlesOfParts>
  <Company>Computergaga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Badminton League Table in Excel</dc:title>
  <dc:creator>Alan Murray</dc:creator>
  <cp:keywords>badminton,league table,excel,spreadsheet</cp:keywords>
  <dc:description>This is a badminton league table generator. Enter the team names and results and the league table will calculate itself.</dc:description>
  <cp:lastModifiedBy>Trainee1</cp:lastModifiedBy>
  <dcterms:created xsi:type="dcterms:W3CDTF">2013-05-18T17:29:52Z</dcterms:created>
  <dcterms:modified xsi:type="dcterms:W3CDTF">2013-06-17T17:17:51Z</dcterms:modified>
</cp:coreProperties>
</file>